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1985" yWindow="45" windowWidth="12030" windowHeight="10080" tabRatio="742"/>
  </bookViews>
  <sheets>
    <sheet name="Revision History" sheetId="12" r:id="rId1"/>
    <sheet name="Power_Up_Down" sheetId="2" r:id="rId2"/>
    <sheet name="Power_Supply" sheetId="3" r:id="rId3"/>
    <sheet name="Interrupt_Config" sheetId="5" r:id="rId4"/>
    <sheet name="GPIO_CONFIG" sheetId="4" r:id="rId5"/>
    <sheet name="PMU_CTRL and IO config" sheetId="6" r:id="rId6"/>
    <sheet name="SWOFF" sheetId="7" r:id="rId7"/>
    <sheet name="Sequence_example" sheetId="9" r:id="rId8"/>
    <sheet name="Parameters" sheetId="10" state="hidden" r:id="rId9"/>
  </sheets>
  <externalReferences>
    <externalReference r:id="rId10"/>
  </externalReferences>
  <definedNames>
    <definedName name="_xlnm._FilterDatabase" localSheetId="8" hidden="1">Parameters!$K$3:$M$3</definedName>
    <definedName name="_xlnm._FilterDatabase" localSheetId="7" hidden="1">Sequence_example!$A$2:$H$11</definedName>
    <definedName name="aoeu">[1]Parameters!$G$48:$G$49</definedName>
    <definedName name="Enable_NonEable">Parameters!$H$29:$H$30</definedName>
    <definedName name="GPIO_POLARITY">Parameters!$W$59:$W$60</definedName>
    <definedName name="LDOUSB_ON_VBUS_VSYS">Parameters!$G$25:$G$26</definedName>
    <definedName name="LDOx_VOLTAGE_VALUE">Parameters!$S$3:$S$52</definedName>
    <definedName name="MODE_ACTIVE">Parameters!$C$36:$C$37</definedName>
    <definedName name="MODE_SLEEP">Parameters!$C$34:$C$35</definedName>
    <definedName name="MODE_SLEEPACTIVE">Parameters!$H$34:$H$36</definedName>
    <definedName name="MODE_WR_S">Parameters!$C$32:$C$33</definedName>
    <definedName name="OPEN_DRAIN_CONFIG">Parameters!$W$57:$W$58</definedName>
    <definedName name="PRIMARY_SECONDARY_PAD1_GPIO0_FUNC">Parameters!$W$29:$W$32</definedName>
    <definedName name="PRIMARY_SECONDARY_PAD1_GPIO1_FUNC">Parameters!$W$25:$W$28</definedName>
    <definedName name="PRIMARY_SECONDARY_PAD1_GPIO2_FUNC">Parameters!$W$21:$W$24</definedName>
    <definedName name="PRIMARY_SECONDARY_PAD1_GPIO3_FUNC">Parameters!$W$17:$W$20</definedName>
    <definedName name="PRIMARY_SECONDARY_PAD1_POWERGOOD_FUNC">Parameters!$W$35:$W$36</definedName>
    <definedName name="PRIMARY_SECONDARY_PAD1_VAC_FUNC">Parameters!$W$33:$W$34</definedName>
    <definedName name="PRIMARY_SECONDARY_PAD2_GPIO4_FUNC">Parameters!$W$10:$W$13</definedName>
    <definedName name="PRIMARY_SECONDARY_PAD2_GPIO5_FUNC">Parameters!$W$7:$W$9</definedName>
    <definedName name="PRIMARY_SECONDARY_PAD2_GPIO6_FUNC">Parameters!$W$3:$W$6</definedName>
    <definedName name="PU_PD_GPIO_CTRL2_PD">Parameters!#REF!</definedName>
    <definedName name="PU_PD_GPIO_CTRL2_PU">Parameters!#REF!</definedName>
    <definedName name="PU_PD_GPIO_CTRLx_PD">Parameters!$W$41:$W$42</definedName>
    <definedName name="PU_PD_GPIO_CTRLx_PU">Parameters!$W$43:$W$44</definedName>
    <definedName name="RANGE_0_0.5v_1.65v">Parameters!$K$4:$K$119</definedName>
    <definedName name="RANGE_1_1.0v_3.3v">Parameters!$M$4:$M$119</definedName>
    <definedName name="SMPS12_SMPS123_EN">Parameters!$G$21:$G$22</definedName>
    <definedName name="SMPS45_SMPS457_EN">Parameters!#REF!</definedName>
    <definedName name="SMPSx_VOLTAGE_RANGE">Parameters!$O$3:$P$3</definedName>
    <definedName name="VRTC_18_15">Parameters!$G$25:$G$26</definedName>
    <definedName name="VSYS_LO_Binary">Parameters!$H$2:$H$18</definedName>
    <definedName name="VSYS_LO_Voltage">Parameters!$G$2:$G$18</definedName>
    <definedName name="VSYS_MON_Binary">Parameters!$D$2:$D$29</definedName>
    <definedName name="VSYS_MON_index">Parameters!$B$2:$B$29</definedName>
    <definedName name="VSYS_MON_Voltage">Parameters!$C$2:$C$29</definedName>
    <definedName name="Z_140768B0_D400_4ACB_8F52_64F966175DDA_.wvu.FilterData" localSheetId="8" hidden="1">Parameters!$K$3:$M$3</definedName>
    <definedName name="Z_140768B0_D400_4ACB_8F52_64F966175DDA_.wvu.FilterData" localSheetId="7" hidden="1">Sequence_example!$A$2:$H$11</definedName>
    <definedName name="Z_46AFDCE8_62D7_47EB_AD05_EDAB9D35452B_.wvu.FilterData" localSheetId="8" hidden="1">Parameters!$K$3:$M$3</definedName>
    <definedName name="Z_46AFDCE8_62D7_47EB_AD05_EDAB9D35452B_.wvu.FilterData" localSheetId="7" hidden="1">Sequence_example!$A$2:$H$11</definedName>
  </definedNames>
  <calcPr calcId="145621" iterate="1" iterateCount="10000"/>
  <customWorkbookViews>
    <customWorkbookView name="a0406083 - Personal View" guid="{140768B0-D400-4ACB-8F52-64F966175DDA}" mergeInterval="0" personalView="1" maximized="1" windowWidth="1600" windowHeight="685" tabRatio="677" activeSheetId="2"/>
    <customWorkbookView name="a0220312 - Personal View" guid="{46AFDCE8-62D7-47EB-AD05-EDAB9D35452B}" mergeInterval="0" personalView="1" maximized="1" xWindow="1" yWindow="1" windowWidth="1280" windowHeight="833" tabRatio="677" activeSheetId="4"/>
  </customWorkbookViews>
</workbook>
</file>

<file path=xl/calcChain.xml><?xml version="1.0" encoding="utf-8"?>
<calcChain xmlns="http://schemas.openxmlformats.org/spreadsheetml/2006/main">
  <c r="H15" i="3" l="1"/>
  <c r="H14" i="3"/>
  <c r="H13" i="3"/>
  <c r="H12" i="3"/>
  <c r="H11" i="3"/>
  <c r="H10" i="3"/>
  <c r="H9" i="3"/>
  <c r="H8" i="3"/>
  <c r="H7" i="3"/>
  <c r="H6" i="3"/>
  <c r="H5" i="3"/>
  <c r="H4" i="3"/>
  <c r="F22" i="4" l="1"/>
  <c r="F23" i="4"/>
  <c r="F24" i="4"/>
  <c r="F25" i="4"/>
  <c r="F26" i="4"/>
  <c r="F27" i="4"/>
  <c r="F21" i="4"/>
  <c r="F18" i="4"/>
  <c r="F20" i="4"/>
  <c r="F19" i="4"/>
  <c r="F15" i="4"/>
  <c r="F12" i="4"/>
  <c r="F17" i="4"/>
  <c r="F16" i="4"/>
  <c r="F14" i="4"/>
  <c r="F13" i="4"/>
  <c r="F11" i="4"/>
  <c r="F10" i="4"/>
  <c r="F9" i="4"/>
  <c r="F8" i="4"/>
  <c r="F7" i="4"/>
  <c r="F6" i="4"/>
  <c r="F5" i="4"/>
  <c r="F4" i="4"/>
  <c r="F3" i="4"/>
  <c r="X32" i="10"/>
  <c r="X31" i="10"/>
  <c r="X30" i="10"/>
  <c r="X29" i="10"/>
  <c r="X28" i="10"/>
  <c r="X27" i="10"/>
  <c r="X24" i="10"/>
  <c r="X23" i="10"/>
  <c r="X20" i="10"/>
  <c r="X19" i="10"/>
  <c r="X18" i="10"/>
  <c r="X17" i="10"/>
  <c r="X13" i="10"/>
  <c r="X12" i="10"/>
  <c r="X11" i="10"/>
  <c r="X10" i="10"/>
  <c r="X9" i="10"/>
  <c r="X6" i="10"/>
  <c r="X5" i="10"/>
  <c r="X4" i="10"/>
  <c r="X3" i="10"/>
  <c r="E15" i="3"/>
  <c r="E14" i="3"/>
  <c r="E5" i="3"/>
  <c r="E6" i="3"/>
  <c r="E7" i="3"/>
  <c r="E8" i="3"/>
  <c r="E4" i="3"/>
  <c r="N4" i="10"/>
  <c r="L4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2" i="10"/>
  <c r="D4" i="2"/>
  <c r="D3" i="2"/>
  <c r="G36" i="10" l="1"/>
  <c r="G35" i="10"/>
  <c r="G34" i="10"/>
  <c r="T3" i="10"/>
  <c r="T4" i="10"/>
  <c r="T5" i="10"/>
  <c r="T6" i="10"/>
  <c r="T7" i="10"/>
  <c r="T8" i="10"/>
  <c r="T9" i="10"/>
  <c r="X7" i="10"/>
  <c r="T10" i="10"/>
  <c r="X8" i="10"/>
  <c r="L5" i="10"/>
  <c r="N5" i="10"/>
  <c r="T11" i="10"/>
  <c r="D2" i="10"/>
  <c r="L6" i="10"/>
  <c r="N6" i="10"/>
  <c r="T12" i="10"/>
  <c r="D3" i="10"/>
  <c r="L7" i="10"/>
  <c r="N7" i="10"/>
  <c r="T13" i="10"/>
  <c r="D4" i="10"/>
  <c r="L8" i="10"/>
  <c r="N8" i="10"/>
  <c r="T14" i="10"/>
  <c r="D5" i="10"/>
  <c r="L9" i="10"/>
  <c r="N9" i="10"/>
  <c r="T15" i="10"/>
  <c r="D6" i="10"/>
  <c r="L10" i="10"/>
  <c r="N10" i="10"/>
  <c r="T16" i="10"/>
  <c r="D7" i="10"/>
  <c r="L11" i="10"/>
  <c r="N11" i="10"/>
  <c r="T17" i="10"/>
  <c r="D8" i="10"/>
  <c r="L12" i="10"/>
  <c r="N12" i="10"/>
  <c r="T18" i="10"/>
  <c r="D9" i="10"/>
  <c r="L13" i="10"/>
  <c r="N13" i="10"/>
  <c r="T19" i="10"/>
  <c r="D10" i="10"/>
  <c r="L14" i="10"/>
  <c r="N14" i="10"/>
  <c r="T20" i="10"/>
  <c r="X21" i="10"/>
  <c r="D11" i="10"/>
  <c r="L15" i="10"/>
  <c r="N15" i="10"/>
  <c r="T21" i="10"/>
  <c r="X22" i="10"/>
  <c r="D12" i="10"/>
  <c r="L16" i="10"/>
  <c r="N16" i="10"/>
  <c r="T22" i="10"/>
  <c r="D13" i="10"/>
  <c r="L17" i="10"/>
  <c r="N17" i="10"/>
  <c r="T23" i="10"/>
  <c r="D14" i="10"/>
  <c r="L18" i="10"/>
  <c r="N18" i="10"/>
  <c r="T24" i="10"/>
  <c r="X25" i="10"/>
  <c r="D15" i="10"/>
  <c r="L19" i="10"/>
  <c r="N19" i="10"/>
  <c r="T25" i="10"/>
  <c r="X26" i="10"/>
  <c r="D16" i="10"/>
  <c r="L20" i="10"/>
  <c r="N20" i="10"/>
  <c r="T26" i="10"/>
  <c r="D17" i="10"/>
  <c r="L21" i="10"/>
  <c r="N21" i="10"/>
  <c r="T27" i="10"/>
  <c r="D18" i="10"/>
  <c r="L22" i="10"/>
  <c r="N22" i="10"/>
  <c r="T28" i="10"/>
  <c r="D19" i="10"/>
  <c r="L23" i="10"/>
  <c r="N23" i="10"/>
  <c r="T29" i="10"/>
  <c r="D20" i="10"/>
  <c r="L24" i="10"/>
  <c r="N24" i="10"/>
  <c r="T30" i="10"/>
  <c r="X33" i="10"/>
  <c r="D21" i="10"/>
  <c r="L25" i="10"/>
  <c r="N25" i="10"/>
  <c r="T31" i="10"/>
  <c r="X34" i="10"/>
  <c r="D22" i="10"/>
  <c r="L26" i="10"/>
  <c r="N26" i="10"/>
  <c r="T32" i="10"/>
  <c r="X35" i="10"/>
  <c r="D23" i="10"/>
  <c r="L27" i="10"/>
  <c r="N27" i="10"/>
  <c r="T33" i="10"/>
  <c r="X36" i="10"/>
  <c r="D24" i="10"/>
  <c r="L28" i="10"/>
  <c r="N28" i="10"/>
  <c r="T34" i="10"/>
  <c r="D25" i="10"/>
  <c r="L29" i="10"/>
  <c r="N29" i="10"/>
  <c r="T35" i="10"/>
  <c r="D26" i="10"/>
  <c r="H21" i="10"/>
  <c r="L30" i="10"/>
  <c r="N30" i="10"/>
  <c r="T36" i="10"/>
  <c r="D27" i="10"/>
  <c r="H22" i="10"/>
  <c r="L31" i="10"/>
  <c r="N31" i="10"/>
  <c r="T37" i="10"/>
  <c r="D28" i="10"/>
  <c r="L32" i="10"/>
  <c r="N32" i="10"/>
  <c r="T38" i="10"/>
  <c r="X41" i="10"/>
  <c r="D29" i="10"/>
  <c r="L33" i="10"/>
  <c r="N33" i="10"/>
  <c r="T39" i="10"/>
  <c r="X42" i="10"/>
  <c r="H25" i="10"/>
  <c r="L34" i="10"/>
  <c r="N34" i="10"/>
  <c r="T40" i="10"/>
  <c r="X43" i="10"/>
  <c r="H26" i="10"/>
  <c r="L35" i="10"/>
  <c r="N35" i="10"/>
  <c r="T41" i="10"/>
  <c r="X44" i="10"/>
  <c r="L36" i="10"/>
  <c r="N36" i="10"/>
  <c r="T42" i="10"/>
  <c r="X45" i="10"/>
  <c r="L37" i="10"/>
  <c r="N37" i="10"/>
  <c r="T43" i="10"/>
  <c r="X46" i="10"/>
  <c r="L38" i="10"/>
  <c r="N38" i="10"/>
  <c r="T44" i="10"/>
  <c r="X47" i="10"/>
  <c r="L39" i="10"/>
  <c r="N39" i="10"/>
  <c r="T45" i="10"/>
  <c r="X48" i="10"/>
  <c r="L40" i="10"/>
  <c r="N40" i="10"/>
  <c r="T46" i="10"/>
  <c r="X49" i="10"/>
  <c r="L41" i="10"/>
  <c r="N41" i="10"/>
  <c r="T47" i="10"/>
  <c r="X50" i="10"/>
  <c r="L42" i="10"/>
  <c r="N42" i="10"/>
  <c r="T48" i="10"/>
  <c r="X51" i="10"/>
  <c r="L43" i="10"/>
  <c r="N43" i="10"/>
  <c r="T49" i="10"/>
  <c r="X52" i="10"/>
  <c r="L44" i="10"/>
  <c r="N44" i="10"/>
  <c r="T50" i="10"/>
  <c r="X53" i="10"/>
  <c r="L45" i="10"/>
  <c r="N45" i="10"/>
  <c r="T51" i="10"/>
  <c r="L46" i="10"/>
  <c r="N46" i="10"/>
  <c r="L47" i="10"/>
  <c r="N47" i="10"/>
  <c r="T53" i="10"/>
  <c r="L48" i="10"/>
  <c r="N48" i="10"/>
  <c r="T54" i="10"/>
  <c r="L49" i="10"/>
  <c r="N49" i="10"/>
  <c r="T55" i="10"/>
  <c r="L50" i="10"/>
  <c r="N50" i="10"/>
  <c r="T56" i="10"/>
  <c r="L51" i="10"/>
  <c r="N51" i="10"/>
  <c r="T57" i="10"/>
  <c r="L52" i="10"/>
  <c r="N52" i="10"/>
  <c r="T58" i="10"/>
  <c r="L53" i="10"/>
  <c r="N53" i="10"/>
  <c r="T59" i="10"/>
  <c r="L54" i="10"/>
  <c r="N54" i="10"/>
  <c r="T60" i="10"/>
  <c r="L55" i="10"/>
  <c r="N55" i="10"/>
  <c r="T61" i="10"/>
  <c r="L56" i="10"/>
  <c r="N56" i="10"/>
  <c r="T62" i="10"/>
  <c r="L57" i="10"/>
  <c r="N57" i="10"/>
  <c r="T63" i="10"/>
  <c r="L58" i="10"/>
  <c r="N58" i="10"/>
  <c r="T64" i="10"/>
  <c r="L59" i="10"/>
  <c r="N59" i="10"/>
  <c r="T65" i="10"/>
  <c r="L60" i="10"/>
  <c r="N60" i="10"/>
  <c r="T66" i="10"/>
  <c r="L61" i="10"/>
  <c r="N61" i="10"/>
  <c r="L62" i="10"/>
  <c r="N62" i="10"/>
  <c r="L63" i="10"/>
  <c r="N63" i="10"/>
  <c r="L64" i="10"/>
  <c r="N64" i="10"/>
  <c r="L65" i="10"/>
  <c r="N65" i="10"/>
  <c r="L66" i="10"/>
  <c r="N66" i="10"/>
  <c r="L67" i="10"/>
  <c r="N67" i="10"/>
  <c r="L68" i="10"/>
  <c r="N68" i="10"/>
  <c r="L69" i="10"/>
  <c r="N69" i="10"/>
  <c r="L70" i="10"/>
  <c r="N70" i="10"/>
  <c r="L71" i="10"/>
  <c r="N71" i="10"/>
  <c r="L72" i="10"/>
  <c r="N72" i="10"/>
  <c r="L73" i="10"/>
  <c r="N73" i="10"/>
  <c r="L74" i="10"/>
  <c r="N74" i="10"/>
  <c r="L75" i="10"/>
  <c r="N75" i="10"/>
  <c r="L76" i="10"/>
  <c r="N76" i="10"/>
  <c r="L77" i="10"/>
  <c r="N77" i="10"/>
  <c r="L78" i="10"/>
  <c r="N78" i="10"/>
  <c r="L79" i="10"/>
  <c r="N79" i="10"/>
  <c r="L80" i="10"/>
  <c r="N80" i="10"/>
  <c r="L81" i="10"/>
  <c r="N81" i="10"/>
  <c r="L82" i="10"/>
  <c r="N82" i="10"/>
  <c r="L83" i="10"/>
  <c r="N83" i="10"/>
  <c r="L84" i="10"/>
  <c r="N84" i="10"/>
  <c r="L85" i="10"/>
  <c r="N85" i="10"/>
  <c r="L86" i="10"/>
  <c r="N86" i="10"/>
  <c r="L87" i="10"/>
  <c r="N87" i="10"/>
  <c r="L88" i="10"/>
  <c r="N88" i="10"/>
  <c r="L89" i="10"/>
  <c r="N89" i="10"/>
  <c r="L90" i="10"/>
  <c r="N90" i="10"/>
  <c r="L91" i="10"/>
  <c r="N91" i="10"/>
  <c r="L92" i="10"/>
  <c r="N92" i="10"/>
  <c r="L93" i="10"/>
  <c r="N93" i="10"/>
  <c r="L94" i="10"/>
  <c r="N94" i="10"/>
  <c r="L95" i="10"/>
  <c r="N95" i="10"/>
  <c r="L96" i="10"/>
  <c r="N96" i="10"/>
  <c r="L97" i="10"/>
  <c r="N97" i="10"/>
  <c r="L98" i="10"/>
  <c r="N98" i="10"/>
  <c r="L99" i="10"/>
  <c r="N99" i="10"/>
  <c r="L100" i="10"/>
  <c r="N100" i="10"/>
  <c r="L101" i="10"/>
  <c r="N101" i="10"/>
  <c r="L102" i="10"/>
  <c r="N102" i="10"/>
  <c r="L103" i="10"/>
  <c r="N103" i="10"/>
  <c r="L104" i="10"/>
  <c r="N104" i="10"/>
  <c r="L105" i="10"/>
  <c r="N105" i="10"/>
  <c r="L106" i="10"/>
  <c r="N106" i="10"/>
  <c r="L107" i="10"/>
  <c r="N107" i="10"/>
  <c r="L108" i="10"/>
  <c r="N108" i="10"/>
  <c r="L109" i="10"/>
  <c r="N109" i="10"/>
  <c r="L110" i="10"/>
  <c r="N110" i="10"/>
  <c r="L111" i="10"/>
  <c r="N111" i="10"/>
  <c r="L112" i="10"/>
  <c r="N112" i="10"/>
  <c r="L113" i="10"/>
  <c r="N113" i="10"/>
  <c r="L114" i="10"/>
  <c r="N114" i="10"/>
  <c r="L115" i="10"/>
  <c r="N115" i="10"/>
  <c r="L116" i="10"/>
  <c r="N116" i="10"/>
  <c r="L117" i="10"/>
  <c r="N117" i="10"/>
  <c r="L118" i="10"/>
  <c r="N118" i="10"/>
  <c r="L120" i="10"/>
  <c r="N120" i="10"/>
  <c r="L121" i="10"/>
  <c r="N121" i="10"/>
  <c r="L122" i="10"/>
  <c r="N122" i="10"/>
  <c r="L123" i="10"/>
  <c r="N123" i="10"/>
  <c r="L124" i="10"/>
  <c r="N124" i="10"/>
  <c r="L125" i="10"/>
  <c r="N125" i="10"/>
  <c r="E13" i="3" l="1"/>
  <c r="E10" i="3"/>
  <c r="E9" i="3"/>
  <c r="E11" i="3"/>
  <c r="E12" i="3"/>
</calcChain>
</file>

<file path=xl/sharedStrings.xml><?xml version="1.0" encoding="utf-8"?>
<sst xmlns="http://schemas.openxmlformats.org/spreadsheetml/2006/main" count="650" uniqueCount="342">
  <si>
    <t>Register</t>
  </si>
  <si>
    <t>Bit</t>
  </si>
  <si>
    <t>Description</t>
  </si>
  <si>
    <t>Unit</t>
  </si>
  <si>
    <t>VSYS_MON</t>
  </si>
  <si>
    <t>VSYS_HI</t>
  </si>
  <si>
    <t>System voltage rising-edge threshold</t>
  </si>
  <si>
    <t>V</t>
  </si>
  <si>
    <t>VSYS_LO</t>
  </si>
  <si>
    <t>System voltage falling-edge threshold</t>
  </si>
  <si>
    <t>SMPS12_VOLTAGE</t>
  </si>
  <si>
    <t>Default output voltage for the regulator (Range = 0, 0.5–1.65 V)</t>
  </si>
  <si>
    <t>SMPS3_VOLTAGE</t>
  </si>
  <si>
    <t>Default output voltage for the regulator</t>
  </si>
  <si>
    <t>Default output voltage for the regulator (Range = 1, 1–3.3 V)</t>
  </si>
  <si>
    <t>LDO1_VOLTAGE</t>
  </si>
  <si>
    <t>LDO2_VOLTAGE</t>
  </si>
  <si>
    <t>LDO3_VOLTAGE</t>
  </si>
  <si>
    <t>LDO4_VOLTAGE</t>
  </si>
  <si>
    <t>LDO5_VOLTAGE</t>
  </si>
  <si>
    <t>SMPS12_SMPS123_EN</t>
  </si>
  <si>
    <t>0: Interrupt generated (INT1)
1: Interrupt generation disabled</t>
  </si>
  <si>
    <t>Enable and disable interrupt from
VSYS_MON comparator</t>
  </si>
  <si>
    <t>PWRDOWN</t>
  </si>
  <si>
    <t>Enable and disable interrupt from
PWRDOWN pin</t>
  </si>
  <si>
    <t>Enable and disable interrupt from PWRON pin. PWRON event is always an ON request.</t>
  </si>
  <si>
    <t>LONG_PRESS_KEY</t>
  </si>
  <si>
    <t>Enable and disable interrupt from long key press on PWRON pin</t>
  </si>
  <si>
    <t>RESET_IN</t>
  </si>
  <si>
    <t>Enable and disable interrupt from
RESET_IN pin</t>
  </si>
  <si>
    <t>Triggered from internal event of SMPS or LDO output(s) failing. If interrupt is enabled, it is an ON request.</t>
  </si>
  <si>
    <t>Enable and disable interrupt from watchdog exipration</t>
  </si>
  <si>
    <t>Enable and disable interrupt from device hot-die detection. Interrupt can be used as
a prewarning for processor to limit PMIC load, before increasing die temperature forces shutdown.</t>
  </si>
  <si>
    <t>GPADC result ready from software-initiated conversion</t>
  </si>
  <si>
    <t>GPADC automatic conversion result 1 above or below reference threshold</t>
  </si>
  <si>
    <t>GPADC automatic conversion result 0 above or below reference threshold</t>
  </si>
  <si>
    <t>GPIO_6</t>
  </si>
  <si>
    <t>Enable and disable interrupt from GPIO6 pin rising or falling edge</t>
  </si>
  <si>
    <t>GPIO_5</t>
  </si>
  <si>
    <t>Enable and disable interrupt from GPIO5 pin rising or falling edge</t>
  </si>
  <si>
    <t>GPIO_4</t>
  </si>
  <si>
    <t>Enable and disable interrupt from GPIO4 pin rising or falling edge</t>
  </si>
  <si>
    <t>GPIO_3</t>
  </si>
  <si>
    <t>Enable and disable interrupt from GPIO3 pin rising or falling edge</t>
  </si>
  <si>
    <t>GPIO_2</t>
  </si>
  <si>
    <t>Enable and disable interrupt from GPIO2 pin rising or falling edge</t>
  </si>
  <si>
    <t>GPIO_1</t>
  </si>
  <si>
    <t>Enable and disable interrupt from GPIO1 pin rising or falling edge</t>
  </si>
  <si>
    <t>GPIO_0</t>
  </si>
  <si>
    <t>Enable and disable interrupt from GPIO0 pin rising or falling edge</t>
  </si>
  <si>
    <t>Value</t>
  </si>
  <si>
    <t>PRIMARY_SECONDARY_PAD2</t>
  </si>
  <si>
    <t>Select pin function</t>
  </si>
  <si>
    <t>PRIMARY_SECONDARY_PAD1</t>
  </si>
  <si>
    <t>PU_PD_GPIO_CTRL1</t>
  </si>
  <si>
    <t>0: Pulldown not enabled
1: Pulldown enabled</t>
  </si>
  <si>
    <t>GPIO_3_PD</t>
  </si>
  <si>
    <t>Enable and disable pulldown for GPIO_3. Applies if GPIO mode is selected</t>
  </si>
  <si>
    <t>GPIO_2_PU</t>
  </si>
  <si>
    <t>Enable and disable pullup for GPIO_2. Applies if GPIO mode is selected</t>
  </si>
  <si>
    <t>0: Pullup not enabled
1: Pullup enabled</t>
  </si>
  <si>
    <t>GPIO_2_PD</t>
  </si>
  <si>
    <t>Enable and disable pulldown for GPIO_2. Applies if GPIO mode is selected</t>
  </si>
  <si>
    <t>GPIO_1_PU</t>
  </si>
  <si>
    <t>GPIO_1_PD</t>
  </si>
  <si>
    <t>Enable and disable pulldown for GPIO_1. Applies if GPIO mode is selected</t>
  </si>
  <si>
    <t>GPIO_0_PD</t>
  </si>
  <si>
    <t>Enable and disable pulldown for GPIO_0. Applies if GPIO mode is selected</t>
  </si>
  <si>
    <t>RESET_IN_PD</t>
  </si>
  <si>
    <t>Enable and disable internal pulldown for RESET_IN pin</t>
  </si>
  <si>
    <t>0: Pull-down not enabled
1: Pull-down enabled</t>
  </si>
  <si>
    <t>PWRDOWN_PD</t>
  </si>
  <si>
    <t>Enable and disable internal pulldown for PWRDOWN pin</t>
  </si>
  <si>
    <t>POLARITY_CTRL</t>
  </si>
  <si>
    <t>I2C_SPI</t>
  </si>
  <si>
    <t>0: I2C
1: SPI</t>
  </si>
  <si>
    <t>ID_I2C2</t>
  </si>
  <si>
    <t>I2C_2 address for page access versus inital address (0H12)</t>
  </si>
  <si>
    <t>0: Address is 0H12
1: Address is 0H22</t>
  </si>
  <si>
    <t>ID_I2C1</t>
  </si>
  <si>
    <t>I2C_1 address for page access versus inital address (0H48, 0H49, 0H4A, 0H4B)</t>
  </si>
  <si>
    <t>AUTODEVON</t>
  </si>
  <si>
    <t>0: AUTODEVON
disabled
1: AUTODEVON
active</t>
  </si>
  <si>
    <t>SWOFF_DLY</t>
  </si>
  <si>
    <t>VAC</t>
  </si>
  <si>
    <t>POWERGOOD</t>
  </si>
  <si>
    <t>0: Push-pull mode
1: Open-drain mode</t>
  </si>
  <si>
    <t>SWOFF_HWRST</t>
  </si>
  <si>
    <t>SWOFF_COLDRST</t>
  </si>
  <si>
    <t>PWRON_LPK</t>
  </si>
  <si>
    <t>0: SWORST
1: HWRST</t>
  </si>
  <si>
    <t>Define if PWRDOWN pin is causing HWRST or SWORST</t>
  </si>
  <si>
    <t>WTD</t>
  </si>
  <si>
    <t>TSHUT</t>
  </si>
  <si>
    <t>Define if thermal shutdown is causing HWRST or SWORST</t>
  </si>
  <si>
    <t>Define if RESET_IN pin is causing HWRST or SWORST</t>
  </si>
  <si>
    <t>SW_RST</t>
  </si>
  <si>
    <t>Define if register bit is causing HWRST or SWORST</t>
  </si>
  <si>
    <t>Define if VSYS_LO is causing HWRST or SWORST</t>
  </si>
  <si>
    <t>GPADC_SHUTDO WN</t>
  </si>
  <si>
    <t>Define if GPADC event is causing HWRST or SWORST</t>
  </si>
  <si>
    <t>Define if PWRON long key press is causing
shutdown: device goes to OFF state and remains off or Cold reset: device transitions to OFF state and back to ACTIVE (if not gating condition preventing start)</t>
  </si>
  <si>
    <t>0: Shutdown
1: Cold reset</t>
  </si>
  <si>
    <t>Define if PWRDOWN pin is causing
shutdown: device goes to OFF state and remains off or Cold reset: device transitions to OFF state and back to ACTIVE (if not gating condition preventing start)</t>
  </si>
  <si>
    <t>Define if watchdog expiration is causing
shutdown: device goes to OFF state and remains off or Cold reset: device transitions to OFF state and back to ACTIVE (if not gating condition preventing start)</t>
  </si>
  <si>
    <t>Define if thermal shutdown is causing
shutdown: device goes to OFF state and remains off or Cold reset: device transitions to OFF state and back to ACTIVE (if not gating condition preventing start)</t>
  </si>
  <si>
    <t>Define if RESET_IN pin is causing
shutdown: device goes to OFF state and remains off or Cold reset: device transitions to OFF state and back to ACTIVE (if not gating condition preventing start)</t>
  </si>
  <si>
    <t>Define if register bit is causing
shutdown: device goes to OFF state and remains off or Cold reset: device transitions to OFF state and back to ACTIVE (if not gating condition preventing start)</t>
  </si>
  <si>
    <t>Define if VSYS_LO is causing
shutdown: device goes to OFF state and remains off or Cold reset: device transitions to OFF state and back to ACTIVE (if not gating condition preventing start)</t>
  </si>
  <si>
    <t>Define if GPADC event is causing
shutdown: device goes to OFF state and remains off or
Cold reset: device transitions to OFF state and back to ACTIVE (if not gating condition preventing start)</t>
  </si>
  <si>
    <t>Comments</t>
  </si>
  <si>
    <t>Voltage</t>
  </si>
  <si>
    <t>ON</t>
  </si>
  <si>
    <t>OFF</t>
  </si>
  <si>
    <t>Reserved</t>
  </si>
  <si>
    <t>SEL</t>
  </si>
  <si>
    <t>SMPSx_VOLTAGE</t>
  </si>
  <si>
    <t>range</t>
  </si>
  <si>
    <t>sel</t>
  </si>
  <si>
    <t>1111001-1111111</t>
  </si>
  <si>
    <t>RANGE_0_0.5v_1.65v</t>
  </si>
  <si>
    <t>RANGE_1_1.0v_3.3v</t>
  </si>
  <si>
    <t>RANGE_BIT_Voltage</t>
  </si>
  <si>
    <t>SEL: 7Bits</t>
  </si>
  <si>
    <t>Statement</t>
  </si>
  <si>
    <t>Indicator for register</t>
  </si>
  <si>
    <t>Register_name</t>
  </si>
  <si>
    <t>LDOx_VOLTAGE</t>
  </si>
  <si>
    <t>110001-111111</t>
  </si>
  <si>
    <t>Index</t>
  </si>
  <si>
    <t>value</t>
  </si>
  <si>
    <t>Functionality</t>
  </si>
  <si>
    <t>POWERHOLD</t>
  </si>
  <si>
    <t>Bits</t>
  </si>
  <si>
    <t>USB_PSEL</t>
  </si>
  <si>
    <t>ACOK</t>
  </si>
  <si>
    <t>pull-down enabled</t>
  </si>
  <si>
    <t>pull-down not enabled</t>
  </si>
  <si>
    <t>pull-up not enabled</t>
  </si>
  <si>
    <t>pull-up enabled</t>
  </si>
  <si>
    <t>Sequence</t>
  </si>
  <si>
    <t>On State</t>
  </si>
  <si>
    <t>Sleep State</t>
  </si>
  <si>
    <t>1.8V</t>
  </si>
  <si>
    <t>LDO4</t>
  </si>
  <si>
    <t>-</t>
  </si>
  <si>
    <t>SMPS9</t>
  </si>
  <si>
    <t>LDO9</t>
  </si>
  <si>
    <t>SMPS7</t>
  </si>
  <si>
    <t>SMPS8</t>
  </si>
  <si>
    <t>SMPS6</t>
  </si>
  <si>
    <t>LDO3</t>
  </si>
  <si>
    <t>LDO2</t>
  </si>
  <si>
    <t>LDO1</t>
  </si>
  <si>
    <t>RESET_OUT</t>
  </si>
  <si>
    <t>PU_PD_GPIO_CTRL2</t>
  </si>
  <si>
    <t>GPIO_6_PD</t>
  </si>
  <si>
    <t>GPIO_5_PD</t>
  </si>
  <si>
    <t>GPIO_4_PD</t>
  </si>
  <si>
    <t>GPIO_4_PU</t>
  </si>
  <si>
    <t>Enable_non enable</t>
  </si>
  <si>
    <t>Selection of control interface, I2C or SPI</t>
  </si>
  <si>
    <t>SMPS12</t>
  </si>
  <si>
    <t>SMPS3</t>
  </si>
  <si>
    <t>SMPS45</t>
  </si>
  <si>
    <t>LDO5</t>
  </si>
  <si>
    <t>LDO6</t>
  </si>
  <si>
    <t>LDO7</t>
  </si>
  <si>
    <t>LDO8</t>
  </si>
  <si>
    <t>LDO_LN</t>
  </si>
  <si>
    <t>LDO_USB</t>
  </si>
  <si>
    <t>CLK32KGAO</t>
  </si>
  <si>
    <t>REGEN1</t>
  </si>
  <si>
    <t>REGEN2</t>
  </si>
  <si>
    <t>SYSEN1/GPIO4</t>
  </si>
  <si>
    <t>SYSEN2/GPIO6</t>
  </si>
  <si>
    <t>SYSEN3</t>
  </si>
  <si>
    <t>Power Rail</t>
  </si>
  <si>
    <t>INT2_MASK</t>
  </si>
  <si>
    <t>INT3_MASK</t>
  </si>
  <si>
    <t>INT4_MASK</t>
  </si>
  <si>
    <t>SHORT</t>
  </si>
  <si>
    <t>WDT</t>
  </si>
  <si>
    <t>Induction</t>
  </si>
  <si>
    <t>Inducation</t>
  </si>
  <si>
    <t>PWRON</t>
  </si>
  <si>
    <t>HOTDIE</t>
  </si>
  <si>
    <t>GPADC_EOC_SW</t>
  </si>
  <si>
    <t>GPADC_AUTO_1</t>
  </si>
  <si>
    <t>GPADC_AUTO_0</t>
  </si>
  <si>
    <t>INT1_MASK</t>
  </si>
  <si>
    <t>WR_S</t>
  </si>
  <si>
    <t>MODE_SLEEP</t>
  </si>
  <si>
    <t>MODE_ACTIVE</t>
  </si>
  <si>
    <t>1: ON</t>
  </si>
  <si>
    <t>0: OFF</t>
  </si>
  <si>
    <t>SMPSx_LDOx_CTRL</t>
  </si>
  <si>
    <t>0: Re-load the default value</t>
  </si>
  <si>
    <t>1: Maintain current voltage during Warm Reset</t>
  </si>
  <si>
    <t>Mode_Sleep/Active</t>
  </si>
  <si>
    <t>OFF(default)</t>
  </si>
  <si>
    <t>PWM</t>
  </si>
  <si>
    <t>REGEN2_OD</t>
  </si>
  <si>
    <t>Comment</t>
  </si>
  <si>
    <t>Define if PWRON long key press is causing HWRST orSWORST</t>
  </si>
  <si>
    <t>Define if watchdog expiration is causing HWRST orSWORST</t>
  </si>
  <si>
    <t>Date</t>
  </si>
  <si>
    <t>Changes Made</t>
  </si>
  <si>
    <t>GPIO_3_POLARITY</t>
  </si>
  <si>
    <t>0: High VCC sense not enabled
1: High VCC sense enabled</t>
  </si>
  <si>
    <t>HIGH_VCC_SENSE</t>
  </si>
  <si>
    <t>Customer Board</t>
  </si>
  <si>
    <t>SMPS2_VOLTAGE</t>
  </si>
  <si>
    <t>SMPS4_VOLTAGE</t>
  </si>
  <si>
    <t>SMPS5_VOLTAGE</t>
  </si>
  <si>
    <t>00: GPIO_0
01: PWRDOWN
10: ENABLE2
11: REGEN1</t>
  </si>
  <si>
    <t>Enable and disable pulldown for GPIO_4. Applies if GPIO mode is selected</t>
  </si>
  <si>
    <t>Enable and disable pulldown for GPIO_6. Applies if GPIO mode is selected</t>
  </si>
  <si>
    <t>Enable and disable pulldown for GPIO_5. Applies if GPIO mode is selected</t>
  </si>
  <si>
    <t>00: GPIO_6
01: NSLEEP
10: POWERGOOD
11: REGEN3</t>
  </si>
  <si>
    <t>00: GPIO_4
01: DVFS_CLK
10: REGEN2
11: I2C2_SCL_SCE</t>
  </si>
  <si>
    <t>00: GPIO_2
01: DVFS_DAT
10: ENABLE1
11: I2C2_SDA_SDO</t>
  </si>
  <si>
    <t>GPIO_6_POLARITY</t>
  </si>
  <si>
    <t>0: inversion not enable - active high (default)
1: inversion is enabled - active low</t>
  </si>
  <si>
    <t>GPIO_5_POLARITY</t>
  </si>
  <si>
    <t>GPIO_4_POLARITY</t>
  </si>
  <si>
    <t>GPIO_2_POLARITY</t>
  </si>
  <si>
    <t>GPIO_1_POLARITY</t>
  </si>
  <si>
    <t>GPIO_0_POLARITY</t>
  </si>
  <si>
    <t>RESET_OUT_OD</t>
  </si>
  <si>
    <t>OD_OUTPUT_CTRL2</t>
  </si>
  <si>
    <t>PU_PD_INPUT_CTRL1</t>
  </si>
  <si>
    <t>00: No delay
01: 1 s
10: 2 s
11: 4 s
Delay accuracy
+/–250 ms</t>
  </si>
  <si>
    <t>PMU_CTRL2</t>
  </si>
  <si>
    <t>INT_LINE_DIS</t>
  </si>
  <si>
    <t>Interrupt line (INT) output buffer configuration</t>
  </si>
  <si>
    <t>0: Normal operation (standard buffer - OD or PP - )
1: INT output buffer is high-impedance with an internal
pull-up to VIO enabled</t>
  </si>
  <si>
    <t>WDT_HOLD_IN_SLEEP</t>
  </si>
  <si>
    <t>0: primary watchdog timer continues to run in device
sleep state
1: primary watchdog timer is hold in device sleep state</t>
  </si>
  <si>
    <t>PWRDOWN_FASTOFF</t>
  </si>
  <si>
    <t>0: PWRDOWN event triggers normal switch off
sequence
1: PWRDOWN event triggers fast switch off sequence
(all resources disabeld together)</t>
  </si>
  <si>
    <t>TSHUT_FASTOFF</t>
  </si>
  <si>
    <t>0: TSHUT event triggers normal switch off sequence
1: TSHUT event triggers fast switch off sequence (all
resources disabeld together)</t>
  </si>
  <si>
    <t>PMU_SECONDARY_INT</t>
  </si>
  <si>
    <t>FSD_MASK</t>
  </si>
  <si>
    <t>VBUS</t>
  </si>
  <si>
    <t>VBUS Line is enabled. (VBUS_DET)</t>
  </si>
  <si>
    <t>0: Interrupt generated (INT3)
1: Interrupt generation disabled</t>
  </si>
  <si>
    <t>0: Interrupt generated (INT4)
1: Interrupt generation disabled</t>
  </si>
  <si>
    <t>0: Interrupt generated (INT2)
1: Interrupt generation disabled</t>
  </si>
  <si>
    <t>FSD</t>
  </si>
  <si>
    <t>Enable and disable interrupt from
First Supply Detection (FSD) line</t>
  </si>
  <si>
    <t>SMPS1_SMPS12_EN</t>
  </si>
  <si>
    <t>Selection of the type of configuration of the SMPS12
0: SMPS1 single phase, SMPS2 single phase
1: SMPS12 dual phase</t>
  </si>
  <si>
    <t>VRTC_18_15</t>
  </si>
  <si>
    <t>PMU_CONFIG</t>
  </si>
  <si>
    <t>GPIO_4_OD</t>
  </si>
  <si>
    <t>OD_OUTPUT_GPIO</t>
  </si>
  <si>
    <t>0: open drain not enable (Push-Pull enabled)
1: open drain enable (Push-Pull not enable)</t>
  </si>
  <si>
    <t>GPIO_2_OD</t>
  </si>
  <si>
    <t>Enable open drain output for GPIO_4.  Applies if GPIO mode is selected</t>
  </si>
  <si>
    <t>Enable open drain output for GPIO_2.  Applies if GPIO mode is selected</t>
  </si>
  <si>
    <t>Enable and disable pullup for GPIO_4. Applies if GPIO mode is selected</t>
  </si>
  <si>
    <t>INT_POLARITY</t>
  </si>
  <si>
    <t>Select the polarity of the INT output line</t>
  </si>
  <si>
    <t>0: Interrupt line (INT) is low when interrupt is pending (default)
1: Interrupt line (INT) is high when interrupt is pending</t>
  </si>
  <si>
    <t>Select the polarity of the GPIO_6 input or output lines and associated secondary functions</t>
  </si>
  <si>
    <t>Select the polarity of the GPIO_5 input or output lines and associated secondary functions</t>
  </si>
  <si>
    <t>Select the polarity of the GPIO_4 input or output lines and associated secondary functions</t>
  </si>
  <si>
    <t>Select the polarity of the GPIO_3 input or output lines and associated secondary functions</t>
  </si>
  <si>
    <t>Select the polarity of the GPIO_2 input or output lines and associated secondary functions</t>
  </si>
  <si>
    <t>Select the polarity of the GPIO_1 input or output lines and associated secondary functions</t>
  </si>
  <si>
    <t>Select the polarity of the GPIO_0 input or output lines and associated secondary functions</t>
  </si>
  <si>
    <t>00: GPIO_3
01: ENABLE2
10: REGEN1
11: SYNCDCDC</t>
  </si>
  <si>
    <t>SYNCCLKOUT</t>
  </si>
  <si>
    <t>Selects the primary or secondary function associated to the SYNCCLKOUT pin/pad</t>
  </si>
  <si>
    <t>0: Primary function is selected (SYNCDCDCCLK)
1: Secondary function is selected (CLK32KGO)</t>
  </si>
  <si>
    <t>Initial Release</t>
  </si>
  <si>
    <t>Delay before to go to SWITCH-OFF to allow host processor to save his context (device will be maintained ACTIVE until delay expiration then SWITCH-OFF)</t>
  </si>
  <si>
    <t>ECO</t>
  </si>
  <si>
    <t>VRTC voltage selection. This bit will allow to decrease the quiescent current by setting VRTC at 1.5V.
0: 1.8V (default)
1: 1.5V</t>
  </si>
  <si>
    <t>1.8V (default)</t>
  </si>
  <si>
    <t>1.5V</t>
  </si>
  <si>
    <t>Value for this device</t>
  </si>
  <si>
    <t>SMPS2 single-phase regulator</t>
  </si>
  <si>
    <t>SMPS12 dual-phase regulator</t>
  </si>
  <si>
    <t>NSLEEP</t>
  </si>
  <si>
    <t>REGEN3</t>
  </si>
  <si>
    <t>DVFS_CLK</t>
  </si>
  <si>
    <t>I2C2_SCL_SCE</t>
  </si>
  <si>
    <t>ENABLE2</t>
  </si>
  <si>
    <t>SYNCDCDC</t>
  </si>
  <si>
    <t>DVFS_DAT</t>
  </si>
  <si>
    <t>ENABLE1</t>
  </si>
  <si>
    <t>NRESWARM</t>
  </si>
  <si>
    <t>VBUS_SENSE</t>
  </si>
  <si>
    <t>I2C2_SDA_SDO</t>
  </si>
  <si>
    <t>00: GPIO_1
01: RESET_IN
10: NRESWARM
11: VBUS_SENSE</t>
  </si>
  <si>
    <t>Open drain not enable (Push-Pull enabled)</t>
  </si>
  <si>
    <t>Open drain enable (Push-Pull not enable)</t>
  </si>
  <si>
    <t>OPEN_DRAIN_CONFIG</t>
  </si>
  <si>
    <t>GPIO_POLARITY</t>
  </si>
  <si>
    <t>Inversion not enable - active high (default)</t>
  </si>
  <si>
    <t>Inversion is enabled - active low</t>
  </si>
  <si>
    <t>I2C_1[0] = 0: 0H48
I2C_1[0] = 1: 0H58
I2C_1[1] = 0: 0H49
I2C_1[1] = 1: 0H59
I2C_1[2] = 0: 0H4A
I2C_1[2] = 1: 0H5A
I2C_1[3] = 0: 0H4B
I2C_1[3] = 1: 0H5B</t>
  </si>
  <si>
    <t>TPS65917 Rail</t>
  </si>
  <si>
    <t>LDORTC</t>
  </si>
  <si>
    <t>Processor Power Ball</t>
  </si>
  <si>
    <t>Always On</t>
  </si>
  <si>
    <t>Secondary level of mask for FSD_BB interrupt line.  First Supply Detection (FSD) Mask.</t>
  </si>
  <si>
    <t>0: Un-masked
1: Masked</t>
  </si>
  <si>
    <t>SMPS4</t>
  </si>
  <si>
    <t>550us</t>
  </si>
  <si>
    <t>VDDS18V</t>
  </si>
  <si>
    <t>VDDA_DDR</t>
  </si>
  <si>
    <t>VDDA_OSC</t>
  </si>
  <si>
    <t>1.35/1.5V</t>
  </si>
  <si>
    <t>VDDS_DDR1</t>
  </si>
  <si>
    <t>VDDS_DDR2</t>
  </si>
  <si>
    <t>DDR Switch</t>
  </si>
  <si>
    <t>SMPS2</t>
  </si>
  <si>
    <t>VDD</t>
  </si>
  <si>
    <t>SMPS1</t>
  </si>
  <si>
    <t>Delay after resource enabled</t>
  </si>
  <si>
    <t>VDDSHV1</t>
  </si>
  <si>
    <t>VDDSHV2</t>
  </si>
  <si>
    <t>VDDSHV3</t>
  </si>
  <si>
    <t>VIO</t>
  </si>
  <si>
    <t>PORZ</t>
  </si>
  <si>
    <t>REGEN3 (GPIO5)</t>
  </si>
  <si>
    <t>REGEN1 (GPIO0)</t>
  </si>
  <si>
    <t>00: GPIO_5
01: POWERHOLD
10: REGEN3</t>
  </si>
  <si>
    <t>0</t>
  </si>
  <si>
    <t>Customer Board (BOOT=1)</t>
  </si>
  <si>
    <t>Customer Board (BOOT=0)</t>
  </si>
  <si>
    <t>VDDS18V_DDR1/2/3</t>
  </si>
  <si>
    <t>VDDA_PER</t>
  </si>
  <si>
    <t>VDD_DSPEVE</t>
  </si>
  <si>
    <t>2.4 ms</t>
  </si>
  <si>
    <t>1.06V</t>
  </si>
  <si>
    <t>Changed to 0x3A OTP:
SMPS1, SMPS2 boot voltage increased to 1.15V
SWOFF_COLDRST.RESET_IN=0
SWOFF_COLDRST.PWRDOWN=0</t>
  </si>
  <si>
    <t>Changed to 0x51 OTP:
SMPS1_VOLTAGE = 1.06V
SMPS2_VOLTAGE = 1.06V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</si>
</sst>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;###0.0"/>
    <numFmt numFmtId="165" formatCode="###0.00;###0.00"/>
    <numFmt numFmtId="166" formatCode="###0;###0"/>
    <numFmt numFmtId="167" formatCode="00"/>
  </numFmts>
  <fonts count="2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1"/>
      <charset val="204"/>
    </font>
    <font>
      <sz val="8"/>
      <color indexed="8"/>
      <name val="Arial"/>
      <family val="1"/>
      <charset val="204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9C0006"/>
      <name val="Arial"/>
      <family val="2"/>
    </font>
    <font>
      <sz val="11"/>
      <color theme="3" tint="0.39997558519241921"/>
      <name val="Calibri"/>
      <family val="2"/>
      <scheme val="minor"/>
    </font>
    <font>
      <sz val="8"/>
      <color rgb="FF9C0006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</cellStyleXfs>
  <cellXfs count="202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5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7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0" fontId="1" fillId="7" borderId="1" xfId="0" applyFont="1" applyFill="1" applyBorder="1" applyAlignment="1" applyProtection="1">
      <alignment horizontal="center" vertical="top" wrapText="1"/>
      <protection locked="0"/>
    </xf>
    <xf numFmtId="0" fontId="1" fillId="7" borderId="1" xfId="0" applyFont="1" applyFill="1" applyBorder="1" applyAlignment="1" applyProtection="1">
      <alignment horizontal="left" vertical="top" wrapText="1"/>
      <protection locked="0"/>
    </xf>
    <xf numFmtId="166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 applyProtection="1">
      <alignment wrapText="1"/>
      <protection locked="0"/>
    </xf>
    <xf numFmtId="166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4" fillId="7" borderId="0" xfId="0" applyFont="1" applyFill="1" applyProtection="1">
      <protection locked="0"/>
    </xf>
    <xf numFmtId="0" fontId="14" fillId="9" borderId="0" xfId="0" applyFont="1" applyFill="1" applyAlignment="1" applyProtection="1">
      <alignment horizontal="left" vertical="center"/>
      <protection locked="0"/>
    </xf>
    <xf numFmtId="0" fontId="21" fillId="0" borderId="0" xfId="0" applyFont="1" applyProtection="1">
      <protection locked="0"/>
    </xf>
    <xf numFmtId="0" fontId="14" fillId="6" borderId="0" xfId="0" applyFont="1" applyFill="1" applyAlignment="1" applyProtection="1">
      <alignment horizontal="left" vertical="center"/>
      <protection locked="0"/>
    </xf>
    <xf numFmtId="0" fontId="14" fillId="10" borderId="0" xfId="0" applyFont="1" applyFill="1" applyAlignment="1" applyProtection="1">
      <alignment horizontal="left" vertical="center"/>
      <protection locked="0"/>
    </xf>
    <xf numFmtId="0" fontId="14" fillId="11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7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0" fontId="2" fillId="9" borderId="1" xfId="0" applyFont="1" applyFill="1" applyBorder="1" applyAlignment="1" applyProtection="1">
      <alignment horizontal="center" vertical="top" wrapText="1"/>
    </xf>
    <xf numFmtId="0" fontId="2" fillId="10" borderId="1" xfId="0" applyFont="1" applyFill="1" applyBorder="1" applyAlignment="1" applyProtection="1">
      <alignment horizontal="center" vertical="top" wrapText="1"/>
    </xf>
    <xf numFmtId="0" fontId="18" fillId="7" borderId="1" xfId="0" applyFont="1" applyFill="1" applyBorder="1" applyAlignment="1" applyProtection="1">
      <alignment vertical="center" wrapText="1"/>
      <protection locked="0"/>
    </xf>
    <xf numFmtId="0" fontId="18" fillId="7" borderId="1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0" fontId="6" fillId="7" borderId="1" xfId="3" applyFont="1" applyFill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10" borderId="1" xfId="0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vertical="center" wrapText="1"/>
    </xf>
    <xf numFmtId="0" fontId="6" fillId="7" borderId="4" xfId="0" applyFont="1" applyFill="1" applyBorder="1" applyAlignment="1" applyProtection="1">
      <alignment vertical="center" wrapText="1"/>
    </xf>
    <xf numFmtId="0" fontId="6" fillId="7" borderId="1" xfId="0" applyFont="1" applyFill="1" applyBorder="1" applyAlignment="1" applyProtection="1">
      <alignment horizontal="left" vertical="center" wrapText="1"/>
    </xf>
    <xf numFmtId="0" fontId="1" fillId="7" borderId="4" xfId="0" applyFont="1" applyFill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left" vertical="top" wrapText="1"/>
    </xf>
    <xf numFmtId="0" fontId="1" fillId="7" borderId="2" xfId="0" applyFont="1" applyFill="1" applyBorder="1" applyAlignment="1" applyProtection="1">
      <alignment horizontal="left" vertical="center" wrapText="1"/>
    </xf>
    <xf numFmtId="0" fontId="1" fillId="7" borderId="2" xfId="0" applyFont="1" applyFill="1" applyBorder="1" applyAlignment="1" applyProtection="1">
      <alignment vertical="center" wrapText="1"/>
    </xf>
    <xf numFmtId="0" fontId="1" fillId="7" borderId="1" xfId="0" applyFont="1" applyFill="1" applyBorder="1" applyAlignment="1" applyProtection="1">
      <alignment vertical="top" wrapText="1"/>
    </xf>
    <xf numFmtId="0" fontId="18" fillId="0" borderId="1" xfId="0" applyFont="1" applyBorder="1" applyProtection="1">
      <protection locked="0"/>
    </xf>
    <xf numFmtId="0" fontId="6" fillId="0" borderId="1" xfId="1" applyFont="1" applyFill="1" applyBorder="1" applyAlignment="1" applyProtection="1">
      <alignment vertical="center" wrapText="1"/>
      <protection locked="0"/>
    </xf>
    <xf numFmtId="0" fontId="22" fillId="7" borderId="1" xfId="1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left" vertical="top" wrapText="1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15" fillId="7" borderId="1" xfId="2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7" fillId="0" borderId="0" xfId="0" applyFont="1" applyAlignment="1" applyProtection="1">
      <alignment horizontal="center" vertical="center"/>
      <protection locked="0"/>
    </xf>
    <xf numFmtId="0" fontId="15" fillId="7" borderId="1" xfId="2" applyNumberFormat="1" applyFont="1" applyFill="1" applyBorder="1" applyAlignment="1" applyProtection="1">
      <alignment horizontal="center" vertical="center"/>
    </xf>
    <xf numFmtId="0" fontId="16" fillId="5" borderId="2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left" vertical="center" wrapText="1"/>
    </xf>
    <xf numFmtId="0" fontId="16" fillId="9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7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2" fontId="15" fillId="7" borderId="1" xfId="2" applyNumberFormat="1" applyFont="1" applyFill="1" applyBorder="1" applyAlignment="1" applyProtection="1">
      <alignment horizontal="center" vertical="center" wrapText="1"/>
      <protection locked="0"/>
    </xf>
    <xf numFmtId="165" fontId="1" fillId="7" borderId="1" xfId="0" applyNumberFormat="1" applyFont="1" applyFill="1" applyBorder="1" applyAlignment="1" applyProtection="1">
      <alignment horizontal="center" vertical="center" wrapText="1"/>
    </xf>
    <xf numFmtId="165" fontId="15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3" fillId="7" borderId="1" xfId="0" applyFont="1" applyFill="1" applyBorder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1" fillId="7" borderId="1" xfId="0" applyFont="1" applyFill="1" applyBorder="1" applyAlignment="1" applyProtection="1">
      <alignment horizontal="left" vertical="center" wrapText="1"/>
    </xf>
    <xf numFmtId="0" fontId="1" fillId="7" borderId="1" xfId="0" applyFont="1" applyFill="1" applyBorder="1" applyAlignment="1" applyProtection="1">
      <alignment horizontal="left" vertical="center" wrapText="1"/>
    </xf>
    <xf numFmtId="0" fontId="6" fillId="7" borderId="8" xfId="0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12" borderId="1" xfId="0" quotePrefix="1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" xfId="3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7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16" fillId="6" borderId="4" xfId="0" applyFont="1" applyFill="1" applyBorder="1" applyAlignment="1" applyProtection="1">
      <alignment horizontal="center"/>
    </xf>
    <xf numFmtId="0" fontId="16" fillId="6" borderId="3" xfId="0" applyFont="1" applyFill="1" applyBorder="1" applyAlignment="1" applyProtection="1">
      <alignment horizontal="center"/>
    </xf>
    <xf numFmtId="0" fontId="16" fillId="9" borderId="4" xfId="0" applyFont="1" applyFill="1" applyBorder="1" applyAlignment="1" applyProtection="1">
      <alignment horizontal="center"/>
    </xf>
    <xf numFmtId="0" fontId="16" fillId="9" borderId="3" xfId="0" applyFont="1" applyFill="1" applyBorder="1" applyAlignment="1" applyProtection="1">
      <alignment horizontal="center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 wrapText="1"/>
    </xf>
    <xf numFmtId="0" fontId="16" fillId="10" borderId="5" xfId="0" applyFont="1" applyFill="1" applyBorder="1" applyAlignment="1" applyProtection="1">
      <alignment horizontal="center" vertical="center"/>
    </xf>
    <xf numFmtId="0" fontId="16" fillId="10" borderId="7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16" fillId="9" borderId="4" xfId="0" applyFont="1" applyFill="1" applyBorder="1" applyAlignment="1" applyProtection="1">
      <alignment horizontal="center" vertical="center"/>
    </xf>
    <xf numFmtId="0" fontId="16" fillId="9" borderId="3" xfId="0" applyFont="1" applyFill="1" applyBorder="1" applyAlignment="1" applyProtection="1">
      <alignment horizontal="center" vertical="center"/>
    </xf>
    <xf numFmtId="0" fontId="4" fillId="9" borderId="5" xfId="0" applyFont="1" applyFill="1" applyBorder="1" applyAlignment="1" applyProtection="1">
      <alignment horizontal="center" vertical="center" wrapText="1"/>
    </xf>
    <xf numFmtId="0" fontId="4" fillId="9" borderId="7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/>
    </xf>
    <xf numFmtId="0" fontId="16" fillId="6" borderId="9" xfId="0" applyFont="1" applyFill="1" applyBorder="1" applyAlignment="1" applyProtection="1">
      <alignment horizontal="center" vertical="center"/>
    </xf>
    <xf numFmtId="0" fontId="16" fillId="6" borderId="5" xfId="0" applyFont="1" applyFill="1" applyBorder="1" applyAlignment="1" applyProtection="1">
      <alignment horizontal="center" vertical="center"/>
    </xf>
    <xf numFmtId="0" fontId="16" fillId="6" borderId="7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11" borderId="6" xfId="0" applyFont="1" applyFill="1" applyBorder="1" applyAlignment="1" applyProtection="1">
      <alignment horizontal="center" vertical="center" wrapText="1"/>
    </xf>
    <xf numFmtId="0" fontId="5" fillId="11" borderId="7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16" fillId="9" borderId="10" xfId="0" applyFont="1" applyFill="1" applyBorder="1" applyAlignment="1" applyProtection="1">
      <alignment horizontal="center" vertical="center"/>
    </xf>
    <xf numFmtId="0" fontId="1" fillId="7" borderId="5" xfId="0" applyFont="1" applyFill="1" applyBorder="1" applyAlignment="1" applyProtection="1">
      <alignment horizontal="left" vertical="center" wrapText="1"/>
    </xf>
    <xf numFmtId="0" fontId="1" fillId="7" borderId="6" xfId="0" applyFont="1" applyFill="1" applyBorder="1" applyAlignment="1" applyProtection="1">
      <alignment horizontal="left" vertical="center" wrapText="1"/>
    </xf>
    <xf numFmtId="0" fontId="1" fillId="7" borderId="7" xfId="0" applyFont="1" applyFill="1" applyBorder="1" applyAlignment="1" applyProtection="1">
      <alignment horizontal="left" vertical="center" wrapText="1"/>
    </xf>
    <xf numFmtId="0" fontId="6" fillId="7" borderId="6" xfId="0" applyFont="1" applyFill="1" applyBorder="1" applyAlignment="1" applyProtection="1">
      <alignment horizontal="left" vertical="center" wrapText="1"/>
    </xf>
    <xf numFmtId="0" fontId="6" fillId="7" borderId="7" xfId="0" applyFont="1" applyFill="1" applyBorder="1" applyAlignment="1" applyProtection="1">
      <alignment horizontal="left" vertical="center" wrapText="1"/>
    </xf>
    <xf numFmtId="0" fontId="5" fillId="11" borderId="5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left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left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14" fillId="9" borderId="10" xfId="0" applyFont="1" applyFill="1" applyBorder="1" applyAlignment="1" applyProtection="1">
      <alignment horizontal="center" vertical="center"/>
    </xf>
    <xf numFmtId="0" fontId="16" fillId="11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2" xfId="0" applyFill="1" applyBorder="1" applyAlignment="1">
      <alignment horizontal="center"/>
    </xf>
  </cellXfs>
  <cellStyles count="4">
    <cellStyle name="Bad" xfId="1" builtinId="27"/>
    <cellStyle name="Good" xfId="2" builtinId="26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66675</xdr:rowOff>
    </xdr:from>
    <xdr:to>
      <xdr:col>7</xdr:col>
      <xdr:colOff>333375</xdr:colOff>
      <xdr:row>15</xdr:row>
      <xdr:rowOff>104775</xdr:rowOff>
    </xdr:to>
    <xdr:pic>
      <xdr:nvPicPr>
        <xdr:cNvPr id="7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1600200"/>
          <a:ext cx="380047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0273435/Documents/Apps/Lion/Sequences/Nvidia/SN1210052_OTP_register_map_Karl_04222013_proposed_Alvchen_04252013_feed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_Up_Down"/>
      <sheetName val="Power_Supply"/>
      <sheetName val="GPIO_PU_PD"/>
      <sheetName val="Interrupt_Config"/>
      <sheetName val="MISC"/>
      <sheetName val="SWOFF"/>
      <sheetName val="Parameters"/>
      <sheetName val="e185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8">
          <cell r="G48">
            <v>0</v>
          </cell>
        </row>
        <row r="49">
          <cell r="G49">
            <v>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5"/>
  <sheetViews>
    <sheetView tabSelected="1" workbookViewId="0">
      <selection activeCell="F4" sqref="F4"/>
    </sheetView>
  </sheetViews>
  <sheetFormatPr defaultRowHeight="15" x14ac:dyDescent="0.25"/>
  <cols>
    <col min="1" max="1" width="14.42578125" customWidth="1"/>
    <col min="2" max="2" width="43.85546875" customWidth="1"/>
  </cols>
  <sheetData>
    <row r="1" spans="1:2" x14ac:dyDescent="0.25">
      <c r="A1" s="93" t="s">
        <v>206</v>
      </c>
      <c r="B1" s="93" t="s">
        <v>207</v>
      </c>
    </row>
    <row r="2" spans="1:2" ht="17.25" customHeight="1" x14ac:dyDescent="0.25">
      <c r="A2" s="94">
        <v>41744</v>
      </c>
      <c r="B2" s="93" t="s">
        <v>277</v>
      </c>
    </row>
    <row r="3" spans="1:2" ht="60" x14ac:dyDescent="0.25">
      <c r="A3" s="94">
        <v>42340</v>
      </c>
      <c r="B3" s="15" t="s">
        <v>340</v>
      </c>
    </row>
    <row r="4" spans="1:2" ht="45" x14ac:dyDescent="0.25">
      <c r="A4" s="94">
        <v>42915</v>
      </c>
      <c r="B4" s="15" t="s">
        <v>341</v>
      </c>
    </row>
    <row r="5" spans="1:2" x14ac:dyDescent="0.25">
      <c r="A5" s="94"/>
      <c r="B5" s="100"/>
    </row>
    <row r="6" spans="1:2" ht="17.25" customHeight="1" x14ac:dyDescent="0.25">
      <c r="A6" s="94"/>
      <c r="B6" s="102"/>
    </row>
    <row r="7" spans="1:2" ht="17.25" customHeight="1" x14ac:dyDescent="0.25">
      <c r="A7" s="93"/>
      <c r="B7" s="93"/>
    </row>
    <row r="8" spans="1:2" ht="17.25" customHeight="1" x14ac:dyDescent="0.25">
      <c r="A8" s="93"/>
      <c r="B8" s="93"/>
    </row>
    <row r="9" spans="1:2" ht="17.25" customHeight="1" x14ac:dyDescent="0.25">
      <c r="A9" s="93"/>
      <c r="B9" s="93"/>
    </row>
    <row r="10" spans="1:2" ht="17.25" customHeight="1" x14ac:dyDescent="0.25">
      <c r="A10" s="93"/>
      <c r="B10" s="93"/>
    </row>
    <row r="11" spans="1:2" ht="17.25" customHeight="1" x14ac:dyDescent="0.25">
      <c r="A11" s="93"/>
      <c r="B11" s="93"/>
    </row>
    <row r="12" spans="1:2" ht="17.25" customHeight="1" x14ac:dyDescent="0.25">
      <c r="A12" s="93"/>
      <c r="B12" s="93"/>
    </row>
    <row r="13" spans="1:2" ht="17.25" customHeight="1" x14ac:dyDescent="0.25">
      <c r="A13" s="93"/>
      <c r="B13" s="93"/>
    </row>
    <row r="14" spans="1:2" ht="17.25" customHeight="1" x14ac:dyDescent="0.25">
      <c r="A14" s="93"/>
      <c r="B14" s="93"/>
    </row>
    <row r="15" spans="1:2" ht="17.25" customHeight="1" x14ac:dyDescent="0.25">
      <c r="A15" s="93"/>
      <c r="B15" s="93"/>
    </row>
    <row r="16" spans="1:2" ht="17.25" customHeight="1" x14ac:dyDescent="0.25">
      <c r="A16" s="93"/>
      <c r="B16" s="93"/>
    </row>
    <row r="17" spans="1:2" ht="17.25" customHeight="1" x14ac:dyDescent="0.25">
      <c r="A17" s="93"/>
      <c r="B17" s="93"/>
    </row>
    <row r="18" spans="1:2" ht="17.25" customHeight="1" x14ac:dyDescent="0.25">
      <c r="A18" s="93"/>
      <c r="B18" s="93"/>
    </row>
    <row r="19" spans="1:2" ht="17.25" customHeight="1" x14ac:dyDescent="0.25">
      <c r="A19" s="93"/>
      <c r="B19" s="93"/>
    </row>
    <row r="20" spans="1:2" ht="17.25" customHeight="1" x14ac:dyDescent="0.25">
      <c r="A20" s="93"/>
      <c r="B20" s="93"/>
    </row>
    <row r="21" spans="1:2" ht="17.25" customHeight="1" x14ac:dyDescent="0.25">
      <c r="A21" s="93"/>
      <c r="B21" s="93"/>
    </row>
    <row r="22" spans="1:2" ht="17.25" customHeight="1" x14ac:dyDescent="0.25">
      <c r="A22" s="93"/>
      <c r="B22" s="93"/>
    </row>
    <row r="23" spans="1:2" ht="17.25" customHeight="1" x14ac:dyDescent="0.25">
      <c r="A23" s="93"/>
      <c r="B23" s="93"/>
    </row>
    <row r="24" spans="1:2" ht="17.25" customHeight="1" x14ac:dyDescent="0.25">
      <c r="A24" s="93"/>
      <c r="B24" s="93"/>
    </row>
    <row r="25" spans="1:2" ht="20.25" customHeight="1" x14ac:dyDescent="0.25">
      <c r="A25" s="93"/>
      <c r="B25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8"/>
  <sheetViews>
    <sheetView zoomScaleNormal="100" workbookViewId="0">
      <selection activeCell="D1" sqref="D1:E1"/>
    </sheetView>
  </sheetViews>
  <sheetFormatPr defaultRowHeight="15" x14ac:dyDescent="0.25"/>
  <cols>
    <col min="1" max="1" width="23.7109375" style="32" customWidth="1"/>
    <col min="2" max="2" width="8.140625" style="32" bestFit="1" customWidth="1"/>
    <col min="3" max="3" width="11.5703125" style="32" bestFit="1" customWidth="1"/>
    <col min="4" max="4" width="8.7109375" style="32" customWidth="1"/>
    <col min="5" max="5" width="8.5703125" style="32" customWidth="1"/>
    <col min="6" max="6" width="6.140625" style="32" customWidth="1"/>
    <col min="7" max="7" width="28.85546875" style="32" customWidth="1"/>
    <col min="8" max="8" width="9.140625" style="32" customWidth="1"/>
    <col min="9" max="9" width="9.140625" style="32"/>
    <col min="10" max="10" width="20.5703125" style="32" customWidth="1"/>
    <col min="11" max="16384" width="9.140625" style="32"/>
  </cols>
  <sheetData>
    <row r="1" spans="1:7" ht="12" customHeight="1" x14ac:dyDescent="0.25">
      <c r="A1" s="139" t="s">
        <v>183</v>
      </c>
      <c r="B1" s="140"/>
      <c r="C1" s="140"/>
      <c r="D1" s="137" t="s">
        <v>211</v>
      </c>
      <c r="E1" s="138"/>
      <c r="F1" s="79"/>
      <c r="G1" s="80"/>
    </row>
    <row r="2" spans="1:7" ht="10.5" customHeight="1" x14ac:dyDescent="0.25">
      <c r="A2" s="44" t="s">
        <v>0</v>
      </c>
      <c r="B2" s="44" t="s">
        <v>1</v>
      </c>
      <c r="C2" s="44" t="s">
        <v>2</v>
      </c>
      <c r="D2" s="45" t="s">
        <v>0</v>
      </c>
      <c r="E2" s="81" t="s">
        <v>111</v>
      </c>
      <c r="F2" s="82" t="s">
        <v>3</v>
      </c>
      <c r="G2" s="82" t="s">
        <v>110</v>
      </c>
    </row>
    <row r="3" spans="1:7" ht="33.75" x14ac:dyDescent="0.25">
      <c r="A3" s="95" t="s">
        <v>4</v>
      </c>
      <c r="B3" s="95" t="s">
        <v>5</v>
      </c>
      <c r="C3" s="95" t="s">
        <v>6</v>
      </c>
      <c r="D3" s="96" t="str">
        <f>VLOOKUP(E3, Parameters!C2:D29, 2, FALSE)</f>
        <v>010110</v>
      </c>
      <c r="E3" s="97">
        <v>3.1</v>
      </c>
      <c r="F3" s="95" t="s">
        <v>7</v>
      </c>
      <c r="G3" s="30"/>
    </row>
    <row r="4" spans="1:7" ht="42" customHeight="1" x14ac:dyDescent="0.25">
      <c r="A4" s="95" t="s">
        <v>8</v>
      </c>
      <c r="B4" s="95" t="s">
        <v>8</v>
      </c>
      <c r="C4" s="95" t="s">
        <v>9</v>
      </c>
      <c r="D4" s="98" t="str">
        <f>VLOOKUP(E4, Parameters!G6:H18, 2, FALSE)</f>
        <v>01111</v>
      </c>
      <c r="E4" s="99">
        <v>2.75</v>
      </c>
      <c r="F4" s="95" t="s">
        <v>7</v>
      </c>
      <c r="G4" s="24"/>
    </row>
    <row r="5" spans="1:7" x14ac:dyDescent="0.25">
      <c r="A5" s="34" t="s">
        <v>124</v>
      </c>
    </row>
    <row r="6" spans="1:7" x14ac:dyDescent="0.25">
      <c r="A6" s="36" t="s">
        <v>283</v>
      </c>
    </row>
    <row r="7" spans="1:7" x14ac:dyDescent="0.25">
      <c r="A7" s="37" t="s">
        <v>125</v>
      </c>
    </row>
    <row r="8" spans="1:7" x14ac:dyDescent="0.25">
      <c r="A8" s="38" t="s">
        <v>110</v>
      </c>
    </row>
  </sheetData>
  <sheetProtection sheet="1" objects="1" scenarios="1"/>
  <customSheetViews>
    <customSheetView guid="{140768B0-D400-4ACB-8F52-64F966175DDA}">
      <selection activeCell="I3" sqref="I3"/>
      <pageMargins left="0.7" right="0.7" top="0.75" bottom="0.75" header="0.3" footer="0.3"/>
      <pageSetup orientation="portrait" r:id="rId1"/>
    </customSheetView>
    <customSheetView guid="{46AFDCE8-62D7-47EB-AD05-EDAB9D35452B}">
      <selection activeCell="I3" sqref="I3"/>
      <pageMargins left="0.7" right="0.7" top="0.75" bottom="0.75" header="0.3" footer="0.3"/>
      <pageSetup orientation="portrait" r:id="rId2"/>
    </customSheetView>
  </customSheetViews>
  <mergeCells count="2">
    <mergeCell ref="D1:E1"/>
    <mergeCell ref="A1:C1"/>
  </mergeCells>
  <dataValidations count="3">
    <dataValidation showInputMessage="1" showErrorMessage="1" sqref="D3"/>
    <dataValidation type="list" allowBlank="1" showInputMessage="1" showErrorMessage="1" sqref="E3">
      <formula1>VSYS_MON_Voltage</formula1>
    </dataValidation>
    <dataValidation type="list" allowBlank="1" showInputMessage="1" showErrorMessage="1" sqref="E4">
      <formula1>VSYS_LO_Voltage</formula1>
    </dataValidation>
  </dataValidation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3"/>
  <sheetViews>
    <sheetView zoomScale="90" zoomScaleNormal="90" workbookViewId="0">
      <pane xSplit="2" topLeftCell="C1" activePane="topRight" state="frozen"/>
      <selection pane="topRight" activeCell="G6" sqref="G6"/>
    </sheetView>
  </sheetViews>
  <sheetFormatPr defaultRowHeight="15" x14ac:dyDescent="0.25"/>
  <cols>
    <col min="1" max="1" width="22" style="39" customWidth="1"/>
    <col min="2" max="2" width="33.7109375" style="39" customWidth="1"/>
    <col min="3" max="3" width="19" style="40" customWidth="1"/>
    <col min="4" max="4" width="13.42578125" style="40" customWidth="1"/>
    <col min="5" max="5" width="13.7109375" style="40" customWidth="1"/>
    <col min="6" max="6" width="19" style="40" customWidth="1"/>
    <col min="7" max="7" width="13.42578125" style="40" customWidth="1"/>
    <col min="8" max="8" width="13.7109375" style="40" customWidth="1"/>
    <col min="9" max="9" width="4" style="32" bestFit="1" customWidth="1"/>
    <col min="10" max="10" width="24.5703125" style="32" customWidth="1"/>
    <col min="11" max="11" width="25.140625" style="32" customWidth="1"/>
    <col min="12" max="16384" width="9.140625" style="32"/>
  </cols>
  <sheetData>
    <row r="1" spans="1:11" ht="10.5" customHeight="1" x14ac:dyDescent="0.25">
      <c r="A1" s="150" t="s">
        <v>183</v>
      </c>
      <c r="B1" s="151"/>
      <c r="C1" s="158" t="s">
        <v>334</v>
      </c>
      <c r="D1" s="158"/>
      <c r="E1" s="158"/>
      <c r="F1" s="158" t="s">
        <v>333</v>
      </c>
      <c r="G1" s="158"/>
      <c r="H1" s="158"/>
      <c r="I1" s="83"/>
      <c r="J1" s="141" t="s">
        <v>110</v>
      </c>
    </row>
    <row r="2" spans="1:11" ht="10.5" customHeight="1" x14ac:dyDescent="0.25">
      <c r="A2" s="152" t="s">
        <v>1</v>
      </c>
      <c r="B2" s="144" t="s">
        <v>2</v>
      </c>
      <c r="C2" s="154" t="s">
        <v>122</v>
      </c>
      <c r="D2" s="156" t="s">
        <v>50</v>
      </c>
      <c r="E2" s="146" t="s">
        <v>123</v>
      </c>
      <c r="F2" s="154" t="s">
        <v>122</v>
      </c>
      <c r="G2" s="156" t="s">
        <v>50</v>
      </c>
      <c r="H2" s="146" t="s">
        <v>123</v>
      </c>
      <c r="I2" s="148" t="s">
        <v>3</v>
      </c>
      <c r="J2" s="142"/>
    </row>
    <row r="3" spans="1:11" ht="10.5" customHeight="1" x14ac:dyDescent="0.25">
      <c r="A3" s="153"/>
      <c r="B3" s="145"/>
      <c r="C3" s="155"/>
      <c r="D3" s="157"/>
      <c r="E3" s="147"/>
      <c r="F3" s="155"/>
      <c r="G3" s="157"/>
      <c r="H3" s="147"/>
      <c r="I3" s="149"/>
      <c r="J3" s="143"/>
    </row>
    <row r="4" spans="1:11" ht="23.25" customHeight="1" x14ac:dyDescent="0.25">
      <c r="A4" s="110" t="s">
        <v>10</v>
      </c>
      <c r="B4" s="110" t="s">
        <v>11</v>
      </c>
      <c r="C4" s="113" t="s">
        <v>120</v>
      </c>
      <c r="D4" s="124">
        <v>1.06</v>
      </c>
      <c r="E4" s="86" t="str">
        <f>IF(C4="RANGE_0_0.5v_1.65v", VLOOKUP(D4, Parameters!$K$4:$L$119, 2, FALSE), VLOOKUP(D4, Parameters!$M$4:$N$119, 2, FALSE))</f>
        <v>0111110</v>
      </c>
      <c r="F4" s="113" t="s">
        <v>120</v>
      </c>
      <c r="G4" s="124">
        <v>1.06</v>
      </c>
      <c r="H4" s="124" t="str">
        <f>IF(F4="RANGE_0_0.5v_1.65v", VLOOKUP(G4, Parameters!$K$4:$L$119, 2, FALSE), VLOOKUP(G4, Parameters!$M$4:$N$119, 2, FALSE))</f>
        <v>0111110</v>
      </c>
      <c r="I4" s="91" t="s">
        <v>7</v>
      </c>
      <c r="J4" s="22"/>
    </row>
    <row r="5" spans="1:11" x14ac:dyDescent="0.25">
      <c r="A5" s="110" t="s">
        <v>212</v>
      </c>
      <c r="B5" s="110" t="s">
        <v>13</v>
      </c>
      <c r="C5" s="113" t="s">
        <v>120</v>
      </c>
      <c r="D5" s="124">
        <v>1.06</v>
      </c>
      <c r="E5" s="111" t="str">
        <f>IF(C5="RANGE_0_0.5v_1.65v", VLOOKUP(D5, Parameters!$K$4:$L$119, 2, FALSE), VLOOKUP(D5, Parameters!$M$4:$N$119, 2, FALSE))</f>
        <v>0111110</v>
      </c>
      <c r="F5" s="113" t="s">
        <v>120</v>
      </c>
      <c r="G5" s="124">
        <v>1.06</v>
      </c>
      <c r="H5" s="124" t="str">
        <f>IF(F5="RANGE_0_0.5v_1.65v", VLOOKUP(G5, Parameters!$K$4:$L$119, 2, FALSE), VLOOKUP(G5, Parameters!$M$4:$N$119, 2, FALSE))</f>
        <v>0111110</v>
      </c>
      <c r="I5" s="91" t="s">
        <v>7</v>
      </c>
      <c r="J5" s="21"/>
    </row>
    <row r="6" spans="1:11" ht="22.5" customHeight="1" x14ac:dyDescent="0.25">
      <c r="A6" s="110" t="s">
        <v>12</v>
      </c>
      <c r="B6" s="110" t="s">
        <v>11</v>
      </c>
      <c r="C6" s="113" t="s">
        <v>121</v>
      </c>
      <c r="D6" s="124">
        <v>1.8</v>
      </c>
      <c r="E6" s="111" t="str">
        <f>IF(C6="RANGE_0_0.5v_1.65v", VLOOKUP(D6, Parameters!$K$4:$L$119, 2, FALSE), VLOOKUP(D6, Parameters!$M$4:$N$119, 2, FALSE))</f>
        <v>0101110</v>
      </c>
      <c r="F6" s="113" t="s">
        <v>121</v>
      </c>
      <c r="G6" s="124">
        <v>1.8</v>
      </c>
      <c r="H6" s="124" t="str">
        <f>IF(F6="RANGE_0_0.5v_1.65v", VLOOKUP(G6, Parameters!$K$4:$L$119, 2, FALSE), VLOOKUP(G6, Parameters!$M$4:$N$119, 2, FALSE))</f>
        <v>0101110</v>
      </c>
      <c r="I6" s="91" t="s">
        <v>7</v>
      </c>
      <c r="J6" s="21"/>
    </row>
    <row r="7" spans="1:11" ht="27" customHeight="1" x14ac:dyDescent="0.25">
      <c r="A7" s="110" t="s">
        <v>213</v>
      </c>
      <c r="B7" s="110" t="s">
        <v>11</v>
      </c>
      <c r="C7" s="113" t="s">
        <v>120</v>
      </c>
      <c r="D7" s="124">
        <v>1.35</v>
      </c>
      <c r="E7" s="111" t="str">
        <f>IF(C7="RANGE_0_0.5v_1.65v", VLOOKUP(D7, Parameters!$K$4:$L$119, 2, FALSE), VLOOKUP(D7, Parameters!$M$4:$N$119, 2, FALSE))</f>
        <v>1011011</v>
      </c>
      <c r="F7" s="113" t="s">
        <v>121</v>
      </c>
      <c r="G7" s="134">
        <v>1.5</v>
      </c>
      <c r="H7" s="124" t="str">
        <f>IF(F7="RANGE_0_0.5v_1.65v", VLOOKUP(G7, Parameters!$K$4:$L$119, 2, FALSE), VLOOKUP(G7, Parameters!$M$4:$N$119, 2, FALSE))</f>
        <v>0011111</v>
      </c>
      <c r="I7" s="91" t="s">
        <v>7</v>
      </c>
      <c r="J7" s="21"/>
      <c r="K7" s="33"/>
    </row>
    <row r="8" spans="1:11" ht="22.5" customHeight="1" x14ac:dyDescent="0.25">
      <c r="A8" s="110" t="s">
        <v>214</v>
      </c>
      <c r="B8" s="110" t="s">
        <v>14</v>
      </c>
      <c r="C8" s="113" t="s">
        <v>120</v>
      </c>
      <c r="D8" s="124">
        <v>0</v>
      </c>
      <c r="E8" s="111" t="e">
        <f>IF(C8="RANGE_0_0.5v_1.65v", VLOOKUP(D8, Parameters!$K$4:$L$119, 2, FALSE), VLOOKUP(D8, Parameters!$M$4:$N$119, 2, FALSE))</f>
        <v>#N/A</v>
      </c>
      <c r="F8" s="113" t="s">
        <v>120</v>
      </c>
      <c r="G8" s="125">
        <v>0</v>
      </c>
      <c r="H8" s="124" t="e">
        <f>IF(F8="RANGE_0_0.5v_1.65v", VLOOKUP(G8, Parameters!$K$4:$L$119, 2, FALSE), VLOOKUP(G8, Parameters!$M$4:$N$119, 2, FALSE))</f>
        <v>#N/A</v>
      </c>
      <c r="I8" s="91" t="s">
        <v>7</v>
      </c>
      <c r="J8" s="21"/>
    </row>
    <row r="9" spans="1:11" x14ac:dyDescent="0.25">
      <c r="A9" s="110" t="s">
        <v>15</v>
      </c>
      <c r="B9" s="110" t="s">
        <v>13</v>
      </c>
      <c r="C9" s="42" t="s">
        <v>145</v>
      </c>
      <c r="D9" s="124">
        <v>0</v>
      </c>
      <c r="E9" s="42" t="str">
        <f>VLOOKUP(D9, Parameters!$S$3:$T$52, 2, FALSE)</f>
        <v>000000</v>
      </c>
      <c r="F9" s="42" t="s">
        <v>145</v>
      </c>
      <c r="G9" s="124">
        <v>0</v>
      </c>
      <c r="H9" s="42" t="str">
        <f>VLOOKUP(G9, Parameters!$S$3:$T$52, 2, FALSE)</f>
        <v>000000</v>
      </c>
      <c r="I9" s="91" t="s">
        <v>7</v>
      </c>
      <c r="J9" s="22"/>
    </row>
    <row r="10" spans="1:11" x14ac:dyDescent="0.25">
      <c r="A10" s="110" t="s">
        <v>16</v>
      </c>
      <c r="B10" s="110" t="s">
        <v>13</v>
      </c>
      <c r="C10" s="42" t="s">
        <v>145</v>
      </c>
      <c r="D10" s="124">
        <v>0</v>
      </c>
      <c r="E10" s="42" t="str">
        <f>VLOOKUP(D10, Parameters!$S$3:$T$52, 2, FALSE)</f>
        <v>000000</v>
      </c>
      <c r="F10" s="42" t="s">
        <v>145</v>
      </c>
      <c r="G10" s="124">
        <v>0</v>
      </c>
      <c r="H10" s="42" t="str">
        <f>VLOOKUP(G10, Parameters!$S$3:$T$52, 2, FALSE)</f>
        <v>000000</v>
      </c>
      <c r="I10" s="91" t="s">
        <v>7</v>
      </c>
      <c r="J10" s="22"/>
    </row>
    <row r="11" spans="1:11" x14ac:dyDescent="0.25">
      <c r="A11" s="110" t="s">
        <v>17</v>
      </c>
      <c r="B11" s="110" t="s">
        <v>13</v>
      </c>
      <c r="C11" s="42" t="s">
        <v>145</v>
      </c>
      <c r="D11" s="124">
        <v>0</v>
      </c>
      <c r="E11" s="42" t="str">
        <f>VLOOKUP(D11, Parameters!$S$3:$T$52, 2, FALSE)</f>
        <v>000000</v>
      </c>
      <c r="F11" s="42" t="s">
        <v>145</v>
      </c>
      <c r="G11" s="124">
        <v>0</v>
      </c>
      <c r="H11" s="42" t="str">
        <f>VLOOKUP(G11, Parameters!$S$3:$T$52, 2, FALSE)</f>
        <v>000000</v>
      </c>
      <c r="I11" s="91" t="s">
        <v>7</v>
      </c>
      <c r="J11" s="22"/>
    </row>
    <row r="12" spans="1:11" x14ac:dyDescent="0.25">
      <c r="A12" s="110" t="s">
        <v>18</v>
      </c>
      <c r="B12" s="110" t="s">
        <v>13</v>
      </c>
      <c r="C12" s="42" t="s">
        <v>145</v>
      </c>
      <c r="D12" s="124">
        <v>0</v>
      </c>
      <c r="E12" s="42" t="str">
        <f>VLOOKUP(D12, Parameters!$S$3:$T$52, 2, FALSE)</f>
        <v>000000</v>
      </c>
      <c r="F12" s="42" t="s">
        <v>145</v>
      </c>
      <c r="G12" s="124">
        <v>0</v>
      </c>
      <c r="H12" s="42" t="str">
        <f>VLOOKUP(G12, Parameters!$S$3:$T$52, 2, FALSE)</f>
        <v>000000</v>
      </c>
      <c r="I12" s="91" t="s">
        <v>7</v>
      </c>
      <c r="J12" s="22"/>
    </row>
    <row r="13" spans="1:11" x14ac:dyDescent="0.25">
      <c r="A13" s="110" t="s">
        <v>19</v>
      </c>
      <c r="B13" s="110" t="s">
        <v>13</v>
      </c>
      <c r="C13" s="42" t="s">
        <v>145</v>
      </c>
      <c r="D13" s="124">
        <v>1.8</v>
      </c>
      <c r="E13" s="42" t="str">
        <f>VLOOKUP(D13, Parameters!$S$3:$T$52, 2, FALSE)</f>
        <v>010011</v>
      </c>
      <c r="F13" s="42" t="s">
        <v>145</v>
      </c>
      <c r="G13" s="124">
        <v>1.8</v>
      </c>
      <c r="H13" s="42" t="str">
        <f>VLOOKUP(G13, Parameters!$S$3:$T$52, 2, FALSE)</f>
        <v>010011</v>
      </c>
      <c r="I13" s="91" t="s">
        <v>7</v>
      </c>
      <c r="J13" s="22"/>
    </row>
    <row r="14" spans="1:11" ht="45" x14ac:dyDescent="0.25">
      <c r="A14" s="110" t="s">
        <v>252</v>
      </c>
      <c r="B14" s="110" t="s">
        <v>253</v>
      </c>
      <c r="C14" s="92" t="s">
        <v>145</v>
      </c>
      <c r="D14" s="23" t="s">
        <v>284</v>
      </c>
      <c r="E14" s="74" t="str">
        <f>VLOOKUP(D14, Parameters!G21:H22, 2, FALSE)</f>
        <v>0</v>
      </c>
      <c r="F14" s="92" t="s">
        <v>145</v>
      </c>
      <c r="G14" s="23" t="s">
        <v>284</v>
      </c>
      <c r="H14" s="74" t="e">
        <f>VLOOKUP(G14, Parameters!J21:K22, 2, FALSE)</f>
        <v>#N/A</v>
      </c>
      <c r="I14" s="70"/>
      <c r="J14" s="22"/>
    </row>
    <row r="15" spans="1:11" ht="56.25" x14ac:dyDescent="0.25">
      <c r="A15" s="110" t="s">
        <v>254</v>
      </c>
      <c r="B15" s="110" t="s">
        <v>280</v>
      </c>
      <c r="C15" s="92" t="s">
        <v>145</v>
      </c>
      <c r="D15" s="23" t="s">
        <v>281</v>
      </c>
      <c r="E15" s="74" t="str">
        <f>VLOOKUP(D15, Parameters!G25:H26, 2, FALSE)</f>
        <v>0</v>
      </c>
      <c r="F15" s="92" t="s">
        <v>145</v>
      </c>
      <c r="G15" s="23" t="s">
        <v>281</v>
      </c>
      <c r="H15" s="74" t="e">
        <f>VLOOKUP(G15, Parameters!J25:K26, 2, FALSE)</f>
        <v>#N/A</v>
      </c>
      <c r="I15" s="70"/>
      <c r="J15" s="22"/>
    </row>
    <row r="16" spans="1:11" s="35" customFormat="1" x14ac:dyDescent="0.25">
      <c r="A16" s="34" t="s">
        <v>124</v>
      </c>
    </row>
    <row r="17" spans="1:9" s="35" customFormat="1" x14ac:dyDescent="0.25">
      <c r="A17" s="36" t="s">
        <v>283</v>
      </c>
    </row>
    <row r="18" spans="1:9" s="35" customFormat="1" x14ac:dyDescent="0.25">
      <c r="A18" s="37" t="s">
        <v>125</v>
      </c>
    </row>
    <row r="19" spans="1:9" s="35" customFormat="1" x14ac:dyDescent="0.25">
      <c r="A19" s="38" t="s">
        <v>110</v>
      </c>
    </row>
    <row r="20" spans="1:9" s="35" customFormat="1" x14ac:dyDescent="0.25"/>
    <row r="21" spans="1:9" s="35" customFormat="1" x14ac:dyDescent="0.25"/>
    <row r="22" spans="1:9" s="35" customFormat="1" x14ac:dyDescent="0.25"/>
    <row r="23" spans="1:9" x14ac:dyDescent="0.25">
      <c r="I23" s="41"/>
    </row>
  </sheetData>
  <customSheetViews>
    <customSheetView guid="{140768B0-D400-4ACB-8F52-64F966175DDA}">
      <pane xSplit="2" topLeftCell="C1" activePane="topRight" state="frozen"/>
      <selection pane="topRight" activeCell="C2" sqref="C1:C65536"/>
      <pageMargins left="0.7" right="0.7" top="0.75" bottom="0.75" header="0.3" footer="0.3"/>
      <pageSetup orientation="portrait" r:id="rId1"/>
    </customSheetView>
    <customSheetView guid="{46AFDCE8-62D7-47EB-AD05-EDAB9D35452B}">
      <pane xSplit="2" topLeftCell="C1" activePane="topRight" state="frozen"/>
      <selection pane="topRight" activeCell="B30" sqref="B30"/>
      <pageMargins left="0.7" right="0.7" top="0.75" bottom="0.75" header="0.3" footer="0.3"/>
      <pageSetup orientation="portrait" r:id="rId2"/>
    </customSheetView>
  </customSheetViews>
  <mergeCells count="13">
    <mergeCell ref="J1:J3"/>
    <mergeCell ref="B2:B3"/>
    <mergeCell ref="E2:E3"/>
    <mergeCell ref="I2:I3"/>
    <mergeCell ref="A1:B1"/>
    <mergeCell ref="A2:A3"/>
    <mergeCell ref="C2:C3"/>
    <mergeCell ref="D2:D3"/>
    <mergeCell ref="C1:E1"/>
    <mergeCell ref="F1:H1"/>
    <mergeCell ref="F2:F3"/>
    <mergeCell ref="G2:G3"/>
    <mergeCell ref="H2:H3"/>
  </mergeCells>
  <dataValidations count="3">
    <dataValidation type="list" allowBlank="1" showInputMessage="1" showErrorMessage="1" sqref="D14 G14">
      <formula1>SMPS12_SMPS123_EN</formula1>
    </dataValidation>
    <dataValidation type="list" allowBlank="1" showInputMessage="1" showErrorMessage="1" sqref="C4:C8 F4:F8">
      <formula1>SMPSx_VOLTAGE_RANGE</formula1>
    </dataValidation>
    <dataValidation type="list" allowBlank="1" showInputMessage="1" showErrorMessage="1" sqref="D15 G15">
      <formula1>VRTC_18_15</formula1>
    </dataValidation>
  </dataValidation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6"/>
  <sheetViews>
    <sheetView zoomScaleNormal="100" workbookViewId="0">
      <selection activeCell="A24" sqref="A24:XFD24"/>
    </sheetView>
  </sheetViews>
  <sheetFormatPr defaultRowHeight="15" x14ac:dyDescent="0.25"/>
  <cols>
    <col min="1" max="1" width="23.7109375" customWidth="1"/>
    <col min="2" max="2" width="23.85546875" style="6" customWidth="1"/>
    <col min="3" max="3" width="25.42578125" customWidth="1"/>
    <col min="4" max="4" width="31.7109375" customWidth="1"/>
    <col min="5" max="5" width="9.28515625" style="7" customWidth="1"/>
    <col min="6" max="6" width="21.7109375" style="7" customWidth="1"/>
  </cols>
  <sheetData>
    <row r="1" spans="1:7" ht="22.5" customHeight="1" x14ac:dyDescent="0.25">
      <c r="A1" s="168" t="s">
        <v>183</v>
      </c>
      <c r="B1" s="168"/>
      <c r="C1" s="168"/>
      <c r="D1" s="168"/>
      <c r="E1" s="166" t="s">
        <v>211</v>
      </c>
      <c r="F1" s="162" t="s">
        <v>110</v>
      </c>
    </row>
    <row r="2" spans="1:7" ht="12" customHeight="1" x14ac:dyDescent="0.25">
      <c r="A2" s="88" t="s">
        <v>0</v>
      </c>
      <c r="B2" s="84" t="s">
        <v>1</v>
      </c>
      <c r="C2" s="164" t="s">
        <v>2</v>
      </c>
      <c r="D2" s="165"/>
      <c r="E2" s="167"/>
      <c r="F2" s="163"/>
    </row>
    <row r="3" spans="1:7" ht="22.5" x14ac:dyDescent="0.25">
      <c r="A3" s="159" t="s">
        <v>190</v>
      </c>
      <c r="B3" s="64" t="s">
        <v>4</v>
      </c>
      <c r="C3" s="63" t="s">
        <v>22</v>
      </c>
      <c r="D3" s="63" t="s">
        <v>21</v>
      </c>
      <c r="E3" s="127">
        <v>1</v>
      </c>
      <c r="F3" s="58"/>
    </row>
    <row r="4" spans="1:7" ht="67.5" x14ac:dyDescent="0.25">
      <c r="A4" s="160"/>
      <c r="B4" s="65" t="s">
        <v>186</v>
      </c>
      <c r="C4" s="66" t="s">
        <v>32</v>
      </c>
      <c r="D4" s="63" t="s">
        <v>21</v>
      </c>
      <c r="E4" s="127">
        <v>0</v>
      </c>
      <c r="F4" s="58"/>
    </row>
    <row r="5" spans="1:7" ht="22.5" x14ac:dyDescent="0.25">
      <c r="A5" s="160"/>
      <c r="B5" s="64" t="s">
        <v>23</v>
      </c>
      <c r="C5" s="63" t="s">
        <v>24</v>
      </c>
      <c r="D5" s="63" t="s">
        <v>21</v>
      </c>
      <c r="E5" s="127">
        <v>0</v>
      </c>
      <c r="F5" s="59"/>
    </row>
    <row r="6" spans="1:7" ht="33.75" x14ac:dyDescent="0.25">
      <c r="A6" s="160"/>
      <c r="B6" s="64" t="s">
        <v>185</v>
      </c>
      <c r="C6" s="63" t="s">
        <v>25</v>
      </c>
      <c r="D6" s="63" t="s">
        <v>21</v>
      </c>
      <c r="E6" s="127">
        <v>1</v>
      </c>
      <c r="F6" s="60"/>
    </row>
    <row r="7" spans="1:7" ht="22.5" x14ac:dyDescent="0.25">
      <c r="A7" s="161"/>
      <c r="B7" s="64" t="s">
        <v>26</v>
      </c>
      <c r="C7" s="63" t="s">
        <v>27</v>
      </c>
      <c r="D7" s="63" t="s">
        <v>21</v>
      </c>
      <c r="E7" s="127">
        <v>1</v>
      </c>
      <c r="F7" s="58"/>
    </row>
    <row r="8" spans="1:7" ht="45" x14ac:dyDescent="0.25">
      <c r="A8" s="159" t="s">
        <v>178</v>
      </c>
      <c r="B8" s="64" t="s">
        <v>181</v>
      </c>
      <c r="C8" s="63" t="s">
        <v>30</v>
      </c>
      <c r="D8" s="63" t="s">
        <v>249</v>
      </c>
      <c r="E8" s="127">
        <v>0</v>
      </c>
      <c r="F8" s="61"/>
      <c r="G8" s="3"/>
    </row>
    <row r="9" spans="1:7" ht="22.5" x14ac:dyDescent="0.25">
      <c r="A9" s="160"/>
      <c r="B9" s="64" t="s">
        <v>250</v>
      </c>
      <c r="C9" s="63" t="s">
        <v>251</v>
      </c>
      <c r="D9" s="63" t="s">
        <v>249</v>
      </c>
      <c r="E9" s="127">
        <v>0</v>
      </c>
      <c r="F9" s="61"/>
      <c r="G9" s="3"/>
    </row>
    <row r="10" spans="1:7" ht="22.5" x14ac:dyDescent="0.25">
      <c r="A10" s="160"/>
      <c r="B10" s="64" t="s">
        <v>28</v>
      </c>
      <c r="C10" s="63" t="s">
        <v>29</v>
      </c>
      <c r="D10" s="63" t="s">
        <v>249</v>
      </c>
      <c r="E10" s="127">
        <v>1</v>
      </c>
      <c r="F10" s="61"/>
      <c r="G10" s="3"/>
    </row>
    <row r="11" spans="1:7" ht="22.5" x14ac:dyDescent="0.25">
      <c r="A11" s="161"/>
      <c r="B11" s="64" t="s">
        <v>182</v>
      </c>
      <c r="C11" s="63" t="s">
        <v>31</v>
      </c>
      <c r="D11" s="63" t="s">
        <v>249</v>
      </c>
      <c r="E11" s="127">
        <v>0</v>
      </c>
      <c r="F11" s="62"/>
    </row>
    <row r="12" spans="1:7" ht="22.5" x14ac:dyDescent="0.25">
      <c r="A12" s="159" t="s">
        <v>179</v>
      </c>
      <c r="B12" s="64" t="s">
        <v>245</v>
      </c>
      <c r="C12" s="63" t="s">
        <v>246</v>
      </c>
      <c r="D12" s="63" t="s">
        <v>247</v>
      </c>
      <c r="E12" s="128">
        <v>1</v>
      </c>
      <c r="F12" s="58"/>
    </row>
    <row r="13" spans="1:7" ht="22.5" x14ac:dyDescent="0.25">
      <c r="A13" s="160"/>
      <c r="B13" s="64" t="s">
        <v>187</v>
      </c>
      <c r="C13" s="63" t="s">
        <v>33</v>
      </c>
      <c r="D13" s="63" t="s">
        <v>247</v>
      </c>
      <c r="E13" s="128">
        <v>1</v>
      </c>
      <c r="F13" s="58"/>
    </row>
    <row r="14" spans="1:7" ht="33.75" x14ac:dyDescent="0.25">
      <c r="A14" s="160"/>
      <c r="B14" s="64" t="s">
        <v>188</v>
      </c>
      <c r="C14" s="63" t="s">
        <v>34</v>
      </c>
      <c r="D14" s="63" t="s">
        <v>247</v>
      </c>
      <c r="E14" s="128">
        <v>0</v>
      </c>
      <c r="F14" s="58"/>
    </row>
    <row r="15" spans="1:7" ht="33.75" x14ac:dyDescent="0.25">
      <c r="A15" s="161"/>
      <c r="B15" s="64" t="s">
        <v>189</v>
      </c>
      <c r="C15" s="63" t="s">
        <v>35</v>
      </c>
      <c r="D15" s="63" t="s">
        <v>247</v>
      </c>
      <c r="E15" s="128">
        <v>0</v>
      </c>
      <c r="F15" s="58"/>
    </row>
    <row r="16" spans="1:7" ht="22.5" x14ac:dyDescent="0.25">
      <c r="A16" s="159" t="s">
        <v>180</v>
      </c>
      <c r="B16" s="64" t="s">
        <v>36</v>
      </c>
      <c r="C16" s="63" t="s">
        <v>37</v>
      </c>
      <c r="D16" s="63" t="s">
        <v>248</v>
      </c>
      <c r="E16" s="127">
        <v>1</v>
      </c>
      <c r="F16" s="58"/>
    </row>
    <row r="17" spans="1:6" ht="22.5" x14ac:dyDescent="0.25">
      <c r="A17" s="160"/>
      <c r="B17" s="64" t="s">
        <v>38</v>
      </c>
      <c r="C17" s="63" t="s">
        <v>39</v>
      </c>
      <c r="D17" s="63" t="s">
        <v>248</v>
      </c>
      <c r="E17" s="127">
        <v>1</v>
      </c>
      <c r="F17" s="58"/>
    </row>
    <row r="18" spans="1:6" ht="22.5" x14ac:dyDescent="0.25">
      <c r="A18" s="160"/>
      <c r="B18" s="64" t="s">
        <v>40</v>
      </c>
      <c r="C18" s="63" t="s">
        <v>41</v>
      </c>
      <c r="D18" s="63" t="s">
        <v>248</v>
      </c>
      <c r="E18" s="127">
        <v>1</v>
      </c>
      <c r="F18" s="58"/>
    </row>
    <row r="19" spans="1:6" ht="22.5" x14ac:dyDescent="0.25">
      <c r="A19" s="160"/>
      <c r="B19" s="64" t="s">
        <v>42</v>
      </c>
      <c r="C19" s="63" t="s">
        <v>43</v>
      </c>
      <c r="D19" s="63" t="s">
        <v>248</v>
      </c>
      <c r="E19" s="127">
        <v>1</v>
      </c>
      <c r="F19" s="58"/>
    </row>
    <row r="20" spans="1:6" ht="22.5" x14ac:dyDescent="0.25">
      <c r="A20" s="160"/>
      <c r="B20" s="64" t="s">
        <v>44</v>
      </c>
      <c r="C20" s="63" t="s">
        <v>45</v>
      </c>
      <c r="D20" s="63" t="s">
        <v>248</v>
      </c>
      <c r="E20" s="127">
        <v>1</v>
      </c>
      <c r="F20" s="58"/>
    </row>
    <row r="21" spans="1:6" ht="22.5" x14ac:dyDescent="0.25">
      <c r="A21" s="160"/>
      <c r="B21" s="64" t="s">
        <v>46</v>
      </c>
      <c r="C21" s="63" t="s">
        <v>47</v>
      </c>
      <c r="D21" s="63" t="s">
        <v>248</v>
      </c>
      <c r="E21" s="127">
        <v>1</v>
      </c>
      <c r="F21" s="58"/>
    </row>
    <row r="22" spans="1:6" ht="22.5" x14ac:dyDescent="0.25">
      <c r="A22" s="160"/>
      <c r="B22" s="64" t="s">
        <v>48</v>
      </c>
      <c r="C22" s="63" t="s">
        <v>49</v>
      </c>
      <c r="D22" s="63" t="s">
        <v>248</v>
      </c>
      <c r="E22" s="127">
        <v>1</v>
      </c>
      <c r="F22" s="58"/>
    </row>
    <row r="23" spans="1:6" x14ac:dyDescent="0.25">
      <c r="A23" s="34" t="s">
        <v>124</v>
      </c>
      <c r="B23" s="39"/>
      <c r="C23" s="32"/>
      <c r="D23" s="32"/>
      <c r="E23" s="40"/>
      <c r="F23" s="40"/>
    </row>
    <row r="24" spans="1:6" x14ac:dyDescent="0.25">
      <c r="A24" s="36" t="s">
        <v>283</v>
      </c>
      <c r="B24" s="39"/>
      <c r="C24" s="32"/>
      <c r="D24" s="32"/>
      <c r="E24" s="40"/>
      <c r="F24" s="40"/>
    </row>
    <row r="25" spans="1:6" x14ac:dyDescent="0.25">
      <c r="A25" s="37" t="s">
        <v>125</v>
      </c>
      <c r="B25" s="39"/>
      <c r="C25" s="32"/>
      <c r="D25" s="32"/>
      <c r="E25" s="40"/>
      <c r="F25" s="40"/>
    </row>
    <row r="26" spans="1:6" x14ac:dyDescent="0.25">
      <c r="A26" s="38" t="s">
        <v>110</v>
      </c>
      <c r="B26" s="39"/>
      <c r="C26" s="32"/>
      <c r="D26" s="32"/>
      <c r="E26" s="40"/>
      <c r="F26" s="40"/>
    </row>
  </sheetData>
  <sheetProtection sheet="1" objects="1" scenarios="1"/>
  <customSheetViews>
    <customSheetView guid="{140768B0-D400-4ACB-8F52-64F966175DDA}" topLeftCell="A25">
      <selection activeCell="H3" sqref="H3:H5"/>
      <pageMargins left="0.7" right="0.7" top="0.75" bottom="0.75" header="0.3" footer="0.3"/>
    </customSheetView>
    <customSheetView guid="{46AFDCE8-62D7-47EB-AD05-EDAB9D35452B}" topLeftCell="A25">
      <selection activeCell="H3" sqref="H3:H5"/>
      <pageMargins left="0.7" right="0.7" top="0.75" bottom="0.75" header="0.3" footer="0.3"/>
    </customSheetView>
  </customSheetViews>
  <mergeCells count="8">
    <mergeCell ref="A3:A7"/>
    <mergeCell ref="A8:A11"/>
    <mergeCell ref="A12:A15"/>
    <mergeCell ref="A16:A22"/>
    <mergeCell ref="F1:F2"/>
    <mergeCell ref="C2:D2"/>
    <mergeCell ref="E1:E2"/>
    <mergeCell ref="A1:D1"/>
  </mergeCells>
  <dataValidations count="1">
    <dataValidation type="list" allowBlank="1" showInputMessage="1" showErrorMessage="1" sqref="E3:E22">
      <formula1>Enable_NonEable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2"/>
  <sheetViews>
    <sheetView zoomScaleNormal="100" workbookViewId="0">
      <selection activeCell="A29" sqref="A29:XFD29"/>
    </sheetView>
  </sheetViews>
  <sheetFormatPr defaultRowHeight="15" x14ac:dyDescent="0.25"/>
  <cols>
    <col min="1" max="1" width="22.85546875" style="109" customWidth="1"/>
    <col min="2" max="2" width="12.42578125" style="32" customWidth="1"/>
    <col min="3" max="3" width="27.28515625" style="32" customWidth="1"/>
    <col min="4" max="4" width="20.140625" style="32" customWidth="1"/>
    <col min="5" max="5" width="17.140625" style="50" customWidth="1"/>
    <col min="6" max="6" width="14.140625" style="32" customWidth="1"/>
    <col min="7" max="7" width="19.5703125" style="32" customWidth="1"/>
    <col min="8" max="8" width="23" style="32" customWidth="1"/>
    <col min="9" max="16384" width="9.140625" style="32"/>
  </cols>
  <sheetData>
    <row r="1" spans="1:8" x14ac:dyDescent="0.25">
      <c r="A1" s="150" t="s">
        <v>183</v>
      </c>
      <c r="B1" s="151"/>
      <c r="C1" s="151"/>
      <c r="D1" s="151"/>
      <c r="E1" s="175" t="s">
        <v>211</v>
      </c>
      <c r="F1" s="176"/>
      <c r="G1" s="174" t="s">
        <v>110</v>
      </c>
    </row>
    <row r="2" spans="1:8" ht="13.5" customHeight="1" x14ac:dyDescent="0.25">
      <c r="A2" s="108" t="s">
        <v>0</v>
      </c>
      <c r="B2" s="53" t="s">
        <v>1</v>
      </c>
      <c r="C2" s="164" t="s">
        <v>2</v>
      </c>
      <c r="D2" s="165"/>
      <c r="E2" s="85" t="s">
        <v>131</v>
      </c>
      <c r="F2" s="52" t="s">
        <v>1</v>
      </c>
      <c r="G2" s="163"/>
    </row>
    <row r="3" spans="1:8" ht="45" x14ac:dyDescent="0.25">
      <c r="A3" s="169" t="s">
        <v>51</v>
      </c>
      <c r="B3" s="43" t="s">
        <v>36</v>
      </c>
      <c r="C3" s="43" t="s">
        <v>52</v>
      </c>
      <c r="D3" s="55" t="s">
        <v>219</v>
      </c>
      <c r="E3" s="129" t="s">
        <v>36</v>
      </c>
      <c r="F3" s="78" t="str">
        <f>VLOOKUP(E3, Parameters!W3:X6, 2,FALSE)</f>
        <v>00</v>
      </c>
      <c r="G3" s="46"/>
    </row>
    <row r="4" spans="1:8" ht="33.75" x14ac:dyDescent="0.25">
      <c r="A4" s="170"/>
      <c r="B4" s="43" t="s">
        <v>38</v>
      </c>
      <c r="C4" s="43" t="s">
        <v>52</v>
      </c>
      <c r="D4" s="55" t="s">
        <v>331</v>
      </c>
      <c r="E4" s="129" t="s">
        <v>287</v>
      </c>
      <c r="F4" s="78" t="str">
        <f>VLOOKUP(E4, Parameters!W7:X9, 2, FALSE)</f>
        <v>10</v>
      </c>
      <c r="G4" s="46"/>
    </row>
    <row r="5" spans="1:8" ht="45" x14ac:dyDescent="0.25">
      <c r="A5" s="171"/>
      <c r="B5" s="43" t="s">
        <v>40</v>
      </c>
      <c r="C5" s="43" t="s">
        <v>52</v>
      </c>
      <c r="D5" s="55" t="s">
        <v>220</v>
      </c>
      <c r="E5" s="129" t="s">
        <v>40</v>
      </c>
      <c r="F5" s="78" t="str">
        <f>VLOOKUP(E5, Parameters!W10:X13, 2, FALSE)</f>
        <v>00</v>
      </c>
      <c r="G5" s="47"/>
    </row>
    <row r="6" spans="1:8" ht="45" x14ac:dyDescent="0.25">
      <c r="A6" s="169" t="s">
        <v>53</v>
      </c>
      <c r="B6" s="43" t="s">
        <v>42</v>
      </c>
      <c r="C6" s="43" t="s">
        <v>52</v>
      </c>
      <c r="D6" s="55" t="s">
        <v>273</v>
      </c>
      <c r="E6" s="129" t="s">
        <v>42</v>
      </c>
      <c r="F6" s="78" t="str">
        <f>VLOOKUP(E6, Parameters!W17:X20, 2, FALSE)</f>
        <v>00</v>
      </c>
      <c r="G6" s="47"/>
    </row>
    <row r="7" spans="1:8" ht="45" x14ac:dyDescent="0.25">
      <c r="A7" s="170"/>
      <c r="B7" s="43" t="s">
        <v>44</v>
      </c>
      <c r="C7" s="43" t="s">
        <v>52</v>
      </c>
      <c r="D7" s="55" t="s">
        <v>221</v>
      </c>
      <c r="E7" s="129" t="s">
        <v>44</v>
      </c>
      <c r="F7" s="78" t="str">
        <f>VLOOKUP(E7, Parameters!W21:X24, 2, FALSE)</f>
        <v>00</v>
      </c>
      <c r="G7" s="47"/>
    </row>
    <row r="8" spans="1:8" ht="45" x14ac:dyDescent="0.25">
      <c r="A8" s="170"/>
      <c r="B8" s="54" t="s">
        <v>46</v>
      </c>
      <c r="C8" s="54" t="s">
        <v>52</v>
      </c>
      <c r="D8" s="55" t="s">
        <v>297</v>
      </c>
      <c r="E8" s="130" t="s">
        <v>294</v>
      </c>
      <c r="F8" s="78" t="str">
        <f>VLOOKUP(E8, Parameters!W25:X28, 2, FALSE)</f>
        <v>10</v>
      </c>
      <c r="G8" s="47"/>
    </row>
    <row r="9" spans="1:8" ht="45" x14ac:dyDescent="0.25">
      <c r="A9" s="171"/>
      <c r="B9" s="54" t="s">
        <v>48</v>
      </c>
      <c r="C9" s="54" t="s">
        <v>52</v>
      </c>
      <c r="D9" s="55" t="s">
        <v>215</v>
      </c>
      <c r="E9" s="130" t="s">
        <v>172</v>
      </c>
      <c r="F9" s="78" t="str">
        <f>VLOOKUP(E9, Parameters!W29:X32, 2, FALSE)</f>
        <v>11</v>
      </c>
      <c r="G9" s="47"/>
    </row>
    <row r="10" spans="1:8" s="104" customFormat="1" ht="33.75" x14ac:dyDescent="0.25">
      <c r="A10" s="172" t="s">
        <v>155</v>
      </c>
      <c r="B10" s="56" t="s">
        <v>156</v>
      </c>
      <c r="C10" s="56" t="s">
        <v>217</v>
      </c>
      <c r="D10" s="57" t="s">
        <v>55</v>
      </c>
      <c r="E10" s="130" t="s">
        <v>137</v>
      </c>
      <c r="F10" s="78" t="str">
        <f>VLOOKUP(E10, Parameters!$W$41:$X$42, 2, FALSE)</f>
        <v>0</v>
      </c>
      <c r="G10" s="103"/>
      <c r="H10" s="32"/>
    </row>
    <row r="11" spans="1:8" ht="33.75" x14ac:dyDescent="0.25">
      <c r="A11" s="172"/>
      <c r="B11" s="56" t="s">
        <v>157</v>
      </c>
      <c r="C11" s="56" t="s">
        <v>218</v>
      </c>
      <c r="D11" s="57" t="s">
        <v>55</v>
      </c>
      <c r="E11" s="130" t="s">
        <v>137</v>
      </c>
      <c r="F11" s="78" t="str">
        <f>VLOOKUP(E11, Parameters!$W$41:$X$42, 2, FALSE)</f>
        <v>0</v>
      </c>
      <c r="G11" s="47"/>
    </row>
    <row r="12" spans="1:8" ht="22.5" x14ac:dyDescent="0.25">
      <c r="A12" s="172"/>
      <c r="B12" s="56" t="s">
        <v>159</v>
      </c>
      <c r="C12" s="56" t="s">
        <v>262</v>
      </c>
      <c r="D12" s="57" t="s">
        <v>60</v>
      </c>
      <c r="E12" s="31" t="s">
        <v>138</v>
      </c>
      <c r="F12" s="78" t="str">
        <f>VLOOKUP(E12, Parameters!$W$43:$X$44, 2, FALSE)</f>
        <v>0</v>
      </c>
      <c r="G12" s="47"/>
    </row>
    <row r="13" spans="1:8" ht="33.75" x14ac:dyDescent="0.25">
      <c r="A13" s="173"/>
      <c r="B13" s="56" t="s">
        <v>158</v>
      </c>
      <c r="C13" s="56" t="s">
        <v>216</v>
      </c>
      <c r="D13" s="57" t="s">
        <v>55</v>
      </c>
      <c r="E13" s="31" t="s">
        <v>137</v>
      </c>
      <c r="F13" s="78" t="str">
        <f>VLOOKUP(E13, Parameters!$W$41:$X$42, 2, FALSE)</f>
        <v>0</v>
      </c>
      <c r="G13" s="48"/>
    </row>
    <row r="14" spans="1:8" ht="33.75" x14ac:dyDescent="0.25">
      <c r="A14" s="169" t="s">
        <v>54</v>
      </c>
      <c r="B14" s="56" t="s">
        <v>56</v>
      </c>
      <c r="C14" s="56" t="s">
        <v>57</v>
      </c>
      <c r="D14" s="57" t="s">
        <v>55</v>
      </c>
      <c r="E14" s="31" t="s">
        <v>136</v>
      </c>
      <c r="F14" s="78" t="str">
        <f>VLOOKUP(E14, Parameters!$W$41:$X$42, 2, FALSE)</f>
        <v>1</v>
      </c>
      <c r="G14" s="47"/>
    </row>
    <row r="15" spans="1:8" ht="22.5" x14ac:dyDescent="0.25">
      <c r="A15" s="170"/>
      <c r="B15" s="56" t="s">
        <v>58</v>
      </c>
      <c r="C15" s="56" t="s">
        <v>59</v>
      </c>
      <c r="D15" s="57" t="s">
        <v>60</v>
      </c>
      <c r="E15" s="31" t="s">
        <v>139</v>
      </c>
      <c r="F15" s="78" t="str">
        <f>VLOOKUP(E15, Parameters!$W$43:$X$44, 2, FALSE)</f>
        <v>1</v>
      </c>
      <c r="G15" s="47"/>
    </row>
    <row r="16" spans="1:8" ht="22.5" customHeight="1" x14ac:dyDescent="0.25">
      <c r="A16" s="170"/>
      <c r="B16" s="56" t="s">
        <v>61</v>
      </c>
      <c r="C16" s="56" t="s">
        <v>62</v>
      </c>
      <c r="D16" s="57" t="s">
        <v>55</v>
      </c>
      <c r="E16" s="31" t="s">
        <v>137</v>
      </c>
      <c r="F16" s="78" t="str">
        <f>VLOOKUP(E16, Parameters!$W$41:$X$42, 2, FALSE)</f>
        <v>0</v>
      </c>
      <c r="G16" s="49"/>
    </row>
    <row r="17" spans="1:8" ht="33.75" x14ac:dyDescent="0.25">
      <c r="A17" s="170"/>
      <c r="B17" s="56" t="s">
        <v>64</v>
      </c>
      <c r="C17" s="56" t="s">
        <v>65</v>
      </c>
      <c r="D17" s="57" t="s">
        <v>55</v>
      </c>
      <c r="E17" s="31" t="s">
        <v>137</v>
      </c>
      <c r="F17" s="78" t="str">
        <f>VLOOKUP(E17, Parameters!$W$41:$X$42, 2, FALSE)</f>
        <v>0</v>
      </c>
      <c r="G17" s="49"/>
    </row>
    <row r="18" spans="1:8" ht="33.75" x14ac:dyDescent="0.25">
      <c r="A18" s="171"/>
      <c r="B18" s="56" t="s">
        <v>66</v>
      </c>
      <c r="C18" s="56" t="s">
        <v>67</v>
      </c>
      <c r="D18" s="57" t="s">
        <v>55</v>
      </c>
      <c r="E18" s="31" t="s">
        <v>137</v>
      </c>
      <c r="F18" s="78" t="str">
        <f>VLOOKUP(E18, Parameters!$W$41:$X$42, 2, FALSE)</f>
        <v>0</v>
      </c>
      <c r="G18" s="47"/>
    </row>
    <row r="19" spans="1:8" s="104" customFormat="1" ht="45" x14ac:dyDescent="0.25">
      <c r="A19" s="172" t="s">
        <v>257</v>
      </c>
      <c r="B19" s="56" t="s">
        <v>259</v>
      </c>
      <c r="C19" s="56" t="s">
        <v>261</v>
      </c>
      <c r="D19" s="56" t="s">
        <v>258</v>
      </c>
      <c r="E19" s="31" t="s">
        <v>298</v>
      </c>
      <c r="F19" s="78">
        <f>VLOOKUP(E19, Parameters!$W$57:$X$58, 2, FALSE)</f>
        <v>0</v>
      </c>
      <c r="G19" s="103"/>
      <c r="H19" s="32"/>
    </row>
    <row r="20" spans="1:8" ht="45" x14ac:dyDescent="0.25">
      <c r="A20" s="172"/>
      <c r="B20" s="56" t="s">
        <v>256</v>
      </c>
      <c r="C20" s="56" t="s">
        <v>260</v>
      </c>
      <c r="D20" s="56" t="s">
        <v>258</v>
      </c>
      <c r="E20" s="130" t="s">
        <v>298</v>
      </c>
      <c r="F20" s="78">
        <f>VLOOKUP(E20, Parameters!$W$57:$X$58, 2, FALSE)</f>
        <v>0</v>
      </c>
      <c r="G20" s="47"/>
    </row>
    <row r="21" spans="1:8" customFormat="1" ht="45" x14ac:dyDescent="0.25">
      <c r="A21" s="169" t="s">
        <v>73</v>
      </c>
      <c r="B21" s="110" t="s">
        <v>222</v>
      </c>
      <c r="C21" s="63" t="s">
        <v>266</v>
      </c>
      <c r="D21" s="63" t="s">
        <v>223</v>
      </c>
      <c r="E21" s="31" t="s">
        <v>302</v>
      </c>
      <c r="F21" s="78">
        <f>VLOOKUP(E21, Parameters!$W$59:$X$60, 2, FALSE)</f>
        <v>0</v>
      </c>
      <c r="G21" s="1"/>
      <c r="H21" s="32"/>
    </row>
    <row r="22" spans="1:8" customFormat="1" ht="45" x14ac:dyDescent="0.25">
      <c r="A22" s="170"/>
      <c r="B22" s="110" t="s">
        <v>224</v>
      </c>
      <c r="C22" s="63" t="s">
        <v>267</v>
      </c>
      <c r="D22" s="63" t="s">
        <v>223</v>
      </c>
      <c r="E22" s="31" t="s">
        <v>302</v>
      </c>
      <c r="F22" s="78">
        <f>VLOOKUP(E22, Parameters!$W$59:$X$60, 2, FALSE)</f>
        <v>0</v>
      </c>
      <c r="G22" s="1"/>
      <c r="H22" s="32"/>
    </row>
    <row r="23" spans="1:8" customFormat="1" ht="45" x14ac:dyDescent="0.25">
      <c r="A23" s="170"/>
      <c r="B23" s="110" t="s">
        <v>225</v>
      </c>
      <c r="C23" s="63" t="s">
        <v>268</v>
      </c>
      <c r="D23" s="63" t="s">
        <v>223</v>
      </c>
      <c r="E23" s="31" t="s">
        <v>302</v>
      </c>
      <c r="F23" s="78">
        <f>VLOOKUP(E23, Parameters!$W$59:$X$60, 2, FALSE)</f>
        <v>0</v>
      </c>
      <c r="G23" s="1"/>
      <c r="H23" s="32"/>
    </row>
    <row r="24" spans="1:8" customFormat="1" ht="45" x14ac:dyDescent="0.25">
      <c r="A24" s="170"/>
      <c r="B24" s="110" t="s">
        <v>208</v>
      </c>
      <c r="C24" s="63" t="s">
        <v>269</v>
      </c>
      <c r="D24" s="63" t="s">
        <v>223</v>
      </c>
      <c r="E24" s="31" t="s">
        <v>302</v>
      </c>
      <c r="F24" s="78">
        <f>VLOOKUP(E24, Parameters!$W$59:$X$60, 2, FALSE)</f>
        <v>0</v>
      </c>
      <c r="G24" s="1"/>
      <c r="H24" s="32"/>
    </row>
    <row r="25" spans="1:8" customFormat="1" ht="45" x14ac:dyDescent="0.25">
      <c r="A25" s="170"/>
      <c r="B25" s="110" t="s">
        <v>226</v>
      </c>
      <c r="C25" s="63" t="s">
        <v>270</v>
      </c>
      <c r="D25" s="63" t="s">
        <v>223</v>
      </c>
      <c r="E25" s="31" t="s">
        <v>302</v>
      </c>
      <c r="F25" s="78">
        <f>VLOOKUP(E25, Parameters!$W$59:$X$60, 2, FALSE)</f>
        <v>0</v>
      </c>
      <c r="G25" s="1"/>
      <c r="H25" s="32"/>
    </row>
    <row r="26" spans="1:8" customFormat="1" ht="45" x14ac:dyDescent="0.25">
      <c r="A26" s="170"/>
      <c r="B26" s="110" t="s">
        <v>227</v>
      </c>
      <c r="C26" s="63" t="s">
        <v>271</v>
      </c>
      <c r="D26" s="63" t="s">
        <v>223</v>
      </c>
      <c r="E26" s="31" t="s">
        <v>302</v>
      </c>
      <c r="F26" s="78">
        <f>VLOOKUP(E26, Parameters!$W$59:$X$60, 2, FALSE)</f>
        <v>0</v>
      </c>
      <c r="G26" s="1"/>
      <c r="H26" s="32"/>
    </row>
    <row r="27" spans="1:8" customFormat="1" ht="45" x14ac:dyDescent="0.25">
      <c r="A27" s="171"/>
      <c r="B27" s="110" t="s">
        <v>228</v>
      </c>
      <c r="C27" s="63" t="s">
        <v>272</v>
      </c>
      <c r="D27" s="63" t="s">
        <v>223</v>
      </c>
      <c r="E27" s="31" t="s">
        <v>302</v>
      </c>
      <c r="F27" s="78">
        <f>VLOOKUP(E27, Parameters!$W$59:$X$60, 2, FALSE)</f>
        <v>0</v>
      </c>
      <c r="G27" s="1"/>
      <c r="H27" s="32"/>
    </row>
    <row r="28" spans="1:8" x14ac:dyDescent="0.25">
      <c r="A28" s="34" t="s">
        <v>124</v>
      </c>
    </row>
    <row r="29" spans="1:8" x14ac:dyDescent="0.25">
      <c r="A29" s="36" t="s">
        <v>283</v>
      </c>
    </row>
    <row r="30" spans="1:8" x14ac:dyDescent="0.25">
      <c r="A30" s="37" t="s">
        <v>125</v>
      </c>
    </row>
    <row r="31" spans="1:8" x14ac:dyDescent="0.25">
      <c r="A31" s="38" t="s">
        <v>110</v>
      </c>
    </row>
    <row r="32" spans="1:8" x14ac:dyDescent="0.25">
      <c r="D32" s="51"/>
      <c r="E32" s="32"/>
    </row>
  </sheetData>
  <sheetProtection sheet="1" objects="1" scenarios="1"/>
  <customSheetViews>
    <customSheetView guid="{140768B0-D400-4ACB-8F52-64F966175DDA}">
      <pane xSplit="3" topLeftCell="D1" activePane="topRight" state="frozen"/>
      <selection pane="topRight" activeCell="D6" sqref="D6"/>
      <pageMargins left="0.7" right="0.7" top="0.75" bottom="0.75" header="0.3" footer="0.3"/>
      <pageSetup orientation="portrait" r:id="rId1"/>
    </customSheetView>
    <customSheetView guid="{46AFDCE8-62D7-47EB-AD05-EDAB9D35452B}">
      <pane xSplit="3" topLeftCell="D1" activePane="topRight" state="frozen"/>
      <selection pane="topRight" activeCell="G4" sqref="G4"/>
      <pageMargins left="0.7" right="0.7" top="0.75" bottom="0.75" header="0.3" footer="0.3"/>
      <pageSetup orientation="portrait" r:id="rId2"/>
    </customSheetView>
  </customSheetViews>
  <mergeCells count="10">
    <mergeCell ref="G1:G2"/>
    <mergeCell ref="E1:F1"/>
    <mergeCell ref="C2:D2"/>
    <mergeCell ref="A1:D1"/>
    <mergeCell ref="A14:A18"/>
    <mergeCell ref="A21:A27"/>
    <mergeCell ref="A6:A9"/>
    <mergeCell ref="A3:A5"/>
    <mergeCell ref="A19:A20"/>
    <mergeCell ref="A10:A13"/>
  </mergeCells>
  <dataValidations count="11">
    <dataValidation type="list" allowBlank="1" showInputMessage="1" showErrorMessage="1" sqref="E13:E14 E16:E18 E10:E11">
      <formula1>PU_PD_GPIO_CTRLx_PD</formula1>
    </dataValidation>
    <dataValidation type="list" allowBlank="1" showInputMessage="1" showErrorMessage="1" sqref="E12 E15">
      <formula1>PU_PD_GPIO_CTRLx_PU</formula1>
    </dataValidation>
    <dataValidation type="list" allowBlank="1" showInputMessage="1" showErrorMessage="1" sqref="E7">
      <formula1>PRIMARY_SECONDARY_PAD1_GPIO2_FUNC</formula1>
    </dataValidation>
    <dataValidation type="list" allowBlank="1" showInputMessage="1" showErrorMessage="1" sqref="E4">
      <formula1>PRIMARY_SECONDARY_PAD2_GPIO5_FUNC</formula1>
    </dataValidation>
    <dataValidation type="list" allowBlank="1" showInputMessage="1" showErrorMessage="1" sqref="E3">
      <formula1>PRIMARY_SECONDARY_PAD2_GPIO6_FUNC</formula1>
    </dataValidation>
    <dataValidation type="list" allowBlank="1" showInputMessage="1" showErrorMessage="1" sqref="E6">
      <formula1>PRIMARY_SECONDARY_PAD1_GPIO3_FUNC</formula1>
    </dataValidation>
    <dataValidation type="list" allowBlank="1" showInputMessage="1" showErrorMessage="1" sqref="E5">
      <formula1>PRIMARY_SECONDARY_PAD2_GPIO4_FUNC</formula1>
    </dataValidation>
    <dataValidation type="list" allowBlank="1" showInputMessage="1" showErrorMessage="1" sqref="E8">
      <formula1>PRIMARY_SECONDARY_PAD1_GPIO1_FUNC</formula1>
    </dataValidation>
    <dataValidation type="list" allowBlank="1" showInputMessage="1" showErrorMessage="1" sqref="E21:E27">
      <formula1>GPIO_POLARITY</formula1>
    </dataValidation>
    <dataValidation type="list" allowBlank="1" showInputMessage="1" showErrorMessage="1" sqref="E9">
      <formula1>PRIMARY_SECONDARY_PAD1_GPIO0_FUNC</formula1>
    </dataValidation>
    <dataValidation type="list" allowBlank="1" showInputMessage="1" showErrorMessage="1" sqref="E19:E20">
      <formula1>OPEN_DRAIN_CONFIG</formula1>
    </dataValidation>
  </dataValidation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3"/>
  <sheetViews>
    <sheetView zoomScaleNormal="100" workbookViewId="0">
      <selection activeCell="A21" sqref="A21:XFD21"/>
    </sheetView>
  </sheetViews>
  <sheetFormatPr defaultRowHeight="15" x14ac:dyDescent="0.25"/>
  <cols>
    <col min="1" max="1" width="27.42578125" style="6" customWidth="1"/>
    <col min="2" max="2" width="20.140625" bestFit="1" customWidth="1"/>
    <col min="3" max="3" width="22.42578125" bestFit="1" customWidth="1"/>
    <col min="4" max="4" width="20.28515625" customWidth="1"/>
    <col min="5" max="5" width="9.7109375" style="7" customWidth="1"/>
    <col min="6" max="6" width="17" customWidth="1"/>
  </cols>
  <sheetData>
    <row r="1" spans="1:6" x14ac:dyDescent="0.25">
      <c r="A1" s="181" t="s">
        <v>184</v>
      </c>
      <c r="B1" s="181"/>
      <c r="C1" s="181"/>
      <c r="D1" s="181"/>
      <c r="E1" s="180" t="s">
        <v>211</v>
      </c>
      <c r="F1" s="178" t="s">
        <v>110</v>
      </c>
    </row>
    <row r="2" spans="1:6" ht="12" customHeight="1" x14ac:dyDescent="0.25">
      <c r="A2" s="53" t="s">
        <v>0</v>
      </c>
      <c r="B2" s="53" t="s">
        <v>1</v>
      </c>
      <c r="C2" s="164" t="s">
        <v>2</v>
      </c>
      <c r="D2" s="165"/>
      <c r="E2" s="176"/>
      <c r="F2" s="178"/>
    </row>
    <row r="3" spans="1:6" ht="22.5" x14ac:dyDescent="0.25">
      <c r="A3" s="169" t="s">
        <v>231</v>
      </c>
      <c r="B3" s="87" t="s">
        <v>68</v>
      </c>
      <c r="C3" s="87" t="s">
        <v>69</v>
      </c>
      <c r="D3" s="63" t="s">
        <v>70</v>
      </c>
      <c r="E3" s="31">
        <v>1</v>
      </c>
      <c r="F3" s="67"/>
    </row>
    <row r="4" spans="1:6" ht="22.5" x14ac:dyDescent="0.25">
      <c r="A4" s="171"/>
      <c r="B4" s="87" t="s">
        <v>71</v>
      </c>
      <c r="C4" s="87" t="s">
        <v>72</v>
      </c>
      <c r="D4" s="63" t="s">
        <v>70</v>
      </c>
      <c r="E4" s="31">
        <v>1</v>
      </c>
      <c r="F4" s="67"/>
    </row>
    <row r="5" spans="1:6" ht="22.5" x14ac:dyDescent="0.25">
      <c r="A5" s="179" t="s">
        <v>74</v>
      </c>
      <c r="B5" s="87" t="s">
        <v>74</v>
      </c>
      <c r="C5" s="63" t="s">
        <v>161</v>
      </c>
      <c r="D5" s="63" t="s">
        <v>75</v>
      </c>
      <c r="E5" s="31">
        <v>0</v>
      </c>
      <c r="F5" s="67"/>
    </row>
    <row r="6" spans="1:6" ht="33.75" x14ac:dyDescent="0.25">
      <c r="A6" s="179"/>
      <c r="B6" s="87" t="s">
        <v>76</v>
      </c>
      <c r="C6" s="63" t="s">
        <v>77</v>
      </c>
      <c r="D6" s="63" t="s">
        <v>78</v>
      </c>
      <c r="E6" s="31">
        <v>0</v>
      </c>
      <c r="F6" s="67"/>
    </row>
    <row r="7" spans="1:6" ht="90" x14ac:dyDescent="0.25">
      <c r="A7" s="179"/>
      <c r="B7" s="56" t="s">
        <v>79</v>
      </c>
      <c r="C7" s="56" t="s">
        <v>80</v>
      </c>
      <c r="D7" s="70" t="s">
        <v>304</v>
      </c>
      <c r="E7" s="31">
        <v>1111</v>
      </c>
      <c r="F7" s="67"/>
    </row>
    <row r="8" spans="1:6" ht="33.75" x14ac:dyDescent="0.25">
      <c r="A8" s="177" t="s">
        <v>255</v>
      </c>
      <c r="B8" s="101" t="s">
        <v>210</v>
      </c>
      <c r="C8" s="70"/>
      <c r="D8" s="63" t="s">
        <v>209</v>
      </c>
      <c r="E8" s="31">
        <v>0</v>
      </c>
      <c r="F8" s="68"/>
    </row>
    <row r="9" spans="1:6" ht="45" x14ac:dyDescent="0.25">
      <c r="A9" s="172"/>
      <c r="B9" s="87" t="s">
        <v>81</v>
      </c>
      <c r="C9" s="70"/>
      <c r="D9" s="63" t="s">
        <v>82</v>
      </c>
      <c r="E9" s="31">
        <v>1</v>
      </c>
      <c r="F9" s="69"/>
    </row>
    <row r="10" spans="1:6" ht="67.5" x14ac:dyDescent="0.25">
      <c r="A10" s="173"/>
      <c r="B10" s="87" t="s">
        <v>83</v>
      </c>
      <c r="C10" s="70" t="s">
        <v>278</v>
      </c>
      <c r="D10" s="63" t="s">
        <v>232</v>
      </c>
      <c r="E10" s="131">
        <v>0</v>
      </c>
      <c r="F10" s="67"/>
    </row>
    <row r="11" spans="1:6" ht="67.5" x14ac:dyDescent="0.25">
      <c r="A11" s="177" t="s">
        <v>233</v>
      </c>
      <c r="B11" s="105" t="s">
        <v>234</v>
      </c>
      <c r="C11" s="70" t="s">
        <v>235</v>
      </c>
      <c r="D11" s="63" t="s">
        <v>236</v>
      </c>
      <c r="E11" s="31">
        <v>0</v>
      </c>
      <c r="F11" s="68"/>
    </row>
    <row r="12" spans="1:6" ht="56.25" x14ac:dyDescent="0.25">
      <c r="A12" s="172"/>
      <c r="B12" s="105" t="s">
        <v>237</v>
      </c>
      <c r="C12" s="63"/>
      <c r="D12" s="63" t="s">
        <v>238</v>
      </c>
      <c r="E12" s="31">
        <v>1</v>
      </c>
      <c r="F12" s="67"/>
    </row>
    <row r="13" spans="1:6" ht="90" x14ac:dyDescent="0.25">
      <c r="A13" s="172"/>
      <c r="B13" s="105" t="s">
        <v>239</v>
      </c>
      <c r="C13" s="70"/>
      <c r="D13" s="63" t="s">
        <v>240</v>
      </c>
      <c r="E13" s="31">
        <v>0</v>
      </c>
      <c r="F13" s="69"/>
    </row>
    <row r="14" spans="1:6" ht="90" x14ac:dyDescent="0.25">
      <c r="A14" s="173"/>
      <c r="B14" s="105" t="s">
        <v>241</v>
      </c>
      <c r="C14" s="70"/>
      <c r="D14" s="63" t="s">
        <v>242</v>
      </c>
      <c r="E14" s="132">
        <v>0</v>
      </c>
      <c r="F14" s="67"/>
    </row>
    <row r="15" spans="1:6" ht="22.5" x14ac:dyDescent="0.25">
      <c r="A15" s="177" t="s">
        <v>230</v>
      </c>
      <c r="B15" s="105" t="s">
        <v>229</v>
      </c>
      <c r="C15" s="70"/>
      <c r="D15" s="63" t="s">
        <v>86</v>
      </c>
      <c r="E15" s="31">
        <v>0</v>
      </c>
      <c r="F15" s="67"/>
    </row>
    <row r="16" spans="1:6" ht="22.5" x14ac:dyDescent="0.25">
      <c r="A16" s="172"/>
      <c r="B16" s="87" t="s">
        <v>202</v>
      </c>
      <c r="C16" s="70"/>
      <c r="D16" s="63" t="s">
        <v>86</v>
      </c>
      <c r="E16" s="31">
        <v>0</v>
      </c>
      <c r="F16" s="67"/>
    </row>
    <row r="17" spans="1:7" ht="33.75" x14ac:dyDescent="0.25">
      <c r="A17" s="107" t="s">
        <v>243</v>
      </c>
      <c r="B17" s="105" t="s">
        <v>244</v>
      </c>
      <c r="C17" s="105" t="s">
        <v>309</v>
      </c>
      <c r="D17" s="63" t="s">
        <v>310</v>
      </c>
      <c r="E17" s="31">
        <v>0</v>
      </c>
      <c r="F17" s="67"/>
    </row>
    <row r="18" spans="1:7" ht="56.25" x14ac:dyDescent="0.25">
      <c r="A18" s="56" t="s">
        <v>73</v>
      </c>
      <c r="B18" s="106" t="s">
        <v>263</v>
      </c>
      <c r="C18" s="106" t="s">
        <v>264</v>
      </c>
      <c r="D18" s="63" t="s">
        <v>265</v>
      </c>
      <c r="E18" s="31">
        <v>0</v>
      </c>
      <c r="F18" s="67"/>
    </row>
    <row r="19" spans="1:7" s="32" customFormat="1" ht="45" x14ac:dyDescent="0.25">
      <c r="A19" s="106" t="s">
        <v>51</v>
      </c>
      <c r="B19" s="43" t="s">
        <v>274</v>
      </c>
      <c r="C19" s="43" t="s">
        <v>275</v>
      </c>
      <c r="D19" s="55" t="s">
        <v>276</v>
      </c>
      <c r="E19" s="129" t="s">
        <v>332</v>
      </c>
      <c r="F19" s="78"/>
      <c r="G19" s="119"/>
    </row>
    <row r="20" spans="1:7" x14ac:dyDescent="0.25">
      <c r="A20" s="34" t="s">
        <v>124</v>
      </c>
      <c r="B20" s="32"/>
      <c r="C20" s="32"/>
      <c r="D20" s="32"/>
      <c r="E20" s="40"/>
      <c r="F20" s="32"/>
    </row>
    <row r="21" spans="1:7" x14ac:dyDescent="0.25">
      <c r="A21" s="36" t="s">
        <v>283</v>
      </c>
      <c r="B21" s="32"/>
      <c r="C21" s="32"/>
      <c r="D21" s="32"/>
      <c r="E21" s="40"/>
      <c r="F21" s="32"/>
    </row>
    <row r="22" spans="1:7" x14ac:dyDescent="0.25">
      <c r="A22" s="37" t="s">
        <v>125</v>
      </c>
      <c r="B22" s="32"/>
      <c r="C22" s="32"/>
      <c r="D22" s="32"/>
      <c r="E22" s="40"/>
      <c r="F22" s="32"/>
    </row>
    <row r="23" spans="1:7" x14ac:dyDescent="0.25">
      <c r="A23" s="38" t="s">
        <v>110</v>
      </c>
      <c r="B23" s="32"/>
      <c r="C23" s="32"/>
      <c r="D23" s="32"/>
      <c r="E23" s="40"/>
      <c r="F23" s="32"/>
    </row>
  </sheetData>
  <sheetProtection sheet="1" objects="1" scenarios="1"/>
  <customSheetViews>
    <customSheetView guid="{140768B0-D400-4ACB-8F52-64F966175DDA}" topLeftCell="A16">
      <selection activeCell="G20" sqref="G20"/>
      <pageMargins left="0.7" right="0.7" top="0.75" bottom="0.75" header="0.3" footer="0.3"/>
    </customSheetView>
    <customSheetView guid="{46AFDCE8-62D7-47EB-AD05-EDAB9D35452B}" topLeftCell="A16">
      <selection activeCell="G20" sqref="G20"/>
      <pageMargins left="0.7" right="0.7" top="0.75" bottom="0.75" header="0.3" footer="0.3"/>
    </customSheetView>
  </customSheetViews>
  <mergeCells count="9">
    <mergeCell ref="A15:A16"/>
    <mergeCell ref="A8:A10"/>
    <mergeCell ref="A11:A14"/>
    <mergeCell ref="F1:F2"/>
    <mergeCell ref="A5:A7"/>
    <mergeCell ref="C2:D2"/>
    <mergeCell ref="E1:E2"/>
    <mergeCell ref="A1:D1"/>
    <mergeCell ref="A3:A4"/>
  </mergeCells>
  <dataValidations count="3">
    <dataValidation type="list" allowBlank="1" showInputMessage="1" showErrorMessage="1" sqref="E11:E13 E3:E6 E15:E18 E8:E9">
      <formula1>Enable_NonEable</formula1>
    </dataValidation>
    <dataValidation type="list" allowBlank="1" showInputMessage="1" showErrorMessage="1" sqref="E10">
      <formula1>"00,01,10,11"</formula1>
    </dataValidation>
    <dataValidation type="list" allowBlank="1" showInputMessage="1" showErrorMessage="1" sqref="E19 E14">
      <formula1>"0,1"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2"/>
  <sheetViews>
    <sheetView topLeftCell="A12" workbookViewId="0">
      <selection activeCell="E18" sqref="E18"/>
    </sheetView>
  </sheetViews>
  <sheetFormatPr defaultRowHeight="15" x14ac:dyDescent="0.25"/>
  <cols>
    <col min="1" max="1" width="21.42578125" style="72" customWidth="1"/>
    <col min="2" max="2" width="14" style="72" customWidth="1"/>
    <col min="3" max="3" width="31.28515625" style="73" customWidth="1"/>
    <col min="4" max="4" width="9.140625" style="73"/>
    <col min="5" max="5" width="9.5703125" style="77" customWidth="1"/>
    <col min="6" max="6" width="18.85546875" style="50" customWidth="1"/>
    <col min="7" max="16384" width="9.140625" style="32"/>
  </cols>
  <sheetData>
    <row r="1" spans="1:6" x14ac:dyDescent="0.25">
      <c r="A1" s="150" t="s">
        <v>183</v>
      </c>
      <c r="B1" s="151"/>
      <c r="C1" s="151"/>
      <c r="D1" s="151"/>
      <c r="E1" s="184" t="s">
        <v>211</v>
      </c>
      <c r="F1" s="182" t="s">
        <v>203</v>
      </c>
    </row>
    <row r="2" spans="1:6" x14ac:dyDescent="0.25">
      <c r="A2" s="53" t="s">
        <v>0</v>
      </c>
      <c r="B2" s="53" t="s">
        <v>1</v>
      </c>
      <c r="C2" s="164" t="s">
        <v>2</v>
      </c>
      <c r="D2" s="165"/>
      <c r="E2" s="184"/>
      <c r="F2" s="182"/>
    </row>
    <row r="3" spans="1:6" ht="22.5" x14ac:dyDescent="0.25">
      <c r="A3" s="183" t="s">
        <v>87</v>
      </c>
      <c r="B3" s="87" t="s">
        <v>89</v>
      </c>
      <c r="C3" s="87" t="s">
        <v>204</v>
      </c>
      <c r="D3" s="63" t="s">
        <v>90</v>
      </c>
      <c r="E3" s="133">
        <v>1</v>
      </c>
      <c r="F3" s="67"/>
    </row>
    <row r="4" spans="1:6" ht="22.5" x14ac:dyDescent="0.25">
      <c r="A4" s="183"/>
      <c r="B4" s="87" t="s">
        <v>23</v>
      </c>
      <c r="C4" s="87" t="s">
        <v>91</v>
      </c>
      <c r="D4" s="63" t="s">
        <v>90</v>
      </c>
      <c r="E4" s="133">
        <v>0</v>
      </c>
      <c r="F4" s="67"/>
    </row>
    <row r="5" spans="1:6" ht="22.5" x14ac:dyDescent="0.25">
      <c r="A5" s="183"/>
      <c r="B5" s="87" t="s">
        <v>92</v>
      </c>
      <c r="C5" s="87" t="s">
        <v>205</v>
      </c>
      <c r="D5" s="63" t="s">
        <v>90</v>
      </c>
      <c r="E5" s="133">
        <v>1</v>
      </c>
      <c r="F5" s="67"/>
    </row>
    <row r="6" spans="1:6" ht="22.5" x14ac:dyDescent="0.25">
      <c r="A6" s="183"/>
      <c r="B6" s="87" t="s">
        <v>93</v>
      </c>
      <c r="C6" s="87" t="s">
        <v>94</v>
      </c>
      <c r="D6" s="63" t="s">
        <v>90</v>
      </c>
      <c r="E6" s="133">
        <v>1</v>
      </c>
      <c r="F6" s="67"/>
    </row>
    <row r="7" spans="1:6" ht="22.5" x14ac:dyDescent="0.25">
      <c r="A7" s="183"/>
      <c r="B7" s="87" t="s">
        <v>28</v>
      </c>
      <c r="C7" s="87" t="s">
        <v>95</v>
      </c>
      <c r="D7" s="63" t="s">
        <v>90</v>
      </c>
      <c r="E7" s="133">
        <v>1</v>
      </c>
      <c r="F7" s="22"/>
    </row>
    <row r="8" spans="1:6" ht="22.5" x14ac:dyDescent="0.25">
      <c r="A8" s="183"/>
      <c r="B8" s="87" t="s">
        <v>96</v>
      </c>
      <c r="C8" s="87" t="s">
        <v>97</v>
      </c>
      <c r="D8" s="63" t="s">
        <v>90</v>
      </c>
      <c r="E8" s="133">
        <v>1</v>
      </c>
      <c r="F8" s="67"/>
    </row>
    <row r="9" spans="1:6" ht="22.5" x14ac:dyDescent="0.25">
      <c r="A9" s="183"/>
      <c r="B9" s="87" t="s">
        <v>8</v>
      </c>
      <c r="C9" s="87" t="s">
        <v>98</v>
      </c>
      <c r="D9" s="63" t="s">
        <v>90</v>
      </c>
      <c r="E9" s="133">
        <v>1</v>
      </c>
      <c r="F9" s="67"/>
    </row>
    <row r="10" spans="1:6" ht="22.5" x14ac:dyDescent="0.25">
      <c r="A10" s="183"/>
      <c r="B10" s="87" t="s">
        <v>99</v>
      </c>
      <c r="C10" s="87" t="s">
        <v>100</v>
      </c>
      <c r="D10" s="63" t="s">
        <v>90</v>
      </c>
      <c r="E10" s="133">
        <v>0</v>
      </c>
      <c r="F10" s="67"/>
    </row>
    <row r="11" spans="1:6" ht="67.5" x14ac:dyDescent="0.25">
      <c r="A11" s="183" t="s">
        <v>88</v>
      </c>
      <c r="B11" s="87" t="s">
        <v>89</v>
      </c>
      <c r="C11" s="63" t="s">
        <v>101</v>
      </c>
      <c r="D11" s="63" t="s">
        <v>102</v>
      </c>
      <c r="E11" s="133">
        <v>0</v>
      </c>
      <c r="F11" s="67"/>
    </row>
    <row r="12" spans="1:6" ht="67.5" x14ac:dyDescent="0.25">
      <c r="A12" s="183"/>
      <c r="B12" s="87" t="s">
        <v>23</v>
      </c>
      <c r="C12" s="63" t="s">
        <v>103</v>
      </c>
      <c r="D12" s="63" t="s">
        <v>102</v>
      </c>
      <c r="E12" s="23">
        <v>0</v>
      </c>
      <c r="F12" s="67"/>
    </row>
    <row r="13" spans="1:6" ht="67.5" x14ac:dyDescent="0.25">
      <c r="A13" s="183"/>
      <c r="B13" s="87" t="s">
        <v>92</v>
      </c>
      <c r="C13" s="63" t="s">
        <v>104</v>
      </c>
      <c r="D13" s="63" t="s">
        <v>102</v>
      </c>
      <c r="E13" s="23">
        <v>1</v>
      </c>
      <c r="F13" s="67"/>
    </row>
    <row r="14" spans="1:6" ht="67.5" x14ac:dyDescent="0.25">
      <c r="A14" s="183"/>
      <c r="B14" s="87" t="s">
        <v>93</v>
      </c>
      <c r="C14" s="63" t="s">
        <v>105</v>
      </c>
      <c r="D14" s="63" t="s">
        <v>102</v>
      </c>
      <c r="E14" s="23">
        <v>0</v>
      </c>
      <c r="F14" s="67"/>
    </row>
    <row r="15" spans="1:6" ht="67.5" x14ac:dyDescent="0.25">
      <c r="A15" s="183"/>
      <c r="B15" s="87" t="s">
        <v>28</v>
      </c>
      <c r="C15" s="63" t="s">
        <v>106</v>
      </c>
      <c r="D15" s="63" t="s">
        <v>102</v>
      </c>
      <c r="E15" s="23">
        <v>0</v>
      </c>
      <c r="F15" s="71"/>
    </row>
    <row r="16" spans="1:6" ht="67.5" x14ac:dyDescent="0.25">
      <c r="A16" s="183"/>
      <c r="B16" s="87" t="s">
        <v>96</v>
      </c>
      <c r="C16" s="63" t="s">
        <v>107</v>
      </c>
      <c r="D16" s="63" t="s">
        <v>102</v>
      </c>
      <c r="E16" s="23">
        <v>1</v>
      </c>
      <c r="F16" s="67"/>
    </row>
    <row r="17" spans="1:6" ht="67.5" x14ac:dyDescent="0.25">
      <c r="A17" s="183"/>
      <c r="B17" s="87" t="s">
        <v>8</v>
      </c>
      <c r="C17" s="63" t="s">
        <v>108</v>
      </c>
      <c r="D17" s="63" t="s">
        <v>102</v>
      </c>
      <c r="E17" s="23">
        <v>0</v>
      </c>
      <c r="F17" s="67"/>
    </row>
    <row r="18" spans="1:6" ht="67.5" x14ac:dyDescent="0.25">
      <c r="A18" s="183"/>
      <c r="B18" s="87" t="s">
        <v>99</v>
      </c>
      <c r="C18" s="63" t="s">
        <v>109</v>
      </c>
      <c r="D18" s="87" t="s">
        <v>102</v>
      </c>
      <c r="E18" s="23">
        <v>0</v>
      </c>
      <c r="F18" s="67"/>
    </row>
    <row r="19" spans="1:6" x14ac:dyDescent="0.25">
      <c r="A19" s="34" t="s">
        <v>124</v>
      </c>
    </row>
    <row r="20" spans="1:6" x14ac:dyDescent="0.25">
      <c r="A20" s="36" t="s">
        <v>283</v>
      </c>
    </row>
    <row r="21" spans="1:6" x14ac:dyDescent="0.25">
      <c r="A21" s="37" t="s">
        <v>125</v>
      </c>
    </row>
    <row r="22" spans="1:6" x14ac:dyDescent="0.25">
      <c r="A22" s="38" t="s">
        <v>110</v>
      </c>
    </row>
  </sheetData>
  <sheetProtection sheet="1" objects="1" scenarios="1"/>
  <customSheetViews>
    <customSheetView guid="{140768B0-D400-4ACB-8F52-64F966175DDA}">
      <selection activeCell="G6" sqref="G6"/>
      <pageMargins left="0.7" right="0.7" top="0.75" bottom="0.75" header="0.3" footer="0.3"/>
    </customSheetView>
    <customSheetView guid="{46AFDCE8-62D7-47EB-AD05-EDAB9D35452B}">
      <selection activeCell="G6" sqref="G6"/>
      <pageMargins left="0.7" right="0.7" top="0.75" bottom="0.75" header="0.3" footer="0.3"/>
    </customSheetView>
  </customSheetViews>
  <mergeCells count="6">
    <mergeCell ref="F1:F2"/>
    <mergeCell ref="A3:A10"/>
    <mergeCell ref="A11:A18"/>
    <mergeCell ref="E1:E2"/>
    <mergeCell ref="C2:D2"/>
    <mergeCell ref="A1:D1"/>
  </mergeCells>
  <dataValidations count="1">
    <dataValidation type="list" allowBlank="1" showInputMessage="1" showErrorMessage="1" sqref="E3:E18">
      <formula1>Enable_NonEable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7"/>
  <sheetViews>
    <sheetView topLeftCell="A3" workbookViewId="0">
      <selection activeCell="D40" sqref="D40"/>
    </sheetView>
  </sheetViews>
  <sheetFormatPr defaultRowHeight="15" x14ac:dyDescent="0.25"/>
  <cols>
    <col min="1" max="1" width="9.7109375" style="18" bestFit="1" customWidth="1"/>
    <col min="2" max="2" width="14.42578125" customWidth="1"/>
    <col min="3" max="3" width="17.7109375" style="7" customWidth="1"/>
    <col min="4" max="4" width="20.85546875" customWidth="1"/>
    <col min="5" max="6" width="14.42578125" style="7" customWidth="1"/>
    <col min="7" max="7" width="17.7109375" style="4" bestFit="1" customWidth="1"/>
    <col min="8" max="8" width="67.5703125" bestFit="1" customWidth="1"/>
    <col min="9" max="9" width="11.5703125" customWidth="1"/>
    <col min="10" max="10" width="5" bestFit="1" customWidth="1"/>
    <col min="11" max="17" width="7.5703125" bestFit="1" customWidth="1"/>
  </cols>
  <sheetData>
    <row r="1" spans="1:8" x14ac:dyDescent="0.25">
      <c r="A1" s="25"/>
      <c r="B1" s="26"/>
      <c r="C1" s="27"/>
      <c r="D1" s="26"/>
      <c r="E1" s="27"/>
      <c r="F1" s="27"/>
      <c r="G1" s="120"/>
      <c r="H1" s="26"/>
    </row>
    <row r="2" spans="1:8" ht="24" x14ac:dyDescent="0.25">
      <c r="A2" s="116" t="s">
        <v>140</v>
      </c>
      <c r="B2" s="117" t="s">
        <v>111</v>
      </c>
      <c r="C2" s="118" t="s">
        <v>305</v>
      </c>
      <c r="D2" s="118" t="s">
        <v>323</v>
      </c>
      <c r="E2" s="118" t="s">
        <v>141</v>
      </c>
      <c r="F2" s="118" t="s">
        <v>142</v>
      </c>
      <c r="G2" s="114" t="s">
        <v>307</v>
      </c>
      <c r="H2" s="28" t="s">
        <v>110</v>
      </c>
    </row>
    <row r="3" spans="1:8" x14ac:dyDescent="0.25">
      <c r="A3" s="135">
        <v>1</v>
      </c>
      <c r="B3" s="115" t="s">
        <v>143</v>
      </c>
      <c r="C3" s="115" t="s">
        <v>306</v>
      </c>
      <c r="D3" s="135" t="s">
        <v>308</v>
      </c>
      <c r="E3" s="135" t="s">
        <v>112</v>
      </c>
      <c r="F3" s="115" t="s">
        <v>112</v>
      </c>
      <c r="G3" s="121"/>
      <c r="H3" s="19"/>
    </row>
    <row r="4" spans="1:8" x14ac:dyDescent="0.25">
      <c r="A4" s="187">
        <v>2</v>
      </c>
      <c r="B4" s="185" t="s">
        <v>143</v>
      </c>
      <c r="C4" s="187" t="s">
        <v>163</v>
      </c>
      <c r="D4" s="187" t="s">
        <v>312</v>
      </c>
      <c r="E4" s="187" t="s">
        <v>112</v>
      </c>
      <c r="F4" s="185" t="s">
        <v>113</v>
      </c>
      <c r="G4" s="122" t="s">
        <v>313</v>
      </c>
      <c r="H4" s="19"/>
    </row>
    <row r="5" spans="1:8" x14ac:dyDescent="0.25">
      <c r="A5" s="188"/>
      <c r="B5" s="186"/>
      <c r="C5" s="188"/>
      <c r="D5" s="188"/>
      <c r="E5" s="188"/>
      <c r="F5" s="186"/>
      <c r="G5" s="122" t="s">
        <v>335</v>
      </c>
      <c r="H5" s="19"/>
    </row>
    <row r="6" spans="1:8" ht="15" customHeight="1" x14ac:dyDescent="0.25">
      <c r="A6" s="187">
        <v>3</v>
      </c>
      <c r="B6" s="185" t="s">
        <v>143</v>
      </c>
      <c r="C6" s="185" t="s">
        <v>165</v>
      </c>
      <c r="D6" s="187" t="s">
        <v>312</v>
      </c>
      <c r="E6" s="187" t="s">
        <v>112</v>
      </c>
      <c r="F6" s="185" t="s">
        <v>113</v>
      </c>
      <c r="G6" s="121" t="s">
        <v>336</v>
      </c>
      <c r="H6" s="19"/>
    </row>
    <row r="7" spans="1:8" ht="15" customHeight="1" x14ac:dyDescent="0.25">
      <c r="A7" s="188"/>
      <c r="B7" s="186"/>
      <c r="C7" s="186"/>
      <c r="D7" s="188"/>
      <c r="E7" s="188"/>
      <c r="F7" s="186"/>
      <c r="G7" s="121" t="s">
        <v>314</v>
      </c>
      <c r="H7" s="19"/>
    </row>
    <row r="8" spans="1:8" ht="15" customHeight="1" x14ac:dyDescent="0.25">
      <c r="A8" s="190"/>
      <c r="B8" s="189"/>
      <c r="C8" s="189"/>
      <c r="D8" s="190"/>
      <c r="E8" s="190"/>
      <c r="F8" s="189"/>
      <c r="G8" s="121" t="s">
        <v>315</v>
      </c>
      <c r="H8" s="19"/>
    </row>
    <row r="9" spans="1:8" ht="15" customHeight="1" x14ac:dyDescent="0.25">
      <c r="A9" s="187">
        <v>4</v>
      </c>
      <c r="B9" s="185" t="s">
        <v>316</v>
      </c>
      <c r="C9" s="185" t="s">
        <v>311</v>
      </c>
      <c r="D9" s="187">
        <v>0</v>
      </c>
      <c r="E9" s="187" t="s">
        <v>112</v>
      </c>
      <c r="F9" s="185" t="s">
        <v>112</v>
      </c>
      <c r="G9" s="123" t="s">
        <v>317</v>
      </c>
      <c r="H9" s="19"/>
    </row>
    <row r="10" spans="1:8" x14ac:dyDescent="0.25">
      <c r="A10" s="190"/>
      <c r="B10" s="189"/>
      <c r="C10" s="189"/>
      <c r="D10" s="190"/>
      <c r="E10" s="190"/>
      <c r="F10" s="189"/>
      <c r="G10" s="123" t="s">
        <v>318</v>
      </c>
      <c r="H10" s="19"/>
    </row>
    <row r="11" spans="1:8" x14ac:dyDescent="0.25">
      <c r="A11" s="135">
        <v>4</v>
      </c>
      <c r="B11" s="115"/>
      <c r="C11" s="115" t="s">
        <v>329</v>
      </c>
      <c r="D11" s="135" t="s">
        <v>312</v>
      </c>
      <c r="E11" s="135" t="s">
        <v>112</v>
      </c>
      <c r="F11" s="115" t="s">
        <v>113</v>
      </c>
      <c r="G11" s="121" t="s">
        <v>319</v>
      </c>
      <c r="H11" s="19"/>
    </row>
    <row r="12" spans="1:8" x14ac:dyDescent="0.25">
      <c r="A12" s="126">
        <v>5</v>
      </c>
      <c r="B12" s="126" t="s">
        <v>339</v>
      </c>
      <c r="C12" s="126" t="s">
        <v>320</v>
      </c>
      <c r="D12" s="126" t="s">
        <v>312</v>
      </c>
      <c r="E12" s="126" t="s">
        <v>112</v>
      </c>
      <c r="F12" s="126" t="s">
        <v>113</v>
      </c>
      <c r="G12" s="123" t="s">
        <v>321</v>
      </c>
      <c r="H12" s="19"/>
    </row>
    <row r="13" spans="1:8" x14ac:dyDescent="0.25">
      <c r="A13" s="135">
        <v>6</v>
      </c>
      <c r="B13" s="115" t="s">
        <v>339</v>
      </c>
      <c r="C13" s="115" t="s">
        <v>322</v>
      </c>
      <c r="D13" s="135" t="s">
        <v>312</v>
      </c>
      <c r="E13" s="135" t="s">
        <v>112</v>
      </c>
      <c r="F13" s="115" t="s">
        <v>113</v>
      </c>
      <c r="G13" s="121" t="s">
        <v>337</v>
      </c>
      <c r="H13" s="19"/>
    </row>
    <row r="14" spans="1:8" x14ac:dyDescent="0.25">
      <c r="A14" s="187">
        <v>7</v>
      </c>
      <c r="B14" s="187"/>
      <c r="C14" s="187" t="s">
        <v>330</v>
      </c>
      <c r="D14" s="187" t="s">
        <v>338</v>
      </c>
      <c r="E14" s="187" t="s">
        <v>112</v>
      </c>
      <c r="F14" s="187" t="s">
        <v>113</v>
      </c>
      <c r="G14" s="123" t="s">
        <v>324</v>
      </c>
      <c r="H14" s="19"/>
    </row>
    <row r="15" spans="1:8" x14ac:dyDescent="0.25">
      <c r="A15" s="188"/>
      <c r="B15" s="188"/>
      <c r="C15" s="188"/>
      <c r="D15" s="188"/>
      <c r="E15" s="188"/>
      <c r="F15" s="188"/>
      <c r="G15" s="123" t="s">
        <v>325</v>
      </c>
      <c r="H15" s="19"/>
    </row>
    <row r="16" spans="1:8" x14ac:dyDescent="0.25">
      <c r="A16" s="190"/>
      <c r="B16" s="190"/>
      <c r="C16" s="190"/>
      <c r="D16" s="190"/>
      <c r="E16" s="190"/>
      <c r="F16" s="190"/>
      <c r="G16" s="123" t="s">
        <v>326</v>
      </c>
      <c r="H16" s="19"/>
    </row>
    <row r="17" spans="1:8" x14ac:dyDescent="0.25">
      <c r="A17" s="135">
        <v>8</v>
      </c>
      <c r="B17" s="115" t="s">
        <v>327</v>
      </c>
      <c r="C17" s="115" t="s">
        <v>154</v>
      </c>
      <c r="D17" s="136"/>
      <c r="E17" s="115" t="s">
        <v>112</v>
      </c>
      <c r="F17" s="115" t="s">
        <v>113</v>
      </c>
      <c r="G17" s="121" t="s">
        <v>328</v>
      </c>
      <c r="H17" s="20"/>
    </row>
  </sheetData>
  <customSheetViews>
    <customSheetView guid="{140768B0-D400-4ACB-8F52-64F966175DDA}">
      <selection activeCell="E3" sqref="E3"/>
      <pageMargins left="0.7" right="0.7" top="0.75" bottom="0.75" header="0.3" footer="0.3"/>
      <pageSetup paperSize="9" orientation="portrait" horizontalDpi="300" verticalDpi="300" r:id="rId1"/>
    </customSheetView>
    <customSheetView guid="{46AFDCE8-62D7-47EB-AD05-EDAB9D35452B}">
      <selection activeCell="E3" sqref="E3"/>
      <pageMargins left="0.7" right="0.7" top="0.75" bottom="0.75" header="0.3" footer="0.3"/>
      <pageSetup paperSize="9" orientation="portrait" horizontalDpi="300" verticalDpi="300" r:id="rId2"/>
    </customSheetView>
  </customSheetViews>
  <mergeCells count="24">
    <mergeCell ref="B9:B10"/>
    <mergeCell ref="C9:C10"/>
    <mergeCell ref="A14:A16"/>
    <mergeCell ref="B14:B16"/>
    <mergeCell ref="C14:C16"/>
    <mergeCell ref="A9:A10"/>
    <mergeCell ref="D14:D16"/>
    <mergeCell ref="E14:E16"/>
    <mergeCell ref="F14:F16"/>
    <mergeCell ref="D9:D10"/>
    <mergeCell ref="E9:E10"/>
    <mergeCell ref="F9:F10"/>
    <mergeCell ref="F4:F5"/>
    <mergeCell ref="A4:A5"/>
    <mergeCell ref="B6:B8"/>
    <mergeCell ref="C6:C8"/>
    <mergeCell ref="D6:D8"/>
    <mergeCell ref="E6:E8"/>
    <mergeCell ref="B4:B5"/>
    <mergeCell ref="C4:C5"/>
    <mergeCell ref="D4:D5"/>
    <mergeCell ref="E4:E5"/>
    <mergeCell ref="F6:F8"/>
    <mergeCell ref="A6:A8"/>
  </mergeCells>
  <pageMargins left="0.7" right="0.7" top="0.75" bottom="0.75" header="0.3" footer="0.3"/>
  <pageSetup paperSize="9" orientation="portrait" horizontalDpi="300" verticalDpi="30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125"/>
  <sheetViews>
    <sheetView topLeftCell="P28" zoomScale="80" zoomScaleNormal="80" workbookViewId="0">
      <selection activeCell="X61" sqref="X61"/>
    </sheetView>
  </sheetViews>
  <sheetFormatPr defaultRowHeight="15" x14ac:dyDescent="0.25"/>
  <cols>
    <col min="1" max="1" width="14.28515625" customWidth="1"/>
    <col min="2" max="2" width="14.5703125" customWidth="1"/>
    <col min="4" max="4" width="9.7109375" bestFit="1" customWidth="1"/>
    <col min="5" max="6" width="14" customWidth="1"/>
    <col min="7" max="7" width="13.7109375" customWidth="1"/>
    <col min="8" max="8" width="12.5703125" bestFit="1" customWidth="1"/>
    <col min="16" max="16" width="8.140625" customWidth="1"/>
    <col min="17" max="17" width="16.28515625" customWidth="1"/>
    <col min="22" max="22" width="22.140625" customWidth="1"/>
    <col min="23" max="23" width="24.5703125" customWidth="1"/>
    <col min="24" max="24" width="21.140625" customWidth="1"/>
    <col min="26" max="26" width="15.42578125" customWidth="1"/>
  </cols>
  <sheetData>
    <row r="1" spans="1:24" x14ac:dyDescent="0.25">
      <c r="A1" t="s">
        <v>126</v>
      </c>
      <c r="B1" s="192" t="s">
        <v>4</v>
      </c>
      <c r="C1" s="192"/>
      <c r="D1" s="192"/>
      <c r="F1" s="194" t="s">
        <v>8</v>
      </c>
      <c r="G1" s="194"/>
      <c r="H1" s="195"/>
      <c r="I1" s="5"/>
      <c r="J1" s="192" t="s">
        <v>116</v>
      </c>
      <c r="K1" s="192"/>
      <c r="L1" s="192"/>
      <c r="M1" s="192"/>
      <c r="N1" s="192"/>
      <c r="O1" s="192"/>
      <c r="P1" s="192"/>
      <c r="Q1" s="10"/>
      <c r="R1" s="192" t="s">
        <v>127</v>
      </c>
      <c r="S1" s="192"/>
      <c r="T1" s="192"/>
      <c r="V1" s="193" t="s">
        <v>51</v>
      </c>
      <c r="W1" s="193"/>
      <c r="X1" s="193"/>
    </row>
    <row r="2" spans="1:24" x14ac:dyDescent="0.25">
      <c r="B2" s="1">
        <v>10</v>
      </c>
      <c r="C2" s="1">
        <v>2.5</v>
      </c>
      <c r="D2" s="8" t="str">
        <f t="shared" ref="D2:D23" si="0">DEC2BIN(B2,6)</f>
        <v>001010</v>
      </c>
      <c r="F2" s="1">
        <v>6</v>
      </c>
      <c r="G2" s="9">
        <v>2.2999999999999998</v>
      </c>
      <c r="H2" s="9" t="str">
        <f>DEC2BIN(F2, 5)</f>
        <v>00110</v>
      </c>
      <c r="J2" s="89" t="s">
        <v>129</v>
      </c>
      <c r="K2" s="191" t="s">
        <v>117</v>
      </c>
      <c r="L2" s="191"/>
      <c r="M2" s="191"/>
      <c r="N2" s="90" t="s">
        <v>118</v>
      </c>
      <c r="O2" s="191" t="s">
        <v>117</v>
      </c>
      <c r="P2" s="191"/>
      <c r="Q2" s="4"/>
      <c r="R2" s="89" t="s">
        <v>129</v>
      </c>
      <c r="S2" s="89" t="s">
        <v>130</v>
      </c>
      <c r="T2" s="89" t="s">
        <v>115</v>
      </c>
      <c r="V2" s="1"/>
      <c r="W2" s="14" t="s">
        <v>131</v>
      </c>
      <c r="X2" s="11" t="s">
        <v>133</v>
      </c>
    </row>
    <row r="3" spans="1:24" x14ac:dyDescent="0.25">
      <c r="B3" s="1">
        <v>11</v>
      </c>
      <c r="C3" s="1">
        <v>2.5499999999999998</v>
      </c>
      <c r="D3" s="8" t="str">
        <f t="shared" si="0"/>
        <v>001011</v>
      </c>
      <c r="F3" s="1">
        <v>7</v>
      </c>
      <c r="G3" s="9">
        <v>2.35</v>
      </c>
      <c r="H3" s="9" t="str">
        <f t="shared" ref="H3:H18" si="1">DEC2BIN(F3, 5)</f>
        <v>00111</v>
      </c>
      <c r="J3" s="1"/>
      <c r="K3" s="2" t="s">
        <v>120</v>
      </c>
      <c r="L3" s="2"/>
      <c r="M3" s="2" t="s">
        <v>121</v>
      </c>
      <c r="N3" s="1"/>
      <c r="O3" s="2" t="s">
        <v>120</v>
      </c>
      <c r="P3" s="2" t="s">
        <v>121</v>
      </c>
      <c r="R3" s="1">
        <v>0</v>
      </c>
      <c r="S3" s="1">
        <v>0</v>
      </c>
      <c r="T3" s="1" t="str">
        <f>DEC2BIN(R3,6)</f>
        <v>000000</v>
      </c>
      <c r="V3" s="196" t="s">
        <v>36</v>
      </c>
      <c r="W3" s="17" t="s">
        <v>36</v>
      </c>
      <c r="X3" s="90" t="str">
        <f>DEC2BIN("0",2)</f>
        <v>00</v>
      </c>
    </row>
    <row r="4" spans="1:24" x14ac:dyDescent="0.25">
      <c r="B4" s="1">
        <v>12</v>
      </c>
      <c r="C4" s="1">
        <v>2.6</v>
      </c>
      <c r="D4" s="8" t="str">
        <f t="shared" si="0"/>
        <v>001100</v>
      </c>
      <c r="F4" s="1">
        <v>8</v>
      </c>
      <c r="G4" s="9">
        <v>2.4</v>
      </c>
      <c r="H4" s="9" t="str">
        <f t="shared" si="1"/>
        <v>01000</v>
      </c>
      <c r="J4" s="1">
        <v>0</v>
      </c>
      <c r="K4" s="1">
        <v>0.5</v>
      </c>
      <c r="L4" s="1" t="str">
        <f t="shared" ref="L4:L63" si="2">DEC2BIN(J4,7)</f>
        <v>0000000</v>
      </c>
      <c r="M4" s="1">
        <v>1</v>
      </c>
      <c r="N4" s="1" t="str">
        <f t="shared" ref="N4:N62" si="3">DEC2BIN(J4,7)</f>
        <v>0000000</v>
      </c>
      <c r="Q4" s="7"/>
      <c r="R4" s="1">
        <v>1</v>
      </c>
      <c r="S4" s="1">
        <v>0.9</v>
      </c>
      <c r="T4" s="1" t="str">
        <f t="shared" ref="T4:T66" si="4">DEC2BIN(R4,6)</f>
        <v>000001</v>
      </c>
      <c r="V4" s="198"/>
      <c r="W4" s="17" t="s">
        <v>286</v>
      </c>
      <c r="X4" s="90" t="str">
        <f>DEC2BIN("1",2)</f>
        <v>01</v>
      </c>
    </row>
    <row r="5" spans="1:24" x14ac:dyDescent="0.25">
      <c r="B5" s="1">
        <v>13</v>
      </c>
      <c r="C5" s="1">
        <v>2.65</v>
      </c>
      <c r="D5" s="8" t="str">
        <f t="shared" si="0"/>
        <v>001101</v>
      </c>
      <c r="F5" s="1">
        <v>9</v>
      </c>
      <c r="G5" s="9">
        <v>2.4500000000000002</v>
      </c>
      <c r="H5" s="9" t="str">
        <f t="shared" si="1"/>
        <v>01001</v>
      </c>
      <c r="J5" s="1">
        <v>7</v>
      </c>
      <c r="K5" s="1">
        <v>0.51</v>
      </c>
      <c r="L5" s="1" t="str">
        <f t="shared" si="2"/>
        <v>0000111</v>
      </c>
      <c r="M5" s="1">
        <v>1.02</v>
      </c>
      <c r="N5" s="1" t="str">
        <f t="shared" si="3"/>
        <v>0000111</v>
      </c>
      <c r="R5" s="1">
        <v>2</v>
      </c>
      <c r="S5" s="1">
        <v>0.95</v>
      </c>
      <c r="T5" s="1" t="str">
        <f t="shared" si="4"/>
        <v>000010</v>
      </c>
      <c r="V5" s="198"/>
      <c r="W5" s="17" t="s">
        <v>85</v>
      </c>
      <c r="X5" s="112" t="str">
        <f>DEC2BIN("2",2)</f>
        <v>10</v>
      </c>
    </row>
    <row r="6" spans="1:24" x14ac:dyDescent="0.25">
      <c r="B6" s="1">
        <v>14</v>
      </c>
      <c r="C6" s="1">
        <v>2.7</v>
      </c>
      <c r="D6" s="8" t="str">
        <f t="shared" si="0"/>
        <v>001110</v>
      </c>
      <c r="F6" s="1">
        <v>10</v>
      </c>
      <c r="G6" s="9">
        <v>2.5</v>
      </c>
      <c r="H6" s="9" t="str">
        <f t="shared" si="1"/>
        <v>01010</v>
      </c>
      <c r="J6" s="1">
        <v>8</v>
      </c>
      <c r="K6" s="1">
        <v>0.52</v>
      </c>
      <c r="L6" s="1" t="str">
        <f t="shared" si="2"/>
        <v>0001000</v>
      </c>
      <c r="M6" s="1">
        <v>1.04</v>
      </c>
      <c r="N6" s="1" t="str">
        <f t="shared" si="3"/>
        <v>0001000</v>
      </c>
      <c r="R6" s="1">
        <v>3</v>
      </c>
      <c r="S6" s="1">
        <v>1</v>
      </c>
      <c r="T6" s="1" t="str">
        <f t="shared" si="4"/>
        <v>000011</v>
      </c>
      <c r="V6" s="197"/>
      <c r="W6" s="17" t="s">
        <v>287</v>
      </c>
      <c r="X6" s="112" t="str">
        <f>DEC2BIN("3",2)</f>
        <v>11</v>
      </c>
    </row>
    <row r="7" spans="1:24" x14ac:dyDescent="0.25">
      <c r="B7" s="1">
        <v>15</v>
      </c>
      <c r="C7" s="1">
        <v>2.75</v>
      </c>
      <c r="D7" s="8" t="str">
        <f t="shared" si="0"/>
        <v>001111</v>
      </c>
      <c r="F7" s="1">
        <v>11</v>
      </c>
      <c r="G7" s="9">
        <v>2.5499999999999998</v>
      </c>
      <c r="H7" s="9" t="str">
        <f t="shared" si="1"/>
        <v>01011</v>
      </c>
      <c r="J7" s="1">
        <v>9</v>
      </c>
      <c r="K7" s="1">
        <v>0.53</v>
      </c>
      <c r="L7" s="1" t="str">
        <f t="shared" si="2"/>
        <v>0001001</v>
      </c>
      <c r="M7" s="1">
        <v>1.06</v>
      </c>
      <c r="N7" s="1" t="str">
        <f t="shared" si="3"/>
        <v>0001001</v>
      </c>
      <c r="R7" s="1">
        <v>4</v>
      </c>
      <c r="S7" s="1">
        <v>1.05</v>
      </c>
      <c r="T7" s="1" t="str">
        <f t="shared" si="4"/>
        <v>000100</v>
      </c>
      <c r="V7" s="196" t="s">
        <v>38</v>
      </c>
      <c r="W7" s="17" t="s">
        <v>38</v>
      </c>
      <c r="X7" s="90" t="str">
        <f>DEC2BIN("0",2)</f>
        <v>00</v>
      </c>
    </row>
    <row r="8" spans="1:24" x14ac:dyDescent="0.25">
      <c r="B8" s="1">
        <v>16</v>
      </c>
      <c r="C8" s="1">
        <v>2.8</v>
      </c>
      <c r="D8" s="8" t="str">
        <f t="shared" si="0"/>
        <v>010000</v>
      </c>
      <c r="F8" s="1">
        <v>12</v>
      </c>
      <c r="G8" s="9">
        <v>2.6</v>
      </c>
      <c r="H8" s="9" t="str">
        <f t="shared" si="1"/>
        <v>01100</v>
      </c>
      <c r="J8" s="1">
        <v>10</v>
      </c>
      <c r="K8" s="1">
        <v>0.54</v>
      </c>
      <c r="L8" s="1" t="str">
        <f t="shared" si="2"/>
        <v>0001010</v>
      </c>
      <c r="M8" s="1">
        <v>1.08</v>
      </c>
      <c r="N8" s="1" t="str">
        <f t="shared" si="3"/>
        <v>0001010</v>
      </c>
      <c r="R8" s="1">
        <v>5</v>
      </c>
      <c r="S8" s="1">
        <v>1.1000000000000001</v>
      </c>
      <c r="T8" s="1" t="str">
        <f t="shared" si="4"/>
        <v>000101</v>
      </c>
      <c r="V8" s="198"/>
      <c r="W8" s="17" t="s">
        <v>132</v>
      </c>
      <c r="X8" s="90" t="str">
        <f>DEC2BIN("1",2)</f>
        <v>01</v>
      </c>
    </row>
    <row r="9" spans="1:24" x14ac:dyDescent="0.25">
      <c r="B9" s="1">
        <v>17</v>
      </c>
      <c r="C9" s="1">
        <v>2.85</v>
      </c>
      <c r="D9" s="8" t="str">
        <f t="shared" si="0"/>
        <v>010001</v>
      </c>
      <c r="F9" s="1">
        <v>13</v>
      </c>
      <c r="G9" s="9">
        <v>2.65</v>
      </c>
      <c r="H9" s="9" t="str">
        <f t="shared" si="1"/>
        <v>01101</v>
      </c>
      <c r="J9" s="1">
        <v>11</v>
      </c>
      <c r="K9" s="1">
        <v>0.55000000000000004</v>
      </c>
      <c r="L9" s="1" t="str">
        <f t="shared" si="2"/>
        <v>0001011</v>
      </c>
      <c r="M9" s="1">
        <v>1.1000000000000001</v>
      </c>
      <c r="N9" s="1" t="str">
        <f t="shared" si="3"/>
        <v>0001011</v>
      </c>
      <c r="R9" s="1">
        <v>6</v>
      </c>
      <c r="S9" s="1">
        <v>1.1499999999999999</v>
      </c>
      <c r="T9" s="1" t="str">
        <f t="shared" si="4"/>
        <v>000110</v>
      </c>
      <c r="V9" s="198"/>
      <c r="W9" s="17" t="s">
        <v>287</v>
      </c>
      <c r="X9" s="112" t="str">
        <f>DEC2BIN("2",2)</f>
        <v>10</v>
      </c>
    </row>
    <row r="10" spans="1:24" x14ac:dyDescent="0.25">
      <c r="B10" s="1">
        <v>18</v>
      </c>
      <c r="C10" s="1">
        <v>2.9</v>
      </c>
      <c r="D10" s="8" t="str">
        <f t="shared" si="0"/>
        <v>010010</v>
      </c>
      <c r="F10" s="1">
        <v>14</v>
      </c>
      <c r="G10" s="9">
        <v>2.7</v>
      </c>
      <c r="H10" s="9" t="str">
        <f t="shared" si="1"/>
        <v>01110</v>
      </c>
      <c r="J10" s="1">
        <v>12</v>
      </c>
      <c r="K10" s="1">
        <v>0.56000000000000005</v>
      </c>
      <c r="L10" s="1" t="str">
        <f t="shared" si="2"/>
        <v>0001100</v>
      </c>
      <c r="M10" s="1">
        <v>1.1200000000000001</v>
      </c>
      <c r="N10" s="1" t="str">
        <f t="shared" si="3"/>
        <v>0001100</v>
      </c>
      <c r="R10" s="1">
        <v>7</v>
      </c>
      <c r="S10" s="1">
        <v>1.2</v>
      </c>
      <c r="T10" s="1" t="str">
        <f t="shared" si="4"/>
        <v>000111</v>
      </c>
      <c r="V10" s="196" t="s">
        <v>40</v>
      </c>
      <c r="W10" s="17" t="s">
        <v>40</v>
      </c>
      <c r="X10" s="112" t="str">
        <f>DEC2BIN("0",2)</f>
        <v>00</v>
      </c>
    </row>
    <row r="11" spans="1:24" x14ac:dyDescent="0.25">
      <c r="B11" s="1">
        <v>19</v>
      </c>
      <c r="C11" s="1">
        <v>2.95</v>
      </c>
      <c r="D11" s="8" t="str">
        <f t="shared" si="0"/>
        <v>010011</v>
      </c>
      <c r="F11" s="1">
        <v>15</v>
      </c>
      <c r="G11" s="9">
        <v>2.75</v>
      </c>
      <c r="H11" s="9" t="str">
        <f t="shared" si="1"/>
        <v>01111</v>
      </c>
      <c r="J11" s="1">
        <v>13</v>
      </c>
      <c r="K11" s="1">
        <v>0.56999999999999995</v>
      </c>
      <c r="L11" s="1" t="str">
        <f t="shared" si="2"/>
        <v>0001101</v>
      </c>
      <c r="M11" s="1">
        <v>1.1399999999999999</v>
      </c>
      <c r="N11" s="1" t="str">
        <f t="shared" si="3"/>
        <v>0001101</v>
      </c>
      <c r="R11" s="1">
        <v>8</v>
      </c>
      <c r="S11" s="1">
        <v>1.25</v>
      </c>
      <c r="T11" s="1" t="str">
        <f t="shared" si="4"/>
        <v>001000</v>
      </c>
      <c r="V11" s="198"/>
      <c r="W11" s="17" t="s">
        <v>288</v>
      </c>
      <c r="X11" s="112" t="str">
        <f>DEC2BIN("1",2)</f>
        <v>01</v>
      </c>
    </row>
    <row r="12" spans="1:24" x14ac:dyDescent="0.25">
      <c r="B12" s="1">
        <v>20</v>
      </c>
      <c r="C12" s="1">
        <v>3</v>
      </c>
      <c r="D12" s="8" t="str">
        <f t="shared" si="0"/>
        <v>010100</v>
      </c>
      <c r="F12" s="1">
        <v>16</v>
      </c>
      <c r="G12" s="9">
        <v>2.8</v>
      </c>
      <c r="H12" s="9" t="str">
        <f t="shared" si="1"/>
        <v>10000</v>
      </c>
      <c r="J12" s="1">
        <v>14</v>
      </c>
      <c r="K12" s="1">
        <v>0.57999999999999996</v>
      </c>
      <c r="L12" s="1" t="str">
        <f t="shared" si="2"/>
        <v>0001110</v>
      </c>
      <c r="M12" s="1">
        <v>1.1599999999999999</v>
      </c>
      <c r="N12" s="1" t="str">
        <f t="shared" si="3"/>
        <v>0001110</v>
      </c>
      <c r="R12" s="1">
        <v>9</v>
      </c>
      <c r="S12" s="1">
        <v>1.3</v>
      </c>
      <c r="T12" s="1" t="str">
        <f t="shared" si="4"/>
        <v>001001</v>
      </c>
      <c r="V12" s="198"/>
      <c r="W12" s="17" t="s">
        <v>173</v>
      </c>
      <c r="X12" s="112" t="str">
        <f>DEC2BIN("2",2)</f>
        <v>10</v>
      </c>
    </row>
    <row r="13" spans="1:24" x14ac:dyDescent="0.25">
      <c r="B13" s="1">
        <v>21</v>
      </c>
      <c r="C13" s="1">
        <v>3.05</v>
      </c>
      <c r="D13" s="8" t="str">
        <f t="shared" si="0"/>
        <v>010101</v>
      </c>
      <c r="F13" s="1">
        <v>17</v>
      </c>
      <c r="G13" s="9">
        <v>2.85</v>
      </c>
      <c r="H13" s="9" t="str">
        <f t="shared" si="1"/>
        <v>10001</v>
      </c>
      <c r="J13" s="1">
        <v>15</v>
      </c>
      <c r="K13" s="1">
        <v>0.59</v>
      </c>
      <c r="L13" s="1" t="str">
        <f t="shared" si="2"/>
        <v>0001111</v>
      </c>
      <c r="M13" s="1">
        <v>1.18</v>
      </c>
      <c r="N13" s="1" t="str">
        <f t="shared" si="3"/>
        <v>0001111</v>
      </c>
      <c r="P13" s="5"/>
      <c r="R13" s="1">
        <v>10</v>
      </c>
      <c r="S13" s="1">
        <v>1.35</v>
      </c>
      <c r="T13" s="1" t="str">
        <f t="shared" si="4"/>
        <v>001010</v>
      </c>
      <c r="V13" s="197"/>
      <c r="W13" s="17" t="s">
        <v>289</v>
      </c>
      <c r="X13" s="112" t="str">
        <f>DEC2BIN("3",2)</f>
        <v>11</v>
      </c>
    </row>
    <row r="14" spans="1:24" x14ac:dyDescent="0.25">
      <c r="B14" s="1">
        <v>22</v>
      </c>
      <c r="C14" s="1">
        <v>3.1</v>
      </c>
      <c r="D14" s="8" t="str">
        <f t="shared" si="0"/>
        <v>010110</v>
      </c>
      <c r="F14" s="1">
        <v>18</v>
      </c>
      <c r="G14" s="9">
        <v>2.9</v>
      </c>
      <c r="H14" s="9" t="str">
        <f t="shared" si="1"/>
        <v>10010</v>
      </c>
      <c r="J14" s="1">
        <v>16</v>
      </c>
      <c r="K14" s="1">
        <v>0.6</v>
      </c>
      <c r="L14" s="1" t="str">
        <f t="shared" si="2"/>
        <v>0010000</v>
      </c>
      <c r="M14" s="1">
        <v>1.2</v>
      </c>
      <c r="N14" s="1" t="str">
        <f t="shared" si="3"/>
        <v>0010000</v>
      </c>
      <c r="Q14" s="5"/>
      <c r="R14" s="1">
        <v>11</v>
      </c>
      <c r="S14" s="1">
        <v>1.4</v>
      </c>
      <c r="T14" s="1" t="str">
        <f t="shared" si="4"/>
        <v>001011</v>
      </c>
      <c r="V14" s="13"/>
      <c r="W14" s="13"/>
      <c r="X14" s="13"/>
    </row>
    <row r="15" spans="1:24" x14ac:dyDescent="0.25">
      <c r="B15" s="1">
        <v>23</v>
      </c>
      <c r="C15" s="1">
        <v>3.15</v>
      </c>
      <c r="D15" s="8" t="str">
        <f t="shared" si="0"/>
        <v>010111</v>
      </c>
      <c r="F15" s="1">
        <v>19</v>
      </c>
      <c r="G15" s="9">
        <v>2.95</v>
      </c>
      <c r="H15" s="9" t="str">
        <f t="shared" si="1"/>
        <v>10011</v>
      </c>
      <c r="J15" s="1">
        <v>17</v>
      </c>
      <c r="K15" s="1">
        <v>0.61</v>
      </c>
      <c r="L15" s="1" t="str">
        <f t="shared" si="2"/>
        <v>0010001</v>
      </c>
      <c r="M15" s="1">
        <v>1.22</v>
      </c>
      <c r="N15" s="1" t="str">
        <f t="shared" si="3"/>
        <v>0010001</v>
      </c>
      <c r="R15" s="1">
        <v>12</v>
      </c>
      <c r="S15" s="1">
        <v>1.45</v>
      </c>
      <c r="T15" s="1" t="str">
        <f t="shared" si="4"/>
        <v>001100</v>
      </c>
      <c r="V15" s="193" t="s">
        <v>53</v>
      </c>
      <c r="W15" s="193"/>
      <c r="X15" s="193"/>
    </row>
    <row r="16" spans="1:24" x14ac:dyDescent="0.25">
      <c r="B16" s="1">
        <v>24</v>
      </c>
      <c r="C16" s="1">
        <v>3.2</v>
      </c>
      <c r="D16" s="8" t="str">
        <f t="shared" si="0"/>
        <v>011000</v>
      </c>
      <c r="F16" s="1">
        <v>20</v>
      </c>
      <c r="G16" s="9">
        <v>3</v>
      </c>
      <c r="H16" s="9" t="str">
        <f t="shared" si="1"/>
        <v>10100</v>
      </c>
      <c r="J16" s="1">
        <v>18</v>
      </c>
      <c r="K16" s="1">
        <v>0.62</v>
      </c>
      <c r="L16" s="1" t="str">
        <f t="shared" si="2"/>
        <v>0010010</v>
      </c>
      <c r="M16" s="1">
        <v>1.24</v>
      </c>
      <c r="N16" s="1" t="str">
        <f t="shared" si="3"/>
        <v>0010010</v>
      </c>
      <c r="R16" s="1">
        <v>13</v>
      </c>
      <c r="S16" s="1">
        <v>1.5</v>
      </c>
      <c r="T16" s="1" t="str">
        <f t="shared" si="4"/>
        <v>001101</v>
      </c>
      <c r="V16" s="17"/>
      <c r="W16" s="11" t="s">
        <v>131</v>
      </c>
      <c r="X16" s="11" t="s">
        <v>133</v>
      </c>
    </row>
    <row r="17" spans="2:24" x14ac:dyDescent="0.25">
      <c r="B17" s="1">
        <v>25</v>
      </c>
      <c r="C17" s="1">
        <v>3.25</v>
      </c>
      <c r="D17" s="8" t="str">
        <f t="shared" si="0"/>
        <v>011001</v>
      </c>
      <c r="F17" s="1">
        <v>21</v>
      </c>
      <c r="G17" s="9">
        <v>3.05</v>
      </c>
      <c r="H17" s="9" t="str">
        <f t="shared" si="1"/>
        <v>10101</v>
      </c>
      <c r="J17" s="1">
        <v>19</v>
      </c>
      <c r="K17" s="1">
        <v>0.63</v>
      </c>
      <c r="L17" s="1" t="str">
        <f t="shared" si="2"/>
        <v>0010011</v>
      </c>
      <c r="M17" s="1">
        <v>1.26</v>
      </c>
      <c r="N17" s="1" t="str">
        <f t="shared" si="3"/>
        <v>0010011</v>
      </c>
      <c r="R17" s="1">
        <v>14</v>
      </c>
      <c r="S17" s="1">
        <v>1.55</v>
      </c>
      <c r="T17" s="1" t="str">
        <f t="shared" si="4"/>
        <v>001110</v>
      </c>
      <c r="V17" s="196" t="s">
        <v>42</v>
      </c>
      <c r="W17" s="12" t="s">
        <v>42</v>
      </c>
      <c r="X17" s="90" t="str">
        <f>DEC2BIN("0",2)</f>
        <v>00</v>
      </c>
    </row>
    <row r="18" spans="2:24" x14ac:dyDescent="0.25">
      <c r="B18" s="1">
        <v>26</v>
      </c>
      <c r="C18" s="1">
        <v>3.30000000000001</v>
      </c>
      <c r="D18" s="8" t="str">
        <f t="shared" si="0"/>
        <v>011010</v>
      </c>
      <c r="F18" s="1">
        <v>22</v>
      </c>
      <c r="G18" s="9">
        <v>3.1</v>
      </c>
      <c r="H18" s="9" t="str">
        <f t="shared" si="1"/>
        <v>10110</v>
      </c>
      <c r="J18" s="1">
        <v>20</v>
      </c>
      <c r="K18" s="1">
        <v>0.64</v>
      </c>
      <c r="L18" s="1" t="str">
        <f t="shared" si="2"/>
        <v>0010100</v>
      </c>
      <c r="M18" s="1">
        <v>1.28</v>
      </c>
      <c r="N18" s="1" t="str">
        <f t="shared" si="3"/>
        <v>0010100</v>
      </c>
      <c r="R18" s="1">
        <v>15</v>
      </c>
      <c r="S18" s="1">
        <v>1.6</v>
      </c>
      <c r="T18" s="1" t="str">
        <f t="shared" si="4"/>
        <v>001111</v>
      </c>
      <c r="V18" s="198"/>
      <c r="W18" s="12" t="s">
        <v>290</v>
      </c>
      <c r="X18" s="112" t="str">
        <f>DEC2BIN("1",2)</f>
        <v>01</v>
      </c>
    </row>
    <row r="19" spans="2:24" x14ac:dyDescent="0.25">
      <c r="B19" s="1">
        <v>27</v>
      </c>
      <c r="C19" s="1">
        <v>3.3500000000000099</v>
      </c>
      <c r="D19" s="8" t="str">
        <f t="shared" si="0"/>
        <v>011011</v>
      </c>
      <c r="J19" s="1">
        <v>21</v>
      </c>
      <c r="K19" s="1">
        <v>0.65</v>
      </c>
      <c r="L19" s="1" t="str">
        <f t="shared" si="2"/>
        <v>0010101</v>
      </c>
      <c r="M19" s="1">
        <v>1.3</v>
      </c>
      <c r="N19" s="1" t="str">
        <f t="shared" si="3"/>
        <v>0010101</v>
      </c>
      <c r="R19" s="1">
        <v>16</v>
      </c>
      <c r="S19" s="1">
        <v>1.65</v>
      </c>
      <c r="T19" s="1" t="str">
        <f t="shared" si="4"/>
        <v>010000</v>
      </c>
      <c r="V19" s="198"/>
      <c r="W19" s="12" t="s">
        <v>172</v>
      </c>
      <c r="X19" s="112" t="str">
        <f>DEC2BIN("2",2)</f>
        <v>10</v>
      </c>
    </row>
    <row r="20" spans="2:24" x14ac:dyDescent="0.25">
      <c r="B20" s="1">
        <v>28</v>
      </c>
      <c r="C20" s="1">
        <v>3.4000000000000101</v>
      </c>
      <c r="D20" s="8" t="str">
        <f t="shared" si="0"/>
        <v>011100</v>
      </c>
      <c r="G20" s="192" t="s">
        <v>20</v>
      </c>
      <c r="H20" s="192"/>
      <c r="J20" s="1">
        <v>22</v>
      </c>
      <c r="K20" s="1">
        <v>0.66</v>
      </c>
      <c r="L20" s="1" t="str">
        <f t="shared" si="2"/>
        <v>0010110</v>
      </c>
      <c r="M20" s="1">
        <v>1.32</v>
      </c>
      <c r="N20" s="1" t="str">
        <f t="shared" si="3"/>
        <v>0010110</v>
      </c>
      <c r="R20" s="1">
        <v>17</v>
      </c>
      <c r="S20" s="1">
        <v>1.7</v>
      </c>
      <c r="T20" s="1" t="str">
        <f t="shared" si="4"/>
        <v>010001</v>
      </c>
      <c r="V20" s="197"/>
      <c r="W20" s="12" t="s">
        <v>291</v>
      </c>
      <c r="X20" s="112" t="str">
        <f>DEC2BIN("3",2)</f>
        <v>11</v>
      </c>
    </row>
    <row r="21" spans="2:24" x14ac:dyDescent="0.25">
      <c r="B21" s="1">
        <v>29</v>
      </c>
      <c r="C21" s="1">
        <v>3.4500000000000099</v>
      </c>
      <c r="D21" s="8" t="str">
        <f t="shared" si="0"/>
        <v>011101</v>
      </c>
      <c r="G21" s="29" t="s">
        <v>284</v>
      </c>
      <c r="H21" s="9" t="str">
        <f>DEC2BIN("0",1)</f>
        <v>0</v>
      </c>
      <c r="J21" s="1">
        <v>23</v>
      </c>
      <c r="K21" s="1">
        <v>0.67</v>
      </c>
      <c r="L21" s="1" t="str">
        <f t="shared" si="2"/>
        <v>0010111</v>
      </c>
      <c r="M21" s="1">
        <v>1.34</v>
      </c>
      <c r="N21" s="1" t="str">
        <f t="shared" si="3"/>
        <v>0010111</v>
      </c>
      <c r="R21" s="1">
        <v>18</v>
      </c>
      <c r="S21" s="1">
        <v>1.75</v>
      </c>
      <c r="T21" s="1" t="str">
        <f t="shared" si="4"/>
        <v>010010</v>
      </c>
      <c r="V21" s="196" t="s">
        <v>44</v>
      </c>
      <c r="W21" s="12" t="s">
        <v>44</v>
      </c>
      <c r="X21" s="90" t="str">
        <f>DEC2BIN("0",2)</f>
        <v>00</v>
      </c>
    </row>
    <row r="22" spans="2:24" x14ac:dyDescent="0.25">
      <c r="B22" s="1">
        <v>30</v>
      </c>
      <c r="C22" s="1">
        <v>3.5000000000000102</v>
      </c>
      <c r="D22" s="8" t="str">
        <f t="shared" si="0"/>
        <v>011110</v>
      </c>
      <c r="G22" s="29" t="s">
        <v>285</v>
      </c>
      <c r="H22" s="9" t="str">
        <f>DEC2BIN("1",1)</f>
        <v>1</v>
      </c>
      <c r="J22" s="1">
        <v>24</v>
      </c>
      <c r="K22" s="1">
        <v>0.68</v>
      </c>
      <c r="L22" s="1" t="str">
        <f t="shared" si="2"/>
        <v>0011000</v>
      </c>
      <c r="M22" s="1">
        <v>1.36</v>
      </c>
      <c r="N22" s="1" t="str">
        <f t="shared" si="3"/>
        <v>0011000</v>
      </c>
      <c r="R22" s="1">
        <v>19</v>
      </c>
      <c r="S22" s="1">
        <v>1.8</v>
      </c>
      <c r="T22" s="1" t="str">
        <f t="shared" si="4"/>
        <v>010011</v>
      </c>
      <c r="V22" s="198"/>
      <c r="W22" s="15" t="s">
        <v>292</v>
      </c>
      <c r="X22" s="90" t="str">
        <f>DEC2BIN("1",2)</f>
        <v>01</v>
      </c>
    </row>
    <row r="23" spans="2:24" x14ac:dyDescent="0.25">
      <c r="B23" s="1">
        <v>31</v>
      </c>
      <c r="C23" s="1">
        <v>3.55000000000001</v>
      </c>
      <c r="D23" s="8" t="str">
        <f t="shared" si="0"/>
        <v>011111</v>
      </c>
      <c r="J23" s="1">
        <v>25</v>
      </c>
      <c r="K23" s="1">
        <v>0.69</v>
      </c>
      <c r="L23" s="1" t="str">
        <f t="shared" si="2"/>
        <v>0011001</v>
      </c>
      <c r="M23" s="1">
        <v>1.38</v>
      </c>
      <c r="N23" s="1" t="str">
        <f t="shared" si="3"/>
        <v>0011001</v>
      </c>
      <c r="R23" s="1">
        <v>20</v>
      </c>
      <c r="S23" s="1">
        <v>1.85</v>
      </c>
      <c r="T23" s="1" t="str">
        <f t="shared" si="4"/>
        <v>010100</v>
      </c>
      <c r="V23" s="198"/>
      <c r="W23" s="15" t="s">
        <v>293</v>
      </c>
      <c r="X23" s="112" t="str">
        <f>DEC2BIN("2",2)</f>
        <v>10</v>
      </c>
    </row>
    <row r="24" spans="2:24" x14ac:dyDescent="0.25">
      <c r="B24" s="1">
        <v>32</v>
      </c>
      <c r="C24" s="1">
        <v>3.6000000000000099</v>
      </c>
      <c r="D24" s="8" t="str">
        <f t="shared" ref="D24:D29" si="5">DEC2BIN(B24,6)</f>
        <v>100000</v>
      </c>
      <c r="G24" s="192" t="s">
        <v>254</v>
      </c>
      <c r="H24" s="192"/>
      <c r="J24" s="1">
        <v>26</v>
      </c>
      <c r="K24" s="1">
        <v>0.7</v>
      </c>
      <c r="L24" s="1" t="str">
        <f t="shared" si="2"/>
        <v>0011010</v>
      </c>
      <c r="M24" s="1">
        <v>1.4</v>
      </c>
      <c r="N24" s="1" t="str">
        <f t="shared" si="3"/>
        <v>0011010</v>
      </c>
      <c r="R24" s="1">
        <v>21</v>
      </c>
      <c r="S24" s="1">
        <v>1.9</v>
      </c>
      <c r="T24" s="1" t="str">
        <f t="shared" si="4"/>
        <v>010101</v>
      </c>
      <c r="V24" s="197"/>
      <c r="W24" s="15" t="s">
        <v>296</v>
      </c>
      <c r="X24" s="112" t="str">
        <f>DEC2BIN("3",2)</f>
        <v>11</v>
      </c>
    </row>
    <row r="25" spans="2:24" x14ac:dyDescent="0.25">
      <c r="B25" s="1">
        <v>33</v>
      </c>
      <c r="C25" s="1">
        <v>3.6500000000000101</v>
      </c>
      <c r="D25" s="8" t="str">
        <f t="shared" si="5"/>
        <v>100001</v>
      </c>
      <c r="G25" s="1" t="s">
        <v>281</v>
      </c>
      <c r="H25" s="9" t="str">
        <f>DEC2BIN("0",1)</f>
        <v>0</v>
      </c>
      <c r="J25" s="1">
        <v>27</v>
      </c>
      <c r="K25" s="1">
        <v>0.71</v>
      </c>
      <c r="L25" s="1" t="str">
        <f t="shared" si="2"/>
        <v>0011011</v>
      </c>
      <c r="M25" s="1">
        <v>1.42</v>
      </c>
      <c r="N25" s="1" t="str">
        <f t="shared" si="3"/>
        <v>0011011</v>
      </c>
      <c r="R25" s="1">
        <v>22</v>
      </c>
      <c r="S25" s="1">
        <v>1.95</v>
      </c>
      <c r="T25" s="1" t="str">
        <f t="shared" si="4"/>
        <v>010110</v>
      </c>
      <c r="V25" s="196" t="s">
        <v>46</v>
      </c>
      <c r="W25" s="17" t="s">
        <v>46</v>
      </c>
      <c r="X25" s="90" t="str">
        <f>DEC2BIN("0",2)</f>
        <v>00</v>
      </c>
    </row>
    <row r="26" spans="2:24" x14ac:dyDescent="0.25">
      <c r="B26" s="1">
        <v>34</v>
      </c>
      <c r="C26" s="1">
        <v>3.7000000000000099</v>
      </c>
      <c r="D26" s="8" t="str">
        <f t="shared" si="5"/>
        <v>100010</v>
      </c>
      <c r="G26" s="1" t="s">
        <v>282</v>
      </c>
      <c r="H26" s="9" t="str">
        <f>DEC2BIN("1",1)</f>
        <v>1</v>
      </c>
      <c r="J26" s="1">
        <v>28</v>
      </c>
      <c r="K26" s="1">
        <v>0.72</v>
      </c>
      <c r="L26" s="1" t="str">
        <f t="shared" si="2"/>
        <v>0011100</v>
      </c>
      <c r="M26" s="1">
        <v>1.44</v>
      </c>
      <c r="N26" s="1" t="str">
        <f t="shared" si="3"/>
        <v>0011100</v>
      </c>
      <c r="R26" s="1">
        <v>23</v>
      </c>
      <c r="S26" s="1">
        <v>2</v>
      </c>
      <c r="T26" s="1" t="str">
        <f t="shared" si="4"/>
        <v>010111</v>
      </c>
      <c r="V26" s="198"/>
      <c r="W26" s="17" t="s">
        <v>28</v>
      </c>
      <c r="X26" s="90" t="str">
        <f>DEC2BIN("1",2)</f>
        <v>01</v>
      </c>
    </row>
    <row r="27" spans="2:24" x14ac:dyDescent="0.25">
      <c r="B27" s="1">
        <v>35</v>
      </c>
      <c r="C27" s="1">
        <v>3.7500000000000102</v>
      </c>
      <c r="D27" s="8" t="str">
        <f t="shared" si="5"/>
        <v>100011</v>
      </c>
      <c r="J27" s="1">
        <v>29</v>
      </c>
      <c r="K27" s="1">
        <v>0.73</v>
      </c>
      <c r="L27" s="1" t="str">
        <f t="shared" si="2"/>
        <v>0011101</v>
      </c>
      <c r="M27" s="1">
        <v>1.46</v>
      </c>
      <c r="N27" s="1" t="str">
        <f t="shared" si="3"/>
        <v>0011101</v>
      </c>
      <c r="R27" s="1">
        <v>24</v>
      </c>
      <c r="S27" s="1">
        <v>2.0499999999999998</v>
      </c>
      <c r="T27" s="1" t="str">
        <f t="shared" si="4"/>
        <v>011000</v>
      </c>
      <c r="V27" s="198"/>
      <c r="W27" s="17" t="s">
        <v>294</v>
      </c>
      <c r="X27" s="112" t="str">
        <f>DEC2BIN("2",2)</f>
        <v>10</v>
      </c>
    </row>
    <row r="28" spans="2:24" x14ac:dyDescent="0.25">
      <c r="B28" s="1">
        <v>36</v>
      </c>
      <c r="C28" s="1">
        <v>3.80000000000001</v>
      </c>
      <c r="D28" s="8" t="str">
        <f t="shared" si="5"/>
        <v>100100</v>
      </c>
      <c r="G28" s="200" t="s">
        <v>160</v>
      </c>
      <c r="H28" s="201"/>
      <c r="J28" s="1">
        <v>30</v>
      </c>
      <c r="K28" s="1">
        <v>0.74</v>
      </c>
      <c r="L28" s="1" t="str">
        <f t="shared" si="2"/>
        <v>0011110</v>
      </c>
      <c r="M28" s="1">
        <v>1.48</v>
      </c>
      <c r="N28" s="1" t="str">
        <f t="shared" si="3"/>
        <v>0011110</v>
      </c>
      <c r="R28" s="1">
        <v>25</v>
      </c>
      <c r="S28" s="1">
        <v>2.1</v>
      </c>
      <c r="T28" s="1" t="str">
        <f t="shared" si="4"/>
        <v>011001</v>
      </c>
      <c r="V28" s="197"/>
      <c r="W28" s="17" t="s">
        <v>295</v>
      </c>
      <c r="X28" s="112" t="str">
        <f>DEC2BIN("3",2)</f>
        <v>11</v>
      </c>
    </row>
    <row r="29" spans="2:24" x14ac:dyDescent="0.25">
      <c r="B29" s="1">
        <v>37</v>
      </c>
      <c r="C29" s="1">
        <v>3.8500000000000099</v>
      </c>
      <c r="D29" s="8" t="str">
        <f t="shared" si="5"/>
        <v>100101</v>
      </c>
      <c r="G29" s="75">
        <v>0</v>
      </c>
      <c r="H29" s="76">
        <v>0</v>
      </c>
      <c r="J29" s="1">
        <v>31</v>
      </c>
      <c r="K29" s="1">
        <v>0.75</v>
      </c>
      <c r="L29" s="1" t="str">
        <f t="shared" si="2"/>
        <v>0011111</v>
      </c>
      <c r="M29" s="1">
        <v>1.5</v>
      </c>
      <c r="N29" s="1" t="str">
        <f t="shared" si="3"/>
        <v>0011111</v>
      </c>
      <c r="R29" s="1">
        <v>26</v>
      </c>
      <c r="S29" s="1">
        <v>2.15</v>
      </c>
      <c r="T29" s="1" t="str">
        <f t="shared" si="4"/>
        <v>011010</v>
      </c>
      <c r="V29" s="196" t="s">
        <v>48</v>
      </c>
      <c r="W29" s="16" t="s">
        <v>48</v>
      </c>
      <c r="X29" s="90" t="str">
        <f>DEC2BIN("0",2)</f>
        <v>00</v>
      </c>
    </row>
    <row r="30" spans="2:24" x14ac:dyDescent="0.25">
      <c r="G30" s="1">
        <v>1</v>
      </c>
      <c r="H30" s="9">
        <v>1</v>
      </c>
      <c r="J30" s="1">
        <v>32</v>
      </c>
      <c r="K30" s="1">
        <v>0.76</v>
      </c>
      <c r="L30" s="1" t="str">
        <f t="shared" si="2"/>
        <v>0100000</v>
      </c>
      <c r="M30" s="1">
        <v>1.52</v>
      </c>
      <c r="N30" s="1" t="str">
        <f t="shared" si="3"/>
        <v>0100000</v>
      </c>
      <c r="R30" s="1">
        <v>27</v>
      </c>
      <c r="S30" s="1">
        <v>2.2000000000000002</v>
      </c>
      <c r="T30" s="1" t="str">
        <f t="shared" si="4"/>
        <v>011011</v>
      </c>
      <c r="V30" s="198"/>
      <c r="W30" s="16" t="s">
        <v>23</v>
      </c>
      <c r="X30" s="112" t="str">
        <f>DEC2BIN("1",2)</f>
        <v>01</v>
      </c>
    </row>
    <row r="31" spans="2:24" x14ac:dyDescent="0.25">
      <c r="B31" s="192" t="s">
        <v>196</v>
      </c>
      <c r="C31" s="192"/>
      <c r="J31" s="1">
        <v>33</v>
      </c>
      <c r="K31" s="1">
        <v>0.77</v>
      </c>
      <c r="L31" s="1" t="str">
        <f t="shared" si="2"/>
        <v>0100001</v>
      </c>
      <c r="M31" s="1">
        <v>1.54</v>
      </c>
      <c r="N31" s="1" t="str">
        <f t="shared" si="3"/>
        <v>0100001</v>
      </c>
      <c r="R31" s="1">
        <v>28</v>
      </c>
      <c r="S31" s="1">
        <v>2.25</v>
      </c>
      <c r="T31" s="1" t="str">
        <f t="shared" si="4"/>
        <v>011100</v>
      </c>
      <c r="V31" s="198"/>
      <c r="W31" s="16" t="s">
        <v>290</v>
      </c>
      <c r="X31" s="112" t="str">
        <f>DEC2BIN("2",2)</f>
        <v>10</v>
      </c>
    </row>
    <row r="32" spans="2:24" x14ac:dyDescent="0.25">
      <c r="B32" s="199" t="s">
        <v>191</v>
      </c>
      <c r="C32" s="1" t="s">
        <v>197</v>
      </c>
      <c r="J32" s="1">
        <v>34</v>
      </c>
      <c r="K32" s="1">
        <v>0.78</v>
      </c>
      <c r="L32" s="1" t="str">
        <f t="shared" si="2"/>
        <v>0100010</v>
      </c>
      <c r="M32" s="1">
        <v>1.56</v>
      </c>
      <c r="N32" s="1" t="str">
        <f t="shared" si="3"/>
        <v>0100010</v>
      </c>
      <c r="R32" s="1">
        <v>29</v>
      </c>
      <c r="S32" s="1">
        <v>2.2999999999999998</v>
      </c>
      <c r="T32" s="1" t="str">
        <f t="shared" si="4"/>
        <v>011101</v>
      </c>
      <c r="V32" s="197"/>
      <c r="W32" s="16" t="s">
        <v>172</v>
      </c>
      <c r="X32" s="112" t="str">
        <f>DEC2BIN("3",2)</f>
        <v>11</v>
      </c>
    </row>
    <row r="33" spans="2:24" x14ac:dyDescent="0.25">
      <c r="B33" s="199"/>
      <c r="C33" s="1" t="s">
        <v>198</v>
      </c>
      <c r="G33" s="192" t="s">
        <v>199</v>
      </c>
      <c r="H33" s="192"/>
      <c r="J33" s="1">
        <v>35</v>
      </c>
      <c r="K33" s="1">
        <v>0.79</v>
      </c>
      <c r="L33" s="1" t="str">
        <f t="shared" si="2"/>
        <v>0100011</v>
      </c>
      <c r="M33" s="1">
        <v>1.58</v>
      </c>
      <c r="N33" s="1" t="str">
        <f t="shared" si="3"/>
        <v>0100011</v>
      </c>
      <c r="R33" s="1">
        <v>30</v>
      </c>
      <c r="S33" s="1">
        <v>2.35</v>
      </c>
      <c r="T33" s="1" t="str">
        <f t="shared" si="4"/>
        <v>011110</v>
      </c>
      <c r="V33" s="196" t="s">
        <v>84</v>
      </c>
      <c r="W33" s="17" t="s">
        <v>84</v>
      </c>
      <c r="X33" s="90" t="str">
        <f>DEC2BIN("0",1)</f>
        <v>0</v>
      </c>
    </row>
    <row r="34" spans="2:24" x14ac:dyDescent="0.25">
      <c r="B34" s="199" t="s">
        <v>192</v>
      </c>
      <c r="C34" s="1" t="s">
        <v>195</v>
      </c>
      <c r="G34" s="1" t="str">
        <f>DEC2BIN(0,2)</f>
        <v>00</v>
      </c>
      <c r="H34" s="1" t="s">
        <v>200</v>
      </c>
      <c r="J34" s="1">
        <v>36</v>
      </c>
      <c r="K34" s="1">
        <v>0.8</v>
      </c>
      <c r="L34" s="1" t="str">
        <f t="shared" si="2"/>
        <v>0100100</v>
      </c>
      <c r="M34" s="1">
        <v>1.6</v>
      </c>
      <c r="N34" s="1" t="str">
        <f t="shared" si="3"/>
        <v>0100100</v>
      </c>
      <c r="R34" s="1">
        <v>31</v>
      </c>
      <c r="S34" s="1">
        <v>2.4</v>
      </c>
      <c r="T34" s="1" t="str">
        <f t="shared" si="4"/>
        <v>011111</v>
      </c>
      <c r="V34" s="197"/>
      <c r="W34" s="17" t="s">
        <v>135</v>
      </c>
      <c r="X34" s="90" t="str">
        <f>DEC2BIN("1",1)</f>
        <v>1</v>
      </c>
    </row>
    <row r="35" spans="2:24" x14ac:dyDescent="0.25">
      <c r="B35" s="199"/>
      <c r="C35" s="1" t="s">
        <v>194</v>
      </c>
      <c r="G35" s="1" t="str">
        <f>DEC2BIN(2,2)</f>
        <v>10</v>
      </c>
      <c r="H35" s="1" t="s">
        <v>279</v>
      </c>
      <c r="J35" s="1">
        <v>37</v>
      </c>
      <c r="K35" s="1">
        <v>0.81</v>
      </c>
      <c r="L35" s="1" t="str">
        <f t="shared" si="2"/>
        <v>0100101</v>
      </c>
      <c r="M35" s="1">
        <v>1.62</v>
      </c>
      <c r="N35" s="1" t="str">
        <f t="shared" si="3"/>
        <v>0100101</v>
      </c>
      <c r="R35" s="1">
        <v>32</v>
      </c>
      <c r="S35" s="1">
        <v>2.4500000000000002</v>
      </c>
      <c r="T35" s="1" t="str">
        <f t="shared" si="4"/>
        <v>100000</v>
      </c>
      <c r="V35" s="196" t="s">
        <v>85</v>
      </c>
      <c r="W35" s="17" t="s">
        <v>85</v>
      </c>
      <c r="X35" s="90" t="str">
        <f>DEC2BIN("0",1)</f>
        <v>0</v>
      </c>
    </row>
    <row r="36" spans="2:24" x14ac:dyDescent="0.25">
      <c r="B36" s="199" t="s">
        <v>193</v>
      </c>
      <c r="C36" s="1" t="s">
        <v>195</v>
      </c>
      <c r="G36" s="1" t="str">
        <f>DEC2BIN(3,2)</f>
        <v>11</v>
      </c>
      <c r="H36" s="1" t="s">
        <v>201</v>
      </c>
      <c r="J36" s="1">
        <v>38</v>
      </c>
      <c r="K36" s="1">
        <v>0.82</v>
      </c>
      <c r="L36" s="1" t="str">
        <f t="shared" si="2"/>
        <v>0100110</v>
      </c>
      <c r="M36" s="1">
        <v>1.64</v>
      </c>
      <c r="N36" s="1" t="str">
        <f t="shared" si="3"/>
        <v>0100110</v>
      </c>
      <c r="R36" s="1">
        <v>33</v>
      </c>
      <c r="S36" s="1">
        <v>2.5</v>
      </c>
      <c r="T36" s="1" t="str">
        <f t="shared" si="4"/>
        <v>100001</v>
      </c>
      <c r="V36" s="197"/>
      <c r="W36" s="17" t="s">
        <v>134</v>
      </c>
      <c r="X36" s="90" t="str">
        <f>DEC2BIN("1",1)</f>
        <v>1</v>
      </c>
    </row>
    <row r="37" spans="2:24" x14ac:dyDescent="0.25">
      <c r="B37" s="199"/>
      <c r="C37" s="1" t="s">
        <v>194</v>
      </c>
      <c r="J37" s="1">
        <v>39</v>
      </c>
      <c r="K37" s="1">
        <v>0.83</v>
      </c>
      <c r="L37" s="1" t="str">
        <f t="shared" si="2"/>
        <v>0100111</v>
      </c>
      <c r="M37" s="1">
        <v>1.66</v>
      </c>
      <c r="N37" s="1" t="str">
        <f t="shared" si="3"/>
        <v>0100111</v>
      </c>
      <c r="R37" s="1">
        <v>34</v>
      </c>
      <c r="S37" s="1">
        <v>2.5499999999999998</v>
      </c>
      <c r="T37" s="1" t="str">
        <f t="shared" si="4"/>
        <v>100010</v>
      </c>
    </row>
    <row r="38" spans="2:24" x14ac:dyDescent="0.25">
      <c r="J38" s="1">
        <v>40</v>
      </c>
      <c r="K38" s="1">
        <v>0.84</v>
      </c>
      <c r="L38" s="1" t="str">
        <f t="shared" si="2"/>
        <v>0101000</v>
      </c>
      <c r="M38" s="1">
        <v>1.68</v>
      </c>
      <c r="N38" s="1" t="str">
        <f t="shared" si="3"/>
        <v>0101000</v>
      </c>
      <c r="R38" s="1">
        <v>35</v>
      </c>
      <c r="S38" s="1">
        <v>2.6</v>
      </c>
      <c r="T38" s="1" t="str">
        <f t="shared" si="4"/>
        <v>100011</v>
      </c>
      <c r="V38" s="192" t="s">
        <v>54</v>
      </c>
      <c r="W38" s="192"/>
      <c r="X38" s="192"/>
    </row>
    <row r="39" spans="2:24" x14ac:dyDescent="0.25">
      <c r="J39" s="1">
        <v>41</v>
      </c>
      <c r="K39" s="1">
        <v>0.85</v>
      </c>
      <c r="L39" s="1" t="str">
        <f t="shared" si="2"/>
        <v>0101001</v>
      </c>
      <c r="M39" s="1">
        <v>1.7</v>
      </c>
      <c r="N39" s="1" t="str">
        <f t="shared" si="3"/>
        <v>0101001</v>
      </c>
      <c r="R39" s="1">
        <v>36</v>
      </c>
      <c r="S39" s="1">
        <v>2.65</v>
      </c>
      <c r="T39" s="1" t="str">
        <f t="shared" si="4"/>
        <v>100100</v>
      </c>
      <c r="V39" s="17"/>
      <c r="W39" s="11" t="s">
        <v>131</v>
      </c>
      <c r="X39" s="11" t="s">
        <v>133</v>
      </c>
    </row>
    <row r="40" spans="2:24" x14ac:dyDescent="0.25">
      <c r="J40" s="1">
        <v>42</v>
      </c>
      <c r="K40" s="1">
        <v>0.86</v>
      </c>
      <c r="L40" s="1" t="str">
        <f t="shared" si="2"/>
        <v>0101010</v>
      </c>
      <c r="M40" s="1">
        <v>1.72</v>
      </c>
      <c r="N40" s="1" t="str">
        <f t="shared" si="3"/>
        <v>0101010</v>
      </c>
      <c r="R40" s="1">
        <v>37</v>
      </c>
      <c r="S40" s="1">
        <v>2.7</v>
      </c>
      <c r="T40" s="1" t="str">
        <f t="shared" si="4"/>
        <v>100101</v>
      </c>
      <c r="V40" s="17" t="s">
        <v>114</v>
      </c>
      <c r="W40" s="11"/>
      <c r="X40" s="11">
        <v>0</v>
      </c>
    </row>
    <row r="41" spans="2:24" x14ac:dyDescent="0.25">
      <c r="J41" s="1">
        <v>43</v>
      </c>
      <c r="K41" s="1">
        <v>0.87</v>
      </c>
      <c r="L41" s="1" t="str">
        <f t="shared" si="2"/>
        <v>0101011</v>
      </c>
      <c r="M41" s="1">
        <v>1.74</v>
      </c>
      <c r="N41" s="1" t="str">
        <f t="shared" si="3"/>
        <v>0101011</v>
      </c>
      <c r="R41" s="1">
        <v>38</v>
      </c>
      <c r="S41" s="1">
        <v>2.75</v>
      </c>
      <c r="T41" s="1" t="str">
        <f t="shared" si="4"/>
        <v>100110</v>
      </c>
      <c r="V41" s="199" t="s">
        <v>56</v>
      </c>
      <c r="W41" s="12" t="s">
        <v>137</v>
      </c>
      <c r="X41" s="90" t="str">
        <f>DEC2BIN("0",1)</f>
        <v>0</v>
      </c>
    </row>
    <row r="42" spans="2:24" x14ac:dyDescent="0.25">
      <c r="J42" s="1">
        <v>44</v>
      </c>
      <c r="K42" s="1">
        <v>0.88</v>
      </c>
      <c r="L42" s="1" t="str">
        <f t="shared" si="2"/>
        <v>0101100</v>
      </c>
      <c r="M42" s="1">
        <v>1.76</v>
      </c>
      <c r="N42" s="1" t="str">
        <f t="shared" si="3"/>
        <v>0101100</v>
      </c>
      <c r="R42" s="1">
        <v>39</v>
      </c>
      <c r="S42" s="1">
        <v>2.8</v>
      </c>
      <c r="T42" s="1" t="str">
        <f t="shared" si="4"/>
        <v>100111</v>
      </c>
      <c r="V42" s="199"/>
      <c r="W42" s="12" t="s">
        <v>136</v>
      </c>
      <c r="X42" s="90" t="str">
        <f>DEC2BIN("1",1)</f>
        <v>1</v>
      </c>
    </row>
    <row r="43" spans="2:24" x14ac:dyDescent="0.25">
      <c r="J43" s="1">
        <v>45</v>
      </c>
      <c r="K43" s="1">
        <v>0.89</v>
      </c>
      <c r="L43" s="1" t="str">
        <f t="shared" si="2"/>
        <v>0101101</v>
      </c>
      <c r="M43" s="1">
        <v>1.78</v>
      </c>
      <c r="N43" s="1" t="str">
        <f t="shared" si="3"/>
        <v>0101101</v>
      </c>
      <c r="R43" s="1">
        <v>40</v>
      </c>
      <c r="S43" s="1">
        <v>2.85</v>
      </c>
      <c r="T43" s="1" t="str">
        <f t="shared" si="4"/>
        <v>101000</v>
      </c>
      <c r="V43" s="199" t="s">
        <v>58</v>
      </c>
      <c r="W43" s="12" t="s">
        <v>138</v>
      </c>
      <c r="X43" s="90" t="str">
        <f>DEC2BIN("0",1)</f>
        <v>0</v>
      </c>
    </row>
    <row r="44" spans="2:24" x14ac:dyDescent="0.25">
      <c r="J44" s="1">
        <v>46</v>
      </c>
      <c r="K44" s="1">
        <v>0.9</v>
      </c>
      <c r="L44" s="1" t="str">
        <f t="shared" si="2"/>
        <v>0101110</v>
      </c>
      <c r="M44" s="1">
        <v>1.8</v>
      </c>
      <c r="N44" s="1" t="str">
        <f t="shared" si="3"/>
        <v>0101110</v>
      </c>
      <c r="R44" s="1">
        <v>41</v>
      </c>
      <c r="S44" s="1">
        <v>2.9</v>
      </c>
      <c r="T44" s="1" t="str">
        <f t="shared" si="4"/>
        <v>101001</v>
      </c>
      <c r="V44" s="199"/>
      <c r="W44" s="12" t="s">
        <v>139</v>
      </c>
      <c r="X44" s="90" t="str">
        <f>DEC2BIN("1",1)</f>
        <v>1</v>
      </c>
    </row>
    <row r="45" spans="2:24" x14ac:dyDescent="0.25">
      <c r="J45" s="1">
        <v>47</v>
      </c>
      <c r="K45" s="1">
        <v>0.91</v>
      </c>
      <c r="L45" s="1" t="str">
        <f t="shared" si="2"/>
        <v>0101111</v>
      </c>
      <c r="M45" s="1">
        <v>1.82</v>
      </c>
      <c r="N45" s="1" t="str">
        <f t="shared" si="3"/>
        <v>0101111</v>
      </c>
      <c r="R45" s="1">
        <v>42</v>
      </c>
      <c r="S45" s="1">
        <v>2.95</v>
      </c>
      <c r="T45" s="1" t="str">
        <f t="shared" si="4"/>
        <v>101010</v>
      </c>
      <c r="V45" s="199" t="s">
        <v>61</v>
      </c>
      <c r="W45" s="12" t="s">
        <v>137</v>
      </c>
      <c r="X45" s="90" t="str">
        <f>DEC2BIN("0",1)</f>
        <v>0</v>
      </c>
    </row>
    <row r="46" spans="2:24" x14ac:dyDescent="0.25">
      <c r="J46" s="1">
        <v>48</v>
      </c>
      <c r="K46" s="1">
        <v>0.92</v>
      </c>
      <c r="L46" s="1" t="str">
        <f t="shared" si="2"/>
        <v>0110000</v>
      </c>
      <c r="M46" s="1">
        <v>1.84</v>
      </c>
      <c r="N46" s="1" t="str">
        <f t="shared" si="3"/>
        <v>0110000</v>
      </c>
      <c r="R46" s="1">
        <v>43</v>
      </c>
      <c r="S46" s="1">
        <v>3</v>
      </c>
      <c r="T46" s="1" t="str">
        <f t="shared" si="4"/>
        <v>101011</v>
      </c>
      <c r="V46" s="199"/>
      <c r="W46" s="12" t="s">
        <v>136</v>
      </c>
      <c r="X46" s="90" t="str">
        <f>DEC2BIN("1",1)</f>
        <v>1</v>
      </c>
    </row>
    <row r="47" spans="2:24" x14ac:dyDescent="0.25">
      <c r="J47" s="1">
        <v>49</v>
      </c>
      <c r="K47" s="1">
        <v>0.93</v>
      </c>
      <c r="L47" s="1" t="str">
        <f t="shared" si="2"/>
        <v>0110001</v>
      </c>
      <c r="M47" s="1">
        <v>1.86</v>
      </c>
      <c r="N47" s="1" t="str">
        <f t="shared" si="3"/>
        <v>0110001</v>
      </c>
      <c r="R47" s="1">
        <v>44</v>
      </c>
      <c r="S47" s="1">
        <v>3.05</v>
      </c>
      <c r="T47" s="1" t="str">
        <f t="shared" si="4"/>
        <v>101100</v>
      </c>
      <c r="V47" s="199" t="s">
        <v>63</v>
      </c>
      <c r="W47" s="12" t="s">
        <v>138</v>
      </c>
      <c r="X47" s="90" t="str">
        <f>DEC2BIN("0",1)</f>
        <v>0</v>
      </c>
    </row>
    <row r="48" spans="2:24" x14ac:dyDescent="0.25">
      <c r="J48" s="1">
        <v>50</v>
      </c>
      <c r="K48" s="1">
        <v>0.94</v>
      </c>
      <c r="L48" s="1" t="str">
        <f t="shared" si="2"/>
        <v>0110010</v>
      </c>
      <c r="M48" s="1">
        <v>1.88</v>
      </c>
      <c r="N48" s="1" t="str">
        <f t="shared" si="3"/>
        <v>0110010</v>
      </c>
      <c r="R48" s="1">
        <v>45</v>
      </c>
      <c r="S48" s="1">
        <v>3.1</v>
      </c>
      <c r="T48" s="1" t="str">
        <f t="shared" si="4"/>
        <v>101101</v>
      </c>
      <c r="V48" s="199"/>
      <c r="W48" s="12" t="s">
        <v>139</v>
      </c>
      <c r="X48" s="90" t="str">
        <f>DEC2BIN("1",1)</f>
        <v>1</v>
      </c>
    </row>
    <row r="49" spans="10:24" x14ac:dyDescent="0.25">
      <c r="J49" s="1">
        <v>51</v>
      </c>
      <c r="K49" s="1">
        <v>0.95</v>
      </c>
      <c r="L49" s="1" t="str">
        <f t="shared" si="2"/>
        <v>0110011</v>
      </c>
      <c r="M49" s="1">
        <v>1.9</v>
      </c>
      <c r="N49" s="1" t="str">
        <f t="shared" si="3"/>
        <v>0110011</v>
      </c>
      <c r="R49" s="1">
        <v>46</v>
      </c>
      <c r="S49" s="1">
        <v>3.15</v>
      </c>
      <c r="T49" s="1" t="str">
        <f t="shared" si="4"/>
        <v>101110</v>
      </c>
      <c r="V49" s="199" t="s">
        <v>64</v>
      </c>
      <c r="W49" s="12" t="s">
        <v>137</v>
      </c>
      <c r="X49" s="90" t="str">
        <f>DEC2BIN("0",1)</f>
        <v>0</v>
      </c>
    </row>
    <row r="50" spans="10:24" x14ac:dyDescent="0.25">
      <c r="J50" s="1">
        <v>52</v>
      </c>
      <c r="K50" s="1">
        <v>0.96</v>
      </c>
      <c r="L50" s="1" t="str">
        <f t="shared" si="2"/>
        <v>0110100</v>
      </c>
      <c r="M50" s="1">
        <v>1.92</v>
      </c>
      <c r="N50" s="1" t="str">
        <f t="shared" si="3"/>
        <v>0110100</v>
      </c>
      <c r="R50" s="1">
        <v>47</v>
      </c>
      <c r="S50" s="1">
        <v>3.2</v>
      </c>
      <c r="T50" s="1" t="str">
        <f t="shared" si="4"/>
        <v>101111</v>
      </c>
      <c r="V50" s="199"/>
      <c r="W50" s="12" t="s">
        <v>136</v>
      </c>
      <c r="X50" s="90" t="str">
        <f>DEC2BIN("1",1)</f>
        <v>1</v>
      </c>
    </row>
    <row r="51" spans="10:24" x14ac:dyDescent="0.25">
      <c r="J51" s="1">
        <v>53</v>
      </c>
      <c r="K51" s="1">
        <v>0.97</v>
      </c>
      <c r="L51" s="1" t="str">
        <f t="shared" si="2"/>
        <v>0110101</v>
      </c>
      <c r="M51" s="1">
        <v>1.94</v>
      </c>
      <c r="N51" s="1" t="str">
        <f t="shared" si="3"/>
        <v>0110101</v>
      </c>
      <c r="R51" s="1">
        <v>48</v>
      </c>
      <c r="S51" s="1">
        <v>3.25</v>
      </c>
      <c r="T51" s="1" t="str">
        <f t="shared" si="4"/>
        <v>110000</v>
      </c>
      <c r="V51" s="90" t="s">
        <v>114</v>
      </c>
      <c r="W51" s="12"/>
      <c r="X51" s="90" t="str">
        <f>DEC2BIN("0",1)</f>
        <v>0</v>
      </c>
    </row>
    <row r="52" spans="10:24" x14ac:dyDescent="0.25">
      <c r="J52" s="1">
        <v>54</v>
      </c>
      <c r="K52" s="1">
        <v>0.98</v>
      </c>
      <c r="L52" s="1" t="str">
        <f t="shared" si="2"/>
        <v>0110110</v>
      </c>
      <c r="M52" s="1">
        <v>1.96</v>
      </c>
      <c r="N52" s="1" t="str">
        <f t="shared" si="3"/>
        <v>0110110</v>
      </c>
      <c r="R52" s="1">
        <v>49</v>
      </c>
      <c r="S52" s="1">
        <v>3.3</v>
      </c>
      <c r="T52" s="1" t="s">
        <v>128</v>
      </c>
      <c r="V52" s="199" t="s">
        <v>66</v>
      </c>
      <c r="W52" s="12" t="s">
        <v>137</v>
      </c>
      <c r="X52" s="90" t="str">
        <f>DEC2BIN("0",1)</f>
        <v>0</v>
      </c>
    </row>
    <row r="53" spans="10:24" x14ac:dyDescent="0.25">
      <c r="J53" s="1">
        <v>55</v>
      </c>
      <c r="K53" s="1">
        <v>0.99</v>
      </c>
      <c r="L53" s="1" t="str">
        <f t="shared" si="2"/>
        <v>0110111</v>
      </c>
      <c r="M53" s="1">
        <v>1.98</v>
      </c>
      <c r="N53" s="1" t="str">
        <f t="shared" si="3"/>
        <v>0110111</v>
      </c>
      <c r="R53" s="1">
        <v>50</v>
      </c>
      <c r="S53" s="1">
        <v>3.3</v>
      </c>
      <c r="T53" s="1" t="str">
        <f t="shared" si="4"/>
        <v>110010</v>
      </c>
      <c r="V53" s="199"/>
      <c r="W53" s="12" t="s">
        <v>136</v>
      </c>
      <c r="X53" s="90" t="str">
        <f>DEC2BIN("1",1)</f>
        <v>1</v>
      </c>
    </row>
    <row r="54" spans="10:24" x14ac:dyDescent="0.25">
      <c r="J54" s="1">
        <v>56</v>
      </c>
      <c r="K54" s="1">
        <v>1</v>
      </c>
      <c r="L54" s="1" t="str">
        <f t="shared" si="2"/>
        <v>0111000</v>
      </c>
      <c r="M54" s="1">
        <v>2</v>
      </c>
      <c r="N54" s="1" t="str">
        <f t="shared" si="3"/>
        <v>0111000</v>
      </c>
      <c r="R54" s="1">
        <v>51</v>
      </c>
      <c r="S54" s="1">
        <v>3.3</v>
      </c>
      <c r="T54" s="1" t="str">
        <f t="shared" si="4"/>
        <v>110011</v>
      </c>
    </row>
    <row r="55" spans="10:24" x14ac:dyDescent="0.25">
      <c r="J55" s="1">
        <v>57</v>
      </c>
      <c r="K55" s="1">
        <v>1.01</v>
      </c>
      <c r="L55" s="1" t="str">
        <f t="shared" si="2"/>
        <v>0111001</v>
      </c>
      <c r="M55" s="1">
        <v>2.02</v>
      </c>
      <c r="N55" s="1" t="str">
        <f t="shared" si="3"/>
        <v>0111001</v>
      </c>
      <c r="R55" s="1">
        <v>52</v>
      </c>
      <c r="S55" s="1">
        <v>3.3</v>
      </c>
      <c r="T55" s="1" t="str">
        <f t="shared" si="4"/>
        <v>110100</v>
      </c>
      <c r="V55" s="192" t="s">
        <v>155</v>
      </c>
      <c r="W55" s="192"/>
      <c r="X55" s="192"/>
    </row>
    <row r="56" spans="10:24" x14ac:dyDescent="0.25">
      <c r="J56" s="1">
        <v>58</v>
      </c>
      <c r="K56" s="1">
        <v>1.02</v>
      </c>
      <c r="L56" s="1" t="str">
        <f t="shared" si="2"/>
        <v>0111010</v>
      </c>
      <c r="M56" s="1">
        <v>2.04</v>
      </c>
      <c r="N56" s="1" t="str">
        <f t="shared" si="3"/>
        <v>0111010</v>
      </c>
      <c r="R56" s="1">
        <v>53</v>
      </c>
      <c r="S56" s="1">
        <v>3.3</v>
      </c>
      <c r="T56" s="1" t="str">
        <f t="shared" si="4"/>
        <v>110101</v>
      </c>
      <c r="V56" s="17"/>
      <c r="W56" s="11" t="s">
        <v>131</v>
      </c>
      <c r="X56" s="11" t="s">
        <v>133</v>
      </c>
    </row>
    <row r="57" spans="10:24" ht="22.5" x14ac:dyDescent="0.25">
      <c r="J57" s="1">
        <v>59</v>
      </c>
      <c r="K57" s="1">
        <v>1.03</v>
      </c>
      <c r="L57" s="1" t="str">
        <f t="shared" si="2"/>
        <v>0111011</v>
      </c>
      <c r="M57" s="1">
        <v>2.06</v>
      </c>
      <c r="N57" s="1" t="str">
        <f t="shared" si="3"/>
        <v>0111011</v>
      </c>
      <c r="R57" s="1">
        <v>54</v>
      </c>
      <c r="S57" s="1">
        <v>3.3</v>
      </c>
      <c r="T57" s="1" t="str">
        <f t="shared" si="4"/>
        <v>110110</v>
      </c>
      <c r="V57" s="191" t="s">
        <v>300</v>
      </c>
      <c r="W57" s="56" t="s">
        <v>298</v>
      </c>
      <c r="X57" s="1">
        <v>0</v>
      </c>
    </row>
    <row r="58" spans="10:24" ht="22.5" x14ac:dyDescent="0.25">
      <c r="J58" s="1">
        <v>60</v>
      </c>
      <c r="K58" s="1">
        <v>1.04</v>
      </c>
      <c r="L58" s="1" t="str">
        <f t="shared" si="2"/>
        <v>0111100</v>
      </c>
      <c r="M58" s="1">
        <v>2.08</v>
      </c>
      <c r="N58" s="1" t="str">
        <f t="shared" si="3"/>
        <v>0111100</v>
      </c>
      <c r="R58" s="1">
        <v>55</v>
      </c>
      <c r="S58" s="1">
        <v>3.3</v>
      </c>
      <c r="T58" s="1" t="str">
        <f t="shared" si="4"/>
        <v>110111</v>
      </c>
      <c r="V58" s="191"/>
      <c r="W58" s="56" t="s">
        <v>299</v>
      </c>
      <c r="X58" s="1">
        <v>1</v>
      </c>
    </row>
    <row r="59" spans="10:24" ht="22.5" x14ac:dyDescent="0.25">
      <c r="J59" s="1">
        <v>61</v>
      </c>
      <c r="K59" s="1">
        <v>1.05</v>
      </c>
      <c r="L59" s="1" t="str">
        <f t="shared" si="2"/>
        <v>0111101</v>
      </c>
      <c r="M59" s="1">
        <v>2.1</v>
      </c>
      <c r="N59" s="1" t="str">
        <f t="shared" si="3"/>
        <v>0111101</v>
      </c>
      <c r="R59" s="1">
        <v>56</v>
      </c>
      <c r="S59" s="1">
        <v>3.3</v>
      </c>
      <c r="T59" s="1" t="str">
        <f t="shared" si="4"/>
        <v>111000</v>
      </c>
      <c r="V59" s="191" t="s">
        <v>301</v>
      </c>
      <c r="W59" s="63" t="s">
        <v>302</v>
      </c>
      <c r="X59" s="1">
        <v>0</v>
      </c>
    </row>
    <row r="60" spans="10:24" x14ac:dyDescent="0.25">
      <c r="J60" s="1">
        <v>62</v>
      </c>
      <c r="K60" s="1">
        <v>1.06</v>
      </c>
      <c r="L60" s="1" t="str">
        <f t="shared" si="2"/>
        <v>0111110</v>
      </c>
      <c r="M60" s="1">
        <v>2.12</v>
      </c>
      <c r="N60" s="1" t="str">
        <f t="shared" si="3"/>
        <v>0111110</v>
      </c>
      <c r="R60" s="1">
        <v>57</v>
      </c>
      <c r="S60" s="1">
        <v>3.3</v>
      </c>
      <c r="T60" s="1" t="str">
        <f t="shared" si="4"/>
        <v>111001</v>
      </c>
      <c r="V60" s="191"/>
      <c r="W60" s="63" t="s">
        <v>303</v>
      </c>
      <c r="X60" s="1">
        <v>1</v>
      </c>
    </row>
    <row r="61" spans="10:24" x14ac:dyDescent="0.25">
      <c r="J61" s="1">
        <v>63</v>
      </c>
      <c r="K61" s="1">
        <v>1.07</v>
      </c>
      <c r="L61" s="1" t="str">
        <f t="shared" si="2"/>
        <v>0111111</v>
      </c>
      <c r="M61" s="1">
        <v>2.14</v>
      </c>
      <c r="N61" s="1" t="str">
        <f t="shared" si="3"/>
        <v>0111111</v>
      </c>
      <c r="R61" s="1">
        <v>58</v>
      </c>
      <c r="S61" s="1">
        <v>3.3</v>
      </c>
      <c r="T61" s="1" t="str">
        <f t="shared" si="4"/>
        <v>111010</v>
      </c>
    </row>
    <row r="62" spans="10:24" x14ac:dyDescent="0.25">
      <c r="J62" s="1">
        <v>64</v>
      </c>
      <c r="K62" s="1">
        <v>1.08</v>
      </c>
      <c r="L62" s="1" t="str">
        <f t="shared" si="2"/>
        <v>1000000</v>
      </c>
      <c r="M62" s="1">
        <v>2.16</v>
      </c>
      <c r="N62" s="1" t="str">
        <f t="shared" si="3"/>
        <v>1000000</v>
      </c>
      <c r="R62" s="1">
        <v>59</v>
      </c>
      <c r="S62" s="1">
        <v>3.3</v>
      </c>
      <c r="T62" s="1" t="str">
        <f t="shared" si="4"/>
        <v>111011</v>
      </c>
    </row>
    <row r="63" spans="10:24" x14ac:dyDescent="0.25">
      <c r="J63" s="1">
        <v>65</v>
      </c>
      <c r="K63" s="1">
        <v>1.0900000000000001</v>
      </c>
      <c r="L63" s="1" t="str">
        <f t="shared" si="2"/>
        <v>1000001</v>
      </c>
      <c r="M63" s="1">
        <v>2.1800000000000002</v>
      </c>
      <c r="N63" s="1" t="str">
        <f t="shared" ref="N63:N125" si="6">DEC2BIN(J63,7)</f>
        <v>1000001</v>
      </c>
      <c r="R63" s="1">
        <v>60</v>
      </c>
      <c r="S63" s="1">
        <v>3.3</v>
      </c>
      <c r="T63" s="1" t="str">
        <f t="shared" si="4"/>
        <v>111100</v>
      </c>
    </row>
    <row r="64" spans="10:24" x14ac:dyDescent="0.25">
      <c r="J64" s="1">
        <v>66</v>
      </c>
      <c r="K64" s="1">
        <v>1.1000000000000001</v>
      </c>
      <c r="L64" s="1" t="str">
        <f t="shared" ref="L64:L125" si="7">DEC2BIN(J64,7)</f>
        <v>1000010</v>
      </c>
      <c r="M64" s="1">
        <v>2.2000000000000002</v>
      </c>
      <c r="N64" s="1" t="str">
        <f t="shared" si="6"/>
        <v>1000010</v>
      </c>
      <c r="R64" s="1">
        <v>61</v>
      </c>
      <c r="S64" s="1">
        <v>3.3</v>
      </c>
      <c r="T64" s="1" t="str">
        <f t="shared" si="4"/>
        <v>111101</v>
      </c>
    </row>
    <row r="65" spans="10:20" x14ac:dyDescent="0.25">
      <c r="J65" s="1">
        <v>67</v>
      </c>
      <c r="K65" s="1">
        <v>1.1100000000000001</v>
      </c>
      <c r="L65" s="1" t="str">
        <f t="shared" si="7"/>
        <v>1000011</v>
      </c>
      <c r="M65" s="1">
        <v>2.2200000000000002</v>
      </c>
      <c r="N65" s="1" t="str">
        <f t="shared" si="6"/>
        <v>1000011</v>
      </c>
      <c r="R65" s="1">
        <v>62</v>
      </c>
      <c r="S65" s="1">
        <v>3.3</v>
      </c>
      <c r="T65" s="1" t="str">
        <f t="shared" si="4"/>
        <v>111110</v>
      </c>
    </row>
    <row r="66" spans="10:20" x14ac:dyDescent="0.25">
      <c r="J66" s="1">
        <v>68</v>
      </c>
      <c r="K66" s="1">
        <v>1.1200000000000001</v>
      </c>
      <c r="L66" s="1" t="str">
        <f t="shared" si="7"/>
        <v>1000100</v>
      </c>
      <c r="M66" s="1">
        <v>2.2400000000000002</v>
      </c>
      <c r="N66" s="1" t="str">
        <f t="shared" si="6"/>
        <v>1000100</v>
      </c>
      <c r="R66" s="1">
        <v>63</v>
      </c>
      <c r="S66" s="1">
        <v>3.3</v>
      </c>
      <c r="T66" s="1" t="str">
        <f t="shared" si="4"/>
        <v>111111</v>
      </c>
    </row>
    <row r="67" spans="10:20" x14ac:dyDescent="0.25">
      <c r="J67" s="1">
        <v>69</v>
      </c>
      <c r="K67" s="1">
        <v>1.1299999999999999</v>
      </c>
      <c r="L67" s="1" t="str">
        <f t="shared" si="7"/>
        <v>1000101</v>
      </c>
      <c r="M67" s="1">
        <v>2.2599999999999998</v>
      </c>
      <c r="N67" s="1" t="str">
        <f t="shared" si="6"/>
        <v>1000101</v>
      </c>
    </row>
    <row r="68" spans="10:20" x14ac:dyDescent="0.25">
      <c r="J68" s="1">
        <v>70</v>
      </c>
      <c r="K68" s="1">
        <v>1.1399999999999999</v>
      </c>
      <c r="L68" s="1" t="str">
        <f t="shared" si="7"/>
        <v>1000110</v>
      </c>
      <c r="M68" s="1">
        <v>2.2799999999999998</v>
      </c>
      <c r="N68" s="1" t="str">
        <f t="shared" si="6"/>
        <v>1000110</v>
      </c>
    </row>
    <row r="69" spans="10:20" x14ac:dyDescent="0.25">
      <c r="J69" s="1">
        <v>71</v>
      </c>
      <c r="K69" s="1">
        <v>1.1499999999999999</v>
      </c>
      <c r="L69" s="1" t="str">
        <f t="shared" si="7"/>
        <v>1000111</v>
      </c>
      <c r="M69" s="1">
        <v>2.2999999999999998</v>
      </c>
      <c r="N69" s="1" t="str">
        <f t="shared" si="6"/>
        <v>1000111</v>
      </c>
      <c r="Q69" s="1" t="s">
        <v>177</v>
      </c>
    </row>
    <row r="70" spans="10:20" x14ac:dyDescent="0.25">
      <c r="J70" s="1">
        <v>72</v>
      </c>
      <c r="K70" s="1">
        <v>1.1599999999999999</v>
      </c>
      <c r="L70" s="1" t="str">
        <f t="shared" si="7"/>
        <v>1001000</v>
      </c>
      <c r="M70" s="1">
        <v>2.3199999999999998</v>
      </c>
      <c r="N70" s="1" t="str">
        <f t="shared" si="6"/>
        <v>1001000</v>
      </c>
      <c r="Q70" s="1" t="s">
        <v>162</v>
      </c>
    </row>
    <row r="71" spans="10:20" x14ac:dyDescent="0.25">
      <c r="J71" s="1">
        <v>73</v>
      </c>
      <c r="K71" s="1">
        <v>1.17</v>
      </c>
      <c r="L71" s="1" t="str">
        <f t="shared" si="7"/>
        <v>1001001</v>
      </c>
      <c r="M71" s="1">
        <v>2.34</v>
      </c>
      <c r="N71" s="1" t="str">
        <f t="shared" si="6"/>
        <v>1001001</v>
      </c>
      <c r="Q71" s="1" t="s">
        <v>163</v>
      </c>
    </row>
    <row r="72" spans="10:20" x14ac:dyDescent="0.25">
      <c r="J72" s="1">
        <v>74</v>
      </c>
      <c r="K72" s="1">
        <v>1.18</v>
      </c>
      <c r="L72" s="1" t="str">
        <f t="shared" si="7"/>
        <v>1001010</v>
      </c>
      <c r="M72" s="1">
        <v>2.36</v>
      </c>
      <c r="N72" s="1" t="str">
        <f t="shared" si="6"/>
        <v>1001010</v>
      </c>
      <c r="Q72" s="1" t="s">
        <v>164</v>
      </c>
    </row>
    <row r="73" spans="10:20" x14ac:dyDescent="0.25">
      <c r="J73" s="1">
        <v>75</v>
      </c>
      <c r="K73" s="1">
        <v>1.19</v>
      </c>
      <c r="L73" s="1" t="str">
        <f t="shared" si="7"/>
        <v>1001011</v>
      </c>
      <c r="M73" s="1">
        <v>2.38</v>
      </c>
      <c r="N73" s="1" t="str">
        <f t="shared" si="6"/>
        <v>1001011</v>
      </c>
      <c r="Q73" s="1" t="s">
        <v>150</v>
      </c>
    </row>
    <row r="74" spans="10:20" x14ac:dyDescent="0.25">
      <c r="J74" s="1">
        <v>76</v>
      </c>
      <c r="K74" s="1">
        <v>1.2</v>
      </c>
      <c r="L74" s="1" t="str">
        <f t="shared" si="7"/>
        <v>1001100</v>
      </c>
      <c r="M74" s="1">
        <v>2.4</v>
      </c>
      <c r="N74" s="1" t="str">
        <f t="shared" si="6"/>
        <v>1001100</v>
      </c>
      <c r="Q74" s="1" t="s">
        <v>148</v>
      </c>
    </row>
    <row r="75" spans="10:20" x14ac:dyDescent="0.25">
      <c r="J75" s="1">
        <v>77</v>
      </c>
      <c r="K75" s="1">
        <v>1.21</v>
      </c>
      <c r="L75" s="1" t="str">
        <f t="shared" si="7"/>
        <v>1001101</v>
      </c>
      <c r="M75" s="1">
        <v>2.42</v>
      </c>
      <c r="N75" s="1" t="str">
        <f t="shared" si="6"/>
        <v>1001101</v>
      </c>
      <c r="Q75" s="1" t="s">
        <v>149</v>
      </c>
    </row>
    <row r="76" spans="10:20" x14ac:dyDescent="0.25">
      <c r="J76" s="1">
        <v>78</v>
      </c>
      <c r="K76" s="1">
        <v>1.22</v>
      </c>
      <c r="L76" s="1" t="str">
        <f t="shared" si="7"/>
        <v>1001110</v>
      </c>
      <c r="M76" s="1">
        <v>2.44</v>
      </c>
      <c r="N76" s="1" t="str">
        <f t="shared" si="6"/>
        <v>1001110</v>
      </c>
      <c r="Q76" s="1" t="s">
        <v>146</v>
      </c>
    </row>
    <row r="77" spans="10:20" x14ac:dyDescent="0.25">
      <c r="J77" s="1">
        <v>79</v>
      </c>
      <c r="K77" s="1">
        <v>1.23</v>
      </c>
      <c r="L77" s="1" t="str">
        <f t="shared" si="7"/>
        <v>1001111</v>
      </c>
      <c r="M77" s="1">
        <v>2.46</v>
      </c>
      <c r="N77" s="1" t="str">
        <f t="shared" si="6"/>
        <v>1001111</v>
      </c>
      <c r="Q77" s="1" t="s">
        <v>153</v>
      </c>
    </row>
    <row r="78" spans="10:20" x14ac:dyDescent="0.25">
      <c r="J78" s="1">
        <v>80</v>
      </c>
      <c r="K78" s="1">
        <v>1.24</v>
      </c>
      <c r="L78" s="1" t="str">
        <f t="shared" si="7"/>
        <v>1010000</v>
      </c>
      <c r="M78" s="1">
        <v>2.48</v>
      </c>
      <c r="N78" s="1" t="str">
        <f t="shared" si="6"/>
        <v>1010000</v>
      </c>
      <c r="Q78" s="1" t="s">
        <v>152</v>
      </c>
    </row>
    <row r="79" spans="10:20" x14ac:dyDescent="0.25">
      <c r="J79" s="1">
        <v>81</v>
      </c>
      <c r="K79" s="1">
        <v>1.25</v>
      </c>
      <c r="L79" s="1" t="str">
        <f t="shared" si="7"/>
        <v>1010001</v>
      </c>
      <c r="M79" s="1">
        <v>2.5</v>
      </c>
      <c r="N79" s="1" t="str">
        <f t="shared" si="6"/>
        <v>1010001</v>
      </c>
      <c r="Q79" s="1" t="s">
        <v>151</v>
      </c>
    </row>
    <row r="80" spans="10:20" x14ac:dyDescent="0.25">
      <c r="J80" s="1">
        <v>82</v>
      </c>
      <c r="K80" s="1">
        <v>1.26</v>
      </c>
      <c r="L80" s="1" t="str">
        <f t="shared" si="7"/>
        <v>1010010</v>
      </c>
      <c r="M80" s="1">
        <v>2.52</v>
      </c>
      <c r="N80" s="1" t="str">
        <f t="shared" si="6"/>
        <v>1010010</v>
      </c>
      <c r="Q80" s="1" t="s">
        <v>144</v>
      </c>
    </row>
    <row r="81" spans="10:17" x14ac:dyDescent="0.25">
      <c r="J81" s="1">
        <v>83</v>
      </c>
      <c r="K81" s="1">
        <v>1.27</v>
      </c>
      <c r="L81" s="1" t="str">
        <f t="shared" si="7"/>
        <v>1010011</v>
      </c>
      <c r="M81" s="1">
        <v>2.54</v>
      </c>
      <c r="N81" s="1" t="str">
        <f t="shared" si="6"/>
        <v>1010011</v>
      </c>
      <c r="Q81" s="1" t="s">
        <v>165</v>
      </c>
    </row>
    <row r="82" spans="10:17" x14ac:dyDescent="0.25">
      <c r="J82" s="1">
        <v>84</v>
      </c>
      <c r="K82" s="1">
        <v>1.28</v>
      </c>
      <c r="L82" s="1" t="str">
        <f t="shared" si="7"/>
        <v>1010100</v>
      </c>
      <c r="M82" s="1">
        <v>2.56</v>
      </c>
      <c r="N82" s="1" t="str">
        <f t="shared" si="6"/>
        <v>1010100</v>
      </c>
      <c r="Q82" s="1" t="s">
        <v>166</v>
      </c>
    </row>
    <row r="83" spans="10:17" x14ac:dyDescent="0.25">
      <c r="J83" s="1">
        <v>85</v>
      </c>
      <c r="K83" s="1">
        <v>1.29</v>
      </c>
      <c r="L83" s="1" t="str">
        <f t="shared" si="7"/>
        <v>1010101</v>
      </c>
      <c r="M83" s="1">
        <v>2.58</v>
      </c>
      <c r="N83" s="1" t="str">
        <f t="shared" si="6"/>
        <v>1010101</v>
      </c>
      <c r="Q83" s="1" t="s">
        <v>167</v>
      </c>
    </row>
    <row r="84" spans="10:17" x14ac:dyDescent="0.25">
      <c r="J84" s="1">
        <v>86</v>
      </c>
      <c r="K84" s="1">
        <v>1.3</v>
      </c>
      <c r="L84" s="1" t="str">
        <f t="shared" si="7"/>
        <v>1010110</v>
      </c>
      <c r="M84" s="1">
        <v>2.6</v>
      </c>
      <c r="N84" s="1" t="str">
        <f t="shared" si="6"/>
        <v>1010110</v>
      </c>
      <c r="Q84" s="1" t="s">
        <v>168</v>
      </c>
    </row>
    <row r="85" spans="10:17" x14ac:dyDescent="0.25">
      <c r="J85" s="1">
        <v>87</v>
      </c>
      <c r="K85" s="1">
        <v>1.31</v>
      </c>
      <c r="L85" s="1" t="str">
        <f t="shared" si="7"/>
        <v>1010111</v>
      </c>
      <c r="M85" s="1">
        <v>2.62</v>
      </c>
      <c r="N85" s="1" t="str">
        <f t="shared" si="6"/>
        <v>1010111</v>
      </c>
      <c r="Q85" s="1" t="s">
        <v>147</v>
      </c>
    </row>
    <row r="86" spans="10:17" x14ac:dyDescent="0.25">
      <c r="J86" s="1">
        <v>88</v>
      </c>
      <c r="K86" s="1">
        <v>1.32</v>
      </c>
      <c r="L86" s="1" t="str">
        <f t="shared" si="7"/>
        <v>1011000</v>
      </c>
      <c r="M86" s="1">
        <v>2.64</v>
      </c>
      <c r="N86" s="1" t="str">
        <f t="shared" si="6"/>
        <v>1011000</v>
      </c>
      <c r="Q86" s="1" t="s">
        <v>169</v>
      </c>
    </row>
    <row r="87" spans="10:17" x14ac:dyDescent="0.25">
      <c r="J87" s="1">
        <v>89</v>
      </c>
      <c r="K87" s="1">
        <v>1.33</v>
      </c>
      <c r="L87" s="1" t="str">
        <f t="shared" si="7"/>
        <v>1011001</v>
      </c>
      <c r="M87" s="1">
        <v>2.66</v>
      </c>
      <c r="N87" s="1" t="str">
        <f t="shared" si="6"/>
        <v>1011001</v>
      </c>
      <c r="Q87" s="1" t="s">
        <v>170</v>
      </c>
    </row>
    <row r="88" spans="10:17" x14ac:dyDescent="0.25">
      <c r="J88" s="1">
        <v>90</v>
      </c>
      <c r="K88" s="1">
        <v>1.34</v>
      </c>
      <c r="L88" s="1" t="str">
        <f t="shared" si="7"/>
        <v>1011010</v>
      </c>
      <c r="M88" s="1">
        <v>2.68</v>
      </c>
      <c r="N88" s="1" t="str">
        <f t="shared" si="6"/>
        <v>1011010</v>
      </c>
      <c r="Q88" s="1" t="s">
        <v>171</v>
      </c>
    </row>
    <row r="89" spans="10:17" x14ac:dyDescent="0.25">
      <c r="J89" s="1">
        <v>91</v>
      </c>
      <c r="K89" s="1">
        <v>1.35</v>
      </c>
      <c r="L89" s="1" t="str">
        <f t="shared" si="7"/>
        <v>1011011</v>
      </c>
      <c r="M89" s="1">
        <v>2.7</v>
      </c>
      <c r="N89" s="1" t="str">
        <f t="shared" si="6"/>
        <v>1011011</v>
      </c>
      <c r="Q89" s="1" t="s">
        <v>172</v>
      </c>
    </row>
    <row r="90" spans="10:17" x14ac:dyDescent="0.25">
      <c r="J90" s="1">
        <v>92</v>
      </c>
      <c r="K90" s="1">
        <v>1.36</v>
      </c>
      <c r="L90" s="1" t="str">
        <f t="shared" si="7"/>
        <v>1011100</v>
      </c>
      <c r="M90" s="1">
        <v>2.72</v>
      </c>
      <c r="N90" s="1" t="str">
        <f t="shared" si="6"/>
        <v>1011100</v>
      </c>
      <c r="Q90" s="1" t="s">
        <v>173</v>
      </c>
    </row>
    <row r="91" spans="10:17" x14ac:dyDescent="0.25">
      <c r="J91" s="1">
        <v>93</v>
      </c>
      <c r="K91" s="1">
        <v>1.37</v>
      </c>
      <c r="L91" s="1" t="str">
        <f t="shared" si="7"/>
        <v>1011101</v>
      </c>
      <c r="M91" s="1">
        <v>2.74</v>
      </c>
      <c r="N91" s="1" t="str">
        <f t="shared" si="6"/>
        <v>1011101</v>
      </c>
      <c r="Q91" s="1" t="s">
        <v>174</v>
      </c>
    </row>
    <row r="92" spans="10:17" x14ac:dyDescent="0.25">
      <c r="J92" s="1">
        <v>94</v>
      </c>
      <c r="K92" s="1">
        <v>1.38</v>
      </c>
      <c r="L92" s="1" t="str">
        <f t="shared" si="7"/>
        <v>1011110</v>
      </c>
      <c r="M92" s="1">
        <v>2.76</v>
      </c>
      <c r="N92" s="1" t="str">
        <f t="shared" si="6"/>
        <v>1011110</v>
      </c>
      <c r="Q92" s="1" t="s">
        <v>175</v>
      </c>
    </row>
    <row r="93" spans="10:17" x14ac:dyDescent="0.25">
      <c r="J93" s="1">
        <v>95</v>
      </c>
      <c r="K93" s="1">
        <v>1.39</v>
      </c>
      <c r="L93" s="1" t="str">
        <f t="shared" si="7"/>
        <v>1011111</v>
      </c>
      <c r="M93" s="1">
        <v>2.78</v>
      </c>
      <c r="N93" s="1" t="str">
        <f t="shared" si="6"/>
        <v>1011111</v>
      </c>
      <c r="Q93" s="1" t="s">
        <v>176</v>
      </c>
    </row>
    <row r="94" spans="10:17" x14ac:dyDescent="0.25">
      <c r="J94" s="1">
        <v>96</v>
      </c>
      <c r="K94" s="1">
        <v>1.4</v>
      </c>
      <c r="L94" s="1" t="str">
        <f t="shared" si="7"/>
        <v>1100000</v>
      </c>
      <c r="M94" s="1">
        <v>2.8</v>
      </c>
      <c r="N94" s="1" t="str">
        <f t="shared" si="6"/>
        <v>1100000</v>
      </c>
      <c r="Q94" s="1" t="s">
        <v>162</v>
      </c>
    </row>
    <row r="95" spans="10:17" x14ac:dyDescent="0.25">
      <c r="J95" s="1">
        <v>97</v>
      </c>
      <c r="K95" s="1">
        <v>1.41</v>
      </c>
      <c r="L95" s="1" t="str">
        <f t="shared" si="7"/>
        <v>1100001</v>
      </c>
      <c r="M95" s="1">
        <v>2.82</v>
      </c>
      <c r="N95" s="1" t="str">
        <f t="shared" si="6"/>
        <v>1100001</v>
      </c>
      <c r="Q95" s="1" t="s">
        <v>163</v>
      </c>
    </row>
    <row r="96" spans="10:17" x14ac:dyDescent="0.25">
      <c r="J96" s="1">
        <v>98</v>
      </c>
      <c r="K96" s="1">
        <v>1.42</v>
      </c>
      <c r="L96" s="1" t="str">
        <f t="shared" si="7"/>
        <v>1100010</v>
      </c>
      <c r="M96" s="1">
        <v>2.84</v>
      </c>
      <c r="N96" s="1" t="str">
        <f t="shared" si="6"/>
        <v>1100010</v>
      </c>
      <c r="Q96" s="1" t="s">
        <v>164</v>
      </c>
    </row>
    <row r="97" spans="10:17" x14ac:dyDescent="0.25">
      <c r="J97" s="1">
        <v>99</v>
      </c>
      <c r="K97" s="1">
        <v>1.43</v>
      </c>
      <c r="L97" s="1" t="str">
        <f t="shared" si="7"/>
        <v>1100011</v>
      </c>
      <c r="M97" s="1">
        <v>2.86</v>
      </c>
      <c r="N97" s="1" t="str">
        <f t="shared" si="6"/>
        <v>1100011</v>
      </c>
      <c r="Q97" s="1" t="s">
        <v>150</v>
      </c>
    </row>
    <row r="98" spans="10:17" x14ac:dyDescent="0.25">
      <c r="J98" s="1">
        <v>100</v>
      </c>
      <c r="K98" s="1">
        <v>1.44</v>
      </c>
      <c r="L98" s="1" t="str">
        <f t="shared" si="7"/>
        <v>1100100</v>
      </c>
      <c r="M98" s="1">
        <v>2.88</v>
      </c>
      <c r="N98" s="1" t="str">
        <f t="shared" si="6"/>
        <v>1100100</v>
      </c>
      <c r="Q98" s="1" t="s">
        <v>148</v>
      </c>
    </row>
    <row r="99" spans="10:17" x14ac:dyDescent="0.25">
      <c r="J99" s="1">
        <v>101</v>
      </c>
      <c r="K99" s="1">
        <v>1.45</v>
      </c>
      <c r="L99" s="1" t="str">
        <f t="shared" si="7"/>
        <v>1100101</v>
      </c>
      <c r="M99" s="1">
        <v>2.9</v>
      </c>
      <c r="N99" s="1" t="str">
        <f t="shared" si="6"/>
        <v>1100101</v>
      </c>
      <c r="Q99" s="1" t="s">
        <v>149</v>
      </c>
    </row>
    <row r="100" spans="10:17" x14ac:dyDescent="0.25">
      <c r="J100" s="1">
        <v>102</v>
      </c>
      <c r="K100" s="1">
        <v>1.46</v>
      </c>
      <c r="L100" s="1" t="str">
        <f t="shared" si="7"/>
        <v>1100110</v>
      </c>
      <c r="M100" s="1">
        <v>2.92</v>
      </c>
      <c r="N100" s="1" t="str">
        <f t="shared" si="6"/>
        <v>1100110</v>
      </c>
      <c r="Q100" s="1" t="s">
        <v>146</v>
      </c>
    </row>
    <row r="101" spans="10:17" x14ac:dyDescent="0.25">
      <c r="J101" s="1">
        <v>103</v>
      </c>
      <c r="K101" s="1">
        <v>1.47</v>
      </c>
      <c r="L101" s="1" t="str">
        <f t="shared" si="7"/>
        <v>1100111</v>
      </c>
      <c r="M101" s="1">
        <v>2.94</v>
      </c>
      <c r="N101" s="1" t="str">
        <f t="shared" si="6"/>
        <v>1100111</v>
      </c>
      <c r="Q101" s="1" t="s">
        <v>153</v>
      </c>
    </row>
    <row r="102" spans="10:17" x14ac:dyDescent="0.25">
      <c r="J102" s="1">
        <v>104</v>
      </c>
      <c r="K102" s="1">
        <v>1.48</v>
      </c>
      <c r="L102" s="1" t="str">
        <f t="shared" si="7"/>
        <v>1101000</v>
      </c>
      <c r="M102" s="1">
        <v>2.96</v>
      </c>
      <c r="N102" s="1" t="str">
        <f t="shared" si="6"/>
        <v>1101000</v>
      </c>
      <c r="Q102" s="1" t="s">
        <v>152</v>
      </c>
    </row>
    <row r="103" spans="10:17" x14ac:dyDescent="0.25">
      <c r="J103" s="1">
        <v>105</v>
      </c>
      <c r="K103" s="1">
        <v>1.49</v>
      </c>
      <c r="L103" s="1" t="str">
        <f t="shared" si="7"/>
        <v>1101001</v>
      </c>
      <c r="M103" s="1">
        <v>2.98</v>
      </c>
      <c r="N103" s="1" t="str">
        <f t="shared" si="6"/>
        <v>1101001</v>
      </c>
      <c r="Q103" s="1" t="s">
        <v>151</v>
      </c>
    </row>
    <row r="104" spans="10:17" x14ac:dyDescent="0.25">
      <c r="J104" s="1">
        <v>106</v>
      </c>
      <c r="K104" s="1">
        <v>1.5</v>
      </c>
      <c r="L104" s="1" t="str">
        <f t="shared" si="7"/>
        <v>1101010</v>
      </c>
      <c r="M104" s="1">
        <v>3</v>
      </c>
      <c r="N104" s="1" t="str">
        <f t="shared" si="6"/>
        <v>1101010</v>
      </c>
      <c r="Q104" s="1" t="s">
        <v>144</v>
      </c>
    </row>
    <row r="105" spans="10:17" x14ac:dyDescent="0.25">
      <c r="J105" s="1">
        <v>107</v>
      </c>
      <c r="K105" s="1">
        <v>1.51</v>
      </c>
      <c r="L105" s="1" t="str">
        <f t="shared" si="7"/>
        <v>1101011</v>
      </c>
      <c r="M105" s="1">
        <v>3.02</v>
      </c>
      <c r="N105" s="1" t="str">
        <f t="shared" si="6"/>
        <v>1101011</v>
      </c>
      <c r="Q105" s="1" t="s">
        <v>165</v>
      </c>
    </row>
    <row r="106" spans="10:17" x14ac:dyDescent="0.25">
      <c r="J106" s="1">
        <v>108</v>
      </c>
      <c r="K106" s="1">
        <v>1.52</v>
      </c>
      <c r="L106" s="1" t="str">
        <f t="shared" si="7"/>
        <v>1101100</v>
      </c>
      <c r="M106" s="1">
        <v>3.04</v>
      </c>
      <c r="N106" s="1" t="str">
        <f t="shared" si="6"/>
        <v>1101100</v>
      </c>
      <c r="Q106" s="1" t="s">
        <v>166</v>
      </c>
    </row>
    <row r="107" spans="10:17" x14ac:dyDescent="0.25">
      <c r="J107" s="1">
        <v>109</v>
      </c>
      <c r="K107" s="1">
        <v>1.53</v>
      </c>
      <c r="L107" s="1" t="str">
        <f t="shared" si="7"/>
        <v>1101101</v>
      </c>
      <c r="M107" s="1">
        <v>3.06</v>
      </c>
      <c r="N107" s="1" t="str">
        <f t="shared" si="6"/>
        <v>1101101</v>
      </c>
      <c r="Q107" s="1" t="s">
        <v>167</v>
      </c>
    </row>
    <row r="108" spans="10:17" x14ac:dyDescent="0.25">
      <c r="J108" s="1">
        <v>110</v>
      </c>
      <c r="K108" s="1">
        <v>1.54</v>
      </c>
      <c r="L108" s="1" t="str">
        <f t="shared" si="7"/>
        <v>1101110</v>
      </c>
      <c r="M108" s="1">
        <v>3.08</v>
      </c>
      <c r="N108" s="1" t="str">
        <f t="shared" si="6"/>
        <v>1101110</v>
      </c>
      <c r="Q108" s="1" t="s">
        <v>168</v>
      </c>
    </row>
    <row r="109" spans="10:17" x14ac:dyDescent="0.25">
      <c r="J109" s="1">
        <v>111</v>
      </c>
      <c r="K109" s="1">
        <v>1.55</v>
      </c>
      <c r="L109" s="1" t="str">
        <f t="shared" si="7"/>
        <v>1101111</v>
      </c>
      <c r="M109" s="1">
        <v>3.1</v>
      </c>
      <c r="N109" s="1" t="str">
        <f t="shared" si="6"/>
        <v>1101111</v>
      </c>
      <c r="Q109" s="1" t="s">
        <v>147</v>
      </c>
    </row>
    <row r="110" spans="10:17" x14ac:dyDescent="0.25">
      <c r="J110" s="1">
        <v>112</v>
      </c>
      <c r="K110" s="1">
        <v>1.56</v>
      </c>
      <c r="L110" s="1" t="str">
        <f t="shared" si="7"/>
        <v>1110000</v>
      </c>
      <c r="M110" s="1">
        <v>3.12</v>
      </c>
      <c r="N110" s="1" t="str">
        <f t="shared" si="6"/>
        <v>1110000</v>
      </c>
      <c r="Q110" s="1" t="s">
        <v>169</v>
      </c>
    </row>
    <row r="111" spans="10:17" x14ac:dyDescent="0.25">
      <c r="J111" s="1">
        <v>113</v>
      </c>
      <c r="K111" s="1">
        <v>1.57</v>
      </c>
      <c r="L111" s="1" t="str">
        <f t="shared" si="7"/>
        <v>1110001</v>
      </c>
      <c r="M111" s="1">
        <v>3.14</v>
      </c>
      <c r="N111" s="1" t="str">
        <f t="shared" si="6"/>
        <v>1110001</v>
      </c>
      <c r="Q111" s="1" t="s">
        <v>170</v>
      </c>
    </row>
    <row r="112" spans="10:17" x14ac:dyDescent="0.25">
      <c r="J112" s="1">
        <v>114</v>
      </c>
      <c r="K112" s="1">
        <v>1.58</v>
      </c>
      <c r="L112" s="1" t="str">
        <f t="shared" si="7"/>
        <v>1110010</v>
      </c>
      <c r="M112" s="1">
        <v>3.16</v>
      </c>
      <c r="N112" s="1" t="str">
        <f t="shared" si="6"/>
        <v>1110010</v>
      </c>
      <c r="Q112" s="1" t="s">
        <v>171</v>
      </c>
    </row>
    <row r="113" spans="10:17" x14ac:dyDescent="0.25">
      <c r="J113" s="1">
        <v>115</v>
      </c>
      <c r="K113" s="1">
        <v>1.59</v>
      </c>
      <c r="L113" s="1" t="str">
        <f t="shared" si="7"/>
        <v>1110011</v>
      </c>
      <c r="M113" s="1">
        <v>3.18</v>
      </c>
      <c r="N113" s="1" t="str">
        <f t="shared" si="6"/>
        <v>1110011</v>
      </c>
      <c r="Q113" s="1" t="s">
        <v>172</v>
      </c>
    </row>
    <row r="114" spans="10:17" x14ac:dyDescent="0.25">
      <c r="J114" s="1">
        <v>116</v>
      </c>
      <c r="K114" s="1">
        <v>1.6</v>
      </c>
      <c r="L114" s="1" t="str">
        <f t="shared" si="7"/>
        <v>1110100</v>
      </c>
      <c r="M114" s="1">
        <v>3.2</v>
      </c>
      <c r="N114" s="1" t="str">
        <f t="shared" si="6"/>
        <v>1110100</v>
      </c>
      <c r="Q114" s="1" t="s">
        <v>173</v>
      </c>
    </row>
    <row r="115" spans="10:17" x14ac:dyDescent="0.25">
      <c r="J115" s="1">
        <v>117</v>
      </c>
      <c r="K115" s="1">
        <v>1.61</v>
      </c>
      <c r="L115" s="1" t="str">
        <f t="shared" si="7"/>
        <v>1110101</v>
      </c>
      <c r="M115" s="1">
        <v>3.22</v>
      </c>
      <c r="N115" s="1" t="str">
        <f t="shared" si="6"/>
        <v>1110101</v>
      </c>
      <c r="Q115" s="1" t="s">
        <v>174</v>
      </c>
    </row>
    <row r="116" spans="10:17" x14ac:dyDescent="0.25">
      <c r="J116" s="1">
        <v>118</v>
      </c>
      <c r="K116" s="1">
        <v>1.62</v>
      </c>
      <c r="L116" s="1" t="str">
        <f t="shared" si="7"/>
        <v>1110110</v>
      </c>
      <c r="M116" s="1">
        <v>3.24</v>
      </c>
      <c r="N116" s="1" t="str">
        <f t="shared" si="6"/>
        <v>1110110</v>
      </c>
      <c r="Q116" s="1" t="s">
        <v>175</v>
      </c>
    </row>
    <row r="117" spans="10:17" x14ac:dyDescent="0.25">
      <c r="J117" s="1">
        <v>119</v>
      </c>
      <c r="K117" s="1">
        <v>1.63</v>
      </c>
      <c r="L117" s="1" t="str">
        <f t="shared" si="7"/>
        <v>1110111</v>
      </c>
      <c r="M117" s="1">
        <v>3.26</v>
      </c>
      <c r="N117" s="1" t="str">
        <f t="shared" si="6"/>
        <v>1110111</v>
      </c>
      <c r="Q117" s="1" t="s">
        <v>176</v>
      </c>
    </row>
    <row r="118" spans="10:17" x14ac:dyDescent="0.25">
      <c r="J118" s="1">
        <v>120</v>
      </c>
      <c r="K118" s="1">
        <v>1.64</v>
      </c>
      <c r="L118" s="1" t="str">
        <f t="shared" si="7"/>
        <v>1111000</v>
      </c>
      <c r="M118" s="1">
        <v>3.28</v>
      </c>
      <c r="N118" s="1" t="str">
        <f t="shared" si="6"/>
        <v>1111000</v>
      </c>
    </row>
    <row r="119" spans="10:17" x14ac:dyDescent="0.25">
      <c r="J119" s="1">
        <v>121</v>
      </c>
      <c r="K119" s="1">
        <v>1.65</v>
      </c>
      <c r="L119" s="1" t="s">
        <v>119</v>
      </c>
      <c r="M119" s="1">
        <v>3.3</v>
      </c>
      <c r="N119" s="1" t="s">
        <v>119</v>
      </c>
    </row>
    <row r="120" spans="10:17" x14ac:dyDescent="0.25">
      <c r="J120" s="1">
        <v>122</v>
      </c>
      <c r="K120" s="1">
        <v>1.65</v>
      </c>
      <c r="L120" s="1" t="str">
        <f t="shared" si="7"/>
        <v>1111010</v>
      </c>
      <c r="M120" s="1">
        <v>3.3</v>
      </c>
      <c r="N120" s="1" t="str">
        <f t="shared" si="6"/>
        <v>1111010</v>
      </c>
    </row>
    <row r="121" spans="10:17" x14ac:dyDescent="0.25">
      <c r="J121" s="1">
        <v>123</v>
      </c>
      <c r="K121" s="1">
        <v>1.65</v>
      </c>
      <c r="L121" s="1" t="str">
        <f t="shared" si="7"/>
        <v>1111011</v>
      </c>
      <c r="M121" s="1">
        <v>3.3</v>
      </c>
      <c r="N121" s="1" t="str">
        <f t="shared" si="6"/>
        <v>1111011</v>
      </c>
    </row>
    <row r="122" spans="10:17" x14ac:dyDescent="0.25">
      <c r="J122" s="1">
        <v>124</v>
      </c>
      <c r="K122" s="1">
        <v>1.65</v>
      </c>
      <c r="L122" s="1" t="str">
        <f t="shared" si="7"/>
        <v>1111100</v>
      </c>
      <c r="M122" s="1">
        <v>3.3</v>
      </c>
      <c r="N122" s="1" t="str">
        <f t="shared" si="6"/>
        <v>1111100</v>
      </c>
    </row>
    <row r="123" spans="10:17" x14ac:dyDescent="0.25">
      <c r="J123" s="1">
        <v>125</v>
      </c>
      <c r="K123" s="1">
        <v>1.65</v>
      </c>
      <c r="L123" s="1" t="str">
        <f t="shared" si="7"/>
        <v>1111101</v>
      </c>
      <c r="M123" s="1">
        <v>3.3</v>
      </c>
      <c r="N123" s="1" t="str">
        <f t="shared" si="6"/>
        <v>1111101</v>
      </c>
    </row>
    <row r="124" spans="10:17" x14ac:dyDescent="0.25">
      <c r="J124" s="1">
        <v>126</v>
      </c>
      <c r="K124" s="1">
        <v>1.65</v>
      </c>
      <c r="L124" s="1" t="str">
        <f t="shared" si="7"/>
        <v>1111110</v>
      </c>
      <c r="M124" s="1">
        <v>3.3</v>
      </c>
      <c r="N124" s="1" t="str">
        <f t="shared" si="6"/>
        <v>1111110</v>
      </c>
    </row>
    <row r="125" spans="10:17" x14ac:dyDescent="0.25">
      <c r="J125" s="1">
        <v>127</v>
      </c>
      <c r="K125" s="1">
        <v>1.65</v>
      </c>
      <c r="L125" s="1" t="str">
        <f t="shared" si="7"/>
        <v>1111111</v>
      </c>
      <c r="M125" s="1">
        <v>3.3</v>
      </c>
      <c r="N125" s="1" t="str">
        <f t="shared" si="6"/>
        <v>1111111</v>
      </c>
    </row>
  </sheetData>
  <customSheetViews>
    <customSheetView guid="{140768B0-D400-4ACB-8F52-64F966175DDA}" scale="85" state="hidden" topLeftCell="F34">
      <selection activeCell="Q69" sqref="Q69"/>
      <pageMargins left="0.7" right="0.7" top="0.75" bottom="0.75" header="0.3" footer="0.3"/>
    </customSheetView>
    <customSheetView guid="{46AFDCE8-62D7-47EB-AD05-EDAB9D35452B}" scale="85" topLeftCell="F34">
      <selection activeCell="Q69" sqref="Q69"/>
      <pageMargins left="0.7" right="0.7" top="0.75" bottom="0.75" header="0.3" footer="0.3"/>
    </customSheetView>
  </customSheetViews>
  <mergeCells count="35">
    <mergeCell ref="B34:B35"/>
    <mergeCell ref="B32:B33"/>
    <mergeCell ref="B36:B37"/>
    <mergeCell ref="B31:C31"/>
    <mergeCell ref="G33:H33"/>
    <mergeCell ref="V45:V46"/>
    <mergeCell ref="V35:V36"/>
    <mergeCell ref="G20:H20"/>
    <mergeCell ref="G24:H24"/>
    <mergeCell ref="V55:X55"/>
    <mergeCell ref="G28:H28"/>
    <mergeCell ref="V47:V48"/>
    <mergeCell ref="V49:V50"/>
    <mergeCell ref="V52:V53"/>
    <mergeCell ref="V3:V6"/>
    <mergeCell ref="V38:X38"/>
    <mergeCell ref="V41:V42"/>
    <mergeCell ref="V43:V44"/>
    <mergeCell ref="V7:V9"/>
    <mergeCell ref="V57:V58"/>
    <mergeCell ref="V59:V60"/>
    <mergeCell ref="B1:D1"/>
    <mergeCell ref="K2:M2"/>
    <mergeCell ref="R1:T1"/>
    <mergeCell ref="V1:X1"/>
    <mergeCell ref="F1:H1"/>
    <mergeCell ref="V33:V34"/>
    <mergeCell ref="V15:X15"/>
    <mergeCell ref="V10:V13"/>
    <mergeCell ref="V17:V20"/>
    <mergeCell ref="V21:V24"/>
    <mergeCell ref="V25:V28"/>
    <mergeCell ref="V29:V32"/>
    <mergeCell ref="O2:P2"/>
    <mergeCell ref="J1:P1"/>
  </mergeCells>
  <dataValidations disablePrompts="1" count="2">
    <dataValidation type="list" allowBlank="1" showInputMessage="1" showErrorMessage="1" sqref="Q15">
      <formula1>INDIRECT($P14)</formula1>
    </dataValidation>
    <dataValidation type="list" allowBlank="1" showInputMessage="1" showErrorMessage="1" sqref="P14">
      <formula1>SMPSx_VOLTAGE_RANGE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663836C6F564FB654ACBB89543877" ma:contentTypeVersion="0" ma:contentTypeDescription="Create a new document." ma:contentTypeScope="" ma:versionID="9f6f882586204aca18f0efa1c9430e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99791-CEEB-4C55-8E51-F4BC7199B81C}"/>
</file>

<file path=customXml/itemProps2.xml><?xml version="1.0" encoding="utf-8"?>
<ds:datastoreItem xmlns:ds="http://schemas.openxmlformats.org/officeDocument/2006/customXml" ds:itemID="{4725C57D-E41F-4ED2-9AFF-5B11CE6C0391}"/>
</file>

<file path=customXml/itemProps3.xml><?xml version="1.0" encoding="utf-8"?>
<ds:datastoreItem xmlns:ds="http://schemas.openxmlformats.org/officeDocument/2006/customXml" ds:itemID="{6A643B62-DDE8-4296-A67D-119D9473B3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30</vt:i4>
      </vt:variant>
    </vt:vector>
  </HeadingPairs>
  <TitlesOfParts>
    <vt:vector size="39" baseType="lpstr">
      <vt:lpstr>Revision History</vt:lpstr>
      <vt:lpstr>Power_Up_Down</vt:lpstr>
      <vt:lpstr>Power_Supply</vt:lpstr>
      <vt:lpstr>Interrupt_Config</vt:lpstr>
      <vt:lpstr>GPIO_CONFIG</vt:lpstr>
      <vt:lpstr>PMU_CTRL and IO config</vt:lpstr>
      <vt:lpstr>SWOFF</vt:lpstr>
      <vt:lpstr>Sequence_example</vt:lpstr>
      <vt:lpstr>Parameters</vt:lpstr>
      <vt:lpstr>Enable_NonEable</vt:lpstr>
      <vt:lpstr>GPIO_POLARITY</vt:lpstr>
      <vt:lpstr>LDOUSB_ON_VBUS_VSYS</vt:lpstr>
      <vt:lpstr>LDOx_VOLTAGE_VALUE</vt:lpstr>
      <vt:lpstr>MODE_ACTIVE</vt:lpstr>
      <vt:lpstr>MODE_SLEEP</vt:lpstr>
      <vt:lpstr>MODE_SLEEPACTIVE</vt:lpstr>
      <vt:lpstr>MODE_WR_S</vt:lpstr>
      <vt:lpstr>OPEN_DRAIN_CONFIG</vt:lpstr>
      <vt:lpstr>PRIMARY_SECONDARY_PAD1_GPIO0_FUNC</vt:lpstr>
      <vt:lpstr>PRIMARY_SECONDARY_PAD1_GPIO1_FUNC</vt:lpstr>
      <vt:lpstr>PRIMARY_SECONDARY_PAD1_GPIO2_FUNC</vt:lpstr>
      <vt:lpstr>PRIMARY_SECONDARY_PAD1_GPIO3_FUNC</vt:lpstr>
      <vt:lpstr>PRIMARY_SECONDARY_PAD1_POWERGOOD_FUNC</vt:lpstr>
      <vt:lpstr>PRIMARY_SECONDARY_PAD1_VAC_FUNC</vt:lpstr>
      <vt:lpstr>PRIMARY_SECONDARY_PAD2_GPIO4_FUNC</vt:lpstr>
      <vt:lpstr>PRIMARY_SECONDARY_PAD2_GPIO5_FUNC</vt:lpstr>
      <vt:lpstr>PRIMARY_SECONDARY_PAD2_GPIO6_FUNC</vt:lpstr>
      <vt:lpstr>PU_PD_GPIO_CTRLx_PD</vt:lpstr>
      <vt:lpstr>PU_PD_GPIO_CTRLx_PU</vt:lpstr>
      <vt:lpstr>RANGE_0_0.5v_1.65v</vt:lpstr>
      <vt:lpstr>RANGE_1_1.0v_3.3v</vt:lpstr>
      <vt:lpstr>SMPS12_SMPS123_EN</vt:lpstr>
      <vt:lpstr>SMPSx_VOLTAGE_RANGE</vt:lpstr>
      <vt:lpstr>VRTC_18_15</vt:lpstr>
      <vt:lpstr>VSYS_LO_Binary</vt:lpstr>
      <vt:lpstr>VSYS_LO_Voltage</vt:lpstr>
      <vt:lpstr>VSYS_MON_Binary</vt:lpstr>
      <vt:lpstr>VSYS_MON_index</vt:lpstr>
      <vt:lpstr>VSYS_MON_Voltage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Wang;Zhou Fang</dc:creator>
  <cp:lastModifiedBy>Karl Wallinger</cp:lastModifiedBy>
  <cp:lastPrinted>2013-08-19T23:09:42Z</cp:lastPrinted>
  <dcterms:created xsi:type="dcterms:W3CDTF">2012-09-05T19:40:51Z</dcterms:created>
  <dcterms:modified xsi:type="dcterms:W3CDTF">2017-06-29T22:05:11Z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0x010100F50663836C6F564FB654ACBB89543877</vt:lpwstr>
  </property>
</Properties>
</file>