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1400" yWindow="30" windowWidth="11550" windowHeight="9765" activeTab="1"/>
  </bookViews>
  <sheets>
    <sheet name="Inputs" sheetId="5" r:id="rId1"/>
    <sheet name="LED Driver" sheetId="9" r:id="rId2"/>
  </sheets>
  <definedNames>
    <definedName name="_xlnm._FilterDatabase" localSheetId="0" hidden="1">Inputs!#REF!</definedName>
  </definedNames>
  <calcPr calcId="145621"/>
  <customWorkbookViews>
    <customWorkbookView name="Tim1" guid="{88DB73D6-24B5-4807-8110-EE9617E229AB}" maximized="1" xWindow="1" yWindow="1" windowWidth="1916" windowHeight="818" activeSheetId="1"/>
  </customWorkbookViews>
</workbook>
</file>

<file path=xl/calcChain.xml><?xml version="1.0" encoding="utf-8"?>
<calcChain xmlns="http://schemas.openxmlformats.org/spreadsheetml/2006/main">
  <c r="F52" i="5" l="1"/>
  <c r="AD17" i="5"/>
  <c r="F49" i="5" l="1"/>
  <c r="F20" i="5"/>
  <c r="H35" i="9" s="1"/>
  <c r="H36" i="9" s="1"/>
  <c r="M25" i="9"/>
  <c r="P25" i="9"/>
  <c r="H31" i="9"/>
  <c r="E34" i="9"/>
  <c r="H34" i="9"/>
  <c r="P34" i="9"/>
  <c r="M36" i="9"/>
  <c r="H38" i="9"/>
  <c r="H41" i="9"/>
  <c r="H43" i="9"/>
  <c r="H37" i="9" l="1"/>
  <c r="AD68" i="5"/>
  <c r="AD67" i="5"/>
  <c r="AD70" i="5" s="1"/>
  <c r="AD42" i="5"/>
  <c r="AD49" i="5"/>
  <c r="F38" i="5" s="1"/>
  <c r="M26" i="9" s="1"/>
  <c r="P26" i="9" s="1"/>
  <c r="AD43" i="5"/>
  <c r="AD52" i="5"/>
  <c r="H33" i="9" l="1"/>
  <c r="H40" i="9"/>
  <c r="H42" i="9"/>
  <c r="AD50" i="5"/>
  <c r="F39" i="5" s="1"/>
  <c r="M27" i="9" s="1"/>
  <c r="P27" i="9" s="1"/>
  <c r="AD41" i="5" l="1"/>
  <c r="F35" i="5" s="1"/>
  <c r="AD14" i="5" s="1"/>
  <c r="F37" i="5"/>
  <c r="M35" i="9" s="1"/>
  <c r="F51" i="5"/>
  <c r="F36" i="5" l="1"/>
  <c r="AD15" i="5" s="1"/>
  <c r="AG9" i="5"/>
  <c r="AH9" i="5"/>
  <c r="AI10" i="5"/>
  <c r="AI11" i="5" s="1"/>
  <c r="AI12" i="5" s="1"/>
  <c r="AI13" i="5" s="1"/>
  <c r="AI14" i="5" s="1"/>
  <c r="AI15" i="5" s="1"/>
  <c r="AI16" i="5" s="1"/>
  <c r="AI17" i="5" s="1"/>
  <c r="AI18" i="5" s="1"/>
  <c r="AI19" i="5" s="1"/>
  <c r="AI20" i="5" s="1"/>
  <c r="AI21" i="5" s="1"/>
  <c r="AI22" i="5" s="1"/>
  <c r="AI23" i="5" s="1"/>
  <c r="AI24" i="5" s="1"/>
  <c r="AI25" i="5" s="1"/>
  <c r="AI26" i="5" s="1"/>
  <c r="AI27" i="5" s="1"/>
  <c r="AI28" i="5" s="1"/>
  <c r="AI29" i="5" s="1"/>
  <c r="AI30" i="5" s="1"/>
  <c r="AI31" i="5" s="1"/>
  <c r="AI32" i="5" s="1"/>
  <c r="AI33" i="5" s="1"/>
  <c r="AI34" i="5" s="1"/>
  <c r="AI35" i="5" s="1"/>
  <c r="AI36" i="5" s="1"/>
  <c r="AI37" i="5" s="1"/>
  <c r="AI38" i="5" s="1"/>
  <c r="AI39" i="5" s="1"/>
  <c r="AI40" i="5" s="1"/>
  <c r="AI41" i="5" s="1"/>
  <c r="AI42" i="5" s="1"/>
  <c r="AI43" i="5" s="1"/>
  <c r="AI44" i="5" s="1"/>
  <c r="AI45" i="5" s="1"/>
  <c r="AI46" i="5" s="1"/>
  <c r="AI47" i="5" s="1"/>
  <c r="AI48" i="5" s="1"/>
  <c r="AI49" i="5" s="1"/>
  <c r="AI50" i="5" s="1"/>
  <c r="AI51" i="5" s="1"/>
  <c r="AI52" i="5" s="1"/>
  <c r="AI53" i="5" s="1"/>
  <c r="AI54" i="5" s="1"/>
  <c r="AI55" i="5" s="1"/>
  <c r="AI56" i="5" s="1"/>
  <c r="AI57" i="5" s="1"/>
  <c r="AI58" i="5" s="1"/>
  <c r="AI59" i="5" l="1"/>
  <c r="AG49" i="5"/>
  <c r="AG47" i="5"/>
  <c r="AG45" i="5"/>
  <c r="AG43" i="5"/>
  <c r="AG41" i="5"/>
  <c r="AG39" i="5"/>
  <c r="AG37" i="5"/>
  <c r="AG35" i="5"/>
  <c r="AG33" i="5"/>
  <c r="AH49" i="5"/>
  <c r="AH47" i="5"/>
  <c r="AH45" i="5"/>
  <c r="AH43" i="5"/>
  <c r="AH41" i="5"/>
  <c r="AH39" i="5"/>
  <c r="AH37" i="5"/>
  <c r="AH35" i="5"/>
  <c r="AH33" i="5"/>
  <c r="AG48" i="5"/>
  <c r="AG46" i="5"/>
  <c r="AG44" i="5"/>
  <c r="AG42" i="5"/>
  <c r="AG40" i="5"/>
  <c r="AG38" i="5"/>
  <c r="AG36" i="5"/>
  <c r="AG34" i="5"/>
  <c r="AH48" i="5"/>
  <c r="AH46" i="5"/>
  <c r="AH44" i="5"/>
  <c r="AH42" i="5"/>
  <c r="AH40" i="5"/>
  <c r="AH38" i="5"/>
  <c r="AH36" i="5"/>
  <c r="AH34" i="5"/>
  <c r="AH16" i="5"/>
  <c r="AH22" i="5"/>
  <c r="AG52" i="5"/>
  <c r="AG20" i="5"/>
  <c r="AH12" i="5"/>
  <c r="AH58" i="5"/>
  <c r="AG16" i="5"/>
  <c r="AH19" i="5"/>
  <c r="AH26" i="5"/>
  <c r="AG32" i="5"/>
  <c r="AH11" i="5"/>
  <c r="AH54" i="5"/>
  <c r="AH30" i="5"/>
  <c r="AH15" i="5"/>
  <c r="AH50" i="5"/>
  <c r="AG28" i="5"/>
  <c r="AG12" i="5"/>
  <c r="AG56" i="5"/>
  <c r="AG24" i="5"/>
  <c r="AH55" i="5"/>
  <c r="AH51" i="5"/>
  <c r="AH31" i="5"/>
  <c r="AH27" i="5"/>
  <c r="AH23" i="5"/>
  <c r="AG57" i="5"/>
  <c r="AG53" i="5"/>
  <c r="AG29" i="5"/>
  <c r="AG25" i="5"/>
  <c r="AG21" i="5"/>
  <c r="AG17" i="5"/>
  <c r="AG13" i="5"/>
  <c r="AH13" i="5"/>
  <c r="AH56" i="5"/>
  <c r="AH52" i="5"/>
  <c r="AH32" i="5"/>
  <c r="AH28" i="5"/>
  <c r="AH24" i="5"/>
  <c r="AH20" i="5"/>
  <c r="AG58" i="5"/>
  <c r="AG54" i="5"/>
  <c r="AG50" i="5"/>
  <c r="AG30" i="5"/>
  <c r="AG26" i="5"/>
  <c r="AG22" i="5"/>
  <c r="AG18" i="5"/>
  <c r="AG14" i="5"/>
  <c r="AG10" i="5"/>
  <c r="AH17" i="5"/>
  <c r="AH18" i="5"/>
  <c r="AH14" i="5"/>
  <c r="AH10" i="5"/>
  <c r="AH57" i="5"/>
  <c r="AH53" i="5"/>
  <c r="AH29" i="5"/>
  <c r="AH25" i="5"/>
  <c r="AH21" i="5"/>
  <c r="AG55" i="5"/>
  <c r="AG51" i="5"/>
  <c r="AG31" i="5"/>
  <c r="AG27" i="5"/>
  <c r="AG23" i="5"/>
  <c r="AG19" i="5"/>
  <c r="AG15" i="5"/>
  <c r="AG11" i="5"/>
  <c r="AE33" i="5"/>
  <c r="AE39" i="5" s="1"/>
  <c r="F47" i="5" s="1"/>
  <c r="M32" i="9" s="1"/>
  <c r="P32" i="9" s="1"/>
  <c r="AE36" i="5"/>
  <c r="AD27" i="5"/>
  <c r="AD25" i="5"/>
  <c r="AD19" i="5"/>
  <c r="F27" i="5"/>
  <c r="AD33" i="5"/>
  <c r="AI60" i="5" l="1"/>
  <c r="AG59" i="5"/>
  <c r="AH59" i="5"/>
  <c r="AD39" i="5"/>
  <c r="F28" i="5" s="1"/>
  <c r="F29" i="5"/>
  <c r="AE34" i="5"/>
  <c r="AD20" i="5"/>
  <c r="AI61" i="5" l="1"/>
  <c r="AH60" i="5"/>
  <c r="AG60" i="5"/>
  <c r="F42" i="5"/>
  <c r="F43" i="5"/>
  <c r="M24" i="9" s="1"/>
  <c r="P24" i="9" s="1"/>
  <c r="AD34" i="5"/>
  <c r="F32" i="5" s="1"/>
  <c r="E38" i="9" s="1"/>
  <c r="AJ136" i="5"/>
  <c r="AD22" i="5"/>
  <c r="F46" i="5"/>
  <c r="F16" i="5"/>
  <c r="F17" i="5" l="1"/>
  <c r="F53" i="5" s="1"/>
  <c r="E41" i="9" s="1"/>
  <c r="AI62" i="5"/>
  <c r="AG61" i="5"/>
  <c r="AH61" i="5"/>
  <c r="AK136" i="5"/>
  <c r="AL136" i="5" s="1"/>
  <c r="AD10" i="5" s="1"/>
  <c r="AJ135" i="5"/>
  <c r="AJ137" i="5"/>
  <c r="AD23" i="5"/>
  <c r="AD24" i="5" s="1"/>
  <c r="AD26" i="5" s="1"/>
  <c r="AD28" i="5" s="1"/>
  <c r="AE35" i="5" s="1"/>
  <c r="AE37" i="5" s="1"/>
  <c r="AU136" i="5" l="1"/>
  <c r="F18" i="5"/>
  <c r="M37" i="9" s="1"/>
  <c r="AH62" i="5"/>
  <c r="AG62" i="5"/>
  <c r="AI63" i="5"/>
  <c r="AJ134" i="5"/>
  <c r="AK135" i="5"/>
  <c r="AL135" i="5" s="1"/>
  <c r="AJ138" i="5"/>
  <c r="AK137" i="5"/>
  <c r="AL137" i="5" s="1"/>
  <c r="AD37" i="5"/>
  <c r="F33" i="5" s="1"/>
  <c r="E44" i="9" s="1"/>
  <c r="H44" i="9" s="1"/>
  <c r="AU135" i="5" l="1"/>
  <c r="AT135" i="5"/>
  <c r="AT137" i="5"/>
  <c r="AU137" i="5"/>
  <c r="AT136" i="5"/>
  <c r="AN136" i="5" s="1"/>
  <c r="AD11" i="5" s="1"/>
  <c r="H25" i="9"/>
  <c r="H24" i="9"/>
  <c r="H32" i="9"/>
  <c r="AI64" i="5"/>
  <c r="AG63" i="5"/>
  <c r="AH63" i="5"/>
  <c r="AJ139" i="5"/>
  <c r="AK138" i="5"/>
  <c r="AL138" i="5" s="1"/>
  <c r="AJ133" i="5"/>
  <c r="AK134" i="5"/>
  <c r="AL134" i="5" s="1"/>
  <c r="F31" i="5" l="1"/>
  <c r="AM136" i="5"/>
  <c r="AQ136" i="5"/>
  <c r="AR136" i="5" s="1"/>
  <c r="AP136" i="5"/>
  <c r="AO136" i="5"/>
  <c r="F30" i="5" s="1"/>
  <c r="AN137" i="5"/>
  <c r="AN135" i="5"/>
  <c r="AM135" i="5" s="1"/>
  <c r="AT138" i="5"/>
  <c r="AU138" i="5"/>
  <c r="AT134" i="5"/>
  <c r="AU134" i="5"/>
  <c r="AI65" i="5"/>
  <c r="AG64" i="5"/>
  <c r="AH64" i="5"/>
  <c r="AJ140" i="5"/>
  <c r="AK139" i="5"/>
  <c r="AL139" i="5" s="1"/>
  <c r="AJ132" i="5"/>
  <c r="AK133" i="5"/>
  <c r="AL133" i="5" s="1"/>
  <c r="AP137" i="5" l="1"/>
  <c r="AQ137" i="5"/>
  <c r="AR137" i="5" s="1"/>
  <c r="AN134" i="5"/>
  <c r="AM134" i="5" s="1"/>
  <c r="AN138" i="5"/>
  <c r="AP138" i="5" s="1"/>
  <c r="AP135" i="5"/>
  <c r="AQ135" i="5"/>
  <c r="AR135" i="5" s="1"/>
  <c r="AO135" i="5"/>
  <c r="AM137" i="5"/>
  <c r="AO137" i="5"/>
  <c r="H39" i="9"/>
  <c r="AT139" i="5"/>
  <c r="AU139" i="5"/>
  <c r="AT133" i="5"/>
  <c r="AU133" i="5"/>
  <c r="AI66" i="5"/>
  <c r="AG65" i="5"/>
  <c r="AH65" i="5"/>
  <c r="AJ131" i="5"/>
  <c r="AK132" i="5"/>
  <c r="AL132" i="5" s="1"/>
  <c r="AJ141" i="5"/>
  <c r="AK140" i="5"/>
  <c r="AL140" i="5" s="1"/>
  <c r="AP134" i="5" l="1"/>
  <c r="AQ134" i="5"/>
  <c r="AR134" i="5" s="1"/>
  <c r="AO134" i="5"/>
  <c r="AQ138" i="5"/>
  <c r="AR138" i="5" s="1"/>
  <c r="AN133" i="5"/>
  <c r="AP133" i="5" s="1"/>
  <c r="AO138" i="5"/>
  <c r="AN139" i="5"/>
  <c r="AM139" i="5" s="1"/>
  <c r="AM138" i="5"/>
  <c r="AT140" i="5"/>
  <c r="AU140" i="5"/>
  <c r="AT132" i="5"/>
  <c r="AU132" i="5"/>
  <c r="AI67" i="5"/>
  <c r="AH66" i="5"/>
  <c r="AG66" i="5"/>
  <c r="AJ142" i="5"/>
  <c r="AK141" i="5"/>
  <c r="AL141" i="5" s="1"/>
  <c r="AJ130" i="5"/>
  <c r="AK131" i="5"/>
  <c r="AL131" i="5" s="1"/>
  <c r="AP139" i="5" l="1"/>
  <c r="AO139" i="5"/>
  <c r="AM133" i="5"/>
  <c r="AQ139" i="5"/>
  <c r="AR139" i="5" s="1"/>
  <c r="AN132" i="5"/>
  <c r="AO133" i="5"/>
  <c r="AQ133" i="5"/>
  <c r="AR133" i="5" s="1"/>
  <c r="AN140" i="5"/>
  <c r="AP140" i="5" s="1"/>
  <c r="AT141" i="5"/>
  <c r="AU141" i="5"/>
  <c r="AT131" i="5"/>
  <c r="AU131" i="5"/>
  <c r="AI68" i="5"/>
  <c r="AH67" i="5"/>
  <c r="AG67" i="5"/>
  <c r="AJ143" i="5"/>
  <c r="AK142" i="5"/>
  <c r="AL142" i="5" s="1"/>
  <c r="AJ129" i="5"/>
  <c r="AK130" i="5"/>
  <c r="AL130" i="5" s="1"/>
  <c r="AN141" i="5" l="1"/>
  <c r="AM140" i="5"/>
  <c r="AM132" i="5"/>
  <c r="AQ132" i="5"/>
  <c r="AR132" i="5" s="1"/>
  <c r="AP132" i="5"/>
  <c r="AO140" i="5"/>
  <c r="AN131" i="5"/>
  <c r="AO132" i="5"/>
  <c r="AQ140" i="5"/>
  <c r="AR140" i="5" s="1"/>
  <c r="AT130" i="5"/>
  <c r="AU130" i="5"/>
  <c r="AT142" i="5"/>
  <c r="AU142" i="5"/>
  <c r="AI69" i="5"/>
  <c r="AG68" i="5"/>
  <c r="AH68" i="5"/>
  <c r="AJ144" i="5"/>
  <c r="AK143" i="5"/>
  <c r="AL143" i="5" s="1"/>
  <c r="AJ128" i="5"/>
  <c r="AK129" i="5"/>
  <c r="AL129" i="5" s="1"/>
  <c r="AN142" i="5" l="1"/>
  <c r="AP142" i="5" s="1"/>
  <c r="AM141" i="5"/>
  <c r="AQ141" i="5"/>
  <c r="AR141" i="5" s="1"/>
  <c r="AP141" i="5"/>
  <c r="AO141" i="5"/>
  <c r="AQ131" i="5"/>
  <c r="AR131" i="5" s="1"/>
  <c r="AP131" i="5"/>
  <c r="AM131" i="5"/>
  <c r="AO131" i="5"/>
  <c r="AN130" i="5"/>
  <c r="AM130" i="5" s="1"/>
  <c r="AT143" i="5"/>
  <c r="AU143" i="5"/>
  <c r="AT129" i="5"/>
  <c r="AU129" i="5"/>
  <c r="AI70" i="5"/>
  <c r="AG69" i="5"/>
  <c r="AH69" i="5"/>
  <c r="AJ145" i="5"/>
  <c r="AK144" i="5"/>
  <c r="AL144" i="5" s="1"/>
  <c r="AJ127" i="5"/>
  <c r="AK128" i="5"/>
  <c r="AL128" i="5" s="1"/>
  <c r="AO142" i="5" l="1"/>
  <c r="AQ142" i="5"/>
  <c r="AR142" i="5" s="1"/>
  <c r="AM142" i="5"/>
  <c r="AN143" i="5"/>
  <c r="AP143" i="5" s="1"/>
  <c r="AQ130" i="5"/>
  <c r="AR130" i="5" s="1"/>
  <c r="AP130" i="5"/>
  <c r="AO130" i="5"/>
  <c r="AN129" i="5"/>
  <c r="AT144" i="5"/>
  <c r="AU144" i="5"/>
  <c r="AT128" i="5"/>
  <c r="AU128" i="5"/>
  <c r="AI71" i="5"/>
  <c r="AH70" i="5"/>
  <c r="AG70" i="5"/>
  <c r="AJ146" i="5"/>
  <c r="AK145" i="5"/>
  <c r="AL145" i="5" s="1"/>
  <c r="AJ126" i="5"/>
  <c r="AK127" i="5"/>
  <c r="AL127" i="5" s="1"/>
  <c r="AM143" i="5" l="1"/>
  <c r="AQ143" i="5"/>
  <c r="AR143" i="5" s="1"/>
  <c r="AO143" i="5"/>
  <c r="AP129" i="5"/>
  <c r="AM129" i="5"/>
  <c r="AO129" i="5"/>
  <c r="AQ129" i="5"/>
  <c r="AR129" i="5" s="1"/>
  <c r="AN128" i="5"/>
  <c r="AN144" i="5"/>
  <c r="AT145" i="5"/>
  <c r="AU145" i="5"/>
  <c r="AU127" i="5"/>
  <c r="AT127" i="5"/>
  <c r="AI72" i="5"/>
  <c r="AH71" i="5"/>
  <c r="AG71" i="5"/>
  <c r="AJ147" i="5"/>
  <c r="AK146" i="5"/>
  <c r="AL146" i="5" s="1"/>
  <c r="AJ125" i="5"/>
  <c r="AK126" i="5"/>
  <c r="AL126" i="5" s="1"/>
  <c r="AN145" i="5" l="1"/>
  <c r="AM145" i="5" s="1"/>
  <c r="AN127" i="5"/>
  <c r="AM127" i="5" s="1"/>
  <c r="AM144" i="5"/>
  <c r="AQ144" i="5"/>
  <c r="AR144" i="5" s="1"/>
  <c r="AP144" i="5"/>
  <c r="AO144" i="5"/>
  <c r="AP128" i="5"/>
  <c r="AO128" i="5"/>
  <c r="AM128" i="5"/>
  <c r="AQ128" i="5"/>
  <c r="AR128" i="5" s="1"/>
  <c r="AT126" i="5"/>
  <c r="AU126" i="5"/>
  <c r="AT146" i="5"/>
  <c r="AU146" i="5"/>
  <c r="AI73" i="5"/>
  <c r="AH72" i="5"/>
  <c r="AG72" i="5"/>
  <c r="AJ124" i="5"/>
  <c r="AK125" i="5"/>
  <c r="AL125" i="5" s="1"/>
  <c r="AJ148" i="5"/>
  <c r="AK147" i="5"/>
  <c r="AL147" i="5" s="1"/>
  <c r="AQ145" i="5" l="1"/>
  <c r="AR145" i="5" s="1"/>
  <c r="AP145" i="5"/>
  <c r="AO145" i="5"/>
  <c r="AO127" i="5"/>
  <c r="AP127" i="5"/>
  <c r="AQ127" i="5"/>
  <c r="AR127" i="5" s="1"/>
  <c r="AN146" i="5"/>
  <c r="AN126" i="5"/>
  <c r="AT125" i="5"/>
  <c r="AU125" i="5"/>
  <c r="AU147" i="5"/>
  <c r="AT147" i="5"/>
  <c r="AI74" i="5"/>
  <c r="AG73" i="5"/>
  <c r="AH73" i="5"/>
  <c r="AJ149" i="5"/>
  <c r="AK148" i="5"/>
  <c r="AL148" i="5" s="1"/>
  <c r="AJ123" i="5"/>
  <c r="AK124" i="5"/>
  <c r="AL124" i="5" s="1"/>
  <c r="AN147" i="5" l="1"/>
  <c r="AP147" i="5" s="1"/>
  <c r="AP126" i="5"/>
  <c r="AO126" i="5"/>
  <c r="AQ126" i="5"/>
  <c r="AR126" i="5" s="1"/>
  <c r="AM126" i="5"/>
  <c r="AM146" i="5"/>
  <c r="AP146" i="5"/>
  <c r="AO146" i="5"/>
  <c r="AQ146" i="5"/>
  <c r="AR146" i="5" s="1"/>
  <c r="AN125" i="5"/>
  <c r="AM125" i="5" s="1"/>
  <c r="AT124" i="5"/>
  <c r="AU124" i="5"/>
  <c r="AT148" i="5"/>
  <c r="AU148" i="5"/>
  <c r="AI75" i="5"/>
  <c r="AG74" i="5"/>
  <c r="AH74" i="5"/>
  <c r="AJ150" i="5"/>
  <c r="AK149" i="5"/>
  <c r="AL149" i="5" s="1"/>
  <c r="AJ122" i="5"/>
  <c r="AK123" i="5"/>
  <c r="AL123" i="5" s="1"/>
  <c r="AO147" i="5" l="1"/>
  <c r="AQ147" i="5"/>
  <c r="AR147" i="5" s="1"/>
  <c r="AM147" i="5"/>
  <c r="AN124" i="5"/>
  <c r="AM124" i="5" s="1"/>
  <c r="AQ125" i="5"/>
  <c r="AR125" i="5" s="1"/>
  <c r="AP125" i="5"/>
  <c r="AO125" i="5"/>
  <c r="AN148" i="5"/>
  <c r="AT149" i="5"/>
  <c r="AU149" i="5"/>
  <c r="AT123" i="5"/>
  <c r="AU123" i="5"/>
  <c r="AI76" i="5"/>
  <c r="AG75" i="5"/>
  <c r="AH75" i="5"/>
  <c r="AJ121" i="5"/>
  <c r="AK122" i="5"/>
  <c r="AL122" i="5" s="1"/>
  <c r="AJ151" i="5"/>
  <c r="AK150" i="5"/>
  <c r="AL150" i="5" s="1"/>
  <c r="AQ124" i="5" l="1"/>
  <c r="AR124" i="5" s="1"/>
  <c r="AO124" i="5"/>
  <c r="AP124" i="5"/>
  <c r="AM148" i="5"/>
  <c r="AO148" i="5"/>
  <c r="AP148" i="5"/>
  <c r="AQ148" i="5"/>
  <c r="AR148" i="5" s="1"/>
  <c r="AN123" i="5"/>
  <c r="AN149" i="5"/>
  <c r="AT150" i="5"/>
  <c r="AU150" i="5"/>
  <c r="AT122" i="5"/>
  <c r="AU122" i="5"/>
  <c r="AI77" i="5"/>
  <c r="AG76" i="5"/>
  <c r="AH76" i="5"/>
  <c r="AJ152" i="5"/>
  <c r="AK151" i="5"/>
  <c r="AL151" i="5" s="1"/>
  <c r="AJ120" i="5"/>
  <c r="AK121" i="5"/>
  <c r="AL121" i="5" s="1"/>
  <c r="AP149" i="5" l="1"/>
  <c r="AM149" i="5"/>
  <c r="AO149" i="5"/>
  <c r="AQ149" i="5"/>
  <c r="AR149" i="5" s="1"/>
  <c r="AN150" i="5"/>
  <c r="AP150" i="5" s="1"/>
  <c r="AP123" i="5"/>
  <c r="AM123" i="5"/>
  <c r="AO123" i="5"/>
  <c r="AN122" i="5"/>
  <c r="AQ123" i="5"/>
  <c r="AR123" i="5" s="1"/>
  <c r="AT121" i="5"/>
  <c r="AU121" i="5"/>
  <c r="AT151" i="5"/>
  <c r="AU151" i="5"/>
  <c r="AI78" i="5"/>
  <c r="AH77" i="5"/>
  <c r="AG77" i="5"/>
  <c r="AJ119" i="5"/>
  <c r="AK120" i="5"/>
  <c r="AL120" i="5" s="1"/>
  <c r="AJ153" i="5"/>
  <c r="AK152" i="5"/>
  <c r="AL152" i="5" s="1"/>
  <c r="AN151" i="5" l="1"/>
  <c r="AP151" i="5" s="1"/>
  <c r="AQ150" i="5"/>
  <c r="AR150" i="5" s="1"/>
  <c r="AM122" i="5"/>
  <c r="AQ122" i="5"/>
  <c r="AR122" i="5" s="1"/>
  <c r="AP122" i="5"/>
  <c r="AO122" i="5"/>
  <c r="AN121" i="5"/>
  <c r="AO121" i="5" s="1"/>
  <c r="AM150" i="5"/>
  <c r="AO150" i="5"/>
  <c r="AT152" i="5"/>
  <c r="AU152" i="5"/>
  <c r="AT120" i="5"/>
  <c r="AU120" i="5"/>
  <c r="AI79" i="5"/>
  <c r="AG78" i="5"/>
  <c r="AH78" i="5"/>
  <c r="AJ154" i="5"/>
  <c r="AK153" i="5"/>
  <c r="AL153" i="5" s="1"/>
  <c r="AJ118" i="5"/>
  <c r="AK119" i="5"/>
  <c r="AL119" i="5" s="1"/>
  <c r="AM151" i="5" l="1"/>
  <c r="AO151" i="5"/>
  <c r="AM121" i="5"/>
  <c r="AN152" i="5"/>
  <c r="AP152" i="5" s="1"/>
  <c r="AQ151" i="5"/>
  <c r="AR151" i="5" s="1"/>
  <c r="AN120" i="5"/>
  <c r="AQ120" i="5" s="1"/>
  <c r="AR120" i="5" s="1"/>
  <c r="AP121" i="5"/>
  <c r="AQ121" i="5"/>
  <c r="AR121" i="5" s="1"/>
  <c r="AU119" i="5"/>
  <c r="AT119" i="5"/>
  <c r="AT153" i="5"/>
  <c r="AU153" i="5"/>
  <c r="AI80" i="5"/>
  <c r="AG79" i="5"/>
  <c r="AH79" i="5"/>
  <c r="AJ155" i="5"/>
  <c r="AK154" i="5"/>
  <c r="AL154" i="5" s="1"/>
  <c r="AJ117" i="5"/>
  <c r="AK118" i="5"/>
  <c r="AL118" i="5" s="1"/>
  <c r="AQ152" i="5" l="1"/>
  <c r="AR152" i="5" s="1"/>
  <c r="AM152" i="5"/>
  <c r="AO152" i="5"/>
  <c r="AO120" i="5"/>
  <c r="AP120" i="5"/>
  <c r="AM120" i="5"/>
  <c r="AN153" i="5"/>
  <c r="AN119" i="5"/>
  <c r="AT154" i="5"/>
  <c r="AU154" i="5"/>
  <c r="AT118" i="5"/>
  <c r="AU118" i="5"/>
  <c r="AI81" i="5"/>
  <c r="AG80" i="5"/>
  <c r="AH80" i="5"/>
  <c r="AJ116" i="5"/>
  <c r="AK117" i="5"/>
  <c r="AL117" i="5" s="1"/>
  <c r="AJ156" i="5"/>
  <c r="AK155" i="5"/>
  <c r="AL155" i="5" s="1"/>
  <c r="AM153" i="5" l="1"/>
  <c r="AP153" i="5"/>
  <c r="AQ153" i="5"/>
  <c r="AR153" i="5" s="1"/>
  <c r="AO119" i="5"/>
  <c r="AM119" i="5"/>
  <c r="AN154" i="5"/>
  <c r="AQ154" i="5" s="1"/>
  <c r="AR154" i="5" s="1"/>
  <c r="AN118" i="5"/>
  <c r="AP119" i="5"/>
  <c r="AO153" i="5"/>
  <c r="AQ119" i="5"/>
  <c r="AR119" i="5" s="1"/>
  <c r="AU155" i="5"/>
  <c r="AT155" i="5"/>
  <c r="AT117" i="5"/>
  <c r="AU117" i="5"/>
  <c r="AI82" i="5"/>
  <c r="AG81" i="5"/>
  <c r="AH81" i="5"/>
  <c r="AJ115" i="5"/>
  <c r="AK116" i="5"/>
  <c r="AL116" i="5" s="1"/>
  <c r="AJ157" i="5"/>
  <c r="AK156" i="5"/>
  <c r="AL156" i="5" s="1"/>
  <c r="AN155" i="5" l="1"/>
  <c r="AM155" i="5" s="1"/>
  <c r="AO154" i="5"/>
  <c r="AM154" i="5"/>
  <c r="AQ118" i="5"/>
  <c r="AR118" i="5" s="1"/>
  <c r="AP118" i="5"/>
  <c r="AM118" i="5"/>
  <c r="AO118" i="5"/>
  <c r="AN117" i="5"/>
  <c r="AM117" i="5" s="1"/>
  <c r="AP154" i="5"/>
  <c r="AT116" i="5"/>
  <c r="AU116" i="5"/>
  <c r="AT156" i="5"/>
  <c r="AU156" i="5"/>
  <c r="AI83" i="5"/>
  <c r="AG82" i="5"/>
  <c r="AH82" i="5"/>
  <c r="AJ114" i="5"/>
  <c r="AK115" i="5"/>
  <c r="AL115" i="5" s="1"/>
  <c r="AJ158" i="5"/>
  <c r="AK157" i="5"/>
  <c r="AL157" i="5" s="1"/>
  <c r="AP155" i="5" l="1"/>
  <c r="AQ155" i="5"/>
  <c r="AR155" i="5" s="1"/>
  <c r="AO155" i="5"/>
  <c r="AQ117" i="5"/>
  <c r="AR117" i="5" s="1"/>
  <c r="AP117" i="5"/>
  <c r="AO117" i="5"/>
  <c r="AN116" i="5"/>
  <c r="AM116" i="5" s="1"/>
  <c r="AN156" i="5"/>
  <c r="AT157" i="5"/>
  <c r="AU157" i="5"/>
  <c r="AT115" i="5"/>
  <c r="AU115" i="5"/>
  <c r="AI84" i="5"/>
  <c r="AH83" i="5"/>
  <c r="AG83" i="5"/>
  <c r="AJ159" i="5"/>
  <c r="AK158" i="5"/>
  <c r="AL158" i="5" s="1"/>
  <c r="AJ113" i="5"/>
  <c r="AK114" i="5"/>
  <c r="AL114" i="5" s="1"/>
  <c r="AN157" i="5" l="1"/>
  <c r="AQ116" i="5"/>
  <c r="AR116" i="5" s="1"/>
  <c r="AO116" i="5"/>
  <c r="AM156" i="5"/>
  <c r="AO156" i="5"/>
  <c r="AQ156" i="5"/>
  <c r="AR156" i="5" s="1"/>
  <c r="AP156" i="5"/>
  <c r="AN115" i="5"/>
  <c r="AM115" i="5" s="1"/>
  <c r="AP116" i="5"/>
  <c r="AT158" i="5"/>
  <c r="AU158" i="5"/>
  <c r="AT114" i="5"/>
  <c r="AU114" i="5"/>
  <c r="AI85" i="5"/>
  <c r="AG84" i="5"/>
  <c r="AH84" i="5"/>
  <c r="AJ112" i="5"/>
  <c r="AK113" i="5"/>
  <c r="AL113" i="5" s="1"/>
  <c r="AJ160" i="5"/>
  <c r="AK159" i="5"/>
  <c r="AL159" i="5" s="1"/>
  <c r="AP115" i="5" l="1"/>
  <c r="AQ115" i="5"/>
  <c r="AR115" i="5" s="1"/>
  <c r="AO115" i="5"/>
  <c r="AO157" i="5"/>
  <c r="AM157" i="5"/>
  <c r="AQ157" i="5"/>
  <c r="AR157" i="5" s="1"/>
  <c r="AP157" i="5"/>
  <c r="AN158" i="5"/>
  <c r="AM158" i="5" s="1"/>
  <c r="AN114" i="5"/>
  <c r="AT159" i="5"/>
  <c r="AU159" i="5"/>
  <c r="AT113" i="5"/>
  <c r="AU113" i="5"/>
  <c r="AI86" i="5"/>
  <c r="AG85" i="5"/>
  <c r="AH85" i="5"/>
  <c r="AJ161" i="5"/>
  <c r="AK160" i="5"/>
  <c r="AL160" i="5" s="1"/>
  <c r="AJ111" i="5"/>
  <c r="AK112" i="5"/>
  <c r="AL112" i="5" s="1"/>
  <c r="AN113" i="5" l="1"/>
  <c r="AO113" i="5" s="1"/>
  <c r="AP114" i="5"/>
  <c r="AM114" i="5"/>
  <c r="AO114" i="5"/>
  <c r="AQ114" i="5"/>
  <c r="AR114" i="5" s="1"/>
  <c r="AO158" i="5"/>
  <c r="AP158" i="5"/>
  <c r="AN159" i="5"/>
  <c r="AO159" i="5" s="1"/>
  <c r="AQ158" i="5"/>
  <c r="AR158" i="5" s="1"/>
  <c r="AT112" i="5"/>
  <c r="AU112" i="5"/>
  <c r="AT160" i="5"/>
  <c r="AU160" i="5"/>
  <c r="AI87" i="5"/>
  <c r="AH86" i="5"/>
  <c r="AG86" i="5"/>
  <c r="AJ110" i="5"/>
  <c r="AK111" i="5"/>
  <c r="AL111" i="5" s="1"/>
  <c r="AJ162" i="5"/>
  <c r="AK161" i="5"/>
  <c r="AL161" i="5" s="1"/>
  <c r="AP113" i="5" l="1"/>
  <c r="AM113" i="5"/>
  <c r="AQ113" i="5"/>
  <c r="AR113" i="5" s="1"/>
  <c r="AN160" i="5"/>
  <c r="AM160" i="5" s="1"/>
  <c r="AQ159" i="5"/>
  <c r="AR159" i="5" s="1"/>
  <c r="AP159" i="5"/>
  <c r="AM159" i="5"/>
  <c r="AN112" i="5"/>
  <c r="AO112" i="5" s="1"/>
  <c r="AU111" i="5"/>
  <c r="AT111" i="5"/>
  <c r="AT161" i="5"/>
  <c r="AU161" i="5"/>
  <c r="AI88" i="5"/>
  <c r="AG87" i="5"/>
  <c r="AH87" i="5"/>
  <c r="AJ163" i="5"/>
  <c r="AK162" i="5"/>
  <c r="AL162" i="5" s="1"/>
  <c r="AJ109" i="5"/>
  <c r="AK110" i="5"/>
  <c r="AL110" i="5" s="1"/>
  <c r="AQ112" i="5" l="1"/>
  <c r="AR112" i="5" s="1"/>
  <c r="AO160" i="5"/>
  <c r="AQ160" i="5"/>
  <c r="AR160" i="5" s="1"/>
  <c r="AP160" i="5"/>
  <c r="AN161" i="5"/>
  <c r="AM161" i="5" s="1"/>
  <c r="AN111" i="5"/>
  <c r="AM112" i="5"/>
  <c r="AP112" i="5"/>
  <c r="AT162" i="5"/>
  <c r="AU162" i="5"/>
  <c r="AT110" i="5"/>
  <c r="AU110" i="5"/>
  <c r="AI89" i="5"/>
  <c r="AH88" i="5"/>
  <c r="AG88" i="5"/>
  <c r="AJ164" i="5"/>
  <c r="AK163" i="5"/>
  <c r="AL163" i="5" s="1"/>
  <c r="AJ108" i="5"/>
  <c r="AK109" i="5"/>
  <c r="AL109" i="5" s="1"/>
  <c r="AQ161" i="5" l="1"/>
  <c r="AR161" i="5" s="1"/>
  <c r="AQ111" i="5"/>
  <c r="AR111" i="5" s="1"/>
  <c r="AM111" i="5"/>
  <c r="AO111" i="5"/>
  <c r="AP111" i="5"/>
  <c r="AP161" i="5"/>
  <c r="AO161" i="5"/>
  <c r="AN110" i="5"/>
  <c r="AO110" i="5" s="1"/>
  <c r="AN162" i="5"/>
  <c r="AQ162" i="5" s="1"/>
  <c r="AR162" i="5" s="1"/>
  <c r="AU163" i="5"/>
  <c r="AT163" i="5"/>
  <c r="AT109" i="5"/>
  <c r="AU109" i="5"/>
  <c r="AI90" i="5"/>
  <c r="AG89" i="5"/>
  <c r="AH89" i="5"/>
  <c r="AJ165" i="5"/>
  <c r="AK164" i="5"/>
  <c r="AL164" i="5" s="1"/>
  <c r="AJ107" i="5"/>
  <c r="AK108" i="5"/>
  <c r="AL108" i="5" s="1"/>
  <c r="AO162" i="5" l="1"/>
  <c r="AP110" i="5"/>
  <c r="AQ110" i="5"/>
  <c r="AR110" i="5" s="1"/>
  <c r="AN163" i="5"/>
  <c r="AQ163" i="5" s="1"/>
  <c r="AR163" i="5" s="1"/>
  <c r="AM162" i="5"/>
  <c r="AP162" i="5"/>
  <c r="AN109" i="5"/>
  <c r="AM110" i="5"/>
  <c r="AT108" i="5"/>
  <c r="AU108" i="5"/>
  <c r="AT164" i="5"/>
  <c r="AU164" i="5"/>
  <c r="AI91" i="5"/>
  <c r="AG90" i="5"/>
  <c r="AH90" i="5"/>
  <c r="AJ106" i="5"/>
  <c r="AK107" i="5"/>
  <c r="AL107" i="5" s="1"/>
  <c r="AJ166" i="5"/>
  <c r="AK165" i="5"/>
  <c r="AL165" i="5" s="1"/>
  <c r="AN164" i="5" l="1"/>
  <c r="AP164" i="5" s="1"/>
  <c r="AP163" i="5"/>
  <c r="AO163" i="5"/>
  <c r="AM163" i="5"/>
  <c r="AM109" i="5"/>
  <c r="AQ109" i="5"/>
  <c r="AR109" i="5" s="1"/>
  <c r="AP109" i="5"/>
  <c r="AN108" i="5"/>
  <c r="AQ108" i="5" s="1"/>
  <c r="AR108" i="5" s="1"/>
  <c r="AO109" i="5"/>
  <c r="AT165" i="5"/>
  <c r="AU165" i="5"/>
  <c r="AT107" i="5"/>
  <c r="AU107" i="5"/>
  <c r="AI92" i="5"/>
  <c r="AG91" i="5"/>
  <c r="AH91" i="5"/>
  <c r="AJ167" i="5"/>
  <c r="AK166" i="5"/>
  <c r="AL166" i="5" s="1"/>
  <c r="AJ105" i="5"/>
  <c r="AK106" i="5"/>
  <c r="AL106" i="5" s="1"/>
  <c r="AQ164" i="5" l="1"/>
  <c r="AR164" i="5" s="1"/>
  <c r="AO164" i="5"/>
  <c r="AM164" i="5"/>
  <c r="AN107" i="5"/>
  <c r="AP107" i="5" s="1"/>
  <c r="AM108" i="5"/>
  <c r="AP108" i="5"/>
  <c r="AO108" i="5"/>
  <c r="AN165" i="5"/>
  <c r="AQ165" i="5" s="1"/>
  <c r="AR165" i="5" s="1"/>
  <c r="AT106" i="5"/>
  <c r="AU106" i="5"/>
  <c r="AT166" i="5"/>
  <c r="AU166" i="5"/>
  <c r="AI93" i="5"/>
  <c r="AH92" i="5"/>
  <c r="AG92" i="5"/>
  <c r="AJ104" i="5"/>
  <c r="AK105" i="5"/>
  <c r="AL105" i="5" s="1"/>
  <c r="AJ168" i="5"/>
  <c r="AK167" i="5"/>
  <c r="AL167" i="5" s="1"/>
  <c r="AM107" i="5" l="1"/>
  <c r="AO107" i="5"/>
  <c r="AQ107" i="5"/>
  <c r="AR107" i="5" s="1"/>
  <c r="AN106" i="5"/>
  <c r="AM165" i="5"/>
  <c r="AO165" i="5"/>
  <c r="AP165" i="5"/>
  <c r="AN166" i="5"/>
  <c r="AT167" i="5"/>
  <c r="AU167" i="5"/>
  <c r="AT105" i="5"/>
  <c r="AU105" i="5"/>
  <c r="AI94" i="5"/>
  <c r="AH93" i="5"/>
  <c r="AG93" i="5"/>
  <c r="AJ169" i="5"/>
  <c r="AK168" i="5"/>
  <c r="AL168" i="5" s="1"/>
  <c r="AJ103" i="5"/>
  <c r="AK104" i="5"/>
  <c r="AL104" i="5" s="1"/>
  <c r="AN105" i="5" l="1"/>
  <c r="AO105" i="5" s="1"/>
  <c r="AP166" i="5"/>
  <c r="AQ166" i="5"/>
  <c r="AR166" i="5" s="1"/>
  <c r="AO166" i="5"/>
  <c r="AP106" i="5"/>
  <c r="AQ106" i="5"/>
  <c r="AR106" i="5" s="1"/>
  <c r="AO106" i="5"/>
  <c r="AN167" i="5"/>
  <c r="AQ167" i="5" s="1"/>
  <c r="AR167" i="5" s="1"/>
  <c r="AM166" i="5"/>
  <c r="AM106" i="5"/>
  <c r="AT168" i="5"/>
  <c r="AU168" i="5"/>
  <c r="AT104" i="5"/>
  <c r="AU104" i="5"/>
  <c r="AI95" i="5"/>
  <c r="AH94" i="5"/>
  <c r="AG94" i="5"/>
  <c r="AJ170" i="5"/>
  <c r="AK169" i="5"/>
  <c r="AL169" i="5" s="1"/>
  <c r="AJ102" i="5"/>
  <c r="AK103" i="5"/>
  <c r="AL103" i="5" s="1"/>
  <c r="AM105" i="5" l="1"/>
  <c r="AM167" i="5"/>
  <c r="AN104" i="5"/>
  <c r="AM104" i="5" s="1"/>
  <c r="AP105" i="5"/>
  <c r="AQ105" i="5"/>
  <c r="AR105" i="5" s="1"/>
  <c r="AP167" i="5"/>
  <c r="AO167" i="5"/>
  <c r="AN168" i="5"/>
  <c r="AQ168" i="5" s="1"/>
  <c r="AR168" i="5" s="1"/>
  <c r="AT169" i="5"/>
  <c r="AU169" i="5"/>
  <c r="AT103" i="5"/>
  <c r="AU103" i="5"/>
  <c r="AI96" i="5"/>
  <c r="AG95" i="5"/>
  <c r="AH95" i="5"/>
  <c r="AJ171" i="5"/>
  <c r="AK170" i="5"/>
  <c r="AL170" i="5" s="1"/>
  <c r="AJ101" i="5"/>
  <c r="AK102" i="5"/>
  <c r="AL102" i="5" s="1"/>
  <c r="AO104" i="5" l="1"/>
  <c r="AP104" i="5"/>
  <c r="AN169" i="5"/>
  <c r="AQ169" i="5" s="1"/>
  <c r="AR169" i="5" s="1"/>
  <c r="AQ104" i="5"/>
  <c r="AR104" i="5" s="1"/>
  <c r="AO168" i="5"/>
  <c r="AN103" i="5"/>
  <c r="AM168" i="5"/>
  <c r="AP168" i="5"/>
  <c r="AT170" i="5"/>
  <c r="AU170" i="5"/>
  <c r="AT102" i="5"/>
  <c r="AU102" i="5"/>
  <c r="AI97" i="5"/>
  <c r="AG96" i="5"/>
  <c r="AH96" i="5"/>
  <c r="AJ100" i="5"/>
  <c r="AK101" i="5"/>
  <c r="AL101" i="5" s="1"/>
  <c r="AJ172" i="5"/>
  <c r="AK171" i="5"/>
  <c r="AL171" i="5" s="1"/>
  <c r="AP169" i="5" l="1"/>
  <c r="AN170" i="5"/>
  <c r="AP170" i="5" s="1"/>
  <c r="AM169" i="5"/>
  <c r="AO169" i="5"/>
  <c r="AQ103" i="5"/>
  <c r="AR103" i="5" s="1"/>
  <c r="AP103" i="5"/>
  <c r="AM103" i="5"/>
  <c r="AN102" i="5"/>
  <c r="AO102" i="5" s="1"/>
  <c r="AO103" i="5"/>
  <c r="AT101" i="5"/>
  <c r="AU101" i="5"/>
  <c r="AT171" i="5"/>
  <c r="AU171" i="5"/>
  <c r="AI98" i="5"/>
  <c r="AG97" i="5"/>
  <c r="AH97" i="5"/>
  <c r="AJ99" i="5"/>
  <c r="AK100" i="5"/>
  <c r="AL100" i="5" s="1"/>
  <c r="AJ173" i="5"/>
  <c r="AK172" i="5"/>
  <c r="AL172" i="5" s="1"/>
  <c r="AM170" i="5" l="1"/>
  <c r="AQ170" i="5"/>
  <c r="AR170" i="5" s="1"/>
  <c r="AO170" i="5"/>
  <c r="AP102" i="5"/>
  <c r="AQ102" i="5"/>
  <c r="AR102" i="5" s="1"/>
  <c r="AM102" i="5"/>
  <c r="AN101" i="5"/>
  <c r="AO101" i="5" s="1"/>
  <c r="AN171" i="5"/>
  <c r="AT172" i="5"/>
  <c r="AU172" i="5"/>
  <c r="AT100" i="5"/>
  <c r="AU100" i="5"/>
  <c r="AI99" i="5"/>
  <c r="AH98" i="5"/>
  <c r="AG98" i="5"/>
  <c r="AJ174" i="5"/>
  <c r="AK173" i="5"/>
  <c r="AL173" i="5" s="1"/>
  <c r="AJ98" i="5"/>
  <c r="AK99" i="5"/>
  <c r="AL99" i="5" s="1"/>
  <c r="AQ101" i="5" l="1"/>
  <c r="AR101" i="5" s="1"/>
  <c r="AN100" i="5"/>
  <c r="AQ100" i="5" s="1"/>
  <c r="AR100" i="5" s="1"/>
  <c r="AP171" i="5"/>
  <c r="AO171" i="5"/>
  <c r="AM101" i="5"/>
  <c r="AP101" i="5"/>
  <c r="AN172" i="5"/>
  <c r="AQ172" i="5" s="1"/>
  <c r="AR172" i="5" s="1"/>
  <c r="AM171" i="5"/>
  <c r="AQ171" i="5"/>
  <c r="AR171" i="5" s="1"/>
  <c r="AU99" i="5"/>
  <c r="AT99" i="5"/>
  <c r="AT173" i="5"/>
  <c r="AU173" i="5"/>
  <c r="AI100" i="5"/>
  <c r="AH99" i="5"/>
  <c r="AG99" i="5"/>
  <c r="AJ97" i="5"/>
  <c r="AK98" i="5"/>
  <c r="AL98" i="5" s="1"/>
  <c r="AJ175" i="5"/>
  <c r="AK174" i="5"/>
  <c r="AL174" i="5" s="1"/>
  <c r="AN99" i="5" l="1"/>
  <c r="AP99" i="5" s="1"/>
  <c r="AM172" i="5"/>
  <c r="AP100" i="5"/>
  <c r="AM100" i="5"/>
  <c r="AO100" i="5"/>
  <c r="AN173" i="5"/>
  <c r="AM173" i="5" s="1"/>
  <c r="AO172" i="5"/>
  <c r="AP172" i="5"/>
  <c r="AT98" i="5"/>
  <c r="AU98" i="5"/>
  <c r="AT174" i="5"/>
  <c r="AU174" i="5"/>
  <c r="AI101" i="5"/>
  <c r="AG100" i="5"/>
  <c r="AH100" i="5"/>
  <c r="AJ176" i="5"/>
  <c r="AK175" i="5"/>
  <c r="AL175" i="5" s="1"/>
  <c r="AJ96" i="5"/>
  <c r="AK97" i="5"/>
  <c r="AL97" i="5" s="1"/>
  <c r="AO99" i="5" l="1"/>
  <c r="AM99" i="5"/>
  <c r="AQ99" i="5"/>
  <c r="AR99" i="5" s="1"/>
  <c r="AQ173" i="5"/>
  <c r="AR173" i="5" s="1"/>
  <c r="AN98" i="5"/>
  <c r="AO98" i="5" s="1"/>
  <c r="AO173" i="5"/>
  <c r="AP173" i="5"/>
  <c r="AN174" i="5"/>
  <c r="AO174" i="5" s="1"/>
  <c r="AT97" i="5"/>
  <c r="AU97" i="5"/>
  <c r="AU175" i="5"/>
  <c r="AT175" i="5"/>
  <c r="AI102" i="5"/>
  <c r="AG101" i="5"/>
  <c r="AH101" i="5"/>
  <c r="AJ177" i="5"/>
  <c r="AK176" i="5"/>
  <c r="AL176" i="5" s="1"/>
  <c r="AJ95" i="5"/>
  <c r="AK96" i="5"/>
  <c r="AL96" i="5" s="1"/>
  <c r="AM98" i="5" l="1"/>
  <c r="AP98" i="5"/>
  <c r="AN97" i="5"/>
  <c r="AM97" i="5" s="1"/>
  <c r="AQ98" i="5"/>
  <c r="AR98" i="5" s="1"/>
  <c r="AQ174" i="5"/>
  <c r="AR174" i="5" s="1"/>
  <c r="AM174" i="5"/>
  <c r="AP174" i="5"/>
  <c r="AN175" i="5"/>
  <c r="AM175" i="5" s="1"/>
  <c r="AT96" i="5"/>
  <c r="AU96" i="5"/>
  <c r="AT176" i="5"/>
  <c r="AU176" i="5"/>
  <c r="AI103" i="5"/>
  <c r="AH102" i="5"/>
  <c r="AG102" i="5"/>
  <c r="AJ178" i="5"/>
  <c r="AK177" i="5"/>
  <c r="AL177" i="5" s="1"/>
  <c r="AJ94" i="5"/>
  <c r="AK95" i="5"/>
  <c r="AL95" i="5" s="1"/>
  <c r="AN176" i="5" l="1"/>
  <c r="AQ176" i="5" s="1"/>
  <c r="AR176" i="5" s="1"/>
  <c r="AP175" i="5"/>
  <c r="AQ97" i="5"/>
  <c r="AR97" i="5" s="1"/>
  <c r="AN96" i="5"/>
  <c r="AO96" i="5" s="1"/>
  <c r="AO97" i="5"/>
  <c r="AP97" i="5"/>
  <c r="AO175" i="5"/>
  <c r="AQ175" i="5"/>
  <c r="AR175" i="5" s="1"/>
  <c r="AT177" i="5"/>
  <c r="AU177" i="5"/>
  <c r="AT95" i="5"/>
  <c r="AU95" i="5"/>
  <c r="AI104" i="5"/>
  <c r="AH103" i="5"/>
  <c r="AG103" i="5"/>
  <c r="AJ93" i="5"/>
  <c r="AK94" i="5"/>
  <c r="AL94" i="5" s="1"/>
  <c r="AJ179" i="5"/>
  <c r="AK178" i="5"/>
  <c r="AL178" i="5" s="1"/>
  <c r="AQ96" i="5" l="1"/>
  <c r="AR96" i="5" s="1"/>
  <c r="AO176" i="5"/>
  <c r="AP176" i="5"/>
  <c r="AM176" i="5"/>
  <c r="AN177" i="5"/>
  <c r="AP177" i="5" s="1"/>
  <c r="AM96" i="5"/>
  <c r="AP96" i="5"/>
  <c r="AN95" i="5"/>
  <c r="AP95" i="5" s="1"/>
  <c r="AT178" i="5"/>
  <c r="AU178" i="5"/>
  <c r="AT94" i="5"/>
  <c r="AU94" i="5"/>
  <c r="AI105" i="5"/>
  <c r="AG104" i="5"/>
  <c r="AH104" i="5"/>
  <c r="AJ180" i="5"/>
  <c r="AK179" i="5"/>
  <c r="AL179" i="5" s="1"/>
  <c r="AJ92" i="5"/>
  <c r="AK93" i="5"/>
  <c r="AL93" i="5" s="1"/>
  <c r="AO95" i="5" l="1"/>
  <c r="AM177" i="5"/>
  <c r="AN178" i="5"/>
  <c r="AM178" i="5" s="1"/>
  <c r="AO177" i="5"/>
  <c r="AQ95" i="5"/>
  <c r="AR95" i="5" s="1"/>
  <c r="AQ177" i="5"/>
  <c r="AR177" i="5" s="1"/>
  <c r="AN94" i="5"/>
  <c r="AM94" i="5" s="1"/>
  <c r="AM95" i="5"/>
  <c r="AT93" i="5"/>
  <c r="AU93" i="5"/>
  <c r="AT179" i="5"/>
  <c r="AU179" i="5"/>
  <c r="AI106" i="5"/>
  <c r="AG105" i="5"/>
  <c r="AH105" i="5"/>
  <c r="AJ91" i="5"/>
  <c r="AK92" i="5"/>
  <c r="AL92" i="5" s="1"/>
  <c r="AJ181" i="5"/>
  <c r="AK180" i="5"/>
  <c r="AL180" i="5" s="1"/>
  <c r="AQ178" i="5" l="1"/>
  <c r="AR178" i="5" s="1"/>
  <c r="AO178" i="5"/>
  <c r="AP178" i="5"/>
  <c r="AP94" i="5"/>
  <c r="AQ94" i="5"/>
  <c r="AR94" i="5" s="1"/>
  <c r="AO94" i="5"/>
  <c r="AN179" i="5"/>
  <c r="AN93" i="5"/>
  <c r="AM93" i="5" s="1"/>
  <c r="AT92" i="5"/>
  <c r="AU92" i="5"/>
  <c r="AT180" i="5"/>
  <c r="AU180" i="5"/>
  <c r="AI107" i="5"/>
  <c r="AG106" i="5"/>
  <c r="AH106" i="5"/>
  <c r="AJ182" i="5"/>
  <c r="AK181" i="5"/>
  <c r="AL181" i="5" s="1"/>
  <c r="AJ90" i="5"/>
  <c r="AK91" i="5"/>
  <c r="AL91" i="5" s="1"/>
  <c r="AN92" i="5" l="1"/>
  <c r="AO92" i="5" s="1"/>
  <c r="AQ93" i="5"/>
  <c r="AR93" i="5" s="1"/>
  <c r="AP93" i="5"/>
  <c r="AQ179" i="5"/>
  <c r="AR179" i="5" s="1"/>
  <c r="AO179" i="5"/>
  <c r="AP179" i="5"/>
  <c r="AM179" i="5"/>
  <c r="AN180" i="5"/>
  <c r="AM180" i="5" s="1"/>
  <c r="AO93" i="5"/>
  <c r="AU91" i="5"/>
  <c r="AT91" i="5"/>
  <c r="AT181" i="5"/>
  <c r="AU181" i="5"/>
  <c r="AI108" i="5"/>
  <c r="AG107" i="5"/>
  <c r="AH107" i="5"/>
  <c r="AJ89" i="5"/>
  <c r="AK90" i="5"/>
  <c r="AL90" i="5" s="1"/>
  <c r="AJ183" i="5"/>
  <c r="AK182" i="5"/>
  <c r="AL182" i="5" s="1"/>
  <c r="AM92" i="5" l="1"/>
  <c r="AQ92" i="5"/>
  <c r="AR92" i="5" s="1"/>
  <c r="AP92" i="5"/>
  <c r="AN181" i="5"/>
  <c r="AQ181" i="5" s="1"/>
  <c r="AR181" i="5" s="1"/>
  <c r="AP180" i="5"/>
  <c r="AQ180" i="5"/>
  <c r="AR180" i="5" s="1"/>
  <c r="AN91" i="5"/>
  <c r="AQ91" i="5" s="1"/>
  <c r="AR91" i="5" s="1"/>
  <c r="AO180" i="5"/>
  <c r="AT90" i="5"/>
  <c r="AU90" i="5"/>
  <c r="AT182" i="5"/>
  <c r="AU182" i="5"/>
  <c r="AI109" i="5"/>
  <c r="AH108" i="5"/>
  <c r="AG108" i="5"/>
  <c r="AJ184" i="5"/>
  <c r="AK183" i="5"/>
  <c r="AL183" i="5" s="1"/>
  <c r="AJ88" i="5"/>
  <c r="AK89" i="5"/>
  <c r="AL89" i="5" s="1"/>
  <c r="AM91" i="5" l="1"/>
  <c r="AO91" i="5"/>
  <c r="AM181" i="5"/>
  <c r="AO181" i="5"/>
  <c r="AN90" i="5"/>
  <c r="AP90" i="5" s="1"/>
  <c r="AP181" i="5"/>
  <c r="AN182" i="5"/>
  <c r="AP91" i="5"/>
  <c r="AU183" i="5"/>
  <c r="AT183" i="5"/>
  <c r="AT89" i="5"/>
  <c r="AU89" i="5"/>
  <c r="AI110" i="5"/>
  <c r="AH109" i="5"/>
  <c r="AG109" i="5"/>
  <c r="AJ87" i="5"/>
  <c r="AK88" i="5"/>
  <c r="AL88" i="5" s="1"/>
  <c r="AJ185" i="5"/>
  <c r="AK184" i="5"/>
  <c r="AL184" i="5" s="1"/>
  <c r="AN183" i="5" l="1"/>
  <c r="AM183" i="5" s="1"/>
  <c r="AQ90" i="5"/>
  <c r="AR90" i="5" s="1"/>
  <c r="AM90" i="5"/>
  <c r="AO90" i="5"/>
  <c r="AO182" i="5"/>
  <c r="AP182" i="5"/>
  <c r="AM182" i="5"/>
  <c r="AQ182" i="5"/>
  <c r="AR182" i="5" s="1"/>
  <c r="AN89" i="5"/>
  <c r="AT88" i="5"/>
  <c r="AU88" i="5"/>
  <c r="AT184" i="5"/>
  <c r="AU184" i="5"/>
  <c r="AI111" i="5"/>
  <c r="AH110" i="5"/>
  <c r="AG110" i="5"/>
  <c r="AJ186" i="5"/>
  <c r="AK185" i="5"/>
  <c r="AL185" i="5" s="1"/>
  <c r="AJ86" i="5"/>
  <c r="AK87" i="5"/>
  <c r="AL87" i="5" s="1"/>
  <c r="AP183" i="5" l="1"/>
  <c r="AO183" i="5"/>
  <c r="AQ183" i="5"/>
  <c r="AR183" i="5" s="1"/>
  <c r="AM89" i="5"/>
  <c r="AO89" i="5"/>
  <c r="AP89" i="5"/>
  <c r="AQ89" i="5"/>
  <c r="AR89" i="5" s="1"/>
  <c r="AN184" i="5"/>
  <c r="AP184" i="5" s="1"/>
  <c r="AN88" i="5"/>
  <c r="AT87" i="5"/>
  <c r="AU87" i="5"/>
  <c r="AT185" i="5"/>
  <c r="AU185" i="5"/>
  <c r="AI112" i="5"/>
  <c r="AG111" i="5"/>
  <c r="AH111" i="5"/>
  <c r="AJ85" i="5"/>
  <c r="AK86" i="5"/>
  <c r="AL86" i="5" s="1"/>
  <c r="AJ187" i="5"/>
  <c r="AK186" i="5"/>
  <c r="AL186" i="5" s="1"/>
  <c r="AN185" i="5" l="1"/>
  <c r="AM185" i="5" s="1"/>
  <c r="AM184" i="5"/>
  <c r="AQ88" i="5"/>
  <c r="AR88" i="5" s="1"/>
  <c r="AP88" i="5"/>
  <c r="AM88" i="5"/>
  <c r="AN87" i="5"/>
  <c r="AO88" i="5"/>
  <c r="AQ184" i="5"/>
  <c r="AR184" i="5" s="1"/>
  <c r="AO184" i="5"/>
  <c r="AT186" i="5"/>
  <c r="AU186" i="5"/>
  <c r="AT86" i="5"/>
  <c r="AU86" i="5"/>
  <c r="AI113" i="5"/>
  <c r="AG112" i="5"/>
  <c r="AH112" i="5"/>
  <c r="AJ188" i="5"/>
  <c r="AK187" i="5"/>
  <c r="AL187" i="5" s="1"/>
  <c r="AJ84" i="5"/>
  <c r="AK85" i="5"/>
  <c r="AL85" i="5" s="1"/>
  <c r="AQ185" i="5" l="1"/>
  <c r="AR185" i="5" s="1"/>
  <c r="AP185" i="5"/>
  <c r="AO185" i="5"/>
  <c r="AM87" i="5"/>
  <c r="AO87" i="5"/>
  <c r="AP87" i="5"/>
  <c r="AQ87" i="5"/>
  <c r="AR87" i="5" s="1"/>
  <c r="AN86" i="5"/>
  <c r="AP86" i="5" s="1"/>
  <c r="AN186" i="5"/>
  <c r="AP186" i="5" s="1"/>
  <c r="AT187" i="5"/>
  <c r="AU187" i="5"/>
  <c r="AT85" i="5"/>
  <c r="AU85" i="5"/>
  <c r="AI114" i="5"/>
  <c r="AG113" i="5"/>
  <c r="AH113" i="5"/>
  <c r="AJ83" i="5"/>
  <c r="AK84" i="5"/>
  <c r="AL84" i="5" s="1"/>
  <c r="AJ189" i="5"/>
  <c r="AK188" i="5"/>
  <c r="AL188" i="5" s="1"/>
  <c r="AN187" i="5" l="1"/>
  <c r="AN85" i="5"/>
  <c r="AQ85" i="5" s="1"/>
  <c r="AR85" i="5" s="1"/>
  <c r="AO86" i="5"/>
  <c r="AM186" i="5"/>
  <c r="AQ186" i="5"/>
  <c r="AR186" i="5" s="1"/>
  <c r="AO186" i="5"/>
  <c r="AQ86" i="5"/>
  <c r="AR86" i="5" s="1"/>
  <c r="AM86" i="5"/>
  <c r="AT188" i="5"/>
  <c r="AU188" i="5"/>
  <c r="AT84" i="5"/>
  <c r="AU84" i="5"/>
  <c r="AI115" i="5"/>
  <c r="AH114" i="5"/>
  <c r="AG114" i="5"/>
  <c r="AJ190" i="5"/>
  <c r="AK189" i="5"/>
  <c r="AL189" i="5" s="1"/>
  <c r="AJ82" i="5"/>
  <c r="AK83" i="5"/>
  <c r="AL83" i="5" s="1"/>
  <c r="AO187" i="5" l="1"/>
  <c r="AM187" i="5"/>
  <c r="AP85" i="5"/>
  <c r="AO85" i="5"/>
  <c r="AP187" i="5"/>
  <c r="AM85" i="5"/>
  <c r="AN188" i="5"/>
  <c r="AQ188" i="5" s="1"/>
  <c r="AR188" i="5" s="1"/>
  <c r="AQ187" i="5"/>
  <c r="AR187" i="5" s="1"/>
  <c r="AN84" i="5"/>
  <c r="AM84" i="5" s="1"/>
  <c r="AU83" i="5"/>
  <c r="AT83" i="5"/>
  <c r="AT189" i="5"/>
  <c r="AU189" i="5"/>
  <c r="AI116" i="5"/>
  <c r="AH115" i="5"/>
  <c r="AG115" i="5"/>
  <c r="AJ81" i="5"/>
  <c r="AK82" i="5"/>
  <c r="AL82" i="5" s="1"/>
  <c r="AJ191" i="5"/>
  <c r="AK190" i="5"/>
  <c r="AL190" i="5" s="1"/>
  <c r="AP188" i="5" l="1"/>
  <c r="AM188" i="5"/>
  <c r="AO188" i="5"/>
  <c r="AN189" i="5"/>
  <c r="AO189" i="5" s="1"/>
  <c r="AN83" i="5"/>
  <c r="AO83" i="5" s="1"/>
  <c r="AP84" i="5"/>
  <c r="AQ84" i="5"/>
  <c r="AR84" i="5" s="1"/>
  <c r="AO84" i="5"/>
  <c r="AT190" i="5"/>
  <c r="AU190" i="5"/>
  <c r="AT82" i="5"/>
  <c r="AU82" i="5"/>
  <c r="AI117" i="5"/>
  <c r="AG116" i="5"/>
  <c r="AH116" i="5"/>
  <c r="AJ192" i="5"/>
  <c r="AK191" i="5"/>
  <c r="AL191" i="5" s="1"/>
  <c r="AJ80" i="5"/>
  <c r="AK81" i="5"/>
  <c r="AL81" i="5" s="1"/>
  <c r="AQ189" i="5" l="1"/>
  <c r="AR189" i="5" s="1"/>
  <c r="AM189" i="5"/>
  <c r="AN190" i="5"/>
  <c r="AQ190" i="5" s="1"/>
  <c r="AR190" i="5" s="1"/>
  <c r="AQ83" i="5"/>
  <c r="AR83" i="5" s="1"/>
  <c r="AM83" i="5"/>
  <c r="AP83" i="5"/>
  <c r="AP189" i="5"/>
  <c r="AN82" i="5"/>
  <c r="AT81" i="5"/>
  <c r="AU81" i="5"/>
  <c r="AU191" i="5"/>
  <c r="AT191" i="5"/>
  <c r="AI118" i="5"/>
  <c r="AG117" i="5"/>
  <c r="AH117" i="5"/>
  <c r="AJ79" i="5"/>
  <c r="AK80" i="5"/>
  <c r="AL80" i="5" s="1"/>
  <c r="AJ193" i="5"/>
  <c r="AK192" i="5"/>
  <c r="AL192" i="5" s="1"/>
  <c r="AN191" i="5" l="1"/>
  <c r="AM191" i="5" s="1"/>
  <c r="AO190" i="5"/>
  <c r="AM190" i="5"/>
  <c r="AP190" i="5"/>
  <c r="AN81" i="5"/>
  <c r="AM81" i="5" s="1"/>
  <c r="AM82" i="5"/>
  <c r="AO82" i="5"/>
  <c r="AP82" i="5"/>
  <c r="AQ82" i="5"/>
  <c r="AR82" i="5" s="1"/>
  <c r="AT192" i="5"/>
  <c r="AU192" i="5"/>
  <c r="AT80" i="5"/>
  <c r="AU80" i="5"/>
  <c r="AI119" i="5"/>
  <c r="AH118" i="5"/>
  <c r="AG118" i="5"/>
  <c r="AJ194" i="5"/>
  <c r="AK193" i="5"/>
  <c r="AL193" i="5" s="1"/>
  <c r="AJ78" i="5"/>
  <c r="AK79" i="5"/>
  <c r="AL79" i="5" s="1"/>
  <c r="AP191" i="5" l="1"/>
  <c r="AQ191" i="5"/>
  <c r="AR191" i="5" s="1"/>
  <c r="AO191" i="5"/>
  <c r="AP81" i="5"/>
  <c r="AO81" i="5"/>
  <c r="AQ81" i="5"/>
  <c r="AR81" i="5" s="1"/>
  <c r="AN80" i="5"/>
  <c r="AM80" i="5" s="1"/>
  <c r="AN192" i="5"/>
  <c r="AT79" i="5"/>
  <c r="AU79" i="5"/>
  <c r="AT193" i="5"/>
  <c r="AU193" i="5"/>
  <c r="AI120" i="5"/>
  <c r="AH119" i="5"/>
  <c r="AG119" i="5"/>
  <c r="AJ77" i="5"/>
  <c r="AK78" i="5"/>
  <c r="AL78" i="5" s="1"/>
  <c r="AJ195" i="5"/>
  <c r="AK194" i="5"/>
  <c r="AL194" i="5" s="1"/>
  <c r="AO80" i="5" l="1"/>
  <c r="AN79" i="5"/>
  <c r="AP192" i="5"/>
  <c r="AO192" i="5"/>
  <c r="AQ192" i="5"/>
  <c r="AR192" i="5" s="1"/>
  <c r="AM192" i="5"/>
  <c r="AQ80" i="5"/>
  <c r="AR80" i="5" s="1"/>
  <c r="AP80" i="5"/>
  <c r="AN193" i="5"/>
  <c r="AO193" i="5" s="1"/>
  <c r="AU194" i="5"/>
  <c r="AT194" i="5"/>
  <c r="AT78" i="5"/>
  <c r="AU78" i="5"/>
  <c r="AI121" i="5"/>
  <c r="AH120" i="5"/>
  <c r="AG120" i="5"/>
  <c r="AJ196" i="5"/>
  <c r="AK195" i="5"/>
  <c r="AL195" i="5" s="1"/>
  <c r="AJ76" i="5"/>
  <c r="AK77" i="5"/>
  <c r="AL77" i="5" s="1"/>
  <c r="AQ193" i="5" l="1"/>
  <c r="AR193" i="5" s="1"/>
  <c r="AP79" i="5"/>
  <c r="AQ79" i="5"/>
  <c r="AR79" i="5" s="1"/>
  <c r="AO79" i="5"/>
  <c r="AM193" i="5"/>
  <c r="AP193" i="5"/>
  <c r="AN78" i="5"/>
  <c r="AP78" i="5" s="1"/>
  <c r="AM79" i="5"/>
  <c r="AN194" i="5"/>
  <c r="AO194" i="5" s="1"/>
  <c r="AT195" i="5"/>
  <c r="AU195" i="5"/>
  <c r="AT77" i="5"/>
  <c r="AU77" i="5"/>
  <c r="AI122" i="5"/>
  <c r="AG121" i="5"/>
  <c r="AH121" i="5"/>
  <c r="AJ75" i="5"/>
  <c r="AK76" i="5"/>
  <c r="AL76" i="5" s="1"/>
  <c r="AJ197" i="5"/>
  <c r="AK196" i="5"/>
  <c r="AL196" i="5" s="1"/>
  <c r="AP194" i="5" l="1"/>
  <c r="AO78" i="5"/>
  <c r="AQ78" i="5"/>
  <c r="AR78" i="5" s="1"/>
  <c r="AQ194" i="5"/>
  <c r="AR194" i="5" s="1"/>
  <c r="AM194" i="5"/>
  <c r="AN77" i="5"/>
  <c r="AM77" i="5" s="1"/>
  <c r="AM78" i="5"/>
  <c r="AN195" i="5"/>
  <c r="AT196" i="5"/>
  <c r="AU196" i="5"/>
  <c r="AT76" i="5"/>
  <c r="AU76" i="5"/>
  <c r="AI123" i="5"/>
  <c r="AG122" i="5"/>
  <c r="AH122" i="5"/>
  <c r="AJ198" i="5"/>
  <c r="AK197" i="5"/>
  <c r="AL197" i="5" s="1"/>
  <c r="AJ74" i="5"/>
  <c r="AK75" i="5"/>
  <c r="AL75" i="5" s="1"/>
  <c r="AM195" i="5" l="1"/>
  <c r="AO195" i="5"/>
  <c r="AQ195" i="5"/>
  <c r="AR195" i="5" s="1"/>
  <c r="AP195" i="5"/>
  <c r="AP77" i="5"/>
  <c r="AQ77" i="5"/>
  <c r="AR77" i="5" s="1"/>
  <c r="AO77" i="5"/>
  <c r="AN196" i="5"/>
  <c r="AQ196" i="5" s="1"/>
  <c r="AR196" i="5" s="1"/>
  <c r="AN76" i="5"/>
  <c r="AT197" i="5"/>
  <c r="AU197" i="5"/>
  <c r="AT75" i="5"/>
  <c r="AU75" i="5"/>
  <c r="AI124" i="5"/>
  <c r="AG123" i="5"/>
  <c r="AH123" i="5"/>
  <c r="AJ73" i="5"/>
  <c r="AK74" i="5"/>
  <c r="AL74" i="5" s="1"/>
  <c r="AJ199" i="5"/>
  <c r="AK198" i="5"/>
  <c r="AL198" i="5" s="1"/>
  <c r="AP196" i="5" l="1"/>
  <c r="AO196" i="5"/>
  <c r="AM196" i="5"/>
  <c r="AN75" i="5"/>
  <c r="AP75" i="5" s="1"/>
  <c r="AN197" i="5"/>
  <c r="AM197" i="5" s="1"/>
  <c r="AP76" i="5"/>
  <c r="AQ76" i="5"/>
  <c r="AR76" i="5" s="1"/>
  <c r="AO76" i="5"/>
  <c r="AM76" i="5"/>
  <c r="AT198" i="5"/>
  <c r="AU198" i="5"/>
  <c r="AT74" i="5"/>
  <c r="AU74" i="5"/>
  <c r="AI125" i="5"/>
  <c r="AG124" i="5"/>
  <c r="AH124" i="5"/>
  <c r="AJ200" i="5"/>
  <c r="AK199" i="5"/>
  <c r="AL199" i="5" s="1"/>
  <c r="AJ72" i="5"/>
  <c r="AK73" i="5"/>
  <c r="AL73" i="5" s="1"/>
  <c r="AM75" i="5" l="1"/>
  <c r="AO197" i="5"/>
  <c r="AP197" i="5"/>
  <c r="AN74" i="5"/>
  <c r="AP74" i="5" s="1"/>
  <c r="AQ75" i="5"/>
  <c r="AR75" i="5" s="1"/>
  <c r="AQ197" i="5"/>
  <c r="AR197" i="5" s="1"/>
  <c r="AO75" i="5"/>
  <c r="AN198" i="5"/>
  <c r="AT73" i="5"/>
  <c r="AU73" i="5"/>
  <c r="AT199" i="5"/>
  <c r="AU199" i="5"/>
  <c r="AI126" i="5"/>
  <c r="AH125" i="5"/>
  <c r="AG125" i="5"/>
  <c r="AJ71" i="5"/>
  <c r="AK72" i="5"/>
  <c r="AL72" i="5" s="1"/>
  <c r="AJ201" i="5"/>
  <c r="AK200" i="5"/>
  <c r="AL200" i="5" s="1"/>
  <c r="AM74" i="5" l="1"/>
  <c r="AQ74" i="5"/>
  <c r="AR74" i="5" s="1"/>
  <c r="AN199" i="5"/>
  <c r="AQ199" i="5" s="1"/>
  <c r="AR199" i="5" s="1"/>
  <c r="AN73" i="5"/>
  <c r="AP73" i="5" s="1"/>
  <c r="AO74" i="5"/>
  <c r="AQ198" i="5"/>
  <c r="AR198" i="5" s="1"/>
  <c r="AO198" i="5"/>
  <c r="AP198" i="5"/>
  <c r="AM198" i="5"/>
  <c r="AT72" i="5"/>
  <c r="AU72" i="5"/>
  <c r="AT200" i="5"/>
  <c r="AU200" i="5"/>
  <c r="AI127" i="5"/>
  <c r="AG126" i="5"/>
  <c r="AH126" i="5"/>
  <c r="AJ202" i="5"/>
  <c r="AK201" i="5"/>
  <c r="AL201" i="5" s="1"/>
  <c r="AJ70" i="5"/>
  <c r="AK71" i="5"/>
  <c r="AL71" i="5" s="1"/>
  <c r="AQ73" i="5" l="1"/>
  <c r="AR73" i="5" s="1"/>
  <c r="AO199" i="5"/>
  <c r="AM73" i="5"/>
  <c r="AO73" i="5"/>
  <c r="AN200" i="5"/>
  <c r="AP200" i="5" s="1"/>
  <c r="AP199" i="5"/>
  <c r="AM199" i="5"/>
  <c r="AN72" i="5"/>
  <c r="AP72" i="5" s="1"/>
  <c r="AT201" i="5"/>
  <c r="AU201" i="5"/>
  <c r="AU71" i="5"/>
  <c r="AT71" i="5"/>
  <c r="AI128" i="5"/>
  <c r="AG127" i="5"/>
  <c r="AH127" i="5"/>
  <c r="AJ69" i="5"/>
  <c r="AK70" i="5"/>
  <c r="AL70" i="5" s="1"/>
  <c r="AJ203" i="5"/>
  <c r="AK202" i="5"/>
  <c r="AL202" i="5" s="1"/>
  <c r="AM200" i="5" l="1"/>
  <c r="AO200" i="5"/>
  <c r="AQ72" i="5"/>
  <c r="AR72" i="5" s="1"/>
  <c r="AQ200" i="5"/>
  <c r="AR200" i="5" s="1"/>
  <c r="AN201" i="5"/>
  <c r="AQ201" i="5" s="1"/>
  <c r="AR201" i="5" s="1"/>
  <c r="AM72" i="5"/>
  <c r="AO72" i="5"/>
  <c r="AN71" i="5"/>
  <c r="AM71" i="5" s="1"/>
  <c r="AT70" i="5"/>
  <c r="AU70" i="5"/>
  <c r="AT202" i="5"/>
  <c r="AU202" i="5"/>
  <c r="AI129" i="5"/>
  <c r="AG128" i="5"/>
  <c r="AH128" i="5"/>
  <c r="AJ204" i="5"/>
  <c r="AK203" i="5"/>
  <c r="AL203" i="5" s="1"/>
  <c r="AJ68" i="5"/>
  <c r="AK69" i="5"/>
  <c r="AL69" i="5" s="1"/>
  <c r="AO71" i="5" l="1"/>
  <c r="AN202" i="5"/>
  <c r="AQ202" i="5" s="1"/>
  <c r="AR202" i="5" s="1"/>
  <c r="AM201" i="5"/>
  <c r="AP201" i="5"/>
  <c r="AO201" i="5"/>
  <c r="AP71" i="5"/>
  <c r="AQ71" i="5"/>
  <c r="AR71" i="5" s="1"/>
  <c r="AN70" i="5"/>
  <c r="AM70" i="5" s="1"/>
  <c r="AT69" i="5"/>
  <c r="AU69" i="5"/>
  <c r="AU203" i="5"/>
  <c r="AT203" i="5"/>
  <c r="AI130" i="5"/>
  <c r="AG129" i="5"/>
  <c r="AH129" i="5"/>
  <c r="AJ205" i="5"/>
  <c r="AK204" i="5"/>
  <c r="AL204" i="5" s="1"/>
  <c r="AJ67" i="5"/>
  <c r="AK68" i="5"/>
  <c r="AL68" i="5" s="1"/>
  <c r="AN203" i="5" l="1"/>
  <c r="AQ203" i="5" s="1"/>
  <c r="AR203" i="5" s="1"/>
  <c r="AQ70" i="5"/>
  <c r="AR70" i="5" s="1"/>
  <c r="AP202" i="5"/>
  <c r="AO202" i="5"/>
  <c r="AM202" i="5"/>
  <c r="AN69" i="5"/>
  <c r="AP70" i="5"/>
  <c r="AO70" i="5"/>
  <c r="AT68" i="5"/>
  <c r="AU68" i="5"/>
  <c r="AT204" i="5"/>
  <c r="AU204" i="5"/>
  <c r="AI131" i="5"/>
  <c r="AH130" i="5"/>
  <c r="AG130" i="5"/>
  <c r="AJ66" i="5"/>
  <c r="AK67" i="5"/>
  <c r="AL67" i="5" s="1"/>
  <c r="AJ206" i="5"/>
  <c r="AK205" i="5"/>
  <c r="AL205" i="5" s="1"/>
  <c r="AO203" i="5" l="1"/>
  <c r="AP203" i="5"/>
  <c r="AM203" i="5"/>
  <c r="AN204" i="5"/>
  <c r="AQ204" i="5" s="1"/>
  <c r="AR204" i="5" s="1"/>
  <c r="AO69" i="5"/>
  <c r="AM69" i="5"/>
  <c r="AP69" i="5"/>
  <c r="AQ69" i="5"/>
  <c r="AR69" i="5" s="1"/>
  <c r="AN68" i="5"/>
  <c r="AO68" i="5" s="1"/>
  <c r="AT67" i="5"/>
  <c r="AU67" i="5"/>
  <c r="AT205" i="5"/>
  <c r="AU205" i="5"/>
  <c r="AI132" i="5"/>
  <c r="AH131" i="5"/>
  <c r="AG131" i="5"/>
  <c r="AJ207" i="5"/>
  <c r="AK206" i="5"/>
  <c r="AL206" i="5" s="1"/>
  <c r="AJ65" i="5"/>
  <c r="AK66" i="5"/>
  <c r="AL66" i="5" s="1"/>
  <c r="AP204" i="5" l="1"/>
  <c r="AM204" i="5"/>
  <c r="AO204" i="5"/>
  <c r="AM68" i="5"/>
  <c r="AQ68" i="5"/>
  <c r="AR68" i="5" s="1"/>
  <c r="AP68" i="5"/>
  <c r="AN67" i="5"/>
  <c r="AQ67" i="5" s="1"/>
  <c r="AR67" i="5" s="1"/>
  <c r="AN205" i="5"/>
  <c r="AT66" i="5"/>
  <c r="AU66" i="5"/>
  <c r="AT206" i="5"/>
  <c r="AU206" i="5"/>
  <c r="AI133" i="5"/>
  <c r="AG132" i="5"/>
  <c r="AH132" i="5"/>
  <c r="AJ64" i="5"/>
  <c r="AK65" i="5"/>
  <c r="AL65" i="5" s="1"/>
  <c r="AJ208" i="5"/>
  <c r="AK207" i="5"/>
  <c r="AL207" i="5" s="1"/>
  <c r="AO67" i="5" l="1"/>
  <c r="AN66" i="5"/>
  <c r="AP66" i="5" s="1"/>
  <c r="AQ205" i="5"/>
  <c r="AR205" i="5" s="1"/>
  <c r="AP205" i="5"/>
  <c r="AO205" i="5"/>
  <c r="AM205" i="5"/>
  <c r="AP67" i="5"/>
  <c r="AM67" i="5"/>
  <c r="AN206" i="5"/>
  <c r="AM206" i="5" s="1"/>
  <c r="AT207" i="5"/>
  <c r="AU207" i="5"/>
  <c r="AT65" i="5"/>
  <c r="AU65" i="5"/>
  <c r="AI134" i="5"/>
  <c r="AG133" i="5"/>
  <c r="AH133" i="5"/>
  <c r="AJ209" i="5"/>
  <c r="AK208" i="5"/>
  <c r="AL208" i="5" s="1"/>
  <c r="AJ63" i="5"/>
  <c r="AJ62" i="5" s="1"/>
  <c r="AK64" i="5"/>
  <c r="AL64" i="5" s="1"/>
  <c r="AQ66" i="5" l="1"/>
  <c r="AR66" i="5" s="1"/>
  <c r="AO206" i="5"/>
  <c r="AN207" i="5"/>
  <c r="AP207" i="5" s="1"/>
  <c r="AO66" i="5"/>
  <c r="AM66" i="5"/>
  <c r="AP206" i="5"/>
  <c r="AQ206" i="5"/>
  <c r="AR206" i="5" s="1"/>
  <c r="AN65" i="5"/>
  <c r="AM65" i="5" s="1"/>
  <c r="AT64" i="5"/>
  <c r="AU64" i="5"/>
  <c r="AT208" i="5"/>
  <c r="AU208" i="5"/>
  <c r="AK62" i="5"/>
  <c r="AL62" i="5" s="1"/>
  <c r="AJ61" i="5"/>
  <c r="AI135" i="5"/>
  <c r="AH134" i="5"/>
  <c r="AG134" i="5"/>
  <c r="AK63" i="5"/>
  <c r="AL63" i="5" s="1"/>
  <c r="AJ210" i="5"/>
  <c r="AK209" i="5"/>
  <c r="AL209" i="5" s="1"/>
  <c r="AQ207" i="5" l="1"/>
  <c r="AR207" i="5" s="1"/>
  <c r="AM207" i="5"/>
  <c r="AN64" i="5"/>
  <c r="AM64" i="5" s="1"/>
  <c r="AO207" i="5"/>
  <c r="AQ65" i="5"/>
  <c r="AR65" i="5" s="1"/>
  <c r="AN208" i="5"/>
  <c r="AO65" i="5"/>
  <c r="AP65" i="5"/>
  <c r="AU63" i="5"/>
  <c r="AT63" i="5"/>
  <c r="AT62" i="5"/>
  <c r="AU62" i="5"/>
  <c r="AT209" i="5"/>
  <c r="AU209" i="5"/>
  <c r="AJ60" i="5"/>
  <c r="AK61" i="5"/>
  <c r="AL61" i="5" s="1"/>
  <c r="AI136" i="5"/>
  <c r="AH135" i="5"/>
  <c r="AG135" i="5"/>
  <c r="AJ211" i="5"/>
  <c r="AK210" i="5"/>
  <c r="AL210" i="5" s="1"/>
  <c r="AN63" i="5" l="1"/>
  <c r="AP63" i="5" s="1"/>
  <c r="AQ64" i="5"/>
  <c r="AR64" i="5" s="1"/>
  <c r="AO64" i="5"/>
  <c r="AP64" i="5"/>
  <c r="AQ208" i="5"/>
  <c r="AR208" i="5" s="1"/>
  <c r="AP208" i="5"/>
  <c r="AM208" i="5"/>
  <c r="AO208" i="5"/>
  <c r="AN62" i="5"/>
  <c r="AP62" i="5" s="1"/>
  <c r="AN209" i="5"/>
  <c r="AO209" i="5" s="1"/>
  <c r="AT61" i="5"/>
  <c r="AU61" i="5"/>
  <c r="AT210" i="5"/>
  <c r="AU210" i="5"/>
  <c r="AJ59" i="5"/>
  <c r="AK59" i="5" s="1"/>
  <c r="AL59" i="5" s="1"/>
  <c r="AK60" i="5"/>
  <c r="AL60" i="5" s="1"/>
  <c r="AI137" i="5"/>
  <c r="AH136" i="5"/>
  <c r="AG136" i="5"/>
  <c r="AJ212" i="5"/>
  <c r="AK211" i="5"/>
  <c r="AL211" i="5" s="1"/>
  <c r="AQ63" i="5" l="1"/>
  <c r="AR63" i="5" s="1"/>
  <c r="AM63" i="5"/>
  <c r="AO63" i="5"/>
  <c r="AQ62" i="5"/>
  <c r="AR62" i="5" s="1"/>
  <c r="AN61" i="5"/>
  <c r="AO61" i="5" s="1"/>
  <c r="AP209" i="5"/>
  <c r="AQ209" i="5"/>
  <c r="AR209" i="5" s="1"/>
  <c r="AM209" i="5"/>
  <c r="AM62" i="5"/>
  <c r="AO62" i="5"/>
  <c r="AN210" i="5"/>
  <c r="AP210" i="5" s="1"/>
  <c r="AT59" i="5"/>
  <c r="AU59" i="5"/>
  <c r="AU211" i="5"/>
  <c r="AT211" i="5"/>
  <c r="AT60" i="5"/>
  <c r="AU60" i="5"/>
  <c r="AI138" i="5"/>
  <c r="AG137" i="5"/>
  <c r="AH137" i="5"/>
  <c r="AJ213" i="5"/>
  <c r="AK212" i="5"/>
  <c r="AL212" i="5" s="1"/>
  <c r="AN211" i="5" l="1"/>
  <c r="AM211" i="5" s="1"/>
  <c r="AQ61" i="5"/>
  <c r="AR61" i="5" s="1"/>
  <c r="AQ210" i="5"/>
  <c r="AR210" i="5" s="1"/>
  <c r="AO210" i="5"/>
  <c r="AP61" i="5"/>
  <c r="AM61" i="5"/>
  <c r="AN60" i="5"/>
  <c r="AM60" i="5" s="1"/>
  <c r="AN59" i="5"/>
  <c r="AM59" i="5" s="1"/>
  <c r="AM210" i="5"/>
  <c r="AT212" i="5"/>
  <c r="AU212" i="5"/>
  <c r="AI139" i="5"/>
  <c r="AG138" i="5"/>
  <c r="AH138" i="5"/>
  <c r="AJ58" i="5"/>
  <c r="AJ214" i="5"/>
  <c r="AK213" i="5"/>
  <c r="AL213" i="5" s="1"/>
  <c r="AQ60" i="5" l="1"/>
  <c r="AR60" i="5" s="1"/>
  <c r="AP211" i="5"/>
  <c r="AO60" i="5"/>
  <c r="AQ211" i="5"/>
  <c r="AR211" i="5" s="1"/>
  <c r="AO211" i="5"/>
  <c r="AP60" i="5"/>
  <c r="AP59" i="5"/>
  <c r="AO59" i="5"/>
  <c r="AN212" i="5"/>
  <c r="AO212" i="5" s="1"/>
  <c r="AQ59" i="5"/>
  <c r="AR59" i="5" s="1"/>
  <c r="AT213" i="5"/>
  <c r="AU213" i="5"/>
  <c r="AI140" i="5"/>
  <c r="AG139" i="5"/>
  <c r="AH139" i="5"/>
  <c r="AJ215" i="5"/>
  <c r="AK214" i="5"/>
  <c r="AL214" i="5" s="1"/>
  <c r="AJ57" i="5"/>
  <c r="AK58" i="5"/>
  <c r="AL58" i="5" s="1"/>
  <c r="AQ212" i="5" l="1"/>
  <c r="AR212" i="5" s="1"/>
  <c r="AM212" i="5"/>
  <c r="AP212" i="5"/>
  <c r="AN213" i="5"/>
  <c r="AO213" i="5" s="1"/>
  <c r="AT58" i="5"/>
  <c r="AU58" i="5"/>
  <c r="AT214" i="5"/>
  <c r="AU214" i="5"/>
  <c r="AI141" i="5"/>
  <c r="AG140" i="5"/>
  <c r="AH140" i="5"/>
  <c r="AJ56" i="5"/>
  <c r="AK57" i="5"/>
  <c r="AL57" i="5" s="1"/>
  <c r="AJ216" i="5"/>
  <c r="AK215" i="5"/>
  <c r="AL215" i="5" s="1"/>
  <c r="AN58" i="5" l="1"/>
  <c r="AM58" i="5" s="1"/>
  <c r="AP213" i="5"/>
  <c r="AQ213" i="5"/>
  <c r="AR213" i="5" s="1"/>
  <c r="AN214" i="5"/>
  <c r="AM213" i="5"/>
  <c r="AT215" i="5"/>
  <c r="AU215" i="5"/>
  <c r="AT57" i="5"/>
  <c r="AU57" i="5"/>
  <c r="AI142" i="5"/>
  <c r="AH141" i="5"/>
  <c r="AG141" i="5"/>
  <c r="AJ217" i="5"/>
  <c r="AK216" i="5"/>
  <c r="AL216" i="5" s="1"/>
  <c r="AJ55" i="5"/>
  <c r="AK56" i="5"/>
  <c r="AL56" i="5" s="1"/>
  <c r="AQ58" i="5" l="1"/>
  <c r="AR58" i="5" s="1"/>
  <c r="AO58" i="5"/>
  <c r="AP58" i="5"/>
  <c r="AN57" i="5"/>
  <c r="AM57" i="5" s="1"/>
  <c r="AO214" i="5"/>
  <c r="AQ214" i="5"/>
  <c r="AR214" i="5" s="1"/>
  <c r="AP214" i="5"/>
  <c r="AM214" i="5"/>
  <c r="AN215" i="5"/>
  <c r="AT56" i="5"/>
  <c r="AU56" i="5"/>
  <c r="AT216" i="5"/>
  <c r="AU216" i="5"/>
  <c r="AI143" i="5"/>
  <c r="AG142" i="5"/>
  <c r="AH142" i="5"/>
  <c r="AJ54" i="5"/>
  <c r="AK55" i="5"/>
  <c r="AL55" i="5" s="1"/>
  <c r="AJ218" i="5"/>
  <c r="AK217" i="5"/>
  <c r="AL217" i="5" s="1"/>
  <c r="AN216" i="5" l="1"/>
  <c r="AP216" i="5" s="1"/>
  <c r="AP57" i="5"/>
  <c r="AO57" i="5"/>
  <c r="AP215" i="5"/>
  <c r="AQ215" i="5"/>
  <c r="AR215" i="5" s="1"/>
  <c r="AM215" i="5"/>
  <c r="AO215" i="5"/>
  <c r="AN56" i="5"/>
  <c r="AQ57" i="5"/>
  <c r="AR57" i="5" s="1"/>
  <c r="AT217" i="5"/>
  <c r="AU217" i="5"/>
  <c r="AU55" i="5"/>
  <c r="AT55" i="5"/>
  <c r="AI144" i="5"/>
  <c r="AG143" i="5"/>
  <c r="AH143" i="5"/>
  <c r="AJ219" i="5"/>
  <c r="AK218" i="5"/>
  <c r="AL218" i="5" s="1"/>
  <c r="AJ53" i="5"/>
  <c r="AK54" i="5"/>
  <c r="AL54" i="5" s="1"/>
  <c r="AN55" i="5" l="1"/>
  <c r="AM55" i="5" s="1"/>
  <c r="AQ216" i="5"/>
  <c r="AR216" i="5" s="1"/>
  <c r="AM216" i="5"/>
  <c r="AO216" i="5"/>
  <c r="AQ56" i="5"/>
  <c r="AR56" i="5" s="1"/>
  <c r="AP56" i="5"/>
  <c r="AM56" i="5"/>
  <c r="AO56" i="5"/>
  <c r="AN217" i="5"/>
  <c r="AQ217" i="5" s="1"/>
  <c r="AR217" i="5" s="1"/>
  <c r="AT54" i="5"/>
  <c r="AU54" i="5"/>
  <c r="AT218" i="5"/>
  <c r="AU218" i="5"/>
  <c r="AI145" i="5"/>
  <c r="AG144" i="5"/>
  <c r="AH144" i="5"/>
  <c r="AJ220" i="5"/>
  <c r="AK219" i="5"/>
  <c r="AL219" i="5" s="1"/>
  <c r="AJ52" i="5"/>
  <c r="AK53" i="5"/>
  <c r="AL53" i="5" s="1"/>
  <c r="AP55" i="5" l="1"/>
  <c r="AQ55" i="5"/>
  <c r="AR55" i="5" s="1"/>
  <c r="AO55" i="5"/>
  <c r="AM217" i="5"/>
  <c r="AP217" i="5"/>
  <c r="AN218" i="5"/>
  <c r="AM218" i="5" s="1"/>
  <c r="AN54" i="5"/>
  <c r="AO217" i="5"/>
  <c r="AT53" i="5"/>
  <c r="AU53" i="5"/>
  <c r="AU219" i="5"/>
  <c r="AT219" i="5"/>
  <c r="AI146" i="5"/>
  <c r="AG145" i="5"/>
  <c r="AH145" i="5"/>
  <c r="AJ221" i="5"/>
  <c r="AK220" i="5"/>
  <c r="AL220" i="5" s="1"/>
  <c r="AJ51" i="5"/>
  <c r="AK52" i="5"/>
  <c r="AL52" i="5" s="1"/>
  <c r="AN219" i="5" l="1"/>
  <c r="AO218" i="5"/>
  <c r="AP218" i="5"/>
  <c r="AQ218" i="5"/>
  <c r="AR218" i="5" s="1"/>
  <c r="AP54" i="5"/>
  <c r="AM54" i="5"/>
  <c r="AQ54" i="5"/>
  <c r="AR54" i="5" s="1"/>
  <c r="AO54" i="5"/>
  <c r="AN53" i="5"/>
  <c r="AT52" i="5"/>
  <c r="AU52" i="5"/>
  <c r="AT220" i="5"/>
  <c r="AU220" i="5"/>
  <c r="AI147" i="5"/>
  <c r="AG146" i="5"/>
  <c r="AH146" i="5"/>
  <c r="AJ50" i="5"/>
  <c r="AK51" i="5"/>
  <c r="AL51" i="5" s="1"/>
  <c r="AJ222" i="5"/>
  <c r="AK221" i="5"/>
  <c r="AL221" i="5" s="1"/>
  <c r="AM53" i="5" l="1"/>
  <c r="AP53" i="5"/>
  <c r="AO53" i="5"/>
  <c r="AP219" i="5"/>
  <c r="AO219" i="5"/>
  <c r="AM219" i="5"/>
  <c r="AQ219" i="5"/>
  <c r="AR219" i="5" s="1"/>
  <c r="AN220" i="5"/>
  <c r="AP220" i="5" s="1"/>
  <c r="AQ53" i="5"/>
  <c r="AR53" i="5" s="1"/>
  <c r="AN52" i="5"/>
  <c r="AT51" i="5"/>
  <c r="AU51" i="5"/>
  <c r="AT221" i="5"/>
  <c r="AU221" i="5"/>
  <c r="AI148" i="5"/>
  <c r="AH147" i="5"/>
  <c r="AG147" i="5"/>
  <c r="AJ223" i="5"/>
  <c r="AK222" i="5"/>
  <c r="AL222" i="5" s="1"/>
  <c r="AJ49" i="5"/>
  <c r="AK50" i="5"/>
  <c r="AL50" i="5" s="1"/>
  <c r="AO220" i="5" l="1"/>
  <c r="AN221" i="5"/>
  <c r="AQ221" i="5" s="1"/>
  <c r="AR221" i="5" s="1"/>
  <c r="AM220" i="5"/>
  <c r="AQ220" i="5"/>
  <c r="AR220" i="5" s="1"/>
  <c r="AO52" i="5"/>
  <c r="AQ52" i="5"/>
  <c r="AR52" i="5" s="1"/>
  <c r="AP52" i="5"/>
  <c r="AM52" i="5"/>
  <c r="AN51" i="5"/>
  <c r="AQ51" i="5" s="1"/>
  <c r="AR51" i="5" s="1"/>
  <c r="AT50" i="5"/>
  <c r="AU50" i="5"/>
  <c r="AT222" i="5"/>
  <c r="AU222" i="5"/>
  <c r="AI149" i="5"/>
  <c r="AG148" i="5"/>
  <c r="AH148" i="5"/>
  <c r="AJ48" i="5"/>
  <c r="AK49" i="5"/>
  <c r="AL49" i="5" s="1"/>
  <c r="AJ224" i="5"/>
  <c r="AK223" i="5"/>
  <c r="AL223" i="5" s="1"/>
  <c r="AO221" i="5" l="1"/>
  <c r="AM221" i="5"/>
  <c r="AP221" i="5"/>
  <c r="AN222" i="5"/>
  <c r="AP222" i="5" s="1"/>
  <c r="AN50" i="5"/>
  <c r="AM50" i="5" s="1"/>
  <c r="AP51" i="5"/>
  <c r="AO51" i="5"/>
  <c r="AM51" i="5"/>
  <c r="AT49" i="5"/>
  <c r="AU49" i="5"/>
  <c r="AT223" i="5"/>
  <c r="AU223" i="5"/>
  <c r="AI150" i="5"/>
  <c r="AG149" i="5"/>
  <c r="AH149" i="5"/>
  <c r="AJ47" i="5"/>
  <c r="AK48" i="5"/>
  <c r="AL48" i="5" s="1"/>
  <c r="AJ225" i="5"/>
  <c r="AK224" i="5"/>
  <c r="AL224" i="5" s="1"/>
  <c r="AQ222" i="5" l="1"/>
  <c r="AR222" i="5" s="1"/>
  <c r="AM222" i="5"/>
  <c r="AO222" i="5"/>
  <c r="AO50" i="5"/>
  <c r="AQ50" i="5"/>
  <c r="AR50" i="5" s="1"/>
  <c r="AN223" i="5"/>
  <c r="AN49" i="5"/>
  <c r="AM49" i="5" s="1"/>
  <c r="AP50" i="5"/>
  <c r="AT224" i="5"/>
  <c r="AU224" i="5"/>
  <c r="AT48" i="5"/>
  <c r="AU48" i="5"/>
  <c r="AI151" i="5"/>
  <c r="AH150" i="5"/>
  <c r="AG150" i="5"/>
  <c r="AJ46" i="5"/>
  <c r="AK47" i="5"/>
  <c r="AL47" i="5" s="1"/>
  <c r="AJ226" i="5"/>
  <c r="AK225" i="5"/>
  <c r="AL225" i="5" s="1"/>
  <c r="AP49" i="5" l="1"/>
  <c r="AO49" i="5"/>
  <c r="AN48" i="5"/>
  <c r="AO48" i="5" s="1"/>
  <c r="AP223" i="5"/>
  <c r="AO223" i="5"/>
  <c r="AM223" i="5"/>
  <c r="AQ223" i="5"/>
  <c r="AR223" i="5" s="1"/>
  <c r="AN224" i="5"/>
  <c r="AM224" i="5" s="1"/>
  <c r="AQ49" i="5"/>
  <c r="AR49" i="5" s="1"/>
  <c r="AU47" i="5"/>
  <c r="AT47" i="5"/>
  <c r="AT225" i="5"/>
  <c r="AU225" i="5"/>
  <c r="AI152" i="5"/>
  <c r="AH151" i="5"/>
  <c r="AG151" i="5"/>
  <c r="AJ227" i="5"/>
  <c r="AK226" i="5"/>
  <c r="AL226" i="5" s="1"/>
  <c r="AJ45" i="5"/>
  <c r="AK46" i="5"/>
  <c r="AL46" i="5" s="1"/>
  <c r="AN47" i="5" l="1"/>
  <c r="AP47" i="5" s="1"/>
  <c r="AQ224" i="5"/>
  <c r="AR224" i="5" s="1"/>
  <c r="AO224" i="5"/>
  <c r="AP48" i="5"/>
  <c r="AQ48" i="5"/>
  <c r="AR48" i="5" s="1"/>
  <c r="AM48" i="5"/>
  <c r="AN225" i="5"/>
  <c r="AP224" i="5"/>
  <c r="AT46" i="5"/>
  <c r="AU46" i="5"/>
  <c r="AT226" i="5"/>
  <c r="AU226" i="5"/>
  <c r="AI153" i="5"/>
  <c r="AH152" i="5"/>
  <c r="AG152" i="5"/>
  <c r="AJ44" i="5"/>
  <c r="AK45" i="5"/>
  <c r="AL45" i="5" s="1"/>
  <c r="AJ228" i="5"/>
  <c r="AK227" i="5"/>
  <c r="AL227" i="5" s="1"/>
  <c r="AO47" i="5" l="1"/>
  <c r="AM47" i="5"/>
  <c r="AQ47" i="5"/>
  <c r="AR47" i="5" s="1"/>
  <c r="AM225" i="5"/>
  <c r="AP225" i="5"/>
  <c r="AO225" i="5"/>
  <c r="AQ225" i="5"/>
  <c r="AR225" i="5" s="1"/>
  <c r="AN46" i="5"/>
  <c r="AN226" i="5"/>
  <c r="AU227" i="5"/>
  <c r="AT227" i="5"/>
  <c r="AT45" i="5"/>
  <c r="AU45" i="5"/>
  <c r="AI154" i="5"/>
  <c r="AH153" i="5"/>
  <c r="AG153" i="5"/>
  <c r="AJ229" i="5"/>
  <c r="AK228" i="5"/>
  <c r="AL228" i="5" s="1"/>
  <c r="AJ43" i="5"/>
  <c r="AK44" i="5"/>
  <c r="AL44" i="5" s="1"/>
  <c r="AN227" i="5" l="1"/>
  <c r="AQ227" i="5" s="1"/>
  <c r="AR227" i="5" s="1"/>
  <c r="AQ46" i="5"/>
  <c r="AR46" i="5" s="1"/>
  <c r="AO46" i="5"/>
  <c r="AM226" i="5"/>
  <c r="AQ226" i="5"/>
  <c r="AR226" i="5" s="1"/>
  <c r="AP226" i="5"/>
  <c r="AO226" i="5"/>
  <c r="AN45" i="5"/>
  <c r="AQ45" i="5" s="1"/>
  <c r="AR45" i="5" s="1"/>
  <c r="AM46" i="5"/>
  <c r="AP46" i="5"/>
  <c r="AT44" i="5"/>
  <c r="AU44" i="5"/>
  <c r="AT228" i="5"/>
  <c r="AU228" i="5"/>
  <c r="AI155" i="5"/>
  <c r="AG154" i="5"/>
  <c r="AH154" i="5"/>
  <c r="AJ42" i="5"/>
  <c r="AK43" i="5"/>
  <c r="AL43" i="5" s="1"/>
  <c r="AJ230" i="5"/>
  <c r="AK229" i="5"/>
  <c r="AL229" i="5" s="1"/>
  <c r="AP227" i="5" l="1"/>
  <c r="AO227" i="5"/>
  <c r="AM227" i="5"/>
  <c r="AN44" i="5"/>
  <c r="AQ44" i="5" s="1"/>
  <c r="AR44" i="5" s="1"/>
  <c r="AP45" i="5"/>
  <c r="AO45" i="5"/>
  <c r="AM45" i="5"/>
  <c r="AN228" i="5"/>
  <c r="AT229" i="5"/>
  <c r="AU229" i="5"/>
  <c r="AT43" i="5"/>
  <c r="AU43" i="5"/>
  <c r="AI156" i="5"/>
  <c r="AG155" i="5"/>
  <c r="AH155" i="5"/>
  <c r="AJ231" i="5"/>
  <c r="AK230" i="5"/>
  <c r="AL230" i="5" s="1"/>
  <c r="AJ41" i="5"/>
  <c r="AK42" i="5"/>
  <c r="AL42" i="5" s="1"/>
  <c r="AO44" i="5" l="1"/>
  <c r="AP44" i="5"/>
  <c r="AM44" i="5"/>
  <c r="AP228" i="5"/>
  <c r="AQ228" i="5"/>
  <c r="AR228" i="5" s="1"/>
  <c r="AO228" i="5"/>
  <c r="AN43" i="5"/>
  <c r="AP43" i="5" s="1"/>
  <c r="AN229" i="5"/>
  <c r="AQ229" i="5" s="1"/>
  <c r="AR229" i="5" s="1"/>
  <c r="AM228" i="5"/>
  <c r="AT230" i="5"/>
  <c r="AU230" i="5"/>
  <c r="AT42" i="5"/>
  <c r="AU42" i="5"/>
  <c r="AI157" i="5"/>
  <c r="AH156" i="5"/>
  <c r="AG156" i="5"/>
  <c r="AJ232" i="5"/>
  <c r="AK231" i="5"/>
  <c r="AL231" i="5" s="1"/>
  <c r="AJ40" i="5"/>
  <c r="AK41" i="5"/>
  <c r="AL41" i="5" s="1"/>
  <c r="AO43" i="5" l="1"/>
  <c r="AM229" i="5"/>
  <c r="AN230" i="5"/>
  <c r="AP230" i="5" s="1"/>
  <c r="AO229" i="5"/>
  <c r="AP229" i="5"/>
  <c r="AQ43" i="5"/>
  <c r="AR43" i="5" s="1"/>
  <c r="AM43" i="5"/>
  <c r="AN42" i="5"/>
  <c r="AT231" i="5"/>
  <c r="AU231" i="5"/>
  <c r="AT41" i="5"/>
  <c r="AU41" i="5"/>
  <c r="AI158" i="5"/>
  <c r="AH157" i="5"/>
  <c r="AG157" i="5"/>
  <c r="AJ39" i="5"/>
  <c r="AK40" i="5"/>
  <c r="AL40" i="5" s="1"/>
  <c r="AJ233" i="5"/>
  <c r="AK232" i="5"/>
  <c r="AL232" i="5" s="1"/>
  <c r="AO230" i="5" l="1"/>
  <c r="AM230" i="5"/>
  <c r="AN41" i="5"/>
  <c r="AM41" i="5" s="1"/>
  <c r="AQ230" i="5"/>
  <c r="AR230" i="5" s="1"/>
  <c r="AQ42" i="5"/>
  <c r="AR42" i="5" s="1"/>
  <c r="AM42" i="5"/>
  <c r="AO42" i="5"/>
  <c r="AN231" i="5"/>
  <c r="AO231" i="5" s="1"/>
  <c r="AP42" i="5"/>
  <c r="AT232" i="5"/>
  <c r="AU232" i="5"/>
  <c r="AT40" i="5"/>
  <c r="AU40" i="5"/>
  <c r="AI159" i="5"/>
  <c r="AH158" i="5"/>
  <c r="AG158" i="5"/>
  <c r="AJ234" i="5"/>
  <c r="AK233" i="5"/>
  <c r="AL233" i="5" s="1"/>
  <c r="AJ38" i="5"/>
  <c r="AK39" i="5"/>
  <c r="AL39" i="5" s="1"/>
  <c r="AQ41" i="5" l="1"/>
  <c r="AR41" i="5" s="1"/>
  <c r="AN40" i="5"/>
  <c r="AQ40" i="5" s="1"/>
  <c r="AR40" i="5" s="1"/>
  <c r="AO41" i="5"/>
  <c r="AP41" i="5"/>
  <c r="AQ231" i="5"/>
  <c r="AR231" i="5" s="1"/>
  <c r="AN232" i="5"/>
  <c r="AO232" i="5" s="1"/>
  <c r="AP231" i="5"/>
  <c r="AM231" i="5"/>
  <c r="AT39" i="5"/>
  <c r="AU39" i="5"/>
  <c r="AT233" i="5"/>
  <c r="AU233" i="5"/>
  <c r="AI160" i="5"/>
  <c r="AG159" i="5"/>
  <c r="AH159" i="5"/>
  <c r="AJ235" i="5"/>
  <c r="AK234" i="5"/>
  <c r="AL234" i="5" s="1"/>
  <c r="AJ37" i="5"/>
  <c r="AK38" i="5"/>
  <c r="AL38" i="5" s="1"/>
  <c r="AM40" i="5" l="1"/>
  <c r="AP40" i="5"/>
  <c r="AO40" i="5"/>
  <c r="AM232" i="5"/>
  <c r="AP232" i="5"/>
  <c r="AQ232" i="5"/>
  <c r="AR232" i="5" s="1"/>
  <c r="AN39" i="5"/>
  <c r="AN233" i="5"/>
  <c r="AT38" i="5"/>
  <c r="AU38" i="5"/>
  <c r="AT234" i="5"/>
  <c r="AU234" i="5"/>
  <c r="AI161" i="5"/>
  <c r="AH160" i="5"/>
  <c r="AG160" i="5"/>
  <c r="AJ236" i="5"/>
  <c r="AK235" i="5"/>
  <c r="AL235" i="5" s="1"/>
  <c r="AJ36" i="5"/>
  <c r="AK37" i="5"/>
  <c r="AL37" i="5" s="1"/>
  <c r="AN38" i="5" l="1"/>
  <c r="AM38" i="5" s="1"/>
  <c r="AP233" i="5"/>
  <c r="AQ233" i="5"/>
  <c r="AR233" i="5" s="1"/>
  <c r="AO233" i="5"/>
  <c r="AM233" i="5"/>
  <c r="AO39" i="5"/>
  <c r="AP39" i="5"/>
  <c r="AQ39" i="5"/>
  <c r="AR39" i="5" s="1"/>
  <c r="AM39" i="5"/>
  <c r="AN234" i="5"/>
  <c r="AP234" i="5" s="1"/>
  <c r="AT37" i="5"/>
  <c r="AU37" i="5"/>
  <c r="AT235" i="5"/>
  <c r="AU235" i="5"/>
  <c r="AI162" i="5"/>
  <c r="AG161" i="5"/>
  <c r="AH161" i="5"/>
  <c r="AJ237" i="5"/>
  <c r="AK236" i="5"/>
  <c r="AL236" i="5" s="1"/>
  <c r="AJ35" i="5"/>
  <c r="AK36" i="5"/>
  <c r="AL36" i="5" s="1"/>
  <c r="AO38" i="5" l="1"/>
  <c r="AP38" i="5"/>
  <c r="AQ38" i="5"/>
  <c r="AR38" i="5" s="1"/>
  <c r="AN235" i="5"/>
  <c r="AO235" i="5" s="1"/>
  <c r="AN37" i="5"/>
  <c r="AQ234" i="5"/>
  <c r="AR234" i="5" s="1"/>
  <c r="AO234" i="5"/>
  <c r="AM234" i="5"/>
  <c r="AT36" i="5"/>
  <c r="AU36" i="5"/>
  <c r="AT236" i="5"/>
  <c r="AU236" i="5"/>
  <c r="AI163" i="5"/>
  <c r="AH162" i="5"/>
  <c r="AG162" i="5"/>
  <c r="AJ34" i="5"/>
  <c r="AK35" i="5"/>
  <c r="AL35" i="5" s="1"/>
  <c r="AJ238" i="5"/>
  <c r="AK237" i="5"/>
  <c r="AL237" i="5" s="1"/>
  <c r="AQ235" i="5" l="1"/>
  <c r="AR235" i="5" s="1"/>
  <c r="AO37" i="5"/>
  <c r="AP37" i="5"/>
  <c r="AP235" i="5"/>
  <c r="AN36" i="5"/>
  <c r="AM36" i="5" s="1"/>
  <c r="AQ37" i="5"/>
  <c r="AR37" i="5" s="1"/>
  <c r="AM235" i="5"/>
  <c r="AM37" i="5"/>
  <c r="AN236" i="5"/>
  <c r="AT237" i="5"/>
  <c r="AU237" i="5"/>
  <c r="AU35" i="5"/>
  <c r="AT35" i="5"/>
  <c r="AI164" i="5"/>
  <c r="AH163" i="5"/>
  <c r="AG163" i="5"/>
  <c r="AJ239" i="5"/>
  <c r="AK238" i="5"/>
  <c r="AL238" i="5" s="1"/>
  <c r="AJ33" i="5"/>
  <c r="AK34" i="5"/>
  <c r="AL34" i="5" s="1"/>
  <c r="AN35" i="5" l="1"/>
  <c r="AP35" i="5" s="1"/>
  <c r="AP36" i="5"/>
  <c r="AO36" i="5"/>
  <c r="AQ36" i="5"/>
  <c r="AR36" i="5" s="1"/>
  <c r="AO236" i="5"/>
  <c r="AM236" i="5"/>
  <c r="AQ236" i="5"/>
  <c r="AR236" i="5" s="1"/>
  <c r="AP236" i="5"/>
  <c r="AN237" i="5"/>
  <c r="AO237" i="5" s="1"/>
  <c r="AT34" i="5"/>
  <c r="AU34" i="5"/>
  <c r="AT238" i="5"/>
  <c r="AU238" i="5"/>
  <c r="AI165" i="5"/>
  <c r="AG164" i="5"/>
  <c r="AH164" i="5"/>
  <c r="AJ32" i="5"/>
  <c r="AK33" i="5"/>
  <c r="AL33" i="5" s="1"/>
  <c r="AJ240" i="5"/>
  <c r="AK239" i="5"/>
  <c r="AL239" i="5" s="1"/>
  <c r="AQ35" i="5" l="1"/>
  <c r="AR35" i="5" s="1"/>
  <c r="AO35" i="5"/>
  <c r="AM35" i="5"/>
  <c r="AP237" i="5"/>
  <c r="AQ237" i="5"/>
  <c r="AR237" i="5" s="1"/>
  <c r="AM237" i="5"/>
  <c r="AN34" i="5"/>
  <c r="AO34" i="5" s="1"/>
  <c r="AN238" i="5"/>
  <c r="AT33" i="5"/>
  <c r="AU33" i="5"/>
  <c r="AU239" i="5"/>
  <c r="AT239" i="5"/>
  <c r="AI166" i="5"/>
  <c r="AG165" i="5"/>
  <c r="AH165" i="5"/>
  <c r="AJ31" i="5"/>
  <c r="AK32" i="5"/>
  <c r="AL32" i="5" s="1"/>
  <c r="AJ241" i="5"/>
  <c r="AK240" i="5"/>
  <c r="AL240" i="5" s="1"/>
  <c r="AQ34" i="5" l="1"/>
  <c r="AR34" i="5" s="1"/>
  <c r="AM34" i="5"/>
  <c r="AP34" i="5"/>
  <c r="AQ238" i="5"/>
  <c r="AR238" i="5" s="1"/>
  <c r="AP238" i="5"/>
  <c r="AM238" i="5"/>
  <c r="AO238" i="5"/>
  <c r="AN33" i="5"/>
  <c r="AQ33" i="5" s="1"/>
  <c r="AR33" i="5" s="1"/>
  <c r="AN239" i="5"/>
  <c r="AT240" i="5"/>
  <c r="AU240" i="5"/>
  <c r="AT32" i="5"/>
  <c r="AU32" i="5"/>
  <c r="AI167" i="5"/>
  <c r="AH166" i="5"/>
  <c r="AG166" i="5"/>
  <c r="AJ242" i="5"/>
  <c r="AK241" i="5"/>
  <c r="AL241" i="5" s="1"/>
  <c r="AJ30" i="5"/>
  <c r="AK31" i="5"/>
  <c r="AL31" i="5" s="1"/>
  <c r="AN32" i="5" l="1"/>
  <c r="AQ32" i="5" s="1"/>
  <c r="AR32" i="5" s="1"/>
  <c r="AO33" i="5"/>
  <c r="AP33" i="5"/>
  <c r="AM33" i="5"/>
  <c r="AM239" i="5"/>
  <c r="AQ239" i="5"/>
  <c r="AR239" i="5" s="1"/>
  <c r="AO239" i="5"/>
  <c r="AP239" i="5"/>
  <c r="AN240" i="5"/>
  <c r="AM240" i="5" s="1"/>
  <c r="AT31" i="5"/>
  <c r="AU31" i="5"/>
  <c r="AT241" i="5"/>
  <c r="AU241" i="5"/>
  <c r="AI168" i="5"/>
  <c r="AH167" i="5"/>
  <c r="AG167" i="5"/>
  <c r="AJ29" i="5"/>
  <c r="AK30" i="5"/>
  <c r="AL30" i="5" s="1"/>
  <c r="AJ243" i="5"/>
  <c r="AK242" i="5"/>
  <c r="AL242" i="5" s="1"/>
  <c r="AN241" i="5" l="1"/>
  <c r="AM241" i="5" s="1"/>
  <c r="AQ240" i="5"/>
  <c r="AR240" i="5" s="1"/>
  <c r="AM32" i="5"/>
  <c r="AO32" i="5"/>
  <c r="AP32" i="5"/>
  <c r="AO240" i="5"/>
  <c r="AP240" i="5"/>
  <c r="AN31" i="5"/>
  <c r="AP31" i="5" s="1"/>
  <c r="AU242" i="5"/>
  <c r="AT242" i="5"/>
  <c r="AT30" i="5"/>
  <c r="AU30" i="5"/>
  <c r="AI169" i="5"/>
  <c r="AG168" i="5"/>
  <c r="AH168" i="5"/>
  <c r="AJ244" i="5"/>
  <c r="AK243" i="5"/>
  <c r="AL243" i="5" s="1"/>
  <c r="AJ28" i="5"/>
  <c r="AK29" i="5"/>
  <c r="AL29" i="5" s="1"/>
  <c r="AP241" i="5" l="1"/>
  <c r="AQ241" i="5"/>
  <c r="AR241" i="5" s="1"/>
  <c r="AO241" i="5"/>
  <c r="AN30" i="5"/>
  <c r="AM31" i="5"/>
  <c r="AO31" i="5"/>
  <c r="AQ31" i="5"/>
  <c r="AR31" i="5" s="1"/>
  <c r="AN242" i="5"/>
  <c r="AT29" i="5"/>
  <c r="AU29" i="5"/>
  <c r="AT243" i="5"/>
  <c r="AU243" i="5"/>
  <c r="AI170" i="5"/>
  <c r="AG169" i="5"/>
  <c r="AH169" i="5"/>
  <c r="AJ27" i="5"/>
  <c r="AK28" i="5"/>
  <c r="AL28" i="5" s="1"/>
  <c r="AJ245" i="5"/>
  <c r="AK244" i="5"/>
  <c r="AL244" i="5" s="1"/>
  <c r="AN243" i="5" l="1"/>
  <c r="AO243" i="5" s="1"/>
  <c r="AM242" i="5"/>
  <c r="AP242" i="5"/>
  <c r="AQ242" i="5"/>
  <c r="AR242" i="5" s="1"/>
  <c r="AQ30" i="5"/>
  <c r="AR30" i="5" s="1"/>
  <c r="AO30" i="5"/>
  <c r="AP30" i="5"/>
  <c r="AM30" i="5"/>
  <c r="AO242" i="5"/>
  <c r="AN29" i="5"/>
  <c r="AP29" i="5" s="1"/>
  <c r="AT28" i="5"/>
  <c r="AU28" i="5"/>
  <c r="AT244" i="5"/>
  <c r="AU244" i="5"/>
  <c r="AI171" i="5"/>
  <c r="AH170" i="5"/>
  <c r="AG170" i="5"/>
  <c r="AJ246" i="5"/>
  <c r="AK245" i="5"/>
  <c r="AL245" i="5" s="1"/>
  <c r="AJ26" i="5"/>
  <c r="AK27" i="5"/>
  <c r="AL27" i="5" s="1"/>
  <c r="AQ243" i="5" l="1"/>
  <c r="AR243" i="5" s="1"/>
  <c r="AP243" i="5"/>
  <c r="AM243" i="5"/>
  <c r="AN244" i="5"/>
  <c r="AM244" i="5" s="1"/>
  <c r="AN28" i="5"/>
  <c r="AP28" i="5" s="1"/>
  <c r="AM29" i="5"/>
  <c r="AO29" i="5"/>
  <c r="AQ29" i="5"/>
  <c r="AR29" i="5" s="1"/>
  <c r="AU27" i="5"/>
  <c r="AT27" i="5"/>
  <c r="AT245" i="5"/>
  <c r="AU245" i="5"/>
  <c r="AI172" i="5"/>
  <c r="AG171" i="5"/>
  <c r="AH171" i="5"/>
  <c r="AJ247" i="5"/>
  <c r="AK246" i="5"/>
  <c r="AL246" i="5" s="1"/>
  <c r="AJ25" i="5"/>
  <c r="AK26" i="5"/>
  <c r="AL26" i="5" s="1"/>
  <c r="AO244" i="5" l="1"/>
  <c r="AP244" i="5"/>
  <c r="AN245" i="5"/>
  <c r="AM245" i="5" s="1"/>
  <c r="AQ244" i="5"/>
  <c r="AR244" i="5" s="1"/>
  <c r="AO28" i="5"/>
  <c r="AM28" i="5"/>
  <c r="AQ28" i="5"/>
  <c r="AR28" i="5" s="1"/>
  <c r="AN27" i="5"/>
  <c r="AM27" i="5" s="1"/>
  <c r="AT246" i="5"/>
  <c r="AU246" i="5"/>
  <c r="AT26" i="5"/>
  <c r="AU26" i="5"/>
  <c r="AI173" i="5"/>
  <c r="AH172" i="5"/>
  <c r="AG172" i="5"/>
  <c r="AJ24" i="5"/>
  <c r="AK25" i="5"/>
  <c r="AL25" i="5" s="1"/>
  <c r="AJ248" i="5"/>
  <c r="AK247" i="5"/>
  <c r="AL247" i="5" s="1"/>
  <c r="AO245" i="5" l="1"/>
  <c r="AP245" i="5"/>
  <c r="AQ245" i="5"/>
  <c r="AR245" i="5" s="1"/>
  <c r="AN246" i="5"/>
  <c r="AO27" i="5"/>
  <c r="AP27" i="5"/>
  <c r="AN26" i="5"/>
  <c r="AO26" i="5" s="1"/>
  <c r="AQ27" i="5"/>
  <c r="AR27" i="5" s="1"/>
  <c r="AU247" i="5"/>
  <c r="AT247" i="5"/>
  <c r="AT25" i="5"/>
  <c r="AU25" i="5"/>
  <c r="AI174" i="5"/>
  <c r="AH173" i="5"/>
  <c r="AG173" i="5"/>
  <c r="AJ249" i="5"/>
  <c r="AK248" i="5"/>
  <c r="AL248" i="5" s="1"/>
  <c r="AJ23" i="5"/>
  <c r="AK24" i="5"/>
  <c r="AL24" i="5" s="1"/>
  <c r="AQ26" i="5" l="1"/>
  <c r="AR26" i="5" s="1"/>
  <c r="AP26" i="5"/>
  <c r="AM26" i="5"/>
  <c r="AP246" i="5"/>
  <c r="AQ246" i="5"/>
  <c r="AR246" i="5" s="1"/>
  <c r="AM246" i="5"/>
  <c r="AN25" i="5"/>
  <c r="AM25" i="5" s="1"/>
  <c r="AN247" i="5"/>
  <c r="AM247" i="5" s="1"/>
  <c r="AO246" i="5"/>
  <c r="AT248" i="5"/>
  <c r="AU248" i="5"/>
  <c r="AT24" i="5"/>
  <c r="AU24" i="5"/>
  <c r="AI175" i="5"/>
  <c r="AH174" i="5"/>
  <c r="AG174" i="5"/>
  <c r="AJ22" i="5"/>
  <c r="AK23" i="5"/>
  <c r="AL23" i="5" s="1"/>
  <c r="AJ250" i="5"/>
  <c r="AK249" i="5"/>
  <c r="AL249" i="5" s="1"/>
  <c r="AP25" i="5" l="1"/>
  <c r="AN248" i="5"/>
  <c r="AO247" i="5"/>
  <c r="AP247" i="5"/>
  <c r="AQ25" i="5"/>
  <c r="AR25" i="5" s="1"/>
  <c r="AO25" i="5"/>
  <c r="AQ247" i="5"/>
  <c r="AR247" i="5" s="1"/>
  <c r="AN24" i="5"/>
  <c r="AT23" i="5"/>
  <c r="AU23" i="5"/>
  <c r="AT249" i="5"/>
  <c r="AU249" i="5"/>
  <c r="AI176" i="5"/>
  <c r="AG175" i="5"/>
  <c r="AH175" i="5"/>
  <c r="AJ251" i="5"/>
  <c r="AK250" i="5"/>
  <c r="AL250" i="5" s="1"/>
  <c r="AJ21" i="5"/>
  <c r="AK22" i="5"/>
  <c r="AL22" i="5" s="1"/>
  <c r="AN23" i="5" l="1"/>
  <c r="AM248" i="5"/>
  <c r="AO248" i="5"/>
  <c r="AP248" i="5"/>
  <c r="AQ248" i="5"/>
  <c r="AR248" i="5" s="1"/>
  <c r="AQ24" i="5"/>
  <c r="AR24" i="5" s="1"/>
  <c r="AP24" i="5"/>
  <c r="AM24" i="5"/>
  <c r="AN249" i="5"/>
  <c r="AO249" i="5" s="1"/>
  <c r="AO24" i="5"/>
  <c r="AT22" i="5"/>
  <c r="AU22" i="5"/>
  <c r="AT250" i="5"/>
  <c r="AU250" i="5"/>
  <c r="AI177" i="5"/>
  <c r="AG176" i="5"/>
  <c r="AH176" i="5"/>
  <c r="AJ252" i="5"/>
  <c r="AK251" i="5"/>
  <c r="AL251" i="5" s="1"/>
  <c r="AJ20" i="5"/>
  <c r="AK21" i="5"/>
  <c r="AL21" i="5" s="1"/>
  <c r="AN22" i="5" l="1"/>
  <c r="AO22" i="5" s="1"/>
  <c r="AP249" i="5"/>
  <c r="AP23" i="5"/>
  <c r="AQ23" i="5"/>
  <c r="AR23" i="5" s="1"/>
  <c r="AM23" i="5"/>
  <c r="AN250" i="5"/>
  <c r="AO23" i="5"/>
  <c r="AQ249" i="5"/>
  <c r="AR249" i="5" s="1"/>
  <c r="AM249" i="5"/>
  <c r="AT21" i="5"/>
  <c r="AU21" i="5"/>
  <c r="AT251" i="5"/>
  <c r="AU251" i="5"/>
  <c r="AI178" i="5"/>
  <c r="AG177" i="5"/>
  <c r="AH177" i="5"/>
  <c r="AJ19" i="5"/>
  <c r="AK20" i="5"/>
  <c r="AL20" i="5" s="1"/>
  <c r="AJ253" i="5"/>
  <c r="AK252" i="5"/>
  <c r="AL252" i="5" s="1"/>
  <c r="AM22" i="5" l="1"/>
  <c r="AQ22" i="5"/>
  <c r="AR22" i="5" s="1"/>
  <c r="AN251" i="5"/>
  <c r="AQ251" i="5" s="1"/>
  <c r="AR251" i="5" s="1"/>
  <c r="AP22" i="5"/>
  <c r="AP250" i="5"/>
  <c r="AQ250" i="5"/>
  <c r="AR250" i="5" s="1"/>
  <c r="AO250" i="5"/>
  <c r="AN21" i="5"/>
  <c r="AP21" i="5" s="1"/>
  <c r="AM250" i="5"/>
  <c r="AT252" i="5"/>
  <c r="AU252" i="5"/>
  <c r="AT20" i="5"/>
  <c r="AU20" i="5"/>
  <c r="AI179" i="5"/>
  <c r="AH178" i="5"/>
  <c r="AG178" i="5"/>
  <c r="AJ18" i="5"/>
  <c r="AK19" i="5"/>
  <c r="AL19" i="5" s="1"/>
  <c r="AJ254" i="5"/>
  <c r="AK253" i="5"/>
  <c r="AL253" i="5" s="1"/>
  <c r="AO251" i="5" l="1"/>
  <c r="AO21" i="5"/>
  <c r="AM21" i="5"/>
  <c r="AQ21" i="5"/>
  <c r="AR21" i="5" s="1"/>
  <c r="AM251" i="5"/>
  <c r="AP251" i="5"/>
  <c r="AN20" i="5"/>
  <c r="AP20" i="5" s="1"/>
  <c r="AN252" i="5"/>
  <c r="AO252" i="5" s="1"/>
  <c r="AT253" i="5"/>
  <c r="AU253" i="5"/>
  <c r="AU19" i="5"/>
  <c r="AT19" i="5"/>
  <c r="AI180" i="5"/>
  <c r="AH179" i="5"/>
  <c r="AG179" i="5"/>
  <c r="AJ255" i="5"/>
  <c r="AK254" i="5"/>
  <c r="AL254" i="5" s="1"/>
  <c r="AJ17" i="5"/>
  <c r="AK18" i="5"/>
  <c r="AL18" i="5" s="1"/>
  <c r="AN19" i="5" l="1"/>
  <c r="AQ19" i="5" s="1"/>
  <c r="AR19" i="5" s="1"/>
  <c r="AN253" i="5"/>
  <c r="AO253" i="5" s="1"/>
  <c r="AM20" i="5"/>
  <c r="AQ20" i="5"/>
  <c r="AR20" i="5" s="1"/>
  <c r="AM252" i="5"/>
  <c r="AP252" i="5"/>
  <c r="AQ252" i="5"/>
  <c r="AR252" i="5" s="1"/>
  <c r="AO20" i="5"/>
  <c r="AT18" i="5"/>
  <c r="AU18" i="5"/>
  <c r="AT254" i="5"/>
  <c r="AU254" i="5"/>
  <c r="AI181" i="5"/>
  <c r="AG180" i="5"/>
  <c r="AH180" i="5"/>
  <c r="AJ16" i="5"/>
  <c r="AK17" i="5"/>
  <c r="AL17" i="5" s="1"/>
  <c r="AJ256" i="5"/>
  <c r="AK255" i="5"/>
  <c r="AL255" i="5" s="1"/>
  <c r="AM19" i="5" l="1"/>
  <c r="AP19" i="5"/>
  <c r="AO19" i="5"/>
  <c r="AN254" i="5"/>
  <c r="AO254" i="5" s="1"/>
  <c r="AQ253" i="5"/>
  <c r="AR253" i="5" s="1"/>
  <c r="AM253" i="5"/>
  <c r="AP253" i="5"/>
  <c r="AN18" i="5"/>
  <c r="AM18" i="5" s="1"/>
  <c r="AT255" i="5"/>
  <c r="AU255" i="5"/>
  <c r="AT17" i="5"/>
  <c r="AU17" i="5"/>
  <c r="AI182" i="5"/>
  <c r="AG181" i="5"/>
  <c r="AH181" i="5"/>
  <c r="AJ257" i="5"/>
  <c r="AK256" i="5"/>
  <c r="AL256" i="5" s="1"/>
  <c r="AJ15" i="5"/>
  <c r="AK16" i="5"/>
  <c r="AL16" i="5" s="1"/>
  <c r="AP254" i="5" l="1"/>
  <c r="AQ254" i="5"/>
  <c r="AR254" i="5" s="1"/>
  <c r="AM254" i="5"/>
  <c r="AN17" i="5"/>
  <c r="AP17" i="5" s="1"/>
  <c r="AN255" i="5"/>
  <c r="AP18" i="5"/>
  <c r="AO18" i="5"/>
  <c r="AQ18" i="5"/>
  <c r="AR18" i="5" s="1"/>
  <c r="AT16" i="5"/>
  <c r="AU16" i="5"/>
  <c r="AT256" i="5"/>
  <c r="AU256" i="5"/>
  <c r="AI183" i="5"/>
  <c r="AH182" i="5"/>
  <c r="AG182" i="5"/>
  <c r="AJ258" i="5"/>
  <c r="AK257" i="5"/>
  <c r="AL257" i="5" s="1"/>
  <c r="AJ14" i="5"/>
  <c r="AK15" i="5"/>
  <c r="AL15" i="5" s="1"/>
  <c r="AO17" i="5" l="1"/>
  <c r="AM17" i="5"/>
  <c r="AQ17" i="5"/>
  <c r="AR17" i="5" s="1"/>
  <c r="AN16" i="5"/>
  <c r="AQ255" i="5"/>
  <c r="AR255" i="5" s="1"/>
  <c r="AP255" i="5"/>
  <c r="AM255" i="5"/>
  <c r="AO255" i="5"/>
  <c r="AN256" i="5"/>
  <c r="AQ256" i="5" s="1"/>
  <c r="AR256" i="5" s="1"/>
  <c r="AT257" i="5"/>
  <c r="AU257" i="5"/>
  <c r="AT15" i="5"/>
  <c r="AU15" i="5"/>
  <c r="AI184" i="5"/>
  <c r="AH183" i="5"/>
  <c r="AG183" i="5"/>
  <c r="AJ259" i="5"/>
  <c r="AK258" i="5"/>
  <c r="AL258" i="5" s="1"/>
  <c r="AJ13" i="5"/>
  <c r="AK14" i="5"/>
  <c r="AL14" i="5" s="1"/>
  <c r="AO256" i="5" l="1"/>
  <c r="AP256" i="5"/>
  <c r="AM256" i="5"/>
  <c r="AP16" i="5"/>
  <c r="AO16" i="5"/>
  <c r="AN257" i="5"/>
  <c r="AO257" i="5" s="1"/>
  <c r="AM16" i="5"/>
  <c r="AQ16" i="5"/>
  <c r="AR16" i="5" s="1"/>
  <c r="AN15" i="5"/>
  <c r="AP15" i="5" s="1"/>
  <c r="AT14" i="5"/>
  <c r="AU14" i="5"/>
  <c r="AT258" i="5"/>
  <c r="AU258" i="5"/>
  <c r="AI185" i="5"/>
  <c r="AH184" i="5"/>
  <c r="AG184" i="5"/>
  <c r="AJ12" i="5"/>
  <c r="AK13" i="5"/>
  <c r="AL13" i="5" s="1"/>
  <c r="AJ260" i="5"/>
  <c r="AK259" i="5"/>
  <c r="AL259" i="5" s="1"/>
  <c r="AN14" i="5" l="1"/>
  <c r="AO14" i="5" s="1"/>
  <c r="AQ15" i="5"/>
  <c r="AR15" i="5" s="1"/>
  <c r="AM15" i="5"/>
  <c r="AN258" i="5"/>
  <c r="AP258" i="5" s="1"/>
  <c r="AP257" i="5"/>
  <c r="AQ257" i="5"/>
  <c r="AR257" i="5" s="1"/>
  <c r="AM257" i="5"/>
  <c r="AO15" i="5"/>
  <c r="AT13" i="5"/>
  <c r="AU13" i="5"/>
  <c r="AT259" i="5"/>
  <c r="AU259" i="5"/>
  <c r="AI186" i="5"/>
  <c r="AG185" i="5"/>
  <c r="AH185" i="5"/>
  <c r="AJ261" i="5"/>
  <c r="AK260" i="5"/>
  <c r="AL260" i="5" s="1"/>
  <c r="AJ11" i="5"/>
  <c r="AK12" i="5"/>
  <c r="AL12" i="5" s="1"/>
  <c r="AQ14" i="5" l="1"/>
  <c r="AR14" i="5" s="1"/>
  <c r="AM14" i="5"/>
  <c r="AP14" i="5"/>
  <c r="AQ258" i="5"/>
  <c r="AR258" i="5" s="1"/>
  <c r="AM258" i="5"/>
  <c r="AO258" i="5"/>
  <c r="AN13" i="5"/>
  <c r="AN259" i="5"/>
  <c r="AQ259" i="5" s="1"/>
  <c r="AR259" i="5" s="1"/>
  <c r="AT12" i="5"/>
  <c r="AU12" i="5"/>
  <c r="AT260" i="5"/>
  <c r="AU260" i="5"/>
  <c r="AI187" i="5"/>
  <c r="AH186" i="5"/>
  <c r="AG186" i="5"/>
  <c r="AJ262" i="5"/>
  <c r="AK261" i="5"/>
  <c r="AL261" i="5" s="1"/>
  <c r="AJ10" i="5"/>
  <c r="AK11" i="5"/>
  <c r="AL11" i="5" s="1"/>
  <c r="AN12" i="5" l="1"/>
  <c r="AP12" i="5" s="1"/>
  <c r="AM259" i="5"/>
  <c r="AP259" i="5"/>
  <c r="AO259" i="5"/>
  <c r="AQ13" i="5"/>
  <c r="AR13" i="5" s="1"/>
  <c r="AP13" i="5"/>
  <c r="AO13" i="5"/>
  <c r="AM13" i="5"/>
  <c r="AN260" i="5"/>
  <c r="AP260" i="5" s="1"/>
  <c r="AT261" i="5"/>
  <c r="AU261" i="5"/>
  <c r="AU11" i="5"/>
  <c r="AT11" i="5"/>
  <c r="AI188" i="5"/>
  <c r="AG187" i="5"/>
  <c r="AH187" i="5"/>
  <c r="AJ9" i="5"/>
  <c r="AK9" i="5" s="1"/>
  <c r="AL9" i="5" s="1"/>
  <c r="AK10" i="5"/>
  <c r="AL10" i="5" s="1"/>
  <c r="AJ263" i="5"/>
  <c r="AK262" i="5"/>
  <c r="AL262" i="5" s="1"/>
  <c r="AO12" i="5" l="1"/>
  <c r="AQ12" i="5"/>
  <c r="AR12" i="5" s="1"/>
  <c r="AM12" i="5"/>
  <c r="AO260" i="5"/>
  <c r="AQ260" i="5"/>
  <c r="AR260" i="5" s="1"/>
  <c r="AN261" i="5"/>
  <c r="AM261" i="5" s="1"/>
  <c r="AN11" i="5"/>
  <c r="AP11" i="5" s="1"/>
  <c r="AM260" i="5"/>
  <c r="AT9" i="5"/>
  <c r="AU9" i="5"/>
  <c r="AT10" i="5"/>
  <c r="AU10" i="5"/>
  <c r="AT262" i="5"/>
  <c r="AU262" i="5"/>
  <c r="AI189" i="5"/>
  <c r="AG188" i="5"/>
  <c r="AH188" i="5"/>
  <c r="AJ264" i="5"/>
  <c r="AK264" i="5" s="1"/>
  <c r="AL264" i="5" s="1"/>
  <c r="AK263" i="5"/>
  <c r="AL263" i="5" s="1"/>
  <c r="AQ11" i="5" l="1"/>
  <c r="AR11" i="5" s="1"/>
  <c r="AO11" i="5"/>
  <c r="AN262" i="5"/>
  <c r="AQ262" i="5" s="1"/>
  <c r="AR262" i="5" s="1"/>
  <c r="AM11" i="5"/>
  <c r="AP261" i="5"/>
  <c r="AQ261" i="5"/>
  <c r="AR261" i="5" s="1"/>
  <c r="AN9" i="5"/>
  <c r="AQ9" i="5" s="1"/>
  <c r="AR9" i="5" s="1"/>
  <c r="AN10" i="5"/>
  <c r="AO261" i="5"/>
  <c r="AT264" i="5"/>
  <c r="AU264" i="5"/>
  <c r="AU263" i="5"/>
  <c r="AT263" i="5"/>
  <c r="AL7" i="5"/>
  <c r="AI190" i="5"/>
  <c r="AH189" i="5"/>
  <c r="AG189" i="5"/>
  <c r="AO9" i="5" l="1"/>
  <c r="AN263" i="5"/>
  <c r="AP263" i="5" s="1"/>
  <c r="AP262" i="5"/>
  <c r="AO262" i="5"/>
  <c r="AM9" i="5"/>
  <c r="AP9" i="5"/>
  <c r="AM262" i="5"/>
  <c r="AN264" i="5"/>
  <c r="AM264" i="5" s="1"/>
  <c r="AM10" i="5"/>
  <c r="AQ10" i="5"/>
  <c r="AR10" i="5" s="1"/>
  <c r="AO10" i="5"/>
  <c r="AP10" i="5"/>
  <c r="AI191" i="5"/>
  <c r="AG190" i="5"/>
  <c r="AH190" i="5"/>
  <c r="AO263" i="5" l="1"/>
  <c r="AM263" i="5"/>
  <c r="AQ263" i="5"/>
  <c r="AR263" i="5" s="1"/>
  <c r="AO264" i="5"/>
  <c r="AQ264" i="5"/>
  <c r="AR264" i="5" s="1"/>
  <c r="AP264" i="5"/>
  <c r="AP7" i="5" s="1"/>
  <c r="AI192" i="5"/>
  <c r="AG191" i="5"/>
  <c r="AH191" i="5"/>
  <c r="AR7" i="5" l="1"/>
  <c r="AI193" i="5"/>
  <c r="AG192" i="5"/>
  <c r="AH192" i="5"/>
  <c r="AI194" i="5" l="1"/>
  <c r="AG193" i="5"/>
  <c r="AH193" i="5"/>
  <c r="AI195" i="5" l="1"/>
  <c r="AH194" i="5"/>
  <c r="AG194" i="5"/>
  <c r="AI196" i="5" l="1"/>
  <c r="AH195" i="5"/>
  <c r="AG195" i="5"/>
  <c r="AI197" i="5" l="1"/>
  <c r="AG196" i="5"/>
  <c r="AH196" i="5"/>
  <c r="AI198" i="5" l="1"/>
  <c r="AG197" i="5"/>
  <c r="AH197" i="5"/>
  <c r="AI199" i="5" l="1"/>
  <c r="AH198" i="5"/>
  <c r="AG198" i="5"/>
  <c r="AI200" i="5" l="1"/>
  <c r="AH199" i="5"/>
  <c r="AG199" i="5"/>
  <c r="AI201" i="5" l="1"/>
  <c r="AG200" i="5"/>
  <c r="AH200" i="5"/>
  <c r="AI202" i="5" l="1"/>
  <c r="AG201" i="5"/>
  <c r="AH201" i="5"/>
  <c r="AI203" i="5" l="1"/>
  <c r="AG202" i="5"/>
  <c r="AH202" i="5"/>
  <c r="AI204" i="5" l="1"/>
  <c r="AG203" i="5"/>
  <c r="AH203" i="5"/>
  <c r="AI205" i="5" l="1"/>
  <c r="AH204" i="5"/>
  <c r="AG204" i="5"/>
  <c r="AI206" i="5" l="1"/>
  <c r="AH205" i="5"/>
  <c r="AG205" i="5"/>
  <c r="AI207" i="5" l="1"/>
  <c r="AG206" i="5"/>
  <c r="AH206" i="5"/>
  <c r="AI208" i="5" l="1"/>
  <c r="AG207" i="5"/>
  <c r="AH207" i="5"/>
  <c r="AI209" i="5" l="1"/>
  <c r="AG208" i="5"/>
  <c r="AH208" i="5"/>
  <c r="AI210" i="5" l="1"/>
  <c r="AG209" i="5"/>
  <c r="AH209" i="5"/>
  <c r="AI211" i="5" l="1"/>
  <c r="AG210" i="5"/>
  <c r="AH210" i="5"/>
  <c r="AI212" i="5" l="1"/>
  <c r="AH211" i="5"/>
  <c r="AG211" i="5"/>
  <c r="AI213" i="5" l="1"/>
  <c r="AH212" i="5"/>
  <c r="AG212" i="5"/>
  <c r="AI214" i="5" l="1"/>
  <c r="AG213" i="5"/>
  <c r="AH213" i="5"/>
  <c r="AI215" i="5" l="1"/>
  <c r="AH214" i="5"/>
  <c r="AG214" i="5"/>
  <c r="AI216" i="5" l="1"/>
  <c r="AH215" i="5"/>
  <c r="AG215" i="5"/>
  <c r="AI217" i="5" l="1"/>
  <c r="AH216" i="5"/>
  <c r="AG216" i="5"/>
  <c r="AI218" i="5" l="1"/>
  <c r="AG217" i="5"/>
  <c r="AH217" i="5"/>
  <c r="AI219" i="5" l="1"/>
  <c r="AG218" i="5"/>
  <c r="AH218" i="5"/>
  <c r="AI220" i="5" l="1"/>
  <c r="AG219" i="5"/>
  <c r="AH219" i="5"/>
  <c r="AI221" i="5" l="1"/>
  <c r="AH220" i="5"/>
  <c r="AG220" i="5"/>
  <c r="AI222" i="5" l="1"/>
  <c r="AH221" i="5"/>
  <c r="AG221" i="5"/>
  <c r="AI223" i="5" l="1"/>
  <c r="AH222" i="5"/>
  <c r="AG222" i="5"/>
  <c r="AI224" i="5" l="1"/>
  <c r="AG223" i="5"/>
  <c r="AH223" i="5"/>
  <c r="AI225" i="5" l="1"/>
  <c r="AG224" i="5"/>
  <c r="AH224" i="5"/>
  <c r="AI226" i="5" l="1"/>
  <c r="AG225" i="5"/>
  <c r="AH225" i="5"/>
  <c r="AI227" i="5" l="1"/>
  <c r="AH226" i="5"/>
  <c r="AG226" i="5"/>
  <c r="AI228" i="5" l="1"/>
  <c r="AH227" i="5"/>
  <c r="AG227" i="5"/>
  <c r="AI229" i="5" l="1"/>
  <c r="AG228" i="5"/>
  <c r="AH228" i="5"/>
  <c r="AI230" i="5" l="1"/>
  <c r="AG229" i="5"/>
  <c r="AH229" i="5"/>
  <c r="AI231" i="5" l="1"/>
  <c r="AH230" i="5"/>
  <c r="AG230" i="5"/>
  <c r="AI232" i="5" l="1"/>
  <c r="AG231" i="5"/>
  <c r="AH231" i="5"/>
  <c r="AI233" i="5" l="1"/>
  <c r="AG232" i="5"/>
  <c r="AH232" i="5"/>
  <c r="AI234" i="5" l="1"/>
  <c r="AG233" i="5"/>
  <c r="AH233" i="5"/>
  <c r="AI235" i="5" l="1"/>
  <c r="AG234" i="5"/>
  <c r="AH234" i="5"/>
  <c r="AI236" i="5" l="1"/>
  <c r="AG235" i="5"/>
  <c r="AH235" i="5"/>
  <c r="AI237" i="5" l="1"/>
  <c r="AG236" i="5"/>
  <c r="AH236" i="5"/>
  <c r="AI238" i="5" l="1"/>
  <c r="AH237" i="5"/>
  <c r="AG237" i="5"/>
  <c r="AI239" i="5" l="1"/>
  <c r="AH238" i="5"/>
  <c r="AG238" i="5"/>
  <c r="AI240" i="5" l="1"/>
  <c r="AH239" i="5"/>
  <c r="AG239" i="5"/>
  <c r="AI241" i="5" l="1"/>
  <c r="AH240" i="5"/>
  <c r="AG240" i="5"/>
  <c r="AI242" i="5" l="1"/>
  <c r="AG241" i="5"/>
  <c r="AH241" i="5"/>
  <c r="AI243" i="5" l="1"/>
  <c r="AH242" i="5"/>
  <c r="AG242" i="5"/>
  <c r="AI244" i="5" l="1"/>
  <c r="AH243" i="5"/>
  <c r="AG243" i="5"/>
  <c r="AI245" i="5" l="1"/>
  <c r="AH244" i="5"/>
  <c r="AG244" i="5"/>
  <c r="AI246" i="5" l="1"/>
  <c r="AG245" i="5"/>
  <c r="AH245" i="5"/>
  <c r="AI247" i="5" l="1"/>
  <c r="AH246" i="5"/>
  <c r="AG246" i="5"/>
  <c r="AI248" i="5" l="1"/>
  <c r="AH247" i="5"/>
  <c r="AG247" i="5"/>
  <c r="AI249" i="5" l="1"/>
  <c r="AG248" i="5"/>
  <c r="AH248" i="5"/>
  <c r="AI250" i="5" l="1"/>
  <c r="AG249" i="5"/>
  <c r="AH249" i="5"/>
  <c r="AI251" i="5" l="1"/>
  <c r="AG250" i="5"/>
  <c r="AH250" i="5"/>
  <c r="AI252" i="5" l="1"/>
  <c r="AG251" i="5"/>
  <c r="AH251" i="5"/>
  <c r="AI253" i="5" l="1"/>
  <c r="AG252" i="5"/>
  <c r="AH252" i="5"/>
  <c r="AI254" i="5" l="1"/>
  <c r="AH253" i="5"/>
  <c r="AG253" i="5"/>
  <c r="AI255" i="5" l="1"/>
  <c r="AG254" i="5"/>
  <c r="AH254" i="5"/>
  <c r="AI256" i="5" l="1"/>
  <c r="AG255" i="5"/>
  <c r="AH255" i="5"/>
  <c r="AI257" i="5" l="1"/>
  <c r="AH256" i="5"/>
  <c r="AG256" i="5"/>
  <c r="AI258" i="5" l="1"/>
  <c r="AG257" i="5"/>
  <c r="AH257" i="5"/>
  <c r="AI259" i="5" l="1"/>
  <c r="AH258" i="5"/>
  <c r="AG258" i="5"/>
  <c r="AI260" i="5" l="1"/>
  <c r="AH259" i="5"/>
  <c r="AG259" i="5"/>
  <c r="AI261" i="5" l="1"/>
  <c r="AG260" i="5"/>
  <c r="AH260" i="5"/>
  <c r="AI262" i="5" l="1"/>
  <c r="AG261" i="5"/>
  <c r="AH261" i="5"/>
  <c r="AI263" i="5" l="1"/>
  <c r="AH262" i="5"/>
  <c r="AG262" i="5"/>
  <c r="AI264" i="5" l="1"/>
  <c r="AH263" i="5"/>
  <c r="AG263" i="5"/>
  <c r="AH264" i="5" l="1"/>
  <c r="AG264" i="5"/>
</calcChain>
</file>

<file path=xl/comments1.xml><?xml version="1.0" encoding="utf-8"?>
<comments xmlns="http://schemas.openxmlformats.org/spreadsheetml/2006/main">
  <authors>
    <author>a0414273</author>
  </authors>
  <commentList>
    <comment ref="AD10" authorId="0">
      <text>
        <r>
          <rPr>
            <b/>
            <sz val="9"/>
            <color indexed="81"/>
            <rFont val="Tahoma"/>
            <family val="2"/>
          </rPr>
          <t>a0414273:</t>
        </r>
        <r>
          <rPr>
            <sz val="9"/>
            <color indexed="81"/>
            <rFont val="Tahoma"/>
            <family val="2"/>
          </rPr>
          <t xml:space="preserve">
-10 to account for filtering delays
Copied from AO136.</t>
        </r>
      </text>
    </comment>
    <comment ref="AD27" authorId="0">
      <text>
        <r>
          <rPr>
            <b/>
            <sz val="9"/>
            <color indexed="81"/>
            <rFont val="Tahoma"/>
            <family val="2"/>
          </rPr>
          <t>a0414273:</t>
        </r>
        <r>
          <rPr>
            <sz val="9"/>
            <color indexed="81"/>
            <rFont val="Tahoma"/>
            <family val="2"/>
          </rPr>
          <t xml:space="preserve">
this would be one volt
</t>
        </r>
      </text>
    </comment>
    <comment ref="AC36" authorId="0">
      <text>
        <r>
          <rPr>
            <b/>
            <sz val="9"/>
            <color indexed="81"/>
            <rFont val="Tahoma"/>
            <family val="2"/>
          </rPr>
          <t>a0414273:</t>
        </r>
        <r>
          <rPr>
            <sz val="9"/>
            <color indexed="81"/>
            <rFont val="Tahoma"/>
            <family val="2"/>
          </rPr>
          <t xml:space="preserve">
found experimentally
</t>
        </r>
      </text>
    </comment>
    <comment ref="AE41" authorId="0">
      <text>
        <r>
          <rPr>
            <b/>
            <sz val="9"/>
            <color indexed="81"/>
            <rFont val="Tahoma"/>
            <family val="2"/>
          </rPr>
          <t>a0414273:</t>
        </r>
        <r>
          <rPr>
            <sz val="9"/>
            <color indexed="81"/>
            <rFont val="Tahoma"/>
            <family val="2"/>
          </rPr>
          <t xml:space="preserve">
Fixed-based on divider</t>
        </r>
      </text>
    </comment>
    <comment ref="AE42" authorId="0">
      <text>
        <r>
          <rPr>
            <b/>
            <sz val="9"/>
            <color indexed="81"/>
            <rFont val="Tahoma"/>
            <family val="2"/>
          </rPr>
          <t>a0414273:</t>
        </r>
        <r>
          <rPr>
            <sz val="9"/>
            <color indexed="81"/>
            <rFont val="Tahoma"/>
            <family val="2"/>
          </rPr>
          <t xml:space="preserve">
Fixed-based on divider</t>
        </r>
      </text>
    </comment>
    <comment ref="AE49" authorId="0">
      <text>
        <r>
          <rPr>
            <b/>
            <sz val="9"/>
            <color indexed="81"/>
            <rFont val="Tahoma"/>
            <family val="2"/>
          </rPr>
          <t>a0414273:</t>
        </r>
        <r>
          <rPr>
            <sz val="9"/>
            <color indexed="81"/>
            <rFont val="Tahoma"/>
            <family val="2"/>
          </rPr>
          <t xml:space="preserve">
Fixed</t>
        </r>
      </text>
    </comment>
    <comment ref="AE50" authorId="0">
      <text>
        <r>
          <rPr>
            <b/>
            <sz val="9"/>
            <color indexed="81"/>
            <rFont val="Tahoma"/>
            <family val="2"/>
          </rPr>
          <t>a0414273:</t>
        </r>
        <r>
          <rPr>
            <sz val="9"/>
            <color indexed="81"/>
            <rFont val="Tahoma"/>
            <family val="2"/>
          </rPr>
          <t xml:space="preserve">
Fixed</t>
        </r>
      </text>
    </comment>
    <comment ref="AD51" authorId="0">
      <text>
        <r>
          <rPr>
            <b/>
            <sz val="9"/>
            <color indexed="81"/>
            <rFont val="Tahoma"/>
            <family val="2"/>
          </rPr>
          <t>a0414273:</t>
        </r>
        <r>
          <rPr>
            <sz val="9"/>
            <color indexed="81"/>
            <rFont val="Tahoma"/>
            <family val="2"/>
          </rPr>
          <t xml:space="preserve">
fixed</t>
        </r>
      </text>
    </comment>
    <comment ref="AD52" authorId="0">
      <text>
        <r>
          <rPr>
            <b/>
            <sz val="9"/>
            <color indexed="81"/>
            <rFont val="Tahoma"/>
            <family val="2"/>
          </rPr>
          <t>a0414273:</t>
        </r>
        <r>
          <rPr>
            <sz val="9"/>
            <color indexed="81"/>
            <rFont val="Tahoma"/>
            <family val="2"/>
          </rPr>
          <t xml:space="preserve">
calculated</t>
        </r>
      </text>
    </comment>
    <comment ref="AD53" authorId="0">
      <text>
        <r>
          <rPr>
            <b/>
            <sz val="9"/>
            <color indexed="81"/>
            <rFont val="Tahoma"/>
            <family val="2"/>
          </rPr>
          <t>a0414273:</t>
        </r>
        <r>
          <rPr>
            <sz val="9"/>
            <color indexed="81"/>
            <rFont val="Tahoma"/>
            <family val="2"/>
          </rPr>
          <t xml:space="preserve">
Fixed
</t>
        </r>
      </text>
    </comment>
    <comment ref="AJ136" authorId="0">
      <text>
        <r>
          <rPr>
            <b/>
            <sz val="9"/>
            <color indexed="81"/>
            <rFont val="Tahoma"/>
            <family val="2"/>
          </rPr>
          <t>a0414273:</t>
        </r>
        <r>
          <rPr>
            <sz val="9"/>
            <color indexed="81"/>
            <rFont val="Tahoma"/>
            <family val="2"/>
          </rPr>
          <t xml:space="preserve">
-10 factor removed from base count for filtering delays</t>
        </r>
      </text>
    </comment>
  </commentList>
</comments>
</file>

<file path=xl/sharedStrings.xml><?xml version="1.0" encoding="utf-8"?>
<sst xmlns="http://schemas.openxmlformats.org/spreadsheetml/2006/main" count="381" uniqueCount="280">
  <si>
    <t>Hz</t>
  </si>
  <si>
    <t>Off Time</t>
  </si>
  <si>
    <t>Buck</t>
  </si>
  <si>
    <t>ASNS Time</t>
  </si>
  <si>
    <t>Solve for Height</t>
  </si>
  <si>
    <t>Base is the same</t>
  </si>
  <si>
    <t>Total Area</t>
  </si>
  <si>
    <t>Whole Area = 256*256</t>
  </si>
  <si>
    <t>Line Frequency</t>
  </si>
  <si>
    <t>Description</t>
  </si>
  <si>
    <t>Units</t>
  </si>
  <si>
    <r>
      <t>I</t>
    </r>
    <r>
      <rPr>
        <vertAlign val="subscript"/>
        <sz val="11"/>
        <color theme="1"/>
        <rFont val="Arial"/>
        <family val="2"/>
      </rPr>
      <t>LED</t>
    </r>
  </si>
  <si>
    <t>V</t>
  </si>
  <si>
    <t>Input voltage</t>
  </si>
  <si>
    <t>TPS92075 LED Driver</t>
  </si>
  <si>
    <r>
      <t>V</t>
    </r>
    <r>
      <rPr>
        <vertAlign val="subscript"/>
        <sz val="11"/>
        <color theme="1"/>
        <rFont val="Arial"/>
        <family val="2"/>
      </rPr>
      <t>AC</t>
    </r>
  </si>
  <si>
    <r>
      <t>AC</t>
    </r>
    <r>
      <rPr>
        <vertAlign val="subscript"/>
        <sz val="11"/>
        <color theme="1"/>
        <rFont val="Arial"/>
        <family val="2"/>
      </rPr>
      <t>HZ</t>
    </r>
  </si>
  <si>
    <t>Average LED string current</t>
  </si>
  <si>
    <t xml:space="preserve">Nominal LED string voltage </t>
  </si>
  <si>
    <t>Vcc</t>
  </si>
  <si>
    <t>Vcc Voltage (variations: FET Vgs, Zener Voltage)</t>
  </si>
  <si>
    <t>L</t>
  </si>
  <si>
    <t>LED Driver Specifications</t>
  </si>
  <si>
    <t>us</t>
  </si>
  <si>
    <r>
      <t>V</t>
    </r>
    <r>
      <rPr>
        <vertAlign val="subscript"/>
        <sz val="11"/>
        <color theme="1"/>
        <rFont val="Arial"/>
        <family val="2"/>
      </rPr>
      <t>LED</t>
    </r>
  </si>
  <si>
    <t>Ω</t>
  </si>
  <si>
    <t>A</t>
  </si>
  <si>
    <t>%</t>
  </si>
  <si>
    <t>pF</t>
  </si>
  <si>
    <r>
      <t>C</t>
    </r>
    <r>
      <rPr>
        <vertAlign val="subscript"/>
        <sz val="11"/>
        <color theme="1"/>
        <rFont val="Arial"/>
        <family val="2"/>
      </rPr>
      <t>t_on(max)</t>
    </r>
  </si>
  <si>
    <t>Max On Timer Capacitor</t>
  </si>
  <si>
    <r>
      <t>t</t>
    </r>
    <r>
      <rPr>
        <vertAlign val="subscript"/>
        <sz val="11"/>
        <color theme="1"/>
        <rFont val="Arial"/>
        <family val="2"/>
      </rPr>
      <t>MaxOn</t>
    </r>
  </si>
  <si>
    <t>Max On Time Initial Estimate (toff/2)</t>
  </si>
  <si>
    <r>
      <t>R</t>
    </r>
    <r>
      <rPr>
        <vertAlign val="subscript"/>
        <sz val="11"/>
        <color theme="1"/>
        <rFont val="Arial"/>
        <family val="2"/>
      </rPr>
      <t>LED</t>
    </r>
  </si>
  <si>
    <t>LED Dynamic Resistance</t>
  </si>
  <si>
    <r>
      <t>I</t>
    </r>
    <r>
      <rPr>
        <vertAlign val="subscript"/>
        <sz val="11"/>
        <color theme="1"/>
        <rFont val="Arial"/>
        <family val="2"/>
      </rPr>
      <t>LED_Ripple</t>
    </r>
  </si>
  <si>
    <r>
      <t>P</t>
    </r>
    <r>
      <rPr>
        <vertAlign val="subscript"/>
        <sz val="11"/>
        <color theme="1"/>
        <rFont val="Arial"/>
        <family val="2"/>
      </rPr>
      <t>OUT</t>
    </r>
  </si>
  <si>
    <t>Output Power</t>
  </si>
  <si>
    <t>Estimated Input Power</t>
  </si>
  <si>
    <t>W</t>
  </si>
  <si>
    <r>
      <t>P</t>
    </r>
    <r>
      <rPr>
        <vertAlign val="subscript"/>
        <sz val="11"/>
        <color theme="1"/>
        <rFont val="Arial"/>
        <family val="2"/>
      </rPr>
      <t>IN</t>
    </r>
  </si>
  <si>
    <r>
      <t>I</t>
    </r>
    <r>
      <rPr>
        <vertAlign val="subscript"/>
        <sz val="11"/>
        <color theme="1"/>
        <rFont val="Arial"/>
        <family val="2"/>
      </rPr>
      <t>IN(AVE)</t>
    </r>
  </si>
  <si>
    <t>Average Input Current</t>
  </si>
  <si>
    <r>
      <t>LED</t>
    </r>
    <r>
      <rPr>
        <vertAlign val="subscript"/>
        <sz val="11"/>
        <color theme="1"/>
        <rFont val="Arial"/>
        <family val="2"/>
      </rPr>
      <t>#</t>
    </r>
  </si>
  <si>
    <t>Number of LEDs</t>
  </si>
  <si>
    <t>On-Time Clamp</t>
  </si>
  <si>
    <t>Bulk Capacitor</t>
  </si>
  <si>
    <t>Inductor / Freqency Balance</t>
  </si>
  <si>
    <r>
      <t>f</t>
    </r>
    <r>
      <rPr>
        <vertAlign val="subscript"/>
        <sz val="11"/>
        <color theme="1"/>
        <rFont val="Arial"/>
        <family val="2"/>
      </rPr>
      <t>SW(MAX)</t>
    </r>
  </si>
  <si>
    <t>Maximum switching Frequency</t>
  </si>
  <si>
    <t>kHz</t>
  </si>
  <si>
    <t>Output Inductance</t>
  </si>
  <si>
    <t>At Maximum AC Point and Maximum Frequency</t>
  </si>
  <si>
    <t>Inductor Peak-Peak Ripple</t>
  </si>
  <si>
    <t>Buck-Boost</t>
  </si>
  <si>
    <t>Peak Current at Peak of Ramp (Method 2)</t>
  </si>
  <si>
    <t>ASNS Time Periods</t>
  </si>
  <si>
    <t>To Reach Rising Threshold</t>
  </si>
  <si>
    <t>To Reach Falling Threshold</t>
  </si>
  <si>
    <t>Area = 1/2bh</t>
  </si>
  <si>
    <t>Bottom Min Area (255 * min count)</t>
  </si>
  <si>
    <t>Average of entire area</t>
  </si>
  <si>
    <t>conv to V</t>
  </si>
  <si>
    <t>average based on CCM/DCM</t>
  </si>
  <si>
    <t>CCM</t>
  </si>
  <si>
    <t>ASNS Count (/256)</t>
  </si>
  <si>
    <t>Min DAC Count   (/256)</t>
  </si>
  <si>
    <t>Sample #</t>
  </si>
  <si>
    <t>Peak Count</t>
  </si>
  <si>
    <t>Adj for minimum</t>
  </si>
  <si>
    <t>average based on synchronous</t>
  </si>
  <si>
    <t>Inductor Peak-Peak Ripple (% of average LED current)</t>
  </si>
  <si>
    <t>Peak based on Rsense</t>
  </si>
  <si>
    <t>C/DCM Valley (dependant on ripple)</t>
  </si>
  <si>
    <t>synchronous ripple</t>
  </si>
  <si>
    <t>Time</t>
  </si>
  <si>
    <t>V Rect</t>
  </si>
  <si>
    <t>Max On Timer Resistor</t>
  </si>
  <si>
    <t>CBULK</t>
  </si>
  <si>
    <r>
      <t>R</t>
    </r>
    <r>
      <rPr>
        <b/>
        <vertAlign val="subscript"/>
        <sz val="11"/>
        <color theme="1"/>
        <rFont val="Arial"/>
        <family val="2"/>
      </rPr>
      <t>t_on(max)</t>
    </r>
  </si>
  <si>
    <t>Output Bulk Capacitor</t>
  </si>
  <si>
    <t>F</t>
  </si>
  <si>
    <t>LED String Dynamic Resistance</t>
  </si>
  <si>
    <t>Sense Resistor</t>
  </si>
  <si>
    <t>Bboost Adjusted for CCM/DCM</t>
  </si>
  <si>
    <t>ASNS Trip Rise</t>
  </si>
  <si>
    <t>ASNS Trip Fall</t>
  </si>
  <si>
    <t>Buck Sense Resistor</t>
  </si>
  <si>
    <t>Minimum Duty Cycle</t>
  </si>
  <si>
    <t>Select design Type: Buck or Buck-Boost</t>
  </si>
  <si>
    <t>seconds</t>
  </si>
  <si>
    <t>D</t>
  </si>
  <si>
    <r>
      <t>Eff</t>
    </r>
    <r>
      <rPr>
        <vertAlign val="subscript"/>
        <sz val="11"/>
        <color theme="1"/>
        <rFont val="Arial"/>
        <family val="2"/>
      </rPr>
      <t>estimate</t>
    </r>
  </si>
  <si>
    <r>
      <t>% Δi</t>
    </r>
    <r>
      <rPr>
        <vertAlign val="subscript"/>
        <sz val="11"/>
        <color theme="1"/>
        <rFont val="Arial"/>
        <family val="2"/>
      </rPr>
      <t>L-PP</t>
    </r>
  </si>
  <si>
    <r>
      <t>Δi</t>
    </r>
    <r>
      <rPr>
        <vertAlign val="subscript"/>
        <sz val="11"/>
        <color theme="1"/>
        <rFont val="Arial"/>
        <family val="2"/>
      </rPr>
      <t>L-PP</t>
    </r>
  </si>
  <si>
    <r>
      <t>R</t>
    </r>
    <r>
      <rPr>
        <vertAlign val="subscript"/>
        <sz val="11"/>
        <color theme="1"/>
        <rFont val="Arial"/>
        <family val="2"/>
      </rPr>
      <t>LED_String</t>
    </r>
  </si>
  <si>
    <t>H</t>
  </si>
  <si>
    <t>Maximum ISNS Comparison Voltage</t>
  </si>
  <si>
    <r>
      <t>D</t>
    </r>
    <r>
      <rPr>
        <vertAlign val="subscript"/>
        <sz val="11"/>
        <color theme="1"/>
        <rFont val="Arial"/>
        <family val="2"/>
      </rPr>
      <t>MIN</t>
    </r>
  </si>
  <si>
    <r>
      <t>i</t>
    </r>
    <r>
      <rPr>
        <vertAlign val="subscript"/>
        <sz val="11"/>
        <color theme="1"/>
        <rFont val="Arial"/>
        <family val="2"/>
      </rPr>
      <t>L-Peak</t>
    </r>
  </si>
  <si>
    <r>
      <t>V</t>
    </r>
    <r>
      <rPr>
        <vertAlign val="subscript"/>
        <sz val="11"/>
        <color theme="1"/>
        <rFont val="Arial"/>
        <family val="2"/>
      </rPr>
      <t>ISNS(MAX)</t>
    </r>
  </si>
  <si>
    <t>ASNS Circuit</t>
  </si>
  <si>
    <t>L4</t>
  </si>
  <si>
    <t>TPS92075</t>
  </si>
  <si>
    <t>L1</t>
  </si>
  <si>
    <t>L2</t>
  </si>
  <si>
    <t>C1</t>
  </si>
  <si>
    <t>C6</t>
  </si>
  <si>
    <t>R1</t>
  </si>
  <si>
    <t>C2</t>
  </si>
  <si>
    <t>MOV</t>
  </si>
  <si>
    <t>F1</t>
  </si>
  <si>
    <t>Q1</t>
  </si>
  <si>
    <t>R3</t>
  </si>
  <si>
    <t>D1</t>
  </si>
  <si>
    <t>Linear</t>
  </si>
  <si>
    <t>C5</t>
  </si>
  <si>
    <t>Power</t>
  </si>
  <si>
    <t>D2</t>
  </si>
  <si>
    <t>C3</t>
  </si>
  <si>
    <t>Control</t>
  </si>
  <si>
    <t>R5</t>
  </si>
  <si>
    <t>C8</t>
  </si>
  <si>
    <t>R9</t>
  </si>
  <si>
    <t>R2</t>
  </si>
  <si>
    <t>C7</t>
  </si>
  <si>
    <t>D3</t>
  </si>
  <si>
    <t>D4</t>
  </si>
  <si>
    <t>Ton Clamp</t>
  </si>
  <si>
    <t>R11</t>
  </si>
  <si>
    <t>R10</t>
  </si>
  <si>
    <t>D5</t>
  </si>
  <si>
    <t>C10</t>
  </si>
  <si>
    <t>Q2</t>
  </si>
  <si>
    <t>BR1</t>
  </si>
  <si>
    <t>η</t>
  </si>
  <si>
    <r>
      <t>R</t>
    </r>
    <r>
      <rPr>
        <b/>
        <vertAlign val="subscript"/>
        <sz val="11"/>
        <color theme="1"/>
        <rFont val="Arial"/>
        <family val="2"/>
      </rPr>
      <t>SENSE</t>
    </r>
  </si>
  <si>
    <t>mH</t>
  </si>
  <si>
    <t>nF</t>
  </si>
  <si>
    <t>uF</t>
  </si>
  <si>
    <t>opt</t>
  </si>
  <si>
    <t>Constant Off-Timer</t>
  </si>
  <si>
    <r>
      <t>C</t>
    </r>
    <r>
      <rPr>
        <vertAlign val="subscript"/>
        <sz val="11"/>
        <color theme="1"/>
        <rFont val="Arial"/>
        <family val="2"/>
      </rPr>
      <t>off</t>
    </r>
  </si>
  <si>
    <t>Constant off time capacitor</t>
  </si>
  <si>
    <t>1k</t>
  </si>
  <si>
    <r>
      <t>t</t>
    </r>
    <r>
      <rPr>
        <vertAlign val="subscript"/>
        <sz val="11"/>
        <color theme="1"/>
        <rFont val="Arial"/>
        <family val="2"/>
      </rPr>
      <t>OFF</t>
    </r>
  </si>
  <si>
    <t>&gt;40</t>
  </si>
  <si>
    <t>b</t>
  </si>
  <si>
    <t>200k</t>
  </si>
  <si>
    <t>&lt;40</t>
  </si>
  <si>
    <t>a</t>
  </si>
  <si>
    <t>divider</t>
  </si>
  <si>
    <t>&gt;65</t>
  </si>
  <si>
    <t>must use other</t>
  </si>
  <si>
    <t>Circuit A - Top R</t>
  </si>
  <si>
    <t>Circuit A - Bottom R</t>
  </si>
  <si>
    <t>Circuit B Top R</t>
  </si>
  <si>
    <t>Bottom R</t>
  </si>
  <si>
    <t>Open</t>
  </si>
  <si>
    <t>Circuit C - Top R</t>
  </si>
  <si>
    <t>Circuit C - Bottom R</t>
  </si>
  <si>
    <t>ASNS Circuit (R9)</t>
  </si>
  <si>
    <t>ASNS Circuit (R2)</t>
  </si>
  <si>
    <t>Buck-Boost [c]</t>
  </si>
  <si>
    <t/>
  </si>
  <si>
    <t>Buck [a]</t>
  </si>
  <si>
    <t>Buck [b]</t>
  </si>
  <si>
    <t>Copied Cells</t>
  </si>
  <si>
    <t>Ref</t>
  </si>
  <si>
    <t>Angle Sense Thresholds and Resistor Values</t>
  </si>
  <si>
    <t>Efficiency Estimate</t>
  </si>
  <si>
    <r>
      <t>V</t>
    </r>
    <r>
      <rPr>
        <vertAlign val="subscript"/>
        <sz val="11"/>
        <color theme="1"/>
        <rFont val="Cambria"/>
        <family val="1"/>
      </rPr>
      <t>ASNS↑</t>
    </r>
  </si>
  <si>
    <r>
      <t>V</t>
    </r>
    <r>
      <rPr>
        <vertAlign val="subscript"/>
        <sz val="11"/>
        <color theme="1"/>
        <rFont val="Cambria"/>
        <family val="1"/>
      </rPr>
      <t>ASNS</t>
    </r>
    <r>
      <rPr>
        <vertAlign val="subscript"/>
        <sz val="11"/>
        <color theme="1"/>
        <rFont val="Calibri"/>
        <family val="2"/>
      </rPr>
      <t>↓</t>
    </r>
  </si>
  <si>
    <t>Input Filter</t>
  </si>
  <si>
    <t>High Power - Input filter may not be adequate, check with factory</t>
  </si>
  <si>
    <t>Input Filter Provided Ok</t>
  </si>
  <si>
    <t xml:space="preserve">Peak Inductor Current at Peak Line </t>
  </si>
  <si>
    <t>Simplified 3 Step</t>
  </si>
  <si>
    <t>Design</t>
  </si>
  <si>
    <t>1 -&gt;</t>
  </si>
  <si>
    <t>2 -&gt;</t>
  </si>
  <si>
    <t>3-&gt;</t>
  </si>
  <si>
    <r>
      <t>R</t>
    </r>
    <r>
      <rPr>
        <vertAlign val="subscript"/>
        <sz val="12"/>
        <color theme="1"/>
        <rFont val="Arial"/>
        <family val="2"/>
      </rPr>
      <t>DAMP</t>
    </r>
  </si>
  <si>
    <t>ASNS</t>
  </si>
  <si>
    <t>Single Line Cycle LED Current Envelope</t>
  </si>
  <si>
    <t>Typical</t>
  </si>
  <si>
    <t>ii) To customize the design further, other design inputs can be adjusted marked in dark grey</t>
  </si>
  <si>
    <t>iii) Component value calculations are shown in red</t>
  </si>
  <si>
    <t>Output</t>
  </si>
  <si>
    <t>User Input if desired</t>
  </si>
  <si>
    <t>3 step design</t>
  </si>
  <si>
    <t>LED Driver</t>
  </si>
  <si>
    <t>←Inputs</t>
  </si>
  <si>
    <t>Rating Info</t>
  </si>
  <si>
    <t>Design Notes</t>
  </si>
  <si>
    <t>If unshielded inductors are selected, orient L1,L2,L4 at right angles</t>
  </si>
  <si>
    <r>
      <t>Add if a certain dimmer model is troublesome and important (5-10</t>
    </r>
    <r>
      <rPr>
        <sz val="10"/>
        <color theme="1"/>
        <rFont val="Calibri"/>
        <family val="2"/>
      </rPr>
      <t>Ω)</t>
    </r>
  </si>
  <si>
    <t>Adjust to balance dimming performance and component size/value. Note 1</t>
  </si>
  <si>
    <t>Select a UL approved fuse for ease of passing safety requirements</t>
  </si>
  <si>
    <t>Current through this part is low, but verify voltage rating on selected resistor</t>
  </si>
  <si>
    <t>BOM</t>
  </si>
  <si>
    <t>i) For a design based on the EVM, fill in the three design paramters and leave the other entires as their default values.</t>
  </si>
  <si>
    <t>&gt;</t>
  </si>
  <si>
    <t>D8</t>
  </si>
  <si>
    <t>≥</t>
  </si>
  <si>
    <t>Check surge current at start-up if Vcc cap &gt; 1uF</t>
  </si>
  <si>
    <t>Packages &lt;&lt;Dpak can be selected, verify Pdiss at high line. SOA@start-up</t>
  </si>
  <si>
    <t>May be 0.1uF in buck configurations &gt;20V LED Stack as rect AC will hold up</t>
  </si>
  <si>
    <t>avg  ≥</t>
  </si>
  <si>
    <t>peak  ≥</t>
  </si>
  <si>
    <t>Line Dependant  - Buck</t>
  </si>
  <si>
    <t>Line Dependant  - Boost</t>
  </si>
  <si>
    <t>For Diode / FET Ratings</t>
  </si>
  <si>
    <r>
      <t>V</t>
    </r>
    <r>
      <rPr>
        <vertAlign val="subscript"/>
        <sz val="11"/>
        <color theme="1"/>
        <rFont val="Arial"/>
        <family val="2"/>
      </rPr>
      <t>ZVCC</t>
    </r>
  </si>
  <si>
    <t>Vcc Zener Voltage (Vcc+ 4V typical Vgs drop)</t>
  </si>
  <si>
    <t>Select a diode trr &lt;45ns</t>
  </si>
  <si>
    <t>FDD6N25 used for many 120V designs because of cost, DPak not required</t>
  </si>
  <si>
    <t>Note 1:</t>
  </si>
  <si>
    <t>Monitor ASNS during dim and non-dim and adjust to ensure 0.5V threshold</t>
  </si>
  <si>
    <t>Adjust to obtain optimal 0.5V crossing at high line</t>
  </si>
  <si>
    <t>≤</t>
  </si>
  <si>
    <t>Angle sense configuration schematic used</t>
  </si>
  <si>
    <t>If a value higher then 1k is used OCP may not operate as expected</t>
  </si>
  <si>
    <t>A single package, dual diode can be used: BAW56-V-GS08 or similar</t>
  </si>
  <si>
    <t>Fine adjust value as required after examining dimming and non-dim operation</t>
  </si>
  <si>
    <t>Value</t>
  </si>
  <si>
    <t>Config</t>
  </si>
  <si>
    <t>BUCK</t>
  </si>
  <si>
    <t>BUCK BOOST</t>
  </si>
  <si>
    <t>Select MOV-07D201KTR or similar if ring wave surge testing is required</t>
  </si>
  <si>
    <t>≈</t>
  </si>
  <si>
    <t>mm</t>
  </si>
  <si>
    <r>
      <t xml:space="preserve">EVM and proto used MMSZ4702T1G. </t>
    </r>
    <r>
      <rPr>
        <sz val="10"/>
        <color theme="1"/>
        <rFont val="Calibri"/>
        <family val="2"/>
      </rPr>
      <t>↑a</t>
    </r>
    <r>
      <rPr>
        <sz val="10"/>
        <color theme="1"/>
        <rFont val="Arial"/>
        <family val="2"/>
      </rPr>
      <t>ccuracy improves output accuracy</t>
    </r>
  </si>
  <si>
    <t>Input Capacitor</t>
  </si>
  <si>
    <t>-If not selecting a film capacitor, verify capacitance at the applied voltage</t>
  </si>
  <si>
    <t>-In general if placed after a fuse and diode bridge, non 'X' rated capacitors can be used</t>
  </si>
  <si>
    <t>-In general, X rated capacitors are more robust then non-x rated</t>
  </si>
  <si>
    <t>-The use of ceramic capacitors in the line filter can cause audible noise</t>
  </si>
  <si>
    <t>See note 2</t>
  </si>
  <si>
    <t>Note 2:</t>
  </si>
  <si>
    <t>Snubber Resistors</t>
  </si>
  <si>
    <t>verify the power in the resistor during this spikes and ensure the resistor specified</t>
  </si>
  <si>
    <t>-During triac dimming snubber resistors are subject to large current spikes</t>
  </si>
  <si>
    <t>See Note 1</t>
  </si>
  <si>
    <r>
      <rPr>
        <sz val="10"/>
        <color theme="1"/>
        <rFont val="Calibri"/>
        <family val="2"/>
      </rPr>
      <t>←</t>
    </r>
    <r>
      <rPr>
        <sz val="10"/>
        <color theme="1"/>
        <rFont val="Arial"/>
        <family val="2"/>
      </rPr>
      <t>Click Here</t>
    </r>
  </si>
  <si>
    <t>Output Diode, Inductor, Output Cap Configuration</t>
  </si>
  <si>
    <t>Input</t>
  </si>
  <si>
    <t>Filter</t>
  </si>
  <si>
    <t>If the output power is higher, higher inductance and rating will be required</t>
  </si>
  <si>
    <t>&lt;</t>
  </si>
  <si>
    <t>Examples of the most cost effective parts are 3.6V and 4.7V zeners</t>
  </si>
  <si>
    <t>R8</t>
  </si>
  <si>
    <r>
      <t xml:space="preserve"> In general for each 10</t>
    </r>
    <r>
      <rPr>
        <vertAlign val="superscript"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>C reduction from temp rating = 2x lifetime hours</t>
    </r>
  </si>
  <si>
    <t>Two parallel resistors may also be used to obtain Rsense value</t>
  </si>
  <si>
    <t>5% tolerance maximum. Yxx or Zxx parts not recommended</t>
  </si>
  <si>
    <t>Re-use part selected for D1 for BOM savings</t>
  </si>
  <si>
    <t>Adjust to obtain desired peak current near zero cross of rectified AC</t>
  </si>
  <si>
    <t>In general the input filter provided should be adequate for output powers of ~17W</t>
  </si>
  <si>
    <t>HD04-T or similar used previously</t>
  </si>
  <si>
    <t>Line Freq Peak to Peak LED Ripple Current (Default=ILED)</t>
  </si>
  <si>
    <t>v) Schematic and BOM are shown on the 'LED Driver' tab below.</t>
  </si>
  <si>
    <r>
      <t>iv) Adjust the inductor ripple (%</t>
    </r>
    <r>
      <rPr>
        <sz val="10"/>
        <color theme="1"/>
        <rFont val="Calibri"/>
        <family val="2"/>
      </rPr>
      <t>Δ</t>
    </r>
    <r>
      <rPr>
        <sz val="10"/>
        <color theme="1"/>
        <rFont val="Arial"/>
        <family val="2"/>
      </rPr>
      <t>i</t>
    </r>
    <r>
      <rPr>
        <vertAlign val="subscript"/>
        <sz val="10"/>
        <color theme="1"/>
        <rFont val="Arial"/>
        <family val="2"/>
      </rPr>
      <t>L-PP</t>
    </r>
    <r>
      <rPr>
        <sz val="10"/>
        <color theme="1"/>
        <rFont val="Arial"/>
        <family val="2"/>
      </rPr>
      <t>) to balance indutance and peak current level.</t>
    </r>
  </si>
  <si>
    <r>
      <t>D</t>
    </r>
    <r>
      <rPr>
        <vertAlign val="subscript"/>
        <sz val="10"/>
        <color theme="0"/>
        <rFont val="Arial"/>
        <family val="2"/>
      </rPr>
      <t>buck(min)</t>
    </r>
  </si>
  <si>
    <r>
      <t>D</t>
    </r>
    <r>
      <rPr>
        <vertAlign val="subscript"/>
        <sz val="11"/>
        <color theme="0"/>
        <rFont val="Arial"/>
        <family val="2"/>
      </rPr>
      <t>Buck-Boost(min)</t>
    </r>
  </si>
  <si>
    <r>
      <t>BUCK   R</t>
    </r>
    <r>
      <rPr>
        <b/>
        <vertAlign val="subscript"/>
        <sz val="11"/>
        <color theme="0"/>
        <rFont val="Arial"/>
        <family val="2"/>
      </rPr>
      <t>SENSE using cacluate ramp average</t>
    </r>
  </si>
  <si>
    <r>
      <t>t</t>
    </r>
    <r>
      <rPr>
        <vertAlign val="subscript"/>
        <sz val="11"/>
        <color theme="0"/>
        <rFont val="Arial"/>
        <family val="2"/>
      </rPr>
      <t>off Buck</t>
    </r>
  </si>
  <si>
    <r>
      <t>t</t>
    </r>
    <r>
      <rPr>
        <vertAlign val="subscript"/>
        <sz val="11"/>
        <color theme="0"/>
        <rFont val="Arial"/>
        <family val="2"/>
      </rPr>
      <t>off Buck-Boost</t>
    </r>
  </si>
  <si>
    <t>http://www.ti.com/lit/zip/SLVC463</t>
  </si>
  <si>
    <t xml:space="preserve">I n s t r u c t I o n s  -  </t>
  </si>
  <si>
    <t>Rev 0.01</t>
  </si>
  <si>
    <t>can withstand the level and duration.  Vishay CRCW series or similar are recommended</t>
  </si>
  <si>
    <t>R5 and C8 program the converter switching frequency</t>
  </si>
  <si>
    <t>Minimize the size of this cap to limit load on gate drive and not effect efficiency</t>
  </si>
  <si>
    <t>Buck Boost</t>
  </si>
  <si>
    <t>Constant off time Resistor</t>
  </si>
  <si>
    <r>
      <t>R</t>
    </r>
    <r>
      <rPr>
        <b/>
        <vertAlign val="subscript"/>
        <sz val="11"/>
        <color theme="1"/>
        <rFont val="Arial"/>
        <family val="2"/>
      </rPr>
      <t>t_on</t>
    </r>
  </si>
  <si>
    <t>Constant off time</t>
  </si>
  <si>
    <t>ISNS Max Ramp</t>
  </si>
  <si>
    <t>slow clk</t>
  </si>
  <si>
    <r>
      <rPr>
        <b/>
        <sz val="10"/>
        <color theme="3"/>
        <rFont val="Webdings"/>
        <family val="1"/>
        <charset val="2"/>
      </rPr>
      <t>~</t>
    </r>
    <r>
      <rPr>
        <b/>
        <sz val="10"/>
        <color theme="3"/>
        <rFont val="Arial"/>
        <family val="2"/>
      </rPr>
      <t xml:space="preserve">Download the latest spreadsheet at: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</si>
</sst>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"/>
    <numFmt numFmtId="165" formatCode="##0.00E+0"/>
    <numFmt numFmtId="166" formatCode="0.0000"/>
    <numFmt numFmtId="167" formatCode="0.000E+00"/>
    <numFmt numFmtId="168" formatCode="##0.000E+0"/>
    <numFmt numFmtId="169" formatCode="0.0"/>
    <numFmt numFmtId="170" formatCode="#,##0.0"/>
    <numFmt numFmtId="171" formatCode="#,##0.000"/>
    <numFmt numFmtId="172" formatCode="##0E+0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vertAlign val="subscript"/>
      <sz val="11"/>
      <color theme="1"/>
      <name val="Arial"/>
      <family val="2"/>
    </font>
    <font>
      <vertAlign val="subscript"/>
      <sz val="11"/>
      <color theme="1"/>
      <name val="Cambria"/>
      <family val="1"/>
    </font>
    <font>
      <vertAlign val="subscript"/>
      <sz val="11"/>
      <color theme="1"/>
      <name val="Calibri"/>
      <family val="2"/>
    </font>
    <font>
      <vertAlign val="subscript"/>
      <sz val="12"/>
      <color theme="1"/>
      <name val="Arial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vertAlign val="superscript"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u/>
      <sz val="11"/>
      <color theme="0"/>
      <name val="Arial"/>
      <family val="2"/>
    </font>
    <font>
      <sz val="9"/>
      <color theme="0"/>
      <name val="Arial"/>
      <family val="2"/>
    </font>
    <font>
      <vertAlign val="subscript"/>
      <sz val="10"/>
      <color theme="0"/>
      <name val="Arial"/>
      <family val="2"/>
    </font>
    <font>
      <vertAlign val="subscript"/>
      <sz val="11"/>
      <color theme="0"/>
      <name val="Arial"/>
      <family val="2"/>
    </font>
    <font>
      <b/>
      <vertAlign val="subscript"/>
      <sz val="11"/>
      <color theme="0"/>
      <name val="Arial"/>
      <family val="2"/>
    </font>
    <font>
      <b/>
      <sz val="10"/>
      <color theme="3"/>
      <name val="Arial"/>
      <family val="2"/>
    </font>
    <font>
      <u/>
      <sz val="11"/>
      <color theme="3"/>
      <name val="Calibri"/>
      <family val="2"/>
    </font>
    <font>
      <b/>
      <sz val="10"/>
      <color theme="3"/>
      <name val="Webdings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315">
    <xf numFmtId="0" fontId="0" fillId="0" borderId="0" xfId="0"/>
    <xf numFmtId="0" fontId="0" fillId="0" borderId="0" xfId="0" applyBorder="1"/>
    <xf numFmtId="0" fontId="5" fillId="0" borderId="4" xfId="0" applyFont="1" applyBorder="1" applyAlignment="1">
      <alignment horizontal="center"/>
    </xf>
    <xf numFmtId="0" fontId="6" fillId="2" borderId="9" xfId="0" applyFont="1" applyFill="1" applyBorder="1"/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4" fillId="2" borderId="11" xfId="0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5" fillId="0" borderId="0" xfId="0" applyFont="1"/>
    <xf numFmtId="48" fontId="5" fillId="0" borderId="4" xfId="0" applyNumberFormat="1" applyFont="1" applyBorder="1" applyAlignment="1">
      <alignment horizontal="center"/>
    </xf>
    <xf numFmtId="0" fontId="14" fillId="2" borderId="8" xfId="0" applyFont="1" applyFill="1" applyBorder="1"/>
    <xf numFmtId="0" fontId="5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3" borderId="0" xfId="0" applyFill="1"/>
    <xf numFmtId="0" fontId="5" fillId="3" borderId="0" xfId="0" applyFont="1" applyFill="1"/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5" xfId="0" applyFont="1" applyFill="1" applyBorder="1"/>
    <xf numFmtId="0" fontId="6" fillId="3" borderId="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23" xfId="0" applyFont="1" applyFill="1" applyBorder="1"/>
    <xf numFmtId="0" fontId="5" fillId="3" borderId="22" xfId="0" applyFont="1" applyFill="1" applyBorder="1" applyAlignment="1">
      <alignment horizontal="center"/>
    </xf>
    <xf numFmtId="0" fontId="0" fillId="3" borderId="0" xfId="0" applyFill="1" applyBorder="1"/>
    <xf numFmtId="0" fontId="5" fillId="3" borderId="0" xfId="0" applyFont="1" applyFill="1" applyBorder="1"/>
    <xf numFmtId="48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5" fillId="3" borderId="22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3" borderId="23" xfId="0" applyFont="1" applyFill="1" applyBorder="1"/>
    <xf numFmtId="0" fontId="6" fillId="3" borderId="22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0" fillId="3" borderId="14" xfId="0" applyFill="1" applyBorder="1"/>
    <xf numFmtId="0" fontId="0" fillId="3" borderId="21" xfId="0" applyFill="1" applyBorder="1" applyAlignment="1">
      <alignment horizontal="center"/>
    </xf>
    <xf numFmtId="0" fontId="0" fillId="3" borderId="7" xfId="0" applyFill="1" applyBorder="1"/>
    <xf numFmtId="0" fontId="0" fillId="3" borderId="16" xfId="0" applyFill="1" applyBorder="1"/>
    <xf numFmtId="0" fontId="5" fillId="3" borderId="16" xfId="0" applyFont="1" applyFill="1" applyBorder="1"/>
    <xf numFmtId="0" fontId="0" fillId="3" borderId="17" xfId="0" applyFill="1" applyBorder="1"/>
    <xf numFmtId="0" fontId="0" fillId="3" borderId="2" xfId="0" applyFill="1" applyBorder="1" applyAlignment="1">
      <alignment horizontal="center"/>
    </xf>
    <xf numFmtId="0" fontId="0" fillId="3" borderId="18" xfId="0" applyFill="1" applyBorder="1"/>
    <xf numFmtId="0" fontId="0" fillId="3" borderId="21" xfId="0" applyFill="1" applyBorder="1"/>
    <xf numFmtId="0" fontId="12" fillId="0" borderId="0" xfId="0" applyFont="1"/>
    <xf numFmtId="0" fontId="8" fillId="3" borderId="0" xfId="0" applyFont="1" applyFill="1"/>
    <xf numFmtId="0" fontId="12" fillId="3" borderId="0" xfId="0" applyFont="1" applyFill="1"/>
    <xf numFmtId="0" fontId="12" fillId="0" borderId="0" xfId="0" applyFont="1" applyFill="1"/>
    <xf numFmtId="0" fontId="5" fillId="3" borderId="4" xfId="0" applyFont="1" applyFill="1" applyBorder="1"/>
    <xf numFmtId="0" fontId="5" fillId="0" borderId="14" xfId="0" applyFont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3" fontId="20" fillId="3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68" fontId="6" fillId="5" borderId="4" xfId="0" applyNumberFormat="1" applyFont="1" applyFill="1" applyBorder="1" applyAlignment="1">
      <alignment horizontal="center"/>
    </xf>
    <xf numFmtId="0" fontId="21" fillId="0" borderId="0" xfId="1" applyFill="1" applyBorder="1" applyAlignment="1" applyProtection="1">
      <alignment horizontal="center"/>
    </xf>
    <xf numFmtId="0" fontId="12" fillId="3" borderId="0" xfId="0" applyFont="1" applyFill="1" applyAlignment="1">
      <alignment horizontal="right"/>
    </xf>
    <xf numFmtId="0" fontId="12" fillId="3" borderId="0" xfId="0" applyFont="1" applyFill="1" applyAlignment="1">
      <alignment horizontal="left"/>
    </xf>
    <xf numFmtId="0" fontId="21" fillId="3" borderId="0" xfId="1" applyFill="1" applyAlignment="1" applyProtection="1"/>
    <xf numFmtId="0" fontId="12" fillId="3" borderId="0" xfId="0" applyFont="1" applyFill="1" applyAlignment="1"/>
    <xf numFmtId="0" fontId="12" fillId="3" borderId="0" xfId="0" applyFont="1" applyFill="1" applyAlignment="1">
      <alignment horizontal="center"/>
    </xf>
    <xf numFmtId="0" fontId="12" fillId="3" borderId="0" xfId="0" applyFont="1" applyFill="1" applyBorder="1"/>
    <xf numFmtId="0" fontId="8" fillId="3" borderId="0" xfId="0" applyFont="1" applyFill="1" applyBorder="1"/>
    <xf numFmtId="0" fontId="28" fillId="3" borderId="0" xfId="0" applyFont="1" applyFill="1" applyAlignment="1">
      <alignment horizontal="right"/>
    </xf>
    <xf numFmtId="0" fontId="21" fillId="3" borderId="0" xfId="1" applyFill="1" applyAlignment="1" applyProtection="1">
      <alignment horizontal="right"/>
    </xf>
    <xf numFmtId="0" fontId="12" fillId="3" borderId="15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left"/>
    </xf>
    <xf numFmtId="0" fontId="12" fillId="3" borderId="14" xfId="0" applyFont="1" applyFill="1" applyBorder="1" applyAlignment="1">
      <alignment horizontal="center"/>
    </xf>
    <xf numFmtId="2" fontId="12" fillId="3" borderId="21" xfId="0" applyNumberFormat="1" applyFont="1" applyFill="1" applyBorder="1" applyAlignment="1"/>
    <xf numFmtId="0" fontId="12" fillId="3" borderId="15" xfId="0" applyFont="1" applyFill="1" applyBorder="1" applyAlignment="1">
      <alignment horizontal="center"/>
    </xf>
    <xf numFmtId="0" fontId="9" fillId="3" borderId="16" xfId="0" applyFont="1" applyFill="1" applyBorder="1" applyAlignment="1"/>
    <xf numFmtId="0" fontId="12" fillId="3" borderId="14" xfId="0" applyFont="1" applyFill="1" applyBorder="1"/>
    <xf numFmtId="0" fontId="19" fillId="3" borderId="21" xfId="0" applyFont="1" applyFill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2" fontId="12" fillId="3" borderId="0" xfId="0" applyNumberFormat="1" applyFont="1" applyFill="1" applyBorder="1" applyAlignment="1"/>
    <xf numFmtId="0" fontId="12" fillId="3" borderId="16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right"/>
    </xf>
    <xf numFmtId="0" fontId="12" fillId="3" borderId="0" xfId="0" applyFont="1" applyFill="1" applyBorder="1" applyAlignment="1"/>
    <xf numFmtId="0" fontId="9" fillId="3" borderId="16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center"/>
    </xf>
    <xf numFmtId="0" fontId="9" fillId="3" borderId="0" xfId="0" applyFont="1" applyFill="1" applyBorder="1" applyAlignment="1"/>
    <xf numFmtId="48" fontId="12" fillId="3" borderId="0" xfId="0" applyNumberFormat="1" applyFont="1" applyFill="1" applyBorder="1" applyAlignment="1">
      <alignment horizontal="right"/>
    </xf>
    <xf numFmtId="0" fontId="19" fillId="3" borderId="0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center"/>
    </xf>
    <xf numFmtId="0" fontId="12" fillId="3" borderId="17" xfId="0" applyFont="1" applyFill="1" applyBorder="1"/>
    <xf numFmtId="0" fontId="12" fillId="3" borderId="2" xfId="0" applyFont="1" applyFill="1" applyBorder="1" applyAlignment="1">
      <alignment horizontal="left"/>
    </xf>
    <xf numFmtId="0" fontId="12" fillId="3" borderId="17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right"/>
    </xf>
    <xf numFmtId="0" fontId="12" fillId="3" borderId="2" xfId="0" applyFont="1" applyFill="1" applyBorder="1" applyAlignment="1"/>
    <xf numFmtId="0" fontId="19" fillId="3" borderId="14" xfId="0" applyFont="1" applyFill="1" applyBorder="1" applyAlignment="1">
      <alignment horizontal="center"/>
    </xf>
    <xf numFmtId="0" fontId="12" fillId="3" borderId="21" xfId="0" applyFont="1" applyFill="1" applyBorder="1" applyAlignment="1"/>
    <xf numFmtId="0" fontId="19" fillId="3" borderId="15" xfId="0" applyFont="1" applyFill="1" applyBorder="1" applyAlignment="1">
      <alignment horizontal="left"/>
    </xf>
    <xf numFmtId="0" fontId="12" fillId="3" borderId="14" xfId="0" applyFont="1" applyFill="1" applyBorder="1" applyAlignment="1">
      <alignment horizontal="right"/>
    </xf>
    <xf numFmtId="1" fontId="12" fillId="3" borderId="21" xfId="0" applyNumberFormat="1" applyFont="1" applyFill="1" applyBorder="1" applyAlignment="1"/>
    <xf numFmtId="0" fontId="9" fillId="3" borderId="15" xfId="0" applyFont="1" applyFill="1" applyBorder="1" applyAlignment="1"/>
    <xf numFmtId="1" fontId="12" fillId="3" borderId="0" xfId="0" applyNumberFormat="1" applyFont="1" applyFill="1" applyBorder="1" applyAlignment="1">
      <alignment horizontal="right"/>
    </xf>
    <xf numFmtId="164" fontId="12" fillId="3" borderId="0" xfId="0" applyNumberFormat="1" applyFont="1" applyFill="1" applyBorder="1" applyAlignment="1"/>
    <xf numFmtId="0" fontId="19" fillId="3" borderId="16" xfId="0" applyFont="1" applyFill="1" applyBorder="1" applyAlignment="1">
      <alignment horizontal="left"/>
    </xf>
    <xf numFmtId="1" fontId="12" fillId="3" borderId="0" xfId="0" applyNumberFormat="1" applyFont="1" applyFill="1" applyBorder="1" applyAlignment="1"/>
    <xf numFmtId="0" fontId="12" fillId="3" borderId="16" xfId="0" applyFont="1" applyFill="1" applyBorder="1" applyAlignment="1">
      <alignment horizontal="left"/>
    </xf>
    <xf numFmtId="1" fontId="12" fillId="3" borderId="2" xfId="0" applyNumberFormat="1" applyFont="1" applyFill="1" applyBorder="1" applyAlignment="1"/>
    <xf numFmtId="0" fontId="9" fillId="3" borderId="18" xfId="0" applyFont="1" applyFill="1" applyBorder="1" applyAlignment="1"/>
    <xf numFmtId="172" fontId="12" fillId="3" borderId="14" xfId="0" applyNumberFormat="1" applyFont="1" applyFill="1" applyBorder="1" applyAlignment="1">
      <alignment horizontal="right"/>
    </xf>
    <xf numFmtId="0" fontId="19" fillId="3" borderId="14" xfId="0" applyFont="1" applyFill="1" applyBorder="1" applyAlignment="1"/>
    <xf numFmtId="48" fontId="12" fillId="3" borderId="17" xfId="0" applyNumberFormat="1" applyFont="1" applyFill="1" applyBorder="1" applyAlignment="1">
      <alignment horizontal="right"/>
    </xf>
    <xf numFmtId="0" fontId="12" fillId="3" borderId="18" xfId="0" applyFont="1" applyFill="1" applyBorder="1" applyAlignment="1">
      <alignment horizontal="left"/>
    </xf>
    <xf numFmtId="0" fontId="19" fillId="3" borderId="17" xfId="0" applyFont="1" applyFill="1" applyBorder="1" applyAlignment="1"/>
    <xf numFmtId="2" fontId="12" fillId="3" borderId="2" xfId="0" applyNumberFormat="1" applyFont="1" applyFill="1" applyBorder="1" applyAlignment="1"/>
    <xf numFmtId="172" fontId="12" fillId="3" borderId="0" xfId="0" applyNumberFormat="1" applyFont="1" applyFill="1" applyBorder="1" applyAlignment="1">
      <alignment horizontal="right"/>
    </xf>
    <xf numFmtId="0" fontId="27" fillId="3" borderId="0" xfId="0" applyFont="1" applyFill="1" applyBorder="1"/>
    <xf numFmtId="0" fontId="9" fillId="3" borderId="0" xfId="0" applyFont="1" applyFill="1"/>
    <xf numFmtId="0" fontId="12" fillId="2" borderId="4" xfId="0" applyFont="1" applyFill="1" applyBorder="1" applyAlignment="1">
      <alignment horizontal="right"/>
    </xf>
    <xf numFmtId="0" fontId="12" fillId="2" borderId="22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left"/>
    </xf>
    <xf numFmtId="0" fontId="12" fillId="2" borderId="22" xfId="0" applyFont="1" applyFill="1" applyBorder="1" applyAlignment="1"/>
    <xf numFmtId="0" fontId="12" fillId="2" borderId="4" xfId="0" applyFont="1" applyFill="1" applyBorder="1" applyAlignment="1">
      <alignment horizontal="left"/>
    </xf>
    <xf numFmtId="0" fontId="12" fillId="2" borderId="22" xfId="0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left"/>
    </xf>
    <xf numFmtId="0" fontId="12" fillId="3" borderId="21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center"/>
    </xf>
    <xf numFmtId="0" fontId="12" fillId="3" borderId="14" xfId="0" applyFont="1" applyFill="1" applyBorder="1" applyAlignment="1"/>
    <xf numFmtId="0" fontId="12" fillId="3" borderId="18" xfId="0" applyFont="1" applyFill="1" applyBorder="1"/>
    <xf numFmtId="0" fontId="12" fillId="3" borderId="2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left"/>
    </xf>
    <xf numFmtId="0" fontId="8" fillId="2" borderId="1" xfId="0" applyFont="1" applyFill="1" applyBorder="1"/>
    <xf numFmtId="0" fontId="12" fillId="2" borderId="22" xfId="0" applyFont="1" applyFill="1" applyBorder="1"/>
    <xf numFmtId="0" fontId="12" fillId="2" borderId="4" xfId="0" applyFont="1" applyFill="1" applyBorder="1" applyAlignment="1">
      <alignment horizontal="center"/>
    </xf>
    <xf numFmtId="0" fontId="9" fillId="3" borderId="0" xfId="0" quotePrefix="1" applyFont="1" applyFill="1"/>
    <xf numFmtId="0" fontId="9" fillId="3" borderId="0" xfId="0" quotePrefix="1" applyFont="1" applyFill="1" applyBorder="1" applyAlignment="1"/>
    <xf numFmtId="0" fontId="27" fillId="3" borderId="0" xfId="0" applyFont="1" applyFill="1"/>
    <xf numFmtId="172" fontId="12" fillId="3" borderId="0" xfId="0" applyNumberFormat="1" applyFont="1" applyFill="1" applyBorder="1" applyAlignment="1"/>
    <xf numFmtId="172" fontId="12" fillId="3" borderId="7" xfId="0" applyNumberFormat="1" applyFont="1" applyFill="1" applyBorder="1" applyAlignment="1">
      <alignment horizontal="right"/>
    </xf>
    <xf numFmtId="0" fontId="9" fillId="3" borderId="3" xfId="0" applyFont="1" applyFill="1" applyBorder="1"/>
    <xf numFmtId="0" fontId="12" fillId="3" borderId="21" xfId="0" applyFont="1" applyFill="1" applyBorder="1"/>
    <xf numFmtId="0" fontId="9" fillId="3" borderId="19" xfId="0" applyFont="1" applyFill="1" applyBorder="1"/>
    <xf numFmtId="0" fontId="19" fillId="3" borderId="2" xfId="0" applyFont="1" applyFill="1" applyBorder="1" applyAlignment="1">
      <alignment horizontal="left"/>
    </xf>
    <xf numFmtId="164" fontId="12" fillId="3" borderId="17" xfId="0" applyNumberFormat="1" applyFont="1" applyFill="1" applyBorder="1" applyAlignment="1">
      <alignment horizontal="right"/>
    </xf>
    <xf numFmtId="0" fontId="12" fillId="2" borderId="18" xfId="0" applyFont="1" applyFill="1" applyBorder="1"/>
    <xf numFmtId="0" fontId="12" fillId="3" borderId="21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6" xfId="0" applyFont="1" applyFill="1" applyBorder="1"/>
    <xf numFmtId="48" fontId="6" fillId="5" borderId="17" xfId="0" applyNumberFormat="1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9" fillId="3" borderId="0" xfId="0" applyFont="1" applyFill="1" applyBorder="1"/>
    <xf numFmtId="0" fontId="29" fillId="3" borderId="0" xfId="0" applyFont="1" applyFill="1" applyBorder="1"/>
    <xf numFmtId="0" fontId="2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30" fillId="0" borderId="1" xfId="1" applyFont="1" applyFill="1" applyBorder="1" applyAlignment="1" applyProtection="1">
      <alignment horizontal="center"/>
    </xf>
    <xf numFmtId="0" fontId="30" fillId="0" borderId="0" xfId="1" applyFont="1" applyFill="1" applyBorder="1" applyAlignment="1" applyProtection="1">
      <alignment horizontal="center"/>
    </xf>
    <xf numFmtId="0" fontId="31" fillId="3" borderId="0" xfId="0" applyFont="1" applyFill="1" applyAlignment="1">
      <alignment horizontal="center"/>
    </xf>
    <xf numFmtId="0" fontId="31" fillId="3" borderId="0" xfId="0" applyFont="1" applyFill="1"/>
    <xf numFmtId="0" fontId="20" fillId="3" borderId="0" xfId="0" applyFont="1" applyFill="1"/>
    <xf numFmtId="0" fontId="5" fillId="2" borderId="5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48" fontId="6" fillId="5" borderId="1" xfId="0" applyNumberFormat="1" applyFont="1" applyFill="1" applyBorder="1" applyAlignment="1" applyProtection="1">
      <alignment horizontal="center"/>
      <protection locked="0"/>
    </xf>
    <xf numFmtId="171" fontId="6" fillId="5" borderId="1" xfId="0" applyNumberFormat="1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170" fontId="5" fillId="3" borderId="1" xfId="0" applyNumberFormat="1" applyFont="1" applyFill="1" applyBorder="1" applyAlignment="1" applyProtection="1">
      <alignment horizontal="center"/>
      <protection locked="0"/>
    </xf>
    <xf numFmtId="0" fontId="5" fillId="4" borderId="17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4" borderId="14" xfId="0" applyFont="1" applyFill="1" applyBorder="1" applyAlignment="1" applyProtection="1">
      <alignment horizontal="center"/>
    </xf>
    <xf numFmtId="0" fontId="33" fillId="3" borderId="0" xfId="0" applyFont="1" applyFill="1"/>
    <xf numFmtId="0" fontId="34" fillId="3" borderId="0" xfId="0" applyFont="1" applyFill="1" applyBorder="1"/>
    <xf numFmtId="0" fontId="35" fillId="3" borderId="0" xfId="0" applyFont="1" applyFill="1" applyBorder="1"/>
    <xf numFmtId="0" fontId="24" fillId="3" borderId="0" xfId="0" applyFont="1" applyFill="1" applyBorder="1"/>
    <xf numFmtId="0" fontId="24" fillId="3" borderId="0" xfId="0" applyFont="1" applyFill="1"/>
    <xf numFmtId="0" fontId="32" fillId="3" borderId="0" xfId="0" applyFont="1" applyFill="1"/>
    <xf numFmtId="0" fontId="0" fillId="3" borderId="0" xfId="0" applyFont="1" applyFill="1" applyBorder="1"/>
    <xf numFmtId="0" fontId="0" fillId="3" borderId="0" xfId="0" applyFont="1" applyFill="1"/>
    <xf numFmtId="0" fontId="0" fillId="0" borderId="0" xfId="0" applyFont="1"/>
    <xf numFmtId="0" fontId="0" fillId="0" borderId="0" xfId="0" applyFont="1" applyBorder="1"/>
    <xf numFmtId="0" fontId="45" fillId="3" borderId="0" xfId="0" applyFont="1" applyFill="1"/>
    <xf numFmtId="0" fontId="46" fillId="3" borderId="0" xfId="1" applyFont="1" applyFill="1" applyAlignment="1" applyProtection="1"/>
    <xf numFmtId="0" fontId="28" fillId="3" borderId="0" xfId="0" applyFont="1" applyFill="1"/>
    <xf numFmtId="0" fontId="20" fillId="0" borderId="0" xfId="0" applyFont="1" applyFill="1"/>
    <xf numFmtId="0" fontId="32" fillId="0" borderId="0" xfId="0" applyFont="1" applyFill="1"/>
    <xf numFmtId="0" fontId="32" fillId="0" borderId="0" xfId="0" applyFont="1" applyFill="1" applyBorder="1"/>
    <xf numFmtId="0" fontId="33" fillId="0" borderId="0" xfId="0" applyFont="1" applyFill="1" applyBorder="1"/>
    <xf numFmtId="165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 applyFill="1" applyAlignment="1">
      <alignment horizontal="center"/>
    </xf>
    <xf numFmtId="0" fontId="9" fillId="0" borderId="0" xfId="0" applyFont="1" applyFill="1" applyBorder="1"/>
    <xf numFmtId="0" fontId="34" fillId="0" borderId="0" xfId="0" applyFont="1" applyFill="1" applyBorder="1"/>
    <xf numFmtId="0" fontId="35" fillId="0" borderId="0" xfId="0" applyFont="1" applyFill="1" applyBorder="1"/>
    <xf numFmtId="165" fontId="35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Border="1"/>
    <xf numFmtId="165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169" fontId="25" fillId="0" borderId="0" xfId="0" applyNumberFormat="1" applyFont="1" applyFill="1" applyBorder="1" applyAlignment="1">
      <alignment horizontal="center"/>
    </xf>
    <xf numFmtId="48" fontId="25" fillId="0" borderId="0" xfId="0" applyNumberFormat="1" applyFont="1" applyFill="1" applyBorder="1" applyAlignment="1">
      <alignment horizontal="center"/>
    </xf>
    <xf numFmtId="2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25" fillId="0" borderId="0" xfId="0" applyFont="1" applyFill="1" applyBorder="1"/>
    <xf numFmtId="164" fontId="25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168" fontId="2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25" fillId="0" borderId="0" xfId="0" applyFont="1" applyFill="1"/>
    <xf numFmtId="0" fontId="5" fillId="0" borderId="0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center"/>
    </xf>
    <xf numFmtId="166" fontId="36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167" fontId="25" fillId="0" borderId="0" xfId="0" applyNumberFormat="1" applyFont="1" applyFill="1" applyBorder="1" applyAlignment="1">
      <alignment horizontal="center"/>
    </xf>
    <xf numFmtId="167" fontId="24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25" fillId="0" borderId="1" xfId="0" applyFont="1" applyFill="1" applyBorder="1" applyAlignment="1">
      <alignment horizontal="center"/>
    </xf>
    <xf numFmtId="48" fontId="24" fillId="0" borderId="0" xfId="0" applyNumberFormat="1" applyFont="1" applyFill="1" applyBorder="1" applyAlignment="1">
      <alignment horizontal="center"/>
    </xf>
    <xf numFmtId="0" fontId="34" fillId="0" borderId="1" xfId="0" applyFont="1" applyFill="1" applyBorder="1"/>
    <xf numFmtId="0" fontId="25" fillId="0" borderId="1" xfId="0" applyFont="1" applyFill="1" applyBorder="1"/>
    <xf numFmtId="164" fontId="25" fillId="0" borderId="1" xfId="0" applyNumberFormat="1" applyFont="1" applyFill="1" applyBorder="1" applyAlignment="1">
      <alignment horizontal="center"/>
    </xf>
    <xf numFmtId="0" fontId="36" fillId="0" borderId="0" xfId="0" applyNumberFormat="1" applyFont="1" applyFill="1" applyBorder="1" applyAlignment="1">
      <alignment horizontal="center"/>
    </xf>
    <xf numFmtId="0" fontId="36" fillId="0" borderId="1" xfId="0" applyFont="1" applyFill="1" applyBorder="1"/>
    <xf numFmtId="48" fontId="36" fillId="0" borderId="1" xfId="0" applyNumberFormat="1" applyFont="1" applyFill="1" applyBorder="1" applyAlignment="1">
      <alignment horizontal="center"/>
    </xf>
    <xf numFmtId="0" fontId="25" fillId="0" borderId="0" xfId="0" applyNumberFormat="1" applyFont="1" applyFill="1" applyBorder="1"/>
    <xf numFmtId="164" fontId="36" fillId="0" borderId="1" xfId="0" applyNumberFormat="1" applyFont="1" applyFill="1" applyBorder="1" applyAlignment="1">
      <alignment horizontal="center"/>
    </xf>
    <xf numFmtId="0" fontId="5" fillId="0" borderId="0" xfId="0" applyFont="1" applyFill="1" applyBorder="1"/>
    <xf numFmtId="164" fontId="36" fillId="0" borderId="0" xfId="0" applyNumberFormat="1" applyFont="1" applyFill="1" applyBorder="1" applyAlignment="1">
      <alignment horizontal="center"/>
    </xf>
    <xf numFmtId="165" fontId="25" fillId="0" borderId="1" xfId="0" applyNumberFormat="1" applyFont="1" applyFill="1" applyBorder="1" applyAlignment="1">
      <alignment horizontal="center"/>
    </xf>
    <xf numFmtId="167" fontId="25" fillId="0" borderId="1" xfId="0" applyNumberFormat="1" applyFont="1" applyFill="1" applyBorder="1" applyAlignment="1">
      <alignment horizontal="center"/>
    </xf>
    <xf numFmtId="164" fontId="25" fillId="0" borderId="0" xfId="0" quotePrefix="1" applyNumberFormat="1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/>
    </xf>
    <xf numFmtId="164" fontId="25" fillId="0" borderId="0" xfId="0" applyNumberFormat="1" applyFont="1" applyFill="1" applyBorder="1" applyAlignment="1">
      <alignment horizontal="right"/>
    </xf>
    <xf numFmtId="164" fontId="25" fillId="0" borderId="0" xfId="0" applyNumberFormat="1" applyFont="1" applyFill="1" applyBorder="1" applyAlignment="1"/>
    <xf numFmtId="164" fontId="25" fillId="0" borderId="0" xfId="0" applyNumberFormat="1" applyFont="1" applyFill="1" applyBorder="1"/>
    <xf numFmtId="0" fontId="23" fillId="0" borderId="5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35" fillId="0" borderId="8" xfId="0" applyFont="1" applyFill="1" applyBorder="1"/>
    <xf numFmtId="0" fontId="35" fillId="0" borderId="10" xfId="0" applyFont="1" applyFill="1" applyBorder="1"/>
    <xf numFmtId="0" fontId="24" fillId="0" borderId="25" xfId="0" applyFont="1" applyFill="1" applyBorder="1"/>
    <xf numFmtId="0" fontId="24" fillId="0" borderId="26" xfId="0" applyFont="1" applyFill="1" applyBorder="1"/>
    <xf numFmtId="0" fontId="24" fillId="0" borderId="11" xfId="0" applyFont="1" applyFill="1" applyBorder="1" applyAlignment="1">
      <alignment horizontal="center" wrapText="1"/>
    </xf>
    <xf numFmtId="0" fontId="24" fillId="0" borderId="13" xfId="0" applyFont="1" applyFill="1" applyBorder="1" applyAlignment="1">
      <alignment horizontal="center" wrapText="1"/>
    </xf>
    <xf numFmtId="164" fontId="24" fillId="0" borderId="8" xfId="0" applyNumberFormat="1" applyFont="1" applyFill="1" applyBorder="1" applyAlignment="1">
      <alignment horizontal="center"/>
    </xf>
    <xf numFmtId="164" fontId="24" fillId="0" borderId="10" xfId="0" applyNumberFormat="1" applyFont="1" applyFill="1" applyBorder="1" applyAlignment="1">
      <alignment horizontal="center"/>
    </xf>
    <xf numFmtId="164" fontId="24" fillId="0" borderId="25" xfId="0" applyNumberFormat="1" applyFont="1" applyFill="1" applyBorder="1" applyAlignment="1">
      <alignment horizontal="center"/>
    </xf>
    <xf numFmtId="164" fontId="24" fillId="0" borderId="26" xfId="0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Border="1"/>
    <xf numFmtId="164" fontId="24" fillId="0" borderId="5" xfId="0" applyNumberFormat="1" applyFont="1" applyFill="1" applyBorder="1" applyAlignment="1">
      <alignment horizontal="center"/>
    </xf>
    <xf numFmtId="164" fontId="24" fillId="0" borderId="11" xfId="0" applyNumberFormat="1" applyFont="1" applyFill="1" applyBorder="1" applyAlignment="1">
      <alignment horizontal="center"/>
    </xf>
    <xf numFmtId="164" fontId="24" fillId="0" borderId="13" xfId="0" applyNumberFormat="1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3" fontId="11" fillId="3" borderId="4" xfId="0" applyNumberFormat="1" applyFont="1" applyFill="1" applyBorder="1" applyAlignment="1">
      <alignment horizontal="center"/>
    </xf>
    <xf numFmtId="3" fontId="11" fillId="3" borderId="22" xfId="0" applyNumberFormat="1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Inductor Current - Peak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Inputs!$AH$9:$AH$264</c:f>
              <c:numCache>
                <c:formatCode>##0.0E+0</c:formatCode>
                <c:ptCount val="256"/>
                <c:pt idx="0">
                  <c:v>3.9062500000000001E-5</c:v>
                </c:pt>
                <c:pt idx="1">
                  <c:v>7.8125000000000002E-5</c:v>
                </c:pt>
                <c:pt idx="2">
                  <c:v>1.171875E-4</c:v>
                </c:pt>
                <c:pt idx="3">
                  <c:v>1.5625E-4</c:v>
                </c:pt>
                <c:pt idx="4">
                  <c:v>1.9531250000000001E-4</c:v>
                </c:pt>
                <c:pt idx="5">
                  <c:v>2.3437499999999999E-4</c:v>
                </c:pt>
                <c:pt idx="6">
                  <c:v>2.7343750000000003E-4</c:v>
                </c:pt>
                <c:pt idx="7">
                  <c:v>3.1250000000000001E-4</c:v>
                </c:pt>
                <c:pt idx="8">
                  <c:v>3.5156249999999999E-4</c:v>
                </c:pt>
                <c:pt idx="9">
                  <c:v>3.9062500000000002E-4</c:v>
                </c:pt>
                <c:pt idx="10">
                  <c:v>4.296875E-4</c:v>
                </c:pt>
                <c:pt idx="11">
                  <c:v>4.6874999999999998E-4</c:v>
                </c:pt>
                <c:pt idx="12">
                  <c:v>5.0781250000000002E-4</c:v>
                </c:pt>
                <c:pt idx="13">
                  <c:v>5.4687500000000005E-4</c:v>
                </c:pt>
                <c:pt idx="14">
                  <c:v>5.8593749999999998E-4</c:v>
                </c:pt>
                <c:pt idx="15">
                  <c:v>6.2500000000000001E-4</c:v>
                </c:pt>
                <c:pt idx="16">
                  <c:v>6.6406250000000005E-4</c:v>
                </c:pt>
                <c:pt idx="17">
                  <c:v>7.0312499999999997E-4</c:v>
                </c:pt>
                <c:pt idx="18">
                  <c:v>7.4218750000000001E-4</c:v>
                </c:pt>
                <c:pt idx="19">
                  <c:v>7.8125000000000004E-4</c:v>
                </c:pt>
                <c:pt idx="20">
                  <c:v>8.2031249999999997E-4</c:v>
                </c:pt>
                <c:pt idx="21">
                  <c:v>8.59375E-4</c:v>
                </c:pt>
                <c:pt idx="22">
                  <c:v>8.9843750000000004E-4</c:v>
                </c:pt>
                <c:pt idx="23">
                  <c:v>9.3749999999999997E-4</c:v>
                </c:pt>
                <c:pt idx="24">
                  <c:v>9.765625E-4</c:v>
                </c:pt>
                <c:pt idx="25">
                  <c:v>1.015625E-3</c:v>
                </c:pt>
                <c:pt idx="26">
                  <c:v>1.0546875000000001E-3</c:v>
                </c:pt>
                <c:pt idx="27">
                  <c:v>1.0937500000000001E-3</c:v>
                </c:pt>
                <c:pt idx="28">
                  <c:v>1.1328124999999999E-3</c:v>
                </c:pt>
                <c:pt idx="29">
                  <c:v>1.171875E-3</c:v>
                </c:pt>
                <c:pt idx="30">
                  <c:v>1.2109375E-3</c:v>
                </c:pt>
                <c:pt idx="31">
                  <c:v>1.25E-3</c:v>
                </c:pt>
                <c:pt idx="32">
                  <c:v>1.2890625000000001E-3</c:v>
                </c:pt>
                <c:pt idx="33">
                  <c:v>1.3281250000000001E-3</c:v>
                </c:pt>
                <c:pt idx="34">
                  <c:v>1.3671875000000001E-3</c:v>
                </c:pt>
                <c:pt idx="35">
                  <c:v>1.4062499999999999E-3</c:v>
                </c:pt>
                <c:pt idx="36">
                  <c:v>1.4453125E-3</c:v>
                </c:pt>
                <c:pt idx="37">
                  <c:v>1.484375E-3</c:v>
                </c:pt>
                <c:pt idx="38">
                  <c:v>1.5234375000000001E-3</c:v>
                </c:pt>
                <c:pt idx="39">
                  <c:v>1.5625000000000001E-3</c:v>
                </c:pt>
                <c:pt idx="40">
                  <c:v>1.6015625000000001E-3</c:v>
                </c:pt>
                <c:pt idx="41">
                  <c:v>1.6406249999999999E-3</c:v>
                </c:pt>
                <c:pt idx="42">
                  <c:v>1.6796875E-3</c:v>
                </c:pt>
                <c:pt idx="43">
                  <c:v>1.71875E-3</c:v>
                </c:pt>
                <c:pt idx="44">
                  <c:v>1.7578125E-3</c:v>
                </c:pt>
                <c:pt idx="45">
                  <c:v>1.7968750000000001E-3</c:v>
                </c:pt>
                <c:pt idx="46">
                  <c:v>1.8359375000000001E-3</c:v>
                </c:pt>
                <c:pt idx="47">
                  <c:v>1.8749999999999999E-3</c:v>
                </c:pt>
                <c:pt idx="48">
                  <c:v>1.9140625E-3</c:v>
                </c:pt>
                <c:pt idx="49">
                  <c:v>1.953125E-3</c:v>
                </c:pt>
                <c:pt idx="50">
                  <c:v>1.9921875E-3</c:v>
                </c:pt>
                <c:pt idx="51">
                  <c:v>2.0312500000000001E-3</c:v>
                </c:pt>
                <c:pt idx="52">
                  <c:v>2.0703125000000001E-3</c:v>
                </c:pt>
                <c:pt idx="53">
                  <c:v>2.1093750000000001E-3</c:v>
                </c:pt>
                <c:pt idx="54">
                  <c:v>2.1484375000000002E-3</c:v>
                </c:pt>
                <c:pt idx="55">
                  <c:v>2.1875000000000002E-3</c:v>
                </c:pt>
                <c:pt idx="56">
                  <c:v>2.2265625000000002E-3</c:v>
                </c:pt>
                <c:pt idx="57">
                  <c:v>2.2656249999999998E-3</c:v>
                </c:pt>
                <c:pt idx="58">
                  <c:v>2.3046874999999999E-3</c:v>
                </c:pt>
                <c:pt idx="59">
                  <c:v>2.3437499999999999E-3</c:v>
                </c:pt>
                <c:pt idx="60">
                  <c:v>2.3828124999999999E-3</c:v>
                </c:pt>
                <c:pt idx="61">
                  <c:v>2.421875E-3</c:v>
                </c:pt>
                <c:pt idx="62">
                  <c:v>2.4609375E-3</c:v>
                </c:pt>
                <c:pt idx="63">
                  <c:v>2.5000000000000001E-3</c:v>
                </c:pt>
                <c:pt idx="64">
                  <c:v>2.5390625000000001E-3</c:v>
                </c:pt>
                <c:pt idx="65">
                  <c:v>2.5781250000000001E-3</c:v>
                </c:pt>
                <c:pt idx="66">
                  <c:v>2.6171875000000002E-3</c:v>
                </c:pt>
                <c:pt idx="67">
                  <c:v>2.6562500000000002E-3</c:v>
                </c:pt>
                <c:pt idx="68">
                  <c:v>2.6953125000000002E-3</c:v>
                </c:pt>
                <c:pt idx="69">
                  <c:v>2.7343750000000003E-3</c:v>
                </c:pt>
                <c:pt idx="70">
                  <c:v>2.7734374999999999E-3</c:v>
                </c:pt>
                <c:pt idx="71">
                  <c:v>2.8124999999999999E-3</c:v>
                </c:pt>
                <c:pt idx="72">
                  <c:v>2.8515624999999999E-3</c:v>
                </c:pt>
                <c:pt idx="73">
                  <c:v>2.890625E-3</c:v>
                </c:pt>
                <c:pt idx="74">
                  <c:v>2.9296875E-3</c:v>
                </c:pt>
                <c:pt idx="75">
                  <c:v>2.96875E-3</c:v>
                </c:pt>
                <c:pt idx="76">
                  <c:v>3.0078125000000001E-3</c:v>
                </c:pt>
                <c:pt idx="77">
                  <c:v>3.0468750000000001E-3</c:v>
                </c:pt>
                <c:pt idx="78">
                  <c:v>3.0859375000000001E-3</c:v>
                </c:pt>
                <c:pt idx="79">
                  <c:v>3.1250000000000002E-3</c:v>
                </c:pt>
                <c:pt idx="80">
                  <c:v>3.1640625000000002E-3</c:v>
                </c:pt>
                <c:pt idx="81">
                  <c:v>3.2031250000000002E-3</c:v>
                </c:pt>
                <c:pt idx="82">
                  <c:v>3.2421875000000003E-3</c:v>
                </c:pt>
                <c:pt idx="83">
                  <c:v>3.2812499999999999E-3</c:v>
                </c:pt>
                <c:pt idx="84">
                  <c:v>3.3203124999999999E-3</c:v>
                </c:pt>
                <c:pt idx="85">
                  <c:v>3.3593749999999999E-3</c:v>
                </c:pt>
                <c:pt idx="86">
                  <c:v>3.3984375E-3</c:v>
                </c:pt>
                <c:pt idx="87">
                  <c:v>3.4375E-3</c:v>
                </c:pt>
                <c:pt idx="88">
                  <c:v>3.4765625000000001E-3</c:v>
                </c:pt>
                <c:pt idx="89">
                  <c:v>3.5156250000000001E-3</c:v>
                </c:pt>
                <c:pt idx="90">
                  <c:v>3.5546875000000001E-3</c:v>
                </c:pt>
                <c:pt idx="91">
                  <c:v>3.5937500000000002E-3</c:v>
                </c:pt>
                <c:pt idx="92">
                  <c:v>3.6328125000000002E-3</c:v>
                </c:pt>
                <c:pt idx="93">
                  <c:v>3.6718750000000002E-3</c:v>
                </c:pt>
                <c:pt idx="94">
                  <c:v>3.7109375000000003E-3</c:v>
                </c:pt>
                <c:pt idx="95">
                  <c:v>3.7499999999999999E-3</c:v>
                </c:pt>
                <c:pt idx="96">
                  <c:v>3.7890624999999999E-3</c:v>
                </c:pt>
                <c:pt idx="97">
                  <c:v>3.8281249999999999E-3</c:v>
                </c:pt>
                <c:pt idx="98">
                  <c:v>3.8671875E-3</c:v>
                </c:pt>
                <c:pt idx="99">
                  <c:v>3.90625E-3</c:v>
                </c:pt>
                <c:pt idx="100">
                  <c:v>3.9453125E-3</c:v>
                </c:pt>
                <c:pt idx="101">
                  <c:v>3.9843750000000001E-3</c:v>
                </c:pt>
                <c:pt idx="102">
                  <c:v>4.0234375000000001E-3</c:v>
                </c:pt>
                <c:pt idx="103">
                  <c:v>4.0625000000000001E-3</c:v>
                </c:pt>
                <c:pt idx="104">
                  <c:v>4.1015625000000002E-3</c:v>
                </c:pt>
                <c:pt idx="105">
                  <c:v>4.1406250000000002E-3</c:v>
                </c:pt>
                <c:pt idx="106">
                  <c:v>4.1796875000000002E-3</c:v>
                </c:pt>
                <c:pt idx="107">
                  <c:v>4.2187500000000003E-3</c:v>
                </c:pt>
                <c:pt idx="108">
                  <c:v>4.2578125000000003E-3</c:v>
                </c:pt>
                <c:pt idx="109">
                  <c:v>4.2968750000000003E-3</c:v>
                </c:pt>
                <c:pt idx="110">
                  <c:v>4.3359375000000004E-3</c:v>
                </c:pt>
                <c:pt idx="111">
                  <c:v>4.3750000000000004E-3</c:v>
                </c:pt>
                <c:pt idx="112">
                  <c:v>4.4140625000000005E-3</c:v>
                </c:pt>
                <c:pt idx="113">
                  <c:v>4.4531250000000005E-3</c:v>
                </c:pt>
                <c:pt idx="114">
                  <c:v>4.4921875000000005E-3</c:v>
                </c:pt>
                <c:pt idx="115">
                  <c:v>4.5312499999999997E-3</c:v>
                </c:pt>
                <c:pt idx="116">
                  <c:v>4.5703124999999997E-3</c:v>
                </c:pt>
                <c:pt idx="117">
                  <c:v>4.6093749999999998E-3</c:v>
                </c:pt>
                <c:pt idx="118">
                  <c:v>4.6484374999999998E-3</c:v>
                </c:pt>
                <c:pt idx="119">
                  <c:v>4.6874999999999998E-3</c:v>
                </c:pt>
                <c:pt idx="120">
                  <c:v>4.7265624999999999E-3</c:v>
                </c:pt>
                <c:pt idx="121">
                  <c:v>4.7656249999999999E-3</c:v>
                </c:pt>
                <c:pt idx="122">
                  <c:v>4.8046874999999999E-3</c:v>
                </c:pt>
                <c:pt idx="123">
                  <c:v>4.84375E-3</c:v>
                </c:pt>
                <c:pt idx="124">
                  <c:v>4.8828125E-3</c:v>
                </c:pt>
                <c:pt idx="125">
                  <c:v>4.921875E-3</c:v>
                </c:pt>
                <c:pt idx="126">
                  <c:v>4.9609375000000001E-3</c:v>
                </c:pt>
                <c:pt idx="127">
                  <c:v>5.0000000000000001E-3</c:v>
                </c:pt>
                <c:pt idx="128">
                  <c:v>5.0390625000000001E-3</c:v>
                </c:pt>
                <c:pt idx="129">
                  <c:v>5.0781250000000002E-3</c:v>
                </c:pt>
                <c:pt idx="130">
                  <c:v>5.1171875000000002E-3</c:v>
                </c:pt>
                <c:pt idx="131">
                  <c:v>5.1562500000000002E-3</c:v>
                </c:pt>
                <c:pt idx="132">
                  <c:v>5.1953125000000003E-3</c:v>
                </c:pt>
                <c:pt idx="133">
                  <c:v>5.2343750000000003E-3</c:v>
                </c:pt>
                <c:pt idx="134">
                  <c:v>5.2734375000000003E-3</c:v>
                </c:pt>
                <c:pt idx="135">
                  <c:v>5.3125000000000004E-3</c:v>
                </c:pt>
                <c:pt idx="136">
                  <c:v>5.3515625000000004E-3</c:v>
                </c:pt>
                <c:pt idx="137">
                  <c:v>5.3906250000000005E-3</c:v>
                </c:pt>
                <c:pt idx="138">
                  <c:v>5.4296875000000005E-3</c:v>
                </c:pt>
                <c:pt idx="139">
                  <c:v>5.4687500000000005E-3</c:v>
                </c:pt>
                <c:pt idx="140">
                  <c:v>5.5078124999999997E-3</c:v>
                </c:pt>
                <c:pt idx="141">
                  <c:v>5.5468749999999997E-3</c:v>
                </c:pt>
                <c:pt idx="142">
                  <c:v>5.5859374999999998E-3</c:v>
                </c:pt>
                <c:pt idx="143">
                  <c:v>5.6249999999999998E-3</c:v>
                </c:pt>
                <c:pt idx="144">
                  <c:v>5.6640624999999998E-3</c:v>
                </c:pt>
                <c:pt idx="145">
                  <c:v>5.7031249999999999E-3</c:v>
                </c:pt>
                <c:pt idx="146">
                  <c:v>5.7421874999999999E-3</c:v>
                </c:pt>
                <c:pt idx="147">
                  <c:v>5.7812499999999999E-3</c:v>
                </c:pt>
                <c:pt idx="148">
                  <c:v>5.8203125E-3</c:v>
                </c:pt>
                <c:pt idx="149">
                  <c:v>5.859375E-3</c:v>
                </c:pt>
                <c:pt idx="150">
                  <c:v>5.8984375E-3</c:v>
                </c:pt>
                <c:pt idx="151">
                  <c:v>5.9375000000000001E-3</c:v>
                </c:pt>
                <c:pt idx="152">
                  <c:v>5.9765625000000001E-3</c:v>
                </c:pt>
                <c:pt idx="153">
                  <c:v>6.0156250000000001E-3</c:v>
                </c:pt>
                <c:pt idx="154">
                  <c:v>6.0546875000000002E-3</c:v>
                </c:pt>
                <c:pt idx="155">
                  <c:v>6.0937500000000002E-3</c:v>
                </c:pt>
                <c:pt idx="156">
                  <c:v>6.1328125000000002E-3</c:v>
                </c:pt>
                <c:pt idx="157">
                  <c:v>6.1718750000000003E-3</c:v>
                </c:pt>
                <c:pt idx="158">
                  <c:v>6.2109375000000003E-3</c:v>
                </c:pt>
                <c:pt idx="159">
                  <c:v>6.2500000000000003E-3</c:v>
                </c:pt>
                <c:pt idx="160">
                  <c:v>6.2890625000000004E-3</c:v>
                </c:pt>
                <c:pt idx="161">
                  <c:v>6.3281250000000004E-3</c:v>
                </c:pt>
                <c:pt idx="162">
                  <c:v>6.3671875000000005E-3</c:v>
                </c:pt>
                <c:pt idx="163">
                  <c:v>6.4062500000000005E-3</c:v>
                </c:pt>
                <c:pt idx="164">
                  <c:v>6.4453125000000005E-3</c:v>
                </c:pt>
                <c:pt idx="165">
                  <c:v>6.4843750000000006E-3</c:v>
                </c:pt>
                <c:pt idx="166">
                  <c:v>6.5234374999999997E-3</c:v>
                </c:pt>
                <c:pt idx="167">
                  <c:v>6.5624999999999998E-3</c:v>
                </c:pt>
                <c:pt idx="168">
                  <c:v>6.6015624999999998E-3</c:v>
                </c:pt>
                <c:pt idx="169">
                  <c:v>6.6406249999999998E-3</c:v>
                </c:pt>
                <c:pt idx="170">
                  <c:v>6.6796874999999999E-3</c:v>
                </c:pt>
                <c:pt idx="171">
                  <c:v>6.7187499999999999E-3</c:v>
                </c:pt>
                <c:pt idx="172">
                  <c:v>6.7578124999999999E-3</c:v>
                </c:pt>
                <c:pt idx="173">
                  <c:v>6.796875E-3</c:v>
                </c:pt>
                <c:pt idx="174">
                  <c:v>6.8359375E-3</c:v>
                </c:pt>
                <c:pt idx="175">
                  <c:v>6.875E-3</c:v>
                </c:pt>
                <c:pt idx="176">
                  <c:v>6.9140625000000001E-3</c:v>
                </c:pt>
                <c:pt idx="177">
                  <c:v>6.9531250000000001E-3</c:v>
                </c:pt>
                <c:pt idx="178">
                  <c:v>6.9921875000000001E-3</c:v>
                </c:pt>
                <c:pt idx="179">
                  <c:v>7.0312500000000002E-3</c:v>
                </c:pt>
                <c:pt idx="180">
                  <c:v>7.0703125000000002E-3</c:v>
                </c:pt>
                <c:pt idx="181">
                  <c:v>7.1093750000000002E-3</c:v>
                </c:pt>
                <c:pt idx="182">
                  <c:v>7.1484375000000003E-3</c:v>
                </c:pt>
                <c:pt idx="183">
                  <c:v>7.1875000000000003E-3</c:v>
                </c:pt>
                <c:pt idx="184">
                  <c:v>7.2265625000000003E-3</c:v>
                </c:pt>
                <c:pt idx="185">
                  <c:v>7.2656250000000004E-3</c:v>
                </c:pt>
                <c:pt idx="186">
                  <c:v>7.3046875000000004E-3</c:v>
                </c:pt>
                <c:pt idx="187">
                  <c:v>7.3437500000000005E-3</c:v>
                </c:pt>
                <c:pt idx="188">
                  <c:v>7.3828125000000005E-3</c:v>
                </c:pt>
                <c:pt idx="189">
                  <c:v>7.4218750000000005E-3</c:v>
                </c:pt>
                <c:pt idx="190">
                  <c:v>7.4609375000000006E-3</c:v>
                </c:pt>
                <c:pt idx="191">
                  <c:v>7.4999999999999997E-3</c:v>
                </c:pt>
                <c:pt idx="192">
                  <c:v>7.5390624999999998E-3</c:v>
                </c:pt>
                <c:pt idx="193">
                  <c:v>7.5781249999999998E-3</c:v>
                </c:pt>
                <c:pt idx="194">
                  <c:v>7.6171874999999998E-3</c:v>
                </c:pt>
                <c:pt idx="195">
                  <c:v>7.6562499999999999E-3</c:v>
                </c:pt>
                <c:pt idx="196">
                  <c:v>7.6953124999999999E-3</c:v>
                </c:pt>
                <c:pt idx="197">
                  <c:v>7.7343749999999999E-3</c:v>
                </c:pt>
                <c:pt idx="198">
                  <c:v>7.7734375E-3</c:v>
                </c:pt>
                <c:pt idx="199">
                  <c:v>7.8125E-3</c:v>
                </c:pt>
                <c:pt idx="200">
                  <c:v>7.8515625000000009E-3</c:v>
                </c:pt>
                <c:pt idx="201">
                  <c:v>7.8906250000000001E-3</c:v>
                </c:pt>
                <c:pt idx="202">
                  <c:v>7.929687500000001E-3</c:v>
                </c:pt>
                <c:pt idx="203">
                  <c:v>7.9687500000000001E-3</c:v>
                </c:pt>
                <c:pt idx="204">
                  <c:v>8.0078124999999993E-3</c:v>
                </c:pt>
                <c:pt idx="205">
                  <c:v>8.0468750000000002E-3</c:v>
                </c:pt>
                <c:pt idx="206">
                  <c:v>8.0859374999999994E-3</c:v>
                </c:pt>
                <c:pt idx="207">
                  <c:v>8.1250000000000003E-3</c:v>
                </c:pt>
                <c:pt idx="208">
                  <c:v>8.1640624999999994E-3</c:v>
                </c:pt>
                <c:pt idx="209">
                  <c:v>8.2031250000000003E-3</c:v>
                </c:pt>
                <c:pt idx="210">
                  <c:v>8.2421874999999995E-3</c:v>
                </c:pt>
                <c:pt idx="211">
                  <c:v>8.2812500000000004E-3</c:v>
                </c:pt>
                <c:pt idx="212">
                  <c:v>8.3203124999999996E-3</c:v>
                </c:pt>
                <c:pt idx="213">
                  <c:v>8.3593750000000005E-3</c:v>
                </c:pt>
                <c:pt idx="214">
                  <c:v>8.3984374999999997E-3</c:v>
                </c:pt>
                <c:pt idx="215">
                  <c:v>8.4375000000000006E-3</c:v>
                </c:pt>
                <c:pt idx="216">
                  <c:v>8.4765624999999997E-3</c:v>
                </c:pt>
                <c:pt idx="217">
                  <c:v>8.5156250000000006E-3</c:v>
                </c:pt>
                <c:pt idx="218">
                  <c:v>8.5546874999999998E-3</c:v>
                </c:pt>
                <c:pt idx="219">
                  <c:v>8.5937500000000007E-3</c:v>
                </c:pt>
                <c:pt idx="220">
                  <c:v>8.6328124999999999E-3</c:v>
                </c:pt>
                <c:pt idx="221">
                  <c:v>8.6718750000000008E-3</c:v>
                </c:pt>
                <c:pt idx="222">
                  <c:v>8.7109374999999999E-3</c:v>
                </c:pt>
                <c:pt idx="223">
                  <c:v>8.7500000000000008E-3</c:v>
                </c:pt>
                <c:pt idx="224">
                  <c:v>8.7890625E-3</c:v>
                </c:pt>
                <c:pt idx="225">
                  <c:v>8.8281250000000009E-3</c:v>
                </c:pt>
                <c:pt idx="226">
                  <c:v>8.8671875000000001E-3</c:v>
                </c:pt>
                <c:pt idx="227">
                  <c:v>8.906250000000001E-3</c:v>
                </c:pt>
                <c:pt idx="228">
                  <c:v>8.9453125000000001E-3</c:v>
                </c:pt>
                <c:pt idx="229">
                  <c:v>8.984375000000001E-3</c:v>
                </c:pt>
                <c:pt idx="230">
                  <c:v>9.0234375000000002E-3</c:v>
                </c:pt>
                <c:pt idx="231">
                  <c:v>9.0624999999999994E-3</c:v>
                </c:pt>
                <c:pt idx="232">
                  <c:v>9.1015625000000003E-3</c:v>
                </c:pt>
                <c:pt idx="233">
                  <c:v>9.1406249999999994E-3</c:v>
                </c:pt>
                <c:pt idx="234">
                  <c:v>9.1796875000000003E-3</c:v>
                </c:pt>
                <c:pt idx="235">
                  <c:v>9.2187499999999995E-3</c:v>
                </c:pt>
                <c:pt idx="236">
                  <c:v>9.2578125000000004E-3</c:v>
                </c:pt>
                <c:pt idx="237">
                  <c:v>9.2968749999999996E-3</c:v>
                </c:pt>
                <c:pt idx="238">
                  <c:v>9.3359375000000005E-3</c:v>
                </c:pt>
                <c:pt idx="239">
                  <c:v>9.3749999999999997E-3</c:v>
                </c:pt>
                <c:pt idx="240">
                  <c:v>9.4140625000000006E-3</c:v>
                </c:pt>
                <c:pt idx="241">
                  <c:v>9.4531249999999997E-3</c:v>
                </c:pt>
                <c:pt idx="242">
                  <c:v>9.4921875000000006E-3</c:v>
                </c:pt>
                <c:pt idx="243">
                  <c:v>9.5312499999999998E-3</c:v>
                </c:pt>
                <c:pt idx="244">
                  <c:v>9.5703125000000007E-3</c:v>
                </c:pt>
                <c:pt idx="245">
                  <c:v>9.6093749999999999E-3</c:v>
                </c:pt>
                <c:pt idx="246">
                  <c:v>9.6484375000000008E-3</c:v>
                </c:pt>
                <c:pt idx="247">
                  <c:v>9.6874999999999999E-3</c:v>
                </c:pt>
                <c:pt idx="248">
                  <c:v>9.7265625000000008E-3</c:v>
                </c:pt>
                <c:pt idx="249">
                  <c:v>9.765625E-3</c:v>
                </c:pt>
                <c:pt idx="250">
                  <c:v>9.8046875000000009E-3</c:v>
                </c:pt>
                <c:pt idx="251">
                  <c:v>9.8437500000000001E-3</c:v>
                </c:pt>
                <c:pt idx="252">
                  <c:v>9.882812500000001E-3</c:v>
                </c:pt>
                <c:pt idx="253">
                  <c:v>9.9218750000000001E-3</c:v>
                </c:pt>
                <c:pt idx="254">
                  <c:v>9.960937500000001E-3</c:v>
                </c:pt>
                <c:pt idx="255">
                  <c:v>0.01</c:v>
                </c:pt>
              </c:numCache>
            </c:numRef>
          </c:xVal>
          <c:yVal>
            <c:numRef>
              <c:f>Inputs!$AN$9:$AN$264</c:f>
              <c:numCache>
                <c:formatCode>0.000</c:formatCode>
                <c:ptCount val="256"/>
                <c:pt idx="0">
                  <c:v>0.52660115352715575</c:v>
                </c:pt>
                <c:pt idx="1">
                  <c:v>0.52660115352715575</c:v>
                </c:pt>
                <c:pt idx="2">
                  <c:v>0.52660115352715575</c:v>
                </c:pt>
                <c:pt idx="3">
                  <c:v>0.52660115352715575</c:v>
                </c:pt>
                <c:pt idx="4">
                  <c:v>0.52660115352715575</c:v>
                </c:pt>
                <c:pt idx="5">
                  <c:v>0.52660115352715575</c:v>
                </c:pt>
                <c:pt idx="6">
                  <c:v>0.52660115352715575</c:v>
                </c:pt>
                <c:pt idx="7">
                  <c:v>0.52660115352715575</c:v>
                </c:pt>
                <c:pt idx="8">
                  <c:v>0.52660115352715575</c:v>
                </c:pt>
                <c:pt idx="9">
                  <c:v>0.52660115352715575</c:v>
                </c:pt>
                <c:pt idx="10">
                  <c:v>0.52660115352715575</c:v>
                </c:pt>
                <c:pt idx="11">
                  <c:v>0.52660115352715575</c:v>
                </c:pt>
                <c:pt idx="12">
                  <c:v>0.52660115352715575</c:v>
                </c:pt>
                <c:pt idx="13">
                  <c:v>0.52660115352715575</c:v>
                </c:pt>
                <c:pt idx="14">
                  <c:v>0.52660115352715575</c:v>
                </c:pt>
                <c:pt idx="15">
                  <c:v>0.52660115352715575</c:v>
                </c:pt>
                <c:pt idx="16">
                  <c:v>0.52660115352715575</c:v>
                </c:pt>
                <c:pt idx="17">
                  <c:v>0.52660115352715575</c:v>
                </c:pt>
                <c:pt idx="18">
                  <c:v>0.52660115352715575</c:v>
                </c:pt>
                <c:pt idx="19">
                  <c:v>0.52660115352715575</c:v>
                </c:pt>
                <c:pt idx="20">
                  <c:v>0.52660115352715575</c:v>
                </c:pt>
                <c:pt idx="21">
                  <c:v>0.52660115352715575</c:v>
                </c:pt>
                <c:pt idx="22">
                  <c:v>0.52660115352715575</c:v>
                </c:pt>
                <c:pt idx="23">
                  <c:v>0.52660115352715575</c:v>
                </c:pt>
                <c:pt idx="24">
                  <c:v>0.52660115352715575</c:v>
                </c:pt>
                <c:pt idx="25">
                  <c:v>0.52660115352715575</c:v>
                </c:pt>
                <c:pt idx="26">
                  <c:v>0.52660115352715575</c:v>
                </c:pt>
                <c:pt idx="27">
                  <c:v>0.52660115352715575</c:v>
                </c:pt>
                <c:pt idx="28">
                  <c:v>0.52660115352715575</c:v>
                </c:pt>
                <c:pt idx="29">
                  <c:v>0.52660115352715575</c:v>
                </c:pt>
                <c:pt idx="30">
                  <c:v>0.52660115352715575</c:v>
                </c:pt>
                <c:pt idx="31">
                  <c:v>0.52660115352715575</c:v>
                </c:pt>
                <c:pt idx="32">
                  <c:v>0.52660115352715575</c:v>
                </c:pt>
                <c:pt idx="33">
                  <c:v>0.52660115352715575</c:v>
                </c:pt>
                <c:pt idx="34">
                  <c:v>0.52660115352715575</c:v>
                </c:pt>
                <c:pt idx="35">
                  <c:v>0.52660115352715575</c:v>
                </c:pt>
                <c:pt idx="36">
                  <c:v>0.52660115352715575</c:v>
                </c:pt>
                <c:pt idx="37">
                  <c:v>0.52660115352715575</c:v>
                </c:pt>
                <c:pt idx="38">
                  <c:v>0.52660115352715575</c:v>
                </c:pt>
                <c:pt idx="39">
                  <c:v>0.52660115352715575</c:v>
                </c:pt>
                <c:pt idx="40">
                  <c:v>0.52660115352715575</c:v>
                </c:pt>
                <c:pt idx="41">
                  <c:v>0.55053756959657207</c:v>
                </c:pt>
                <c:pt idx="42">
                  <c:v>0.57447398566598817</c:v>
                </c:pt>
                <c:pt idx="43">
                  <c:v>0.59841040173540438</c:v>
                </c:pt>
                <c:pt idx="44">
                  <c:v>0.62234681780482048</c:v>
                </c:pt>
                <c:pt idx="45">
                  <c:v>0.6462832338742367</c:v>
                </c:pt>
                <c:pt idx="46">
                  <c:v>0.6702196499436528</c:v>
                </c:pt>
                <c:pt idx="47">
                  <c:v>0.69415606601306901</c:v>
                </c:pt>
                <c:pt idx="48">
                  <c:v>0.71809248208248522</c:v>
                </c:pt>
                <c:pt idx="49">
                  <c:v>0.74202889815190143</c:v>
                </c:pt>
                <c:pt idx="50">
                  <c:v>0.76596531422131753</c:v>
                </c:pt>
                <c:pt idx="51">
                  <c:v>0.78990173029073363</c:v>
                </c:pt>
                <c:pt idx="52">
                  <c:v>0.81383814636014995</c:v>
                </c:pt>
                <c:pt idx="53">
                  <c:v>0.83777456242956605</c:v>
                </c:pt>
                <c:pt idx="54">
                  <c:v>0.86171097849898226</c:v>
                </c:pt>
                <c:pt idx="55">
                  <c:v>0.88564739456839836</c:v>
                </c:pt>
                <c:pt idx="56">
                  <c:v>0.90958381063781468</c:v>
                </c:pt>
                <c:pt idx="57">
                  <c:v>0.93352022670723078</c:v>
                </c:pt>
                <c:pt idx="58">
                  <c:v>0.95745664277664688</c:v>
                </c:pt>
                <c:pt idx="59">
                  <c:v>0.98139305884606309</c:v>
                </c:pt>
                <c:pt idx="60">
                  <c:v>1.0053294749154793</c:v>
                </c:pt>
                <c:pt idx="61">
                  <c:v>1.0292658909848955</c:v>
                </c:pt>
                <c:pt idx="62">
                  <c:v>1.0532023070543115</c:v>
                </c:pt>
                <c:pt idx="63">
                  <c:v>1.0771387231237277</c:v>
                </c:pt>
                <c:pt idx="64">
                  <c:v>1.1010751391931441</c:v>
                </c:pt>
                <c:pt idx="65">
                  <c:v>1.1250115552625601</c:v>
                </c:pt>
                <c:pt idx="66">
                  <c:v>1.1489479713319763</c:v>
                </c:pt>
                <c:pt idx="67">
                  <c:v>1.1728843874013923</c:v>
                </c:pt>
                <c:pt idx="68">
                  <c:v>1.1968208034708088</c:v>
                </c:pt>
                <c:pt idx="69">
                  <c:v>1.2207572195402248</c:v>
                </c:pt>
                <c:pt idx="70">
                  <c:v>1.244693635609641</c:v>
                </c:pt>
                <c:pt idx="71">
                  <c:v>1.2686300516790572</c:v>
                </c:pt>
                <c:pt idx="72">
                  <c:v>1.2925664677484734</c:v>
                </c:pt>
                <c:pt idx="73">
                  <c:v>1.3165028838178896</c:v>
                </c:pt>
                <c:pt idx="74">
                  <c:v>1.3404392998873056</c:v>
                </c:pt>
                <c:pt idx="75">
                  <c:v>1.3643757159567218</c:v>
                </c:pt>
                <c:pt idx="76">
                  <c:v>1.388312132026138</c:v>
                </c:pt>
                <c:pt idx="77">
                  <c:v>1.4122485480955542</c:v>
                </c:pt>
                <c:pt idx="78">
                  <c:v>1.4361849641649704</c:v>
                </c:pt>
                <c:pt idx="79">
                  <c:v>1.4601213802343864</c:v>
                </c:pt>
                <c:pt idx="80">
                  <c:v>1.4840577963038029</c:v>
                </c:pt>
                <c:pt idx="81">
                  <c:v>1.5079942123732188</c:v>
                </c:pt>
                <c:pt idx="82">
                  <c:v>1.5319306284426351</c:v>
                </c:pt>
                <c:pt idx="83">
                  <c:v>1.5558670445120513</c:v>
                </c:pt>
                <c:pt idx="84">
                  <c:v>1.5798034605814673</c:v>
                </c:pt>
                <c:pt idx="85">
                  <c:v>1.6037398766508835</c:v>
                </c:pt>
                <c:pt idx="86">
                  <c:v>1.6276762927202999</c:v>
                </c:pt>
                <c:pt idx="87">
                  <c:v>1.6516127087897161</c:v>
                </c:pt>
                <c:pt idx="88">
                  <c:v>1.6755491248591321</c:v>
                </c:pt>
                <c:pt idx="89">
                  <c:v>1.6994855409285483</c:v>
                </c:pt>
                <c:pt idx="90">
                  <c:v>1.7234219569979645</c:v>
                </c:pt>
                <c:pt idx="91">
                  <c:v>1.7473583730673805</c:v>
                </c:pt>
                <c:pt idx="92">
                  <c:v>1.7712947891367967</c:v>
                </c:pt>
                <c:pt idx="93">
                  <c:v>1.7952312052062129</c:v>
                </c:pt>
                <c:pt idx="94">
                  <c:v>1.8191676212756294</c:v>
                </c:pt>
                <c:pt idx="95">
                  <c:v>1.8431040373450454</c:v>
                </c:pt>
                <c:pt idx="96">
                  <c:v>1.8670404534144616</c:v>
                </c:pt>
                <c:pt idx="97">
                  <c:v>1.8909768694838778</c:v>
                </c:pt>
                <c:pt idx="98">
                  <c:v>1.9149132855532938</c:v>
                </c:pt>
                <c:pt idx="99">
                  <c:v>1.93884970162271</c:v>
                </c:pt>
                <c:pt idx="100">
                  <c:v>1.9627861176921262</c:v>
                </c:pt>
                <c:pt idx="101">
                  <c:v>1.9867225337615422</c:v>
                </c:pt>
                <c:pt idx="102">
                  <c:v>2.0106589498309586</c:v>
                </c:pt>
                <c:pt idx="103">
                  <c:v>2.0345953659003748</c:v>
                </c:pt>
                <c:pt idx="104">
                  <c:v>2.058531781969791</c:v>
                </c:pt>
                <c:pt idx="105">
                  <c:v>2.0824681980392072</c:v>
                </c:pt>
                <c:pt idx="106">
                  <c:v>2.106404614108623</c:v>
                </c:pt>
                <c:pt idx="107">
                  <c:v>2.1303410301780392</c:v>
                </c:pt>
                <c:pt idx="108">
                  <c:v>2.1542774462474554</c:v>
                </c:pt>
                <c:pt idx="109">
                  <c:v>2.1782138623168716</c:v>
                </c:pt>
                <c:pt idx="110">
                  <c:v>2.2021502783862883</c:v>
                </c:pt>
                <c:pt idx="111">
                  <c:v>2.2260866944557041</c:v>
                </c:pt>
                <c:pt idx="112">
                  <c:v>2.2500231105251203</c:v>
                </c:pt>
                <c:pt idx="113">
                  <c:v>2.2739595265945365</c:v>
                </c:pt>
                <c:pt idx="114">
                  <c:v>2.2978959426639527</c:v>
                </c:pt>
                <c:pt idx="115">
                  <c:v>2.3218323587333689</c:v>
                </c:pt>
                <c:pt idx="116">
                  <c:v>2.3457687748027847</c:v>
                </c:pt>
                <c:pt idx="117">
                  <c:v>2.3697051908722009</c:v>
                </c:pt>
                <c:pt idx="118">
                  <c:v>2.3936416069416175</c:v>
                </c:pt>
                <c:pt idx="119">
                  <c:v>2.4175780230110337</c:v>
                </c:pt>
                <c:pt idx="120">
                  <c:v>2.4415144390804495</c:v>
                </c:pt>
                <c:pt idx="121">
                  <c:v>2.4654508551498657</c:v>
                </c:pt>
                <c:pt idx="122">
                  <c:v>2.4893872712192819</c:v>
                </c:pt>
                <c:pt idx="123">
                  <c:v>2.5133236872886981</c:v>
                </c:pt>
                <c:pt idx="124">
                  <c:v>2.5372601033581144</c:v>
                </c:pt>
                <c:pt idx="125">
                  <c:v>2.5611965194275306</c:v>
                </c:pt>
                <c:pt idx="126">
                  <c:v>2.5851329354969468</c:v>
                </c:pt>
                <c:pt idx="127">
                  <c:v>2.609069351566363</c:v>
                </c:pt>
                <c:pt idx="128">
                  <c:v>2.5851329354969468</c:v>
                </c:pt>
                <c:pt idx="129">
                  <c:v>2.5611965194275306</c:v>
                </c:pt>
                <c:pt idx="130">
                  <c:v>2.5372601033581144</c:v>
                </c:pt>
                <c:pt idx="131">
                  <c:v>2.5133236872886981</c:v>
                </c:pt>
                <c:pt idx="132">
                  <c:v>2.4893872712192819</c:v>
                </c:pt>
                <c:pt idx="133">
                  <c:v>2.4654508551498657</c:v>
                </c:pt>
                <c:pt idx="134">
                  <c:v>2.4415144390804495</c:v>
                </c:pt>
                <c:pt idx="135">
                  <c:v>2.4175780230110337</c:v>
                </c:pt>
                <c:pt idx="136">
                  <c:v>2.3936416069416175</c:v>
                </c:pt>
                <c:pt idx="137">
                  <c:v>2.3697051908722009</c:v>
                </c:pt>
                <c:pt idx="138">
                  <c:v>2.3457687748027847</c:v>
                </c:pt>
                <c:pt idx="139">
                  <c:v>2.3218323587333689</c:v>
                </c:pt>
                <c:pt idx="140">
                  <c:v>2.2978959426639527</c:v>
                </c:pt>
                <c:pt idx="141">
                  <c:v>2.2739595265945365</c:v>
                </c:pt>
                <c:pt idx="142">
                  <c:v>2.2500231105251203</c:v>
                </c:pt>
                <c:pt idx="143">
                  <c:v>2.2260866944557041</c:v>
                </c:pt>
                <c:pt idx="144">
                  <c:v>2.2021502783862883</c:v>
                </c:pt>
                <c:pt idx="145">
                  <c:v>2.1782138623168716</c:v>
                </c:pt>
                <c:pt idx="146">
                  <c:v>2.1542774462474554</c:v>
                </c:pt>
                <c:pt idx="147">
                  <c:v>2.1303410301780392</c:v>
                </c:pt>
                <c:pt idx="148">
                  <c:v>2.106404614108623</c:v>
                </c:pt>
                <c:pt idx="149">
                  <c:v>2.0824681980392072</c:v>
                </c:pt>
                <c:pt idx="150">
                  <c:v>2.058531781969791</c:v>
                </c:pt>
                <c:pt idx="151">
                  <c:v>2.0345953659003748</c:v>
                </c:pt>
                <c:pt idx="152">
                  <c:v>2.0106589498309586</c:v>
                </c:pt>
                <c:pt idx="153">
                  <c:v>1.9867225337615422</c:v>
                </c:pt>
                <c:pt idx="154">
                  <c:v>1.9627861176921262</c:v>
                </c:pt>
                <c:pt idx="155">
                  <c:v>1.93884970162271</c:v>
                </c:pt>
                <c:pt idx="156">
                  <c:v>1.9149132855532938</c:v>
                </c:pt>
                <c:pt idx="157">
                  <c:v>1.8909768694838778</c:v>
                </c:pt>
                <c:pt idx="158">
                  <c:v>1.8670404534144616</c:v>
                </c:pt>
                <c:pt idx="159">
                  <c:v>1.8431040373450454</c:v>
                </c:pt>
                <c:pt idx="160">
                  <c:v>1.8191676212756294</c:v>
                </c:pt>
                <c:pt idx="161">
                  <c:v>1.7952312052062129</c:v>
                </c:pt>
                <c:pt idx="162">
                  <c:v>1.7712947891367967</c:v>
                </c:pt>
                <c:pt idx="163">
                  <c:v>1.7473583730673805</c:v>
                </c:pt>
                <c:pt idx="164">
                  <c:v>1.7234219569979645</c:v>
                </c:pt>
                <c:pt idx="165">
                  <c:v>1.6994855409285483</c:v>
                </c:pt>
                <c:pt idx="166">
                  <c:v>1.6755491248591321</c:v>
                </c:pt>
                <c:pt idx="167">
                  <c:v>1.6516127087897161</c:v>
                </c:pt>
                <c:pt idx="168">
                  <c:v>1.6276762927202999</c:v>
                </c:pt>
                <c:pt idx="169">
                  <c:v>1.6037398766508835</c:v>
                </c:pt>
                <c:pt idx="170">
                  <c:v>1.5798034605814673</c:v>
                </c:pt>
                <c:pt idx="171">
                  <c:v>1.5558670445120513</c:v>
                </c:pt>
                <c:pt idx="172">
                  <c:v>1.5319306284426351</c:v>
                </c:pt>
                <c:pt idx="173">
                  <c:v>1.5079942123732188</c:v>
                </c:pt>
                <c:pt idx="174">
                  <c:v>1.4840577963038029</c:v>
                </c:pt>
                <c:pt idx="175">
                  <c:v>1.4601213802343864</c:v>
                </c:pt>
                <c:pt idx="176">
                  <c:v>1.4361849641649704</c:v>
                </c:pt>
                <c:pt idx="177">
                  <c:v>1.4122485480955542</c:v>
                </c:pt>
                <c:pt idx="178">
                  <c:v>1.388312132026138</c:v>
                </c:pt>
                <c:pt idx="179">
                  <c:v>1.3643757159567218</c:v>
                </c:pt>
                <c:pt idx="180">
                  <c:v>1.3404392998873056</c:v>
                </c:pt>
                <c:pt idx="181">
                  <c:v>1.3165028838178896</c:v>
                </c:pt>
                <c:pt idx="182">
                  <c:v>1.2925664677484734</c:v>
                </c:pt>
                <c:pt idx="183">
                  <c:v>1.2686300516790572</c:v>
                </c:pt>
                <c:pt idx="184">
                  <c:v>1.244693635609641</c:v>
                </c:pt>
                <c:pt idx="185">
                  <c:v>1.2207572195402248</c:v>
                </c:pt>
                <c:pt idx="186">
                  <c:v>1.1968208034708088</c:v>
                </c:pt>
                <c:pt idx="187">
                  <c:v>1.1728843874013923</c:v>
                </c:pt>
                <c:pt idx="188">
                  <c:v>1.1489479713319763</c:v>
                </c:pt>
                <c:pt idx="189">
                  <c:v>1.1250115552625601</c:v>
                </c:pt>
                <c:pt idx="190">
                  <c:v>1.1010751391931441</c:v>
                </c:pt>
                <c:pt idx="191">
                  <c:v>1.0771387231237277</c:v>
                </c:pt>
                <c:pt idx="192">
                  <c:v>1.0532023070543115</c:v>
                </c:pt>
                <c:pt idx="193">
                  <c:v>1.0292658909848955</c:v>
                </c:pt>
                <c:pt idx="194">
                  <c:v>1.0053294749154793</c:v>
                </c:pt>
                <c:pt idx="195">
                  <c:v>0.98139305884606309</c:v>
                </c:pt>
                <c:pt idx="196">
                  <c:v>0.95745664277664688</c:v>
                </c:pt>
                <c:pt idx="197">
                  <c:v>0.93352022670723078</c:v>
                </c:pt>
                <c:pt idx="198">
                  <c:v>0.90958381063781468</c:v>
                </c:pt>
                <c:pt idx="199">
                  <c:v>0.88564739456839836</c:v>
                </c:pt>
                <c:pt idx="200">
                  <c:v>0.86171097849898226</c:v>
                </c:pt>
                <c:pt idx="201">
                  <c:v>0.83777456242956605</c:v>
                </c:pt>
                <c:pt idx="202">
                  <c:v>0.81383814636014995</c:v>
                </c:pt>
                <c:pt idx="203">
                  <c:v>0.78990173029073363</c:v>
                </c:pt>
                <c:pt idx="204">
                  <c:v>0.76596531422131753</c:v>
                </c:pt>
                <c:pt idx="205">
                  <c:v>0.74202889815190143</c:v>
                </c:pt>
                <c:pt idx="206">
                  <c:v>0.71809248208248522</c:v>
                </c:pt>
                <c:pt idx="207">
                  <c:v>0.69415606601306901</c:v>
                </c:pt>
                <c:pt idx="208">
                  <c:v>0.6702196499436528</c:v>
                </c:pt>
                <c:pt idx="209">
                  <c:v>0.6462832338742367</c:v>
                </c:pt>
                <c:pt idx="210">
                  <c:v>0.62234681780482048</c:v>
                </c:pt>
                <c:pt idx="211">
                  <c:v>0.59841040173540438</c:v>
                </c:pt>
                <c:pt idx="212">
                  <c:v>0.57447398566598817</c:v>
                </c:pt>
                <c:pt idx="213">
                  <c:v>0.55053756959657207</c:v>
                </c:pt>
                <c:pt idx="214">
                  <c:v>0.52660115352715575</c:v>
                </c:pt>
                <c:pt idx="215">
                  <c:v>0.52660115352715575</c:v>
                </c:pt>
                <c:pt idx="216">
                  <c:v>0.52660115352715575</c:v>
                </c:pt>
                <c:pt idx="217">
                  <c:v>0.52660115352715575</c:v>
                </c:pt>
                <c:pt idx="218">
                  <c:v>0.52660115352715575</c:v>
                </c:pt>
                <c:pt idx="219">
                  <c:v>0.52660115352715575</c:v>
                </c:pt>
                <c:pt idx="220">
                  <c:v>0.52660115352715575</c:v>
                </c:pt>
                <c:pt idx="221">
                  <c:v>0.52660115352715575</c:v>
                </c:pt>
                <c:pt idx="222">
                  <c:v>0.52660115352715575</c:v>
                </c:pt>
                <c:pt idx="223">
                  <c:v>0.52660115352715575</c:v>
                </c:pt>
                <c:pt idx="224">
                  <c:v>0.52660115352715575</c:v>
                </c:pt>
                <c:pt idx="225">
                  <c:v>0.52660115352715575</c:v>
                </c:pt>
                <c:pt idx="226">
                  <c:v>0.52660115352715575</c:v>
                </c:pt>
                <c:pt idx="227">
                  <c:v>0.52660115352715575</c:v>
                </c:pt>
                <c:pt idx="228">
                  <c:v>0.52660115352715575</c:v>
                </c:pt>
                <c:pt idx="229">
                  <c:v>0.52660115352715575</c:v>
                </c:pt>
                <c:pt idx="230">
                  <c:v>0.52660115352715575</c:v>
                </c:pt>
                <c:pt idx="231">
                  <c:v>0.52660115352715575</c:v>
                </c:pt>
                <c:pt idx="232">
                  <c:v>0.52660115352715575</c:v>
                </c:pt>
                <c:pt idx="233">
                  <c:v>0.52660115352715575</c:v>
                </c:pt>
                <c:pt idx="234">
                  <c:v>0.52660115352715575</c:v>
                </c:pt>
                <c:pt idx="235">
                  <c:v>0.52660115352715575</c:v>
                </c:pt>
                <c:pt idx="236">
                  <c:v>0.52660115352715575</c:v>
                </c:pt>
                <c:pt idx="237">
                  <c:v>0.52660115352715575</c:v>
                </c:pt>
                <c:pt idx="238">
                  <c:v>0.52660115352715575</c:v>
                </c:pt>
                <c:pt idx="239">
                  <c:v>0.52660115352715575</c:v>
                </c:pt>
                <c:pt idx="240">
                  <c:v>0.52660115352715575</c:v>
                </c:pt>
                <c:pt idx="241">
                  <c:v>0.52660115352715575</c:v>
                </c:pt>
                <c:pt idx="242">
                  <c:v>0.52660115352715575</c:v>
                </c:pt>
                <c:pt idx="243">
                  <c:v>0.52660115352715575</c:v>
                </c:pt>
                <c:pt idx="244">
                  <c:v>0.52660115352715575</c:v>
                </c:pt>
                <c:pt idx="245">
                  <c:v>0.52660115352715575</c:v>
                </c:pt>
                <c:pt idx="246">
                  <c:v>0.52660115352715575</c:v>
                </c:pt>
                <c:pt idx="247">
                  <c:v>0.52660115352715575</c:v>
                </c:pt>
                <c:pt idx="248">
                  <c:v>0.52660115352715575</c:v>
                </c:pt>
                <c:pt idx="249">
                  <c:v>0.52660115352715575</c:v>
                </c:pt>
                <c:pt idx="250">
                  <c:v>0.52660115352715575</c:v>
                </c:pt>
                <c:pt idx="251">
                  <c:v>0.52660115352715575</c:v>
                </c:pt>
                <c:pt idx="252">
                  <c:v>0.52660115352715575</c:v>
                </c:pt>
                <c:pt idx="253">
                  <c:v>0.52660115352715575</c:v>
                </c:pt>
                <c:pt idx="254">
                  <c:v>0.52660115352715575</c:v>
                </c:pt>
                <c:pt idx="255">
                  <c:v>0.52660115352715575</c:v>
                </c:pt>
              </c:numCache>
            </c:numRef>
          </c:yVal>
          <c:smooth val="1"/>
        </c:ser>
        <c:ser>
          <c:idx val="1"/>
          <c:order val="1"/>
          <c:tx>
            <c:v>Inductor Current - Valley</c:v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Inputs!$AH$9:$AH$264</c:f>
              <c:numCache>
                <c:formatCode>##0.0E+0</c:formatCode>
                <c:ptCount val="256"/>
                <c:pt idx="0">
                  <c:v>3.9062500000000001E-5</c:v>
                </c:pt>
                <c:pt idx="1">
                  <c:v>7.8125000000000002E-5</c:v>
                </c:pt>
                <c:pt idx="2">
                  <c:v>1.171875E-4</c:v>
                </c:pt>
                <c:pt idx="3">
                  <c:v>1.5625E-4</c:v>
                </c:pt>
                <c:pt idx="4">
                  <c:v>1.9531250000000001E-4</c:v>
                </c:pt>
                <c:pt idx="5">
                  <c:v>2.3437499999999999E-4</c:v>
                </c:pt>
                <c:pt idx="6">
                  <c:v>2.7343750000000003E-4</c:v>
                </c:pt>
                <c:pt idx="7">
                  <c:v>3.1250000000000001E-4</c:v>
                </c:pt>
                <c:pt idx="8">
                  <c:v>3.5156249999999999E-4</c:v>
                </c:pt>
                <c:pt idx="9">
                  <c:v>3.9062500000000002E-4</c:v>
                </c:pt>
                <c:pt idx="10">
                  <c:v>4.296875E-4</c:v>
                </c:pt>
                <c:pt idx="11">
                  <c:v>4.6874999999999998E-4</c:v>
                </c:pt>
                <c:pt idx="12">
                  <c:v>5.0781250000000002E-4</c:v>
                </c:pt>
                <c:pt idx="13">
                  <c:v>5.4687500000000005E-4</c:v>
                </c:pt>
                <c:pt idx="14">
                  <c:v>5.8593749999999998E-4</c:v>
                </c:pt>
                <c:pt idx="15">
                  <c:v>6.2500000000000001E-4</c:v>
                </c:pt>
                <c:pt idx="16">
                  <c:v>6.6406250000000005E-4</c:v>
                </c:pt>
                <c:pt idx="17">
                  <c:v>7.0312499999999997E-4</c:v>
                </c:pt>
                <c:pt idx="18">
                  <c:v>7.4218750000000001E-4</c:v>
                </c:pt>
                <c:pt idx="19">
                  <c:v>7.8125000000000004E-4</c:v>
                </c:pt>
                <c:pt idx="20">
                  <c:v>8.2031249999999997E-4</c:v>
                </c:pt>
                <c:pt idx="21">
                  <c:v>8.59375E-4</c:v>
                </c:pt>
                <c:pt idx="22">
                  <c:v>8.9843750000000004E-4</c:v>
                </c:pt>
                <c:pt idx="23">
                  <c:v>9.3749999999999997E-4</c:v>
                </c:pt>
                <c:pt idx="24">
                  <c:v>9.765625E-4</c:v>
                </c:pt>
                <c:pt idx="25">
                  <c:v>1.015625E-3</c:v>
                </c:pt>
                <c:pt idx="26">
                  <c:v>1.0546875000000001E-3</c:v>
                </c:pt>
                <c:pt idx="27">
                  <c:v>1.0937500000000001E-3</c:v>
                </c:pt>
                <c:pt idx="28">
                  <c:v>1.1328124999999999E-3</c:v>
                </c:pt>
                <c:pt idx="29">
                  <c:v>1.171875E-3</c:v>
                </c:pt>
                <c:pt idx="30">
                  <c:v>1.2109375E-3</c:v>
                </c:pt>
                <c:pt idx="31">
                  <c:v>1.25E-3</c:v>
                </c:pt>
                <c:pt idx="32">
                  <c:v>1.2890625000000001E-3</c:v>
                </c:pt>
                <c:pt idx="33">
                  <c:v>1.3281250000000001E-3</c:v>
                </c:pt>
                <c:pt idx="34">
                  <c:v>1.3671875000000001E-3</c:v>
                </c:pt>
                <c:pt idx="35">
                  <c:v>1.4062499999999999E-3</c:v>
                </c:pt>
                <c:pt idx="36">
                  <c:v>1.4453125E-3</c:v>
                </c:pt>
                <c:pt idx="37">
                  <c:v>1.484375E-3</c:v>
                </c:pt>
                <c:pt idx="38">
                  <c:v>1.5234375000000001E-3</c:v>
                </c:pt>
                <c:pt idx="39">
                  <c:v>1.5625000000000001E-3</c:v>
                </c:pt>
                <c:pt idx="40">
                  <c:v>1.6015625000000001E-3</c:v>
                </c:pt>
                <c:pt idx="41">
                  <c:v>1.6406249999999999E-3</c:v>
                </c:pt>
                <c:pt idx="42">
                  <c:v>1.6796875E-3</c:v>
                </c:pt>
                <c:pt idx="43">
                  <c:v>1.71875E-3</c:v>
                </c:pt>
                <c:pt idx="44">
                  <c:v>1.7578125E-3</c:v>
                </c:pt>
                <c:pt idx="45">
                  <c:v>1.7968750000000001E-3</c:v>
                </c:pt>
                <c:pt idx="46">
                  <c:v>1.8359375000000001E-3</c:v>
                </c:pt>
                <c:pt idx="47">
                  <c:v>1.8749999999999999E-3</c:v>
                </c:pt>
                <c:pt idx="48">
                  <c:v>1.9140625E-3</c:v>
                </c:pt>
                <c:pt idx="49">
                  <c:v>1.953125E-3</c:v>
                </c:pt>
                <c:pt idx="50">
                  <c:v>1.9921875E-3</c:v>
                </c:pt>
                <c:pt idx="51">
                  <c:v>2.0312500000000001E-3</c:v>
                </c:pt>
                <c:pt idx="52">
                  <c:v>2.0703125000000001E-3</c:v>
                </c:pt>
                <c:pt idx="53">
                  <c:v>2.1093750000000001E-3</c:v>
                </c:pt>
                <c:pt idx="54">
                  <c:v>2.1484375000000002E-3</c:v>
                </c:pt>
                <c:pt idx="55">
                  <c:v>2.1875000000000002E-3</c:v>
                </c:pt>
                <c:pt idx="56">
                  <c:v>2.2265625000000002E-3</c:v>
                </c:pt>
                <c:pt idx="57">
                  <c:v>2.2656249999999998E-3</c:v>
                </c:pt>
                <c:pt idx="58">
                  <c:v>2.3046874999999999E-3</c:v>
                </c:pt>
                <c:pt idx="59">
                  <c:v>2.3437499999999999E-3</c:v>
                </c:pt>
                <c:pt idx="60">
                  <c:v>2.3828124999999999E-3</c:v>
                </c:pt>
                <c:pt idx="61">
                  <c:v>2.421875E-3</c:v>
                </c:pt>
                <c:pt idx="62">
                  <c:v>2.4609375E-3</c:v>
                </c:pt>
                <c:pt idx="63">
                  <c:v>2.5000000000000001E-3</c:v>
                </c:pt>
                <c:pt idx="64">
                  <c:v>2.5390625000000001E-3</c:v>
                </c:pt>
                <c:pt idx="65">
                  <c:v>2.5781250000000001E-3</c:v>
                </c:pt>
                <c:pt idx="66">
                  <c:v>2.6171875000000002E-3</c:v>
                </c:pt>
                <c:pt idx="67">
                  <c:v>2.6562500000000002E-3</c:v>
                </c:pt>
                <c:pt idx="68">
                  <c:v>2.6953125000000002E-3</c:v>
                </c:pt>
                <c:pt idx="69">
                  <c:v>2.7343750000000003E-3</c:v>
                </c:pt>
                <c:pt idx="70">
                  <c:v>2.7734374999999999E-3</c:v>
                </c:pt>
                <c:pt idx="71">
                  <c:v>2.8124999999999999E-3</c:v>
                </c:pt>
                <c:pt idx="72">
                  <c:v>2.8515624999999999E-3</c:v>
                </c:pt>
                <c:pt idx="73">
                  <c:v>2.890625E-3</c:v>
                </c:pt>
                <c:pt idx="74">
                  <c:v>2.9296875E-3</c:v>
                </c:pt>
                <c:pt idx="75">
                  <c:v>2.96875E-3</c:v>
                </c:pt>
                <c:pt idx="76">
                  <c:v>3.0078125000000001E-3</c:v>
                </c:pt>
                <c:pt idx="77">
                  <c:v>3.0468750000000001E-3</c:v>
                </c:pt>
                <c:pt idx="78">
                  <c:v>3.0859375000000001E-3</c:v>
                </c:pt>
                <c:pt idx="79">
                  <c:v>3.1250000000000002E-3</c:v>
                </c:pt>
                <c:pt idx="80">
                  <c:v>3.1640625000000002E-3</c:v>
                </c:pt>
                <c:pt idx="81">
                  <c:v>3.2031250000000002E-3</c:v>
                </c:pt>
                <c:pt idx="82">
                  <c:v>3.2421875000000003E-3</c:v>
                </c:pt>
                <c:pt idx="83">
                  <c:v>3.2812499999999999E-3</c:v>
                </c:pt>
                <c:pt idx="84">
                  <c:v>3.3203124999999999E-3</c:v>
                </c:pt>
                <c:pt idx="85">
                  <c:v>3.3593749999999999E-3</c:v>
                </c:pt>
                <c:pt idx="86">
                  <c:v>3.3984375E-3</c:v>
                </c:pt>
                <c:pt idx="87">
                  <c:v>3.4375E-3</c:v>
                </c:pt>
                <c:pt idx="88">
                  <c:v>3.4765625000000001E-3</c:v>
                </c:pt>
                <c:pt idx="89">
                  <c:v>3.5156250000000001E-3</c:v>
                </c:pt>
                <c:pt idx="90">
                  <c:v>3.5546875000000001E-3</c:v>
                </c:pt>
                <c:pt idx="91">
                  <c:v>3.5937500000000002E-3</c:v>
                </c:pt>
                <c:pt idx="92">
                  <c:v>3.6328125000000002E-3</c:v>
                </c:pt>
                <c:pt idx="93">
                  <c:v>3.6718750000000002E-3</c:v>
                </c:pt>
                <c:pt idx="94">
                  <c:v>3.7109375000000003E-3</c:v>
                </c:pt>
                <c:pt idx="95">
                  <c:v>3.7499999999999999E-3</c:v>
                </c:pt>
                <c:pt idx="96">
                  <c:v>3.7890624999999999E-3</c:v>
                </c:pt>
                <c:pt idx="97">
                  <c:v>3.8281249999999999E-3</c:v>
                </c:pt>
                <c:pt idx="98">
                  <c:v>3.8671875E-3</c:v>
                </c:pt>
                <c:pt idx="99">
                  <c:v>3.90625E-3</c:v>
                </c:pt>
                <c:pt idx="100">
                  <c:v>3.9453125E-3</c:v>
                </c:pt>
                <c:pt idx="101">
                  <c:v>3.9843750000000001E-3</c:v>
                </c:pt>
                <c:pt idx="102">
                  <c:v>4.0234375000000001E-3</c:v>
                </c:pt>
                <c:pt idx="103">
                  <c:v>4.0625000000000001E-3</c:v>
                </c:pt>
                <c:pt idx="104">
                  <c:v>4.1015625000000002E-3</c:v>
                </c:pt>
                <c:pt idx="105">
                  <c:v>4.1406250000000002E-3</c:v>
                </c:pt>
                <c:pt idx="106">
                  <c:v>4.1796875000000002E-3</c:v>
                </c:pt>
                <c:pt idx="107">
                  <c:v>4.2187500000000003E-3</c:v>
                </c:pt>
                <c:pt idx="108">
                  <c:v>4.2578125000000003E-3</c:v>
                </c:pt>
                <c:pt idx="109">
                  <c:v>4.2968750000000003E-3</c:v>
                </c:pt>
                <c:pt idx="110">
                  <c:v>4.3359375000000004E-3</c:v>
                </c:pt>
                <c:pt idx="111">
                  <c:v>4.3750000000000004E-3</c:v>
                </c:pt>
                <c:pt idx="112">
                  <c:v>4.4140625000000005E-3</c:v>
                </c:pt>
                <c:pt idx="113">
                  <c:v>4.4531250000000005E-3</c:v>
                </c:pt>
                <c:pt idx="114">
                  <c:v>4.4921875000000005E-3</c:v>
                </c:pt>
                <c:pt idx="115">
                  <c:v>4.5312499999999997E-3</c:v>
                </c:pt>
                <c:pt idx="116">
                  <c:v>4.5703124999999997E-3</c:v>
                </c:pt>
                <c:pt idx="117">
                  <c:v>4.6093749999999998E-3</c:v>
                </c:pt>
                <c:pt idx="118">
                  <c:v>4.6484374999999998E-3</c:v>
                </c:pt>
                <c:pt idx="119">
                  <c:v>4.6874999999999998E-3</c:v>
                </c:pt>
                <c:pt idx="120">
                  <c:v>4.7265624999999999E-3</c:v>
                </c:pt>
                <c:pt idx="121">
                  <c:v>4.7656249999999999E-3</c:v>
                </c:pt>
                <c:pt idx="122">
                  <c:v>4.8046874999999999E-3</c:v>
                </c:pt>
                <c:pt idx="123">
                  <c:v>4.84375E-3</c:v>
                </c:pt>
                <c:pt idx="124">
                  <c:v>4.8828125E-3</c:v>
                </c:pt>
                <c:pt idx="125">
                  <c:v>4.921875E-3</c:v>
                </c:pt>
                <c:pt idx="126">
                  <c:v>4.9609375000000001E-3</c:v>
                </c:pt>
                <c:pt idx="127">
                  <c:v>5.0000000000000001E-3</c:v>
                </c:pt>
                <c:pt idx="128">
                  <c:v>5.0390625000000001E-3</c:v>
                </c:pt>
                <c:pt idx="129">
                  <c:v>5.0781250000000002E-3</c:v>
                </c:pt>
                <c:pt idx="130">
                  <c:v>5.1171875000000002E-3</c:v>
                </c:pt>
                <c:pt idx="131">
                  <c:v>5.1562500000000002E-3</c:v>
                </c:pt>
                <c:pt idx="132">
                  <c:v>5.1953125000000003E-3</c:v>
                </c:pt>
                <c:pt idx="133">
                  <c:v>5.2343750000000003E-3</c:v>
                </c:pt>
                <c:pt idx="134">
                  <c:v>5.2734375000000003E-3</c:v>
                </c:pt>
                <c:pt idx="135">
                  <c:v>5.3125000000000004E-3</c:v>
                </c:pt>
                <c:pt idx="136">
                  <c:v>5.3515625000000004E-3</c:v>
                </c:pt>
                <c:pt idx="137">
                  <c:v>5.3906250000000005E-3</c:v>
                </c:pt>
                <c:pt idx="138">
                  <c:v>5.4296875000000005E-3</c:v>
                </c:pt>
                <c:pt idx="139">
                  <c:v>5.4687500000000005E-3</c:v>
                </c:pt>
                <c:pt idx="140">
                  <c:v>5.5078124999999997E-3</c:v>
                </c:pt>
                <c:pt idx="141">
                  <c:v>5.5468749999999997E-3</c:v>
                </c:pt>
                <c:pt idx="142">
                  <c:v>5.5859374999999998E-3</c:v>
                </c:pt>
                <c:pt idx="143">
                  <c:v>5.6249999999999998E-3</c:v>
                </c:pt>
                <c:pt idx="144">
                  <c:v>5.6640624999999998E-3</c:v>
                </c:pt>
                <c:pt idx="145">
                  <c:v>5.7031249999999999E-3</c:v>
                </c:pt>
                <c:pt idx="146">
                  <c:v>5.7421874999999999E-3</c:v>
                </c:pt>
                <c:pt idx="147">
                  <c:v>5.7812499999999999E-3</c:v>
                </c:pt>
                <c:pt idx="148">
                  <c:v>5.8203125E-3</c:v>
                </c:pt>
                <c:pt idx="149">
                  <c:v>5.859375E-3</c:v>
                </c:pt>
                <c:pt idx="150">
                  <c:v>5.8984375E-3</c:v>
                </c:pt>
                <c:pt idx="151">
                  <c:v>5.9375000000000001E-3</c:v>
                </c:pt>
                <c:pt idx="152">
                  <c:v>5.9765625000000001E-3</c:v>
                </c:pt>
                <c:pt idx="153">
                  <c:v>6.0156250000000001E-3</c:v>
                </c:pt>
                <c:pt idx="154">
                  <c:v>6.0546875000000002E-3</c:v>
                </c:pt>
                <c:pt idx="155">
                  <c:v>6.0937500000000002E-3</c:v>
                </c:pt>
                <c:pt idx="156">
                  <c:v>6.1328125000000002E-3</c:v>
                </c:pt>
                <c:pt idx="157">
                  <c:v>6.1718750000000003E-3</c:v>
                </c:pt>
                <c:pt idx="158">
                  <c:v>6.2109375000000003E-3</c:v>
                </c:pt>
                <c:pt idx="159">
                  <c:v>6.2500000000000003E-3</c:v>
                </c:pt>
                <c:pt idx="160">
                  <c:v>6.2890625000000004E-3</c:v>
                </c:pt>
                <c:pt idx="161">
                  <c:v>6.3281250000000004E-3</c:v>
                </c:pt>
                <c:pt idx="162">
                  <c:v>6.3671875000000005E-3</c:v>
                </c:pt>
                <c:pt idx="163">
                  <c:v>6.4062500000000005E-3</c:v>
                </c:pt>
                <c:pt idx="164">
                  <c:v>6.4453125000000005E-3</c:v>
                </c:pt>
                <c:pt idx="165">
                  <c:v>6.4843750000000006E-3</c:v>
                </c:pt>
                <c:pt idx="166">
                  <c:v>6.5234374999999997E-3</c:v>
                </c:pt>
                <c:pt idx="167">
                  <c:v>6.5624999999999998E-3</c:v>
                </c:pt>
                <c:pt idx="168">
                  <c:v>6.6015624999999998E-3</c:v>
                </c:pt>
                <c:pt idx="169">
                  <c:v>6.6406249999999998E-3</c:v>
                </c:pt>
                <c:pt idx="170">
                  <c:v>6.6796874999999999E-3</c:v>
                </c:pt>
                <c:pt idx="171">
                  <c:v>6.7187499999999999E-3</c:v>
                </c:pt>
                <c:pt idx="172">
                  <c:v>6.7578124999999999E-3</c:v>
                </c:pt>
                <c:pt idx="173">
                  <c:v>6.796875E-3</c:v>
                </c:pt>
                <c:pt idx="174">
                  <c:v>6.8359375E-3</c:v>
                </c:pt>
                <c:pt idx="175">
                  <c:v>6.875E-3</c:v>
                </c:pt>
                <c:pt idx="176">
                  <c:v>6.9140625000000001E-3</c:v>
                </c:pt>
                <c:pt idx="177">
                  <c:v>6.9531250000000001E-3</c:v>
                </c:pt>
                <c:pt idx="178">
                  <c:v>6.9921875000000001E-3</c:v>
                </c:pt>
                <c:pt idx="179">
                  <c:v>7.0312500000000002E-3</c:v>
                </c:pt>
                <c:pt idx="180">
                  <c:v>7.0703125000000002E-3</c:v>
                </c:pt>
                <c:pt idx="181">
                  <c:v>7.1093750000000002E-3</c:v>
                </c:pt>
                <c:pt idx="182">
                  <c:v>7.1484375000000003E-3</c:v>
                </c:pt>
                <c:pt idx="183">
                  <c:v>7.1875000000000003E-3</c:v>
                </c:pt>
                <c:pt idx="184">
                  <c:v>7.2265625000000003E-3</c:v>
                </c:pt>
                <c:pt idx="185">
                  <c:v>7.2656250000000004E-3</c:v>
                </c:pt>
                <c:pt idx="186">
                  <c:v>7.3046875000000004E-3</c:v>
                </c:pt>
                <c:pt idx="187">
                  <c:v>7.3437500000000005E-3</c:v>
                </c:pt>
                <c:pt idx="188">
                  <c:v>7.3828125000000005E-3</c:v>
                </c:pt>
                <c:pt idx="189">
                  <c:v>7.4218750000000005E-3</c:v>
                </c:pt>
                <c:pt idx="190">
                  <c:v>7.4609375000000006E-3</c:v>
                </c:pt>
                <c:pt idx="191">
                  <c:v>7.4999999999999997E-3</c:v>
                </c:pt>
                <c:pt idx="192">
                  <c:v>7.5390624999999998E-3</c:v>
                </c:pt>
                <c:pt idx="193">
                  <c:v>7.5781249999999998E-3</c:v>
                </c:pt>
                <c:pt idx="194">
                  <c:v>7.6171874999999998E-3</c:v>
                </c:pt>
                <c:pt idx="195">
                  <c:v>7.6562499999999999E-3</c:v>
                </c:pt>
                <c:pt idx="196">
                  <c:v>7.6953124999999999E-3</c:v>
                </c:pt>
                <c:pt idx="197">
                  <c:v>7.7343749999999999E-3</c:v>
                </c:pt>
                <c:pt idx="198">
                  <c:v>7.7734375E-3</c:v>
                </c:pt>
                <c:pt idx="199">
                  <c:v>7.8125E-3</c:v>
                </c:pt>
                <c:pt idx="200">
                  <c:v>7.8515625000000009E-3</c:v>
                </c:pt>
                <c:pt idx="201">
                  <c:v>7.8906250000000001E-3</c:v>
                </c:pt>
                <c:pt idx="202">
                  <c:v>7.929687500000001E-3</c:v>
                </c:pt>
                <c:pt idx="203">
                  <c:v>7.9687500000000001E-3</c:v>
                </c:pt>
                <c:pt idx="204">
                  <c:v>8.0078124999999993E-3</c:v>
                </c:pt>
                <c:pt idx="205">
                  <c:v>8.0468750000000002E-3</c:v>
                </c:pt>
                <c:pt idx="206">
                  <c:v>8.0859374999999994E-3</c:v>
                </c:pt>
                <c:pt idx="207">
                  <c:v>8.1250000000000003E-3</c:v>
                </c:pt>
                <c:pt idx="208">
                  <c:v>8.1640624999999994E-3</c:v>
                </c:pt>
                <c:pt idx="209">
                  <c:v>8.2031250000000003E-3</c:v>
                </c:pt>
                <c:pt idx="210">
                  <c:v>8.2421874999999995E-3</c:v>
                </c:pt>
                <c:pt idx="211">
                  <c:v>8.2812500000000004E-3</c:v>
                </c:pt>
                <c:pt idx="212">
                  <c:v>8.3203124999999996E-3</c:v>
                </c:pt>
                <c:pt idx="213">
                  <c:v>8.3593750000000005E-3</c:v>
                </c:pt>
                <c:pt idx="214">
                  <c:v>8.3984374999999997E-3</c:v>
                </c:pt>
                <c:pt idx="215">
                  <c:v>8.4375000000000006E-3</c:v>
                </c:pt>
                <c:pt idx="216">
                  <c:v>8.4765624999999997E-3</c:v>
                </c:pt>
                <c:pt idx="217">
                  <c:v>8.5156250000000006E-3</c:v>
                </c:pt>
                <c:pt idx="218">
                  <c:v>8.5546874999999998E-3</c:v>
                </c:pt>
                <c:pt idx="219">
                  <c:v>8.5937500000000007E-3</c:v>
                </c:pt>
                <c:pt idx="220">
                  <c:v>8.6328124999999999E-3</c:v>
                </c:pt>
                <c:pt idx="221">
                  <c:v>8.6718750000000008E-3</c:v>
                </c:pt>
                <c:pt idx="222">
                  <c:v>8.7109374999999999E-3</c:v>
                </c:pt>
                <c:pt idx="223">
                  <c:v>8.7500000000000008E-3</c:v>
                </c:pt>
                <c:pt idx="224">
                  <c:v>8.7890625E-3</c:v>
                </c:pt>
                <c:pt idx="225">
                  <c:v>8.8281250000000009E-3</c:v>
                </c:pt>
                <c:pt idx="226">
                  <c:v>8.8671875000000001E-3</c:v>
                </c:pt>
                <c:pt idx="227">
                  <c:v>8.906250000000001E-3</c:v>
                </c:pt>
                <c:pt idx="228">
                  <c:v>8.9453125000000001E-3</c:v>
                </c:pt>
                <c:pt idx="229">
                  <c:v>8.984375000000001E-3</c:v>
                </c:pt>
                <c:pt idx="230">
                  <c:v>9.0234375000000002E-3</c:v>
                </c:pt>
                <c:pt idx="231">
                  <c:v>9.0624999999999994E-3</c:v>
                </c:pt>
                <c:pt idx="232">
                  <c:v>9.1015625000000003E-3</c:v>
                </c:pt>
                <c:pt idx="233">
                  <c:v>9.1406249999999994E-3</c:v>
                </c:pt>
                <c:pt idx="234">
                  <c:v>9.1796875000000003E-3</c:v>
                </c:pt>
                <c:pt idx="235">
                  <c:v>9.2187499999999995E-3</c:v>
                </c:pt>
                <c:pt idx="236">
                  <c:v>9.2578125000000004E-3</c:v>
                </c:pt>
                <c:pt idx="237">
                  <c:v>9.2968749999999996E-3</c:v>
                </c:pt>
                <c:pt idx="238">
                  <c:v>9.3359375000000005E-3</c:v>
                </c:pt>
                <c:pt idx="239">
                  <c:v>9.3749999999999997E-3</c:v>
                </c:pt>
                <c:pt idx="240">
                  <c:v>9.4140625000000006E-3</c:v>
                </c:pt>
                <c:pt idx="241">
                  <c:v>9.4531249999999997E-3</c:v>
                </c:pt>
                <c:pt idx="242">
                  <c:v>9.4921875000000006E-3</c:v>
                </c:pt>
                <c:pt idx="243">
                  <c:v>9.5312499999999998E-3</c:v>
                </c:pt>
                <c:pt idx="244">
                  <c:v>9.5703125000000007E-3</c:v>
                </c:pt>
                <c:pt idx="245">
                  <c:v>9.6093749999999999E-3</c:v>
                </c:pt>
                <c:pt idx="246">
                  <c:v>9.6484375000000008E-3</c:v>
                </c:pt>
                <c:pt idx="247">
                  <c:v>9.6874999999999999E-3</c:v>
                </c:pt>
                <c:pt idx="248">
                  <c:v>9.7265625000000008E-3</c:v>
                </c:pt>
                <c:pt idx="249">
                  <c:v>9.765625E-3</c:v>
                </c:pt>
                <c:pt idx="250">
                  <c:v>9.8046875000000009E-3</c:v>
                </c:pt>
                <c:pt idx="251">
                  <c:v>9.8437500000000001E-3</c:v>
                </c:pt>
                <c:pt idx="252">
                  <c:v>9.882812500000001E-3</c:v>
                </c:pt>
                <c:pt idx="253">
                  <c:v>9.9218750000000001E-3</c:v>
                </c:pt>
                <c:pt idx="254">
                  <c:v>9.960937500000001E-3</c:v>
                </c:pt>
                <c:pt idx="255">
                  <c:v>0.01</c:v>
                </c:pt>
              </c:numCache>
            </c:numRef>
          </c:xVal>
          <c:yVal>
            <c:numRef>
              <c:f>Inputs!$AO$9:$AO$264</c:f>
              <c:numCache>
                <c:formatCode>0.000</c:formatCode>
                <c:ptCount val="2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1.3838146360149906E-2</c:v>
                </c:pt>
                <c:pt idx="53">
                  <c:v>3.7774562429566005E-2</c:v>
                </c:pt>
                <c:pt idx="54">
                  <c:v>6.1710978498982216E-2</c:v>
                </c:pt>
                <c:pt idx="55">
                  <c:v>8.5647394568398316E-2</c:v>
                </c:pt>
                <c:pt idx="56">
                  <c:v>0.10958381063781464</c:v>
                </c:pt>
                <c:pt idx="57">
                  <c:v>0.13352022670723074</c:v>
                </c:pt>
                <c:pt idx="58">
                  <c:v>0.15745664277664684</c:v>
                </c:pt>
                <c:pt idx="59">
                  <c:v>0.18139305884606305</c:v>
                </c:pt>
                <c:pt idx="60">
                  <c:v>0.20532947491547926</c:v>
                </c:pt>
                <c:pt idx="61">
                  <c:v>0.22926589098489547</c:v>
                </c:pt>
                <c:pt idx="62">
                  <c:v>0.25320230705431146</c:v>
                </c:pt>
                <c:pt idx="63">
                  <c:v>0.27713872312372767</c:v>
                </c:pt>
                <c:pt idx="64">
                  <c:v>0.3010751391931441</c:v>
                </c:pt>
                <c:pt idx="65">
                  <c:v>0.32501155526256009</c:v>
                </c:pt>
                <c:pt idx="66">
                  <c:v>0.3489479713319763</c:v>
                </c:pt>
                <c:pt idx="67">
                  <c:v>0.37288438740139229</c:v>
                </c:pt>
                <c:pt idx="68">
                  <c:v>0.39682080347080873</c:v>
                </c:pt>
                <c:pt idx="69">
                  <c:v>0.42075721954022471</c:v>
                </c:pt>
                <c:pt idx="70">
                  <c:v>0.44469363560964092</c:v>
                </c:pt>
                <c:pt idx="71">
                  <c:v>0.46863005167905714</c:v>
                </c:pt>
                <c:pt idx="72">
                  <c:v>0.49256646774847335</c:v>
                </c:pt>
                <c:pt idx="73">
                  <c:v>0.51650288381788956</c:v>
                </c:pt>
                <c:pt idx="74">
                  <c:v>0.54043929988730555</c:v>
                </c:pt>
                <c:pt idx="75">
                  <c:v>0.56437571595672176</c:v>
                </c:pt>
                <c:pt idx="76">
                  <c:v>0.58831213202613797</c:v>
                </c:pt>
                <c:pt idx="77">
                  <c:v>0.61224854809555418</c:v>
                </c:pt>
                <c:pt idx="78">
                  <c:v>0.63618496416497039</c:v>
                </c:pt>
                <c:pt idx="79">
                  <c:v>0.66012138023438638</c:v>
                </c:pt>
                <c:pt idx="80">
                  <c:v>0.68405779630380281</c:v>
                </c:pt>
                <c:pt idx="81">
                  <c:v>0.7079942123732188</c:v>
                </c:pt>
                <c:pt idx="82">
                  <c:v>0.73193062844263501</c:v>
                </c:pt>
                <c:pt idx="83">
                  <c:v>0.75586704451205122</c:v>
                </c:pt>
                <c:pt idx="84">
                  <c:v>0.77980346058146721</c:v>
                </c:pt>
                <c:pt idx="85">
                  <c:v>0.80373987665088342</c:v>
                </c:pt>
                <c:pt idx="86">
                  <c:v>0.82767629272029986</c:v>
                </c:pt>
                <c:pt idx="87">
                  <c:v>0.85161270878971607</c:v>
                </c:pt>
                <c:pt idx="88">
                  <c:v>0.87554912485913206</c:v>
                </c:pt>
                <c:pt idx="89">
                  <c:v>0.89948554092854827</c:v>
                </c:pt>
                <c:pt idx="90">
                  <c:v>0.92342195699796448</c:v>
                </c:pt>
                <c:pt idx="91">
                  <c:v>0.94735837306738047</c:v>
                </c:pt>
                <c:pt idx="92">
                  <c:v>0.97129478913679668</c:v>
                </c:pt>
                <c:pt idx="93">
                  <c:v>0.99523120520621289</c:v>
                </c:pt>
                <c:pt idx="94">
                  <c:v>1.0191676212756293</c:v>
                </c:pt>
                <c:pt idx="95">
                  <c:v>1.0431040373450453</c:v>
                </c:pt>
                <c:pt idx="96">
                  <c:v>1.0670404534144615</c:v>
                </c:pt>
                <c:pt idx="97">
                  <c:v>1.0909768694838777</c:v>
                </c:pt>
                <c:pt idx="98">
                  <c:v>1.1149132855532937</c:v>
                </c:pt>
                <c:pt idx="99">
                  <c:v>1.1388497016227099</c:v>
                </c:pt>
                <c:pt idx="100">
                  <c:v>1.1627861176921261</c:v>
                </c:pt>
                <c:pt idx="101">
                  <c:v>1.1867225337615421</c:v>
                </c:pt>
                <c:pt idx="102">
                  <c:v>1.2106589498309586</c:v>
                </c:pt>
                <c:pt idx="103">
                  <c:v>1.2345953659003748</c:v>
                </c:pt>
                <c:pt idx="104">
                  <c:v>1.258531781969791</c:v>
                </c:pt>
                <c:pt idx="105">
                  <c:v>1.2824681980392072</c:v>
                </c:pt>
                <c:pt idx="106">
                  <c:v>1.306404614108623</c:v>
                </c:pt>
                <c:pt idx="107">
                  <c:v>1.3303410301780392</c:v>
                </c:pt>
                <c:pt idx="108">
                  <c:v>1.3542774462474554</c:v>
                </c:pt>
                <c:pt idx="109">
                  <c:v>1.3782138623168716</c:v>
                </c:pt>
                <c:pt idx="110">
                  <c:v>1.4021502783862883</c:v>
                </c:pt>
                <c:pt idx="111">
                  <c:v>1.426086694455704</c:v>
                </c:pt>
                <c:pt idx="112">
                  <c:v>1.4500231105251202</c:v>
                </c:pt>
                <c:pt idx="113">
                  <c:v>1.4739595265945364</c:v>
                </c:pt>
                <c:pt idx="114">
                  <c:v>1.4978959426639527</c:v>
                </c:pt>
                <c:pt idx="115">
                  <c:v>1.5218323587333689</c:v>
                </c:pt>
                <c:pt idx="116">
                  <c:v>1.5457687748027846</c:v>
                </c:pt>
                <c:pt idx="117">
                  <c:v>1.5697051908722008</c:v>
                </c:pt>
                <c:pt idx="118">
                  <c:v>1.5936416069416175</c:v>
                </c:pt>
                <c:pt idx="119">
                  <c:v>1.6175780230110337</c:v>
                </c:pt>
                <c:pt idx="120">
                  <c:v>1.6415144390804495</c:v>
                </c:pt>
                <c:pt idx="121">
                  <c:v>1.6654508551498657</c:v>
                </c:pt>
                <c:pt idx="122">
                  <c:v>1.6893872712192819</c:v>
                </c:pt>
                <c:pt idx="123">
                  <c:v>1.7133236872886981</c:v>
                </c:pt>
                <c:pt idx="124">
                  <c:v>1.7372601033581143</c:v>
                </c:pt>
                <c:pt idx="125">
                  <c:v>1.7611965194275305</c:v>
                </c:pt>
                <c:pt idx="126">
                  <c:v>1.7851329354969467</c:v>
                </c:pt>
                <c:pt idx="127">
                  <c:v>1.8090693515663629</c:v>
                </c:pt>
                <c:pt idx="128">
                  <c:v>1.7851329354969467</c:v>
                </c:pt>
                <c:pt idx="129">
                  <c:v>1.7611965194275305</c:v>
                </c:pt>
                <c:pt idx="130">
                  <c:v>1.7372601033581143</c:v>
                </c:pt>
                <c:pt idx="131">
                  <c:v>1.7133236872886981</c:v>
                </c:pt>
                <c:pt idx="132">
                  <c:v>1.6893872712192819</c:v>
                </c:pt>
                <c:pt idx="133">
                  <c:v>1.6654508551498657</c:v>
                </c:pt>
                <c:pt idx="134">
                  <c:v>1.6415144390804495</c:v>
                </c:pt>
                <c:pt idx="135">
                  <c:v>1.6175780230110337</c:v>
                </c:pt>
                <c:pt idx="136">
                  <c:v>1.5936416069416175</c:v>
                </c:pt>
                <c:pt idx="137">
                  <c:v>1.5697051908722008</c:v>
                </c:pt>
                <c:pt idx="138">
                  <c:v>1.5457687748027846</c:v>
                </c:pt>
                <c:pt idx="139">
                  <c:v>1.5218323587333689</c:v>
                </c:pt>
                <c:pt idx="140">
                  <c:v>1.4978959426639527</c:v>
                </c:pt>
                <c:pt idx="141">
                  <c:v>1.4739595265945364</c:v>
                </c:pt>
                <c:pt idx="142">
                  <c:v>1.4500231105251202</c:v>
                </c:pt>
                <c:pt idx="143">
                  <c:v>1.426086694455704</c:v>
                </c:pt>
                <c:pt idx="144">
                  <c:v>1.4021502783862883</c:v>
                </c:pt>
                <c:pt idx="145">
                  <c:v>1.3782138623168716</c:v>
                </c:pt>
                <c:pt idx="146">
                  <c:v>1.3542774462474554</c:v>
                </c:pt>
                <c:pt idx="147">
                  <c:v>1.3303410301780392</c:v>
                </c:pt>
                <c:pt idx="148">
                  <c:v>1.306404614108623</c:v>
                </c:pt>
                <c:pt idx="149">
                  <c:v>1.2824681980392072</c:v>
                </c:pt>
                <c:pt idx="150">
                  <c:v>1.258531781969791</c:v>
                </c:pt>
                <c:pt idx="151">
                  <c:v>1.2345953659003748</c:v>
                </c:pt>
                <c:pt idx="152">
                  <c:v>1.2106589498309586</c:v>
                </c:pt>
                <c:pt idx="153">
                  <c:v>1.1867225337615421</c:v>
                </c:pt>
                <c:pt idx="154">
                  <c:v>1.1627861176921261</c:v>
                </c:pt>
                <c:pt idx="155">
                  <c:v>1.1388497016227099</c:v>
                </c:pt>
                <c:pt idx="156">
                  <c:v>1.1149132855532937</c:v>
                </c:pt>
                <c:pt idx="157">
                  <c:v>1.0909768694838777</c:v>
                </c:pt>
                <c:pt idx="158">
                  <c:v>1.0670404534144615</c:v>
                </c:pt>
                <c:pt idx="159">
                  <c:v>1.0431040373450453</c:v>
                </c:pt>
                <c:pt idx="160">
                  <c:v>1.0191676212756293</c:v>
                </c:pt>
                <c:pt idx="161">
                  <c:v>0.99523120520621289</c:v>
                </c:pt>
                <c:pt idx="162">
                  <c:v>0.97129478913679668</c:v>
                </c:pt>
                <c:pt idx="163">
                  <c:v>0.94735837306738047</c:v>
                </c:pt>
                <c:pt idx="164">
                  <c:v>0.92342195699796448</c:v>
                </c:pt>
                <c:pt idx="165">
                  <c:v>0.89948554092854827</c:v>
                </c:pt>
                <c:pt idx="166">
                  <c:v>0.87554912485913206</c:v>
                </c:pt>
                <c:pt idx="167">
                  <c:v>0.85161270878971607</c:v>
                </c:pt>
                <c:pt idx="168">
                  <c:v>0.82767629272029986</c:v>
                </c:pt>
                <c:pt idx="169">
                  <c:v>0.80373987665088342</c:v>
                </c:pt>
                <c:pt idx="170">
                  <c:v>0.77980346058146721</c:v>
                </c:pt>
                <c:pt idx="171">
                  <c:v>0.75586704451205122</c:v>
                </c:pt>
                <c:pt idx="172">
                  <c:v>0.73193062844263501</c:v>
                </c:pt>
                <c:pt idx="173">
                  <c:v>0.7079942123732188</c:v>
                </c:pt>
                <c:pt idx="174">
                  <c:v>0.68405779630380281</c:v>
                </c:pt>
                <c:pt idx="175">
                  <c:v>0.66012138023438638</c:v>
                </c:pt>
                <c:pt idx="176">
                  <c:v>0.63618496416497039</c:v>
                </c:pt>
                <c:pt idx="177">
                  <c:v>0.61224854809555418</c:v>
                </c:pt>
                <c:pt idx="178">
                  <c:v>0.58831213202613797</c:v>
                </c:pt>
                <c:pt idx="179">
                  <c:v>0.56437571595672176</c:v>
                </c:pt>
                <c:pt idx="180">
                  <c:v>0.54043929988730555</c:v>
                </c:pt>
                <c:pt idx="181">
                  <c:v>0.51650288381788956</c:v>
                </c:pt>
                <c:pt idx="182">
                  <c:v>0.49256646774847335</c:v>
                </c:pt>
                <c:pt idx="183">
                  <c:v>0.46863005167905714</c:v>
                </c:pt>
                <c:pt idx="184">
                  <c:v>0.44469363560964092</c:v>
                </c:pt>
                <c:pt idx="185">
                  <c:v>0.42075721954022471</c:v>
                </c:pt>
                <c:pt idx="186">
                  <c:v>0.39682080347080873</c:v>
                </c:pt>
                <c:pt idx="187">
                  <c:v>0.37288438740139229</c:v>
                </c:pt>
                <c:pt idx="188">
                  <c:v>0.3489479713319763</c:v>
                </c:pt>
                <c:pt idx="189">
                  <c:v>0.32501155526256009</c:v>
                </c:pt>
                <c:pt idx="190">
                  <c:v>0.3010751391931441</c:v>
                </c:pt>
                <c:pt idx="191">
                  <c:v>0.27713872312372767</c:v>
                </c:pt>
                <c:pt idx="192">
                  <c:v>0.25320230705431146</c:v>
                </c:pt>
                <c:pt idx="193">
                  <c:v>0.22926589098489547</c:v>
                </c:pt>
                <c:pt idx="194">
                  <c:v>0.20532947491547926</c:v>
                </c:pt>
                <c:pt idx="195">
                  <c:v>0.18139305884606305</c:v>
                </c:pt>
                <c:pt idx="196">
                  <c:v>0.15745664277664684</c:v>
                </c:pt>
                <c:pt idx="197">
                  <c:v>0.13352022670723074</c:v>
                </c:pt>
                <c:pt idx="198">
                  <c:v>0.10958381063781464</c:v>
                </c:pt>
                <c:pt idx="199">
                  <c:v>8.5647394568398316E-2</c:v>
                </c:pt>
                <c:pt idx="200">
                  <c:v>6.1710978498982216E-2</c:v>
                </c:pt>
                <c:pt idx="201">
                  <c:v>3.7774562429566005E-2</c:v>
                </c:pt>
                <c:pt idx="202">
                  <c:v>1.3838146360149906E-2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v>average</c:v>
          </c:tx>
          <c:spPr>
            <a:ln w="15875">
              <a:prstDash val="sysDash"/>
            </a:ln>
          </c:spPr>
          <c:marker>
            <c:symbol val="none"/>
          </c:marker>
          <c:xVal>
            <c:numRef>
              <c:f>Inputs!$AH$9:$AH$264</c:f>
              <c:numCache>
                <c:formatCode>##0.0E+0</c:formatCode>
                <c:ptCount val="256"/>
                <c:pt idx="0">
                  <c:v>3.9062500000000001E-5</c:v>
                </c:pt>
                <c:pt idx="1">
                  <c:v>7.8125000000000002E-5</c:v>
                </c:pt>
                <c:pt idx="2">
                  <c:v>1.171875E-4</c:v>
                </c:pt>
                <c:pt idx="3">
                  <c:v>1.5625E-4</c:v>
                </c:pt>
                <c:pt idx="4">
                  <c:v>1.9531250000000001E-4</c:v>
                </c:pt>
                <c:pt idx="5">
                  <c:v>2.3437499999999999E-4</c:v>
                </c:pt>
                <c:pt idx="6">
                  <c:v>2.7343750000000003E-4</c:v>
                </c:pt>
                <c:pt idx="7">
                  <c:v>3.1250000000000001E-4</c:v>
                </c:pt>
                <c:pt idx="8">
                  <c:v>3.5156249999999999E-4</c:v>
                </c:pt>
                <c:pt idx="9">
                  <c:v>3.9062500000000002E-4</c:v>
                </c:pt>
                <c:pt idx="10">
                  <c:v>4.296875E-4</c:v>
                </c:pt>
                <c:pt idx="11">
                  <c:v>4.6874999999999998E-4</c:v>
                </c:pt>
                <c:pt idx="12">
                  <c:v>5.0781250000000002E-4</c:v>
                </c:pt>
                <c:pt idx="13">
                  <c:v>5.4687500000000005E-4</c:v>
                </c:pt>
                <c:pt idx="14">
                  <c:v>5.8593749999999998E-4</c:v>
                </c:pt>
                <c:pt idx="15">
                  <c:v>6.2500000000000001E-4</c:v>
                </c:pt>
                <c:pt idx="16">
                  <c:v>6.6406250000000005E-4</c:v>
                </c:pt>
                <c:pt idx="17">
                  <c:v>7.0312499999999997E-4</c:v>
                </c:pt>
                <c:pt idx="18">
                  <c:v>7.4218750000000001E-4</c:v>
                </c:pt>
                <c:pt idx="19">
                  <c:v>7.8125000000000004E-4</c:v>
                </c:pt>
                <c:pt idx="20">
                  <c:v>8.2031249999999997E-4</c:v>
                </c:pt>
                <c:pt idx="21">
                  <c:v>8.59375E-4</c:v>
                </c:pt>
                <c:pt idx="22">
                  <c:v>8.9843750000000004E-4</c:v>
                </c:pt>
                <c:pt idx="23">
                  <c:v>9.3749999999999997E-4</c:v>
                </c:pt>
                <c:pt idx="24">
                  <c:v>9.765625E-4</c:v>
                </c:pt>
                <c:pt idx="25">
                  <c:v>1.015625E-3</c:v>
                </c:pt>
                <c:pt idx="26">
                  <c:v>1.0546875000000001E-3</c:v>
                </c:pt>
                <c:pt idx="27">
                  <c:v>1.0937500000000001E-3</c:v>
                </c:pt>
                <c:pt idx="28">
                  <c:v>1.1328124999999999E-3</c:v>
                </c:pt>
                <c:pt idx="29">
                  <c:v>1.171875E-3</c:v>
                </c:pt>
                <c:pt idx="30">
                  <c:v>1.2109375E-3</c:v>
                </c:pt>
                <c:pt idx="31">
                  <c:v>1.25E-3</c:v>
                </c:pt>
                <c:pt idx="32">
                  <c:v>1.2890625000000001E-3</c:v>
                </c:pt>
                <c:pt idx="33">
                  <c:v>1.3281250000000001E-3</c:v>
                </c:pt>
                <c:pt idx="34">
                  <c:v>1.3671875000000001E-3</c:v>
                </c:pt>
                <c:pt idx="35">
                  <c:v>1.4062499999999999E-3</c:v>
                </c:pt>
                <c:pt idx="36">
                  <c:v>1.4453125E-3</c:v>
                </c:pt>
                <c:pt idx="37">
                  <c:v>1.484375E-3</c:v>
                </c:pt>
                <c:pt idx="38">
                  <c:v>1.5234375000000001E-3</c:v>
                </c:pt>
                <c:pt idx="39">
                  <c:v>1.5625000000000001E-3</c:v>
                </c:pt>
                <c:pt idx="40">
                  <c:v>1.6015625000000001E-3</c:v>
                </c:pt>
                <c:pt idx="41">
                  <c:v>1.6406249999999999E-3</c:v>
                </c:pt>
                <c:pt idx="42">
                  <c:v>1.6796875E-3</c:v>
                </c:pt>
                <c:pt idx="43">
                  <c:v>1.71875E-3</c:v>
                </c:pt>
                <c:pt idx="44">
                  <c:v>1.7578125E-3</c:v>
                </c:pt>
                <c:pt idx="45">
                  <c:v>1.7968750000000001E-3</c:v>
                </c:pt>
                <c:pt idx="46">
                  <c:v>1.8359375000000001E-3</c:v>
                </c:pt>
                <c:pt idx="47">
                  <c:v>1.8749999999999999E-3</c:v>
                </c:pt>
                <c:pt idx="48">
                  <c:v>1.9140625E-3</c:v>
                </c:pt>
                <c:pt idx="49">
                  <c:v>1.953125E-3</c:v>
                </c:pt>
                <c:pt idx="50">
                  <c:v>1.9921875E-3</c:v>
                </c:pt>
                <c:pt idx="51">
                  <c:v>2.0312500000000001E-3</c:v>
                </c:pt>
                <c:pt idx="52">
                  <c:v>2.0703125000000001E-3</c:v>
                </c:pt>
                <c:pt idx="53">
                  <c:v>2.1093750000000001E-3</c:v>
                </c:pt>
                <c:pt idx="54">
                  <c:v>2.1484375000000002E-3</c:v>
                </c:pt>
                <c:pt idx="55">
                  <c:v>2.1875000000000002E-3</c:v>
                </c:pt>
                <c:pt idx="56">
                  <c:v>2.2265625000000002E-3</c:v>
                </c:pt>
                <c:pt idx="57">
                  <c:v>2.2656249999999998E-3</c:v>
                </c:pt>
                <c:pt idx="58">
                  <c:v>2.3046874999999999E-3</c:v>
                </c:pt>
                <c:pt idx="59">
                  <c:v>2.3437499999999999E-3</c:v>
                </c:pt>
                <c:pt idx="60">
                  <c:v>2.3828124999999999E-3</c:v>
                </c:pt>
                <c:pt idx="61">
                  <c:v>2.421875E-3</c:v>
                </c:pt>
                <c:pt idx="62">
                  <c:v>2.4609375E-3</c:v>
                </c:pt>
                <c:pt idx="63">
                  <c:v>2.5000000000000001E-3</c:v>
                </c:pt>
                <c:pt idx="64">
                  <c:v>2.5390625000000001E-3</c:v>
                </c:pt>
                <c:pt idx="65">
                  <c:v>2.5781250000000001E-3</c:v>
                </c:pt>
                <c:pt idx="66">
                  <c:v>2.6171875000000002E-3</c:v>
                </c:pt>
                <c:pt idx="67">
                  <c:v>2.6562500000000002E-3</c:v>
                </c:pt>
                <c:pt idx="68">
                  <c:v>2.6953125000000002E-3</c:v>
                </c:pt>
                <c:pt idx="69">
                  <c:v>2.7343750000000003E-3</c:v>
                </c:pt>
                <c:pt idx="70">
                  <c:v>2.7734374999999999E-3</c:v>
                </c:pt>
                <c:pt idx="71">
                  <c:v>2.8124999999999999E-3</c:v>
                </c:pt>
                <c:pt idx="72">
                  <c:v>2.8515624999999999E-3</c:v>
                </c:pt>
                <c:pt idx="73">
                  <c:v>2.890625E-3</c:v>
                </c:pt>
                <c:pt idx="74">
                  <c:v>2.9296875E-3</c:v>
                </c:pt>
                <c:pt idx="75">
                  <c:v>2.96875E-3</c:v>
                </c:pt>
                <c:pt idx="76">
                  <c:v>3.0078125000000001E-3</c:v>
                </c:pt>
                <c:pt idx="77">
                  <c:v>3.0468750000000001E-3</c:v>
                </c:pt>
                <c:pt idx="78">
                  <c:v>3.0859375000000001E-3</c:v>
                </c:pt>
                <c:pt idx="79">
                  <c:v>3.1250000000000002E-3</c:v>
                </c:pt>
                <c:pt idx="80">
                  <c:v>3.1640625000000002E-3</c:v>
                </c:pt>
                <c:pt idx="81">
                  <c:v>3.2031250000000002E-3</c:v>
                </c:pt>
                <c:pt idx="82">
                  <c:v>3.2421875000000003E-3</c:v>
                </c:pt>
                <c:pt idx="83">
                  <c:v>3.2812499999999999E-3</c:v>
                </c:pt>
                <c:pt idx="84">
                  <c:v>3.3203124999999999E-3</c:v>
                </c:pt>
                <c:pt idx="85">
                  <c:v>3.3593749999999999E-3</c:v>
                </c:pt>
                <c:pt idx="86">
                  <c:v>3.3984375E-3</c:v>
                </c:pt>
                <c:pt idx="87">
                  <c:v>3.4375E-3</c:v>
                </c:pt>
                <c:pt idx="88">
                  <c:v>3.4765625000000001E-3</c:v>
                </c:pt>
                <c:pt idx="89">
                  <c:v>3.5156250000000001E-3</c:v>
                </c:pt>
                <c:pt idx="90">
                  <c:v>3.5546875000000001E-3</c:v>
                </c:pt>
                <c:pt idx="91">
                  <c:v>3.5937500000000002E-3</c:v>
                </c:pt>
                <c:pt idx="92">
                  <c:v>3.6328125000000002E-3</c:v>
                </c:pt>
                <c:pt idx="93">
                  <c:v>3.6718750000000002E-3</c:v>
                </c:pt>
                <c:pt idx="94">
                  <c:v>3.7109375000000003E-3</c:v>
                </c:pt>
                <c:pt idx="95">
                  <c:v>3.7499999999999999E-3</c:v>
                </c:pt>
                <c:pt idx="96">
                  <c:v>3.7890624999999999E-3</c:v>
                </c:pt>
                <c:pt idx="97">
                  <c:v>3.8281249999999999E-3</c:v>
                </c:pt>
                <c:pt idx="98">
                  <c:v>3.8671875E-3</c:v>
                </c:pt>
                <c:pt idx="99">
                  <c:v>3.90625E-3</c:v>
                </c:pt>
                <c:pt idx="100">
                  <c:v>3.9453125E-3</c:v>
                </c:pt>
                <c:pt idx="101">
                  <c:v>3.9843750000000001E-3</c:v>
                </c:pt>
                <c:pt idx="102">
                  <c:v>4.0234375000000001E-3</c:v>
                </c:pt>
                <c:pt idx="103">
                  <c:v>4.0625000000000001E-3</c:v>
                </c:pt>
                <c:pt idx="104">
                  <c:v>4.1015625000000002E-3</c:v>
                </c:pt>
                <c:pt idx="105">
                  <c:v>4.1406250000000002E-3</c:v>
                </c:pt>
                <c:pt idx="106">
                  <c:v>4.1796875000000002E-3</c:v>
                </c:pt>
                <c:pt idx="107">
                  <c:v>4.2187500000000003E-3</c:v>
                </c:pt>
                <c:pt idx="108">
                  <c:v>4.2578125000000003E-3</c:v>
                </c:pt>
                <c:pt idx="109">
                  <c:v>4.2968750000000003E-3</c:v>
                </c:pt>
                <c:pt idx="110">
                  <c:v>4.3359375000000004E-3</c:v>
                </c:pt>
                <c:pt idx="111">
                  <c:v>4.3750000000000004E-3</c:v>
                </c:pt>
                <c:pt idx="112">
                  <c:v>4.4140625000000005E-3</c:v>
                </c:pt>
                <c:pt idx="113">
                  <c:v>4.4531250000000005E-3</c:v>
                </c:pt>
                <c:pt idx="114">
                  <c:v>4.4921875000000005E-3</c:v>
                </c:pt>
                <c:pt idx="115">
                  <c:v>4.5312499999999997E-3</c:v>
                </c:pt>
                <c:pt idx="116">
                  <c:v>4.5703124999999997E-3</c:v>
                </c:pt>
                <c:pt idx="117">
                  <c:v>4.6093749999999998E-3</c:v>
                </c:pt>
                <c:pt idx="118">
                  <c:v>4.6484374999999998E-3</c:v>
                </c:pt>
                <c:pt idx="119">
                  <c:v>4.6874999999999998E-3</c:v>
                </c:pt>
                <c:pt idx="120">
                  <c:v>4.7265624999999999E-3</c:v>
                </c:pt>
                <c:pt idx="121">
                  <c:v>4.7656249999999999E-3</c:v>
                </c:pt>
                <c:pt idx="122">
                  <c:v>4.8046874999999999E-3</c:v>
                </c:pt>
                <c:pt idx="123">
                  <c:v>4.84375E-3</c:v>
                </c:pt>
                <c:pt idx="124">
                  <c:v>4.8828125E-3</c:v>
                </c:pt>
                <c:pt idx="125">
                  <c:v>4.921875E-3</c:v>
                </c:pt>
                <c:pt idx="126">
                  <c:v>4.9609375000000001E-3</c:v>
                </c:pt>
                <c:pt idx="127">
                  <c:v>5.0000000000000001E-3</c:v>
                </c:pt>
                <c:pt idx="128">
                  <c:v>5.0390625000000001E-3</c:v>
                </c:pt>
                <c:pt idx="129">
                  <c:v>5.0781250000000002E-3</c:v>
                </c:pt>
                <c:pt idx="130">
                  <c:v>5.1171875000000002E-3</c:v>
                </c:pt>
                <c:pt idx="131">
                  <c:v>5.1562500000000002E-3</c:v>
                </c:pt>
                <c:pt idx="132">
                  <c:v>5.1953125000000003E-3</c:v>
                </c:pt>
                <c:pt idx="133">
                  <c:v>5.2343750000000003E-3</c:v>
                </c:pt>
                <c:pt idx="134">
                  <c:v>5.2734375000000003E-3</c:v>
                </c:pt>
                <c:pt idx="135">
                  <c:v>5.3125000000000004E-3</c:v>
                </c:pt>
                <c:pt idx="136">
                  <c:v>5.3515625000000004E-3</c:v>
                </c:pt>
                <c:pt idx="137">
                  <c:v>5.3906250000000005E-3</c:v>
                </c:pt>
                <c:pt idx="138">
                  <c:v>5.4296875000000005E-3</c:v>
                </c:pt>
                <c:pt idx="139">
                  <c:v>5.4687500000000005E-3</c:v>
                </c:pt>
                <c:pt idx="140">
                  <c:v>5.5078124999999997E-3</c:v>
                </c:pt>
                <c:pt idx="141">
                  <c:v>5.5468749999999997E-3</c:v>
                </c:pt>
                <c:pt idx="142">
                  <c:v>5.5859374999999998E-3</c:v>
                </c:pt>
                <c:pt idx="143">
                  <c:v>5.6249999999999998E-3</c:v>
                </c:pt>
                <c:pt idx="144">
                  <c:v>5.6640624999999998E-3</c:v>
                </c:pt>
                <c:pt idx="145">
                  <c:v>5.7031249999999999E-3</c:v>
                </c:pt>
                <c:pt idx="146">
                  <c:v>5.7421874999999999E-3</c:v>
                </c:pt>
                <c:pt idx="147">
                  <c:v>5.7812499999999999E-3</c:v>
                </c:pt>
                <c:pt idx="148">
                  <c:v>5.8203125E-3</c:v>
                </c:pt>
                <c:pt idx="149">
                  <c:v>5.859375E-3</c:v>
                </c:pt>
                <c:pt idx="150">
                  <c:v>5.8984375E-3</c:v>
                </c:pt>
                <c:pt idx="151">
                  <c:v>5.9375000000000001E-3</c:v>
                </c:pt>
                <c:pt idx="152">
                  <c:v>5.9765625000000001E-3</c:v>
                </c:pt>
                <c:pt idx="153">
                  <c:v>6.0156250000000001E-3</c:v>
                </c:pt>
                <c:pt idx="154">
                  <c:v>6.0546875000000002E-3</c:v>
                </c:pt>
                <c:pt idx="155">
                  <c:v>6.0937500000000002E-3</c:v>
                </c:pt>
                <c:pt idx="156">
                  <c:v>6.1328125000000002E-3</c:v>
                </c:pt>
                <c:pt idx="157">
                  <c:v>6.1718750000000003E-3</c:v>
                </c:pt>
                <c:pt idx="158">
                  <c:v>6.2109375000000003E-3</c:v>
                </c:pt>
                <c:pt idx="159">
                  <c:v>6.2500000000000003E-3</c:v>
                </c:pt>
                <c:pt idx="160">
                  <c:v>6.2890625000000004E-3</c:v>
                </c:pt>
                <c:pt idx="161">
                  <c:v>6.3281250000000004E-3</c:v>
                </c:pt>
                <c:pt idx="162">
                  <c:v>6.3671875000000005E-3</c:v>
                </c:pt>
                <c:pt idx="163">
                  <c:v>6.4062500000000005E-3</c:v>
                </c:pt>
                <c:pt idx="164">
                  <c:v>6.4453125000000005E-3</c:v>
                </c:pt>
                <c:pt idx="165">
                  <c:v>6.4843750000000006E-3</c:v>
                </c:pt>
                <c:pt idx="166">
                  <c:v>6.5234374999999997E-3</c:v>
                </c:pt>
                <c:pt idx="167">
                  <c:v>6.5624999999999998E-3</c:v>
                </c:pt>
                <c:pt idx="168">
                  <c:v>6.6015624999999998E-3</c:v>
                </c:pt>
                <c:pt idx="169">
                  <c:v>6.6406249999999998E-3</c:v>
                </c:pt>
                <c:pt idx="170">
                  <c:v>6.6796874999999999E-3</c:v>
                </c:pt>
                <c:pt idx="171">
                  <c:v>6.7187499999999999E-3</c:v>
                </c:pt>
                <c:pt idx="172">
                  <c:v>6.7578124999999999E-3</c:v>
                </c:pt>
                <c:pt idx="173">
                  <c:v>6.796875E-3</c:v>
                </c:pt>
                <c:pt idx="174">
                  <c:v>6.8359375E-3</c:v>
                </c:pt>
                <c:pt idx="175">
                  <c:v>6.875E-3</c:v>
                </c:pt>
                <c:pt idx="176">
                  <c:v>6.9140625000000001E-3</c:v>
                </c:pt>
                <c:pt idx="177">
                  <c:v>6.9531250000000001E-3</c:v>
                </c:pt>
                <c:pt idx="178">
                  <c:v>6.9921875000000001E-3</c:v>
                </c:pt>
                <c:pt idx="179">
                  <c:v>7.0312500000000002E-3</c:v>
                </c:pt>
                <c:pt idx="180">
                  <c:v>7.0703125000000002E-3</c:v>
                </c:pt>
                <c:pt idx="181">
                  <c:v>7.1093750000000002E-3</c:v>
                </c:pt>
                <c:pt idx="182">
                  <c:v>7.1484375000000003E-3</c:v>
                </c:pt>
                <c:pt idx="183">
                  <c:v>7.1875000000000003E-3</c:v>
                </c:pt>
                <c:pt idx="184">
                  <c:v>7.2265625000000003E-3</c:v>
                </c:pt>
                <c:pt idx="185">
                  <c:v>7.2656250000000004E-3</c:v>
                </c:pt>
                <c:pt idx="186">
                  <c:v>7.3046875000000004E-3</c:v>
                </c:pt>
                <c:pt idx="187">
                  <c:v>7.3437500000000005E-3</c:v>
                </c:pt>
                <c:pt idx="188">
                  <c:v>7.3828125000000005E-3</c:v>
                </c:pt>
                <c:pt idx="189">
                  <c:v>7.4218750000000005E-3</c:v>
                </c:pt>
                <c:pt idx="190">
                  <c:v>7.4609375000000006E-3</c:v>
                </c:pt>
                <c:pt idx="191">
                  <c:v>7.4999999999999997E-3</c:v>
                </c:pt>
                <c:pt idx="192">
                  <c:v>7.5390624999999998E-3</c:v>
                </c:pt>
                <c:pt idx="193">
                  <c:v>7.5781249999999998E-3</c:v>
                </c:pt>
                <c:pt idx="194">
                  <c:v>7.6171874999999998E-3</c:v>
                </c:pt>
                <c:pt idx="195">
                  <c:v>7.6562499999999999E-3</c:v>
                </c:pt>
                <c:pt idx="196">
                  <c:v>7.6953124999999999E-3</c:v>
                </c:pt>
                <c:pt idx="197">
                  <c:v>7.7343749999999999E-3</c:v>
                </c:pt>
                <c:pt idx="198">
                  <c:v>7.7734375E-3</c:v>
                </c:pt>
                <c:pt idx="199">
                  <c:v>7.8125E-3</c:v>
                </c:pt>
                <c:pt idx="200">
                  <c:v>7.8515625000000009E-3</c:v>
                </c:pt>
                <c:pt idx="201">
                  <c:v>7.8906250000000001E-3</c:v>
                </c:pt>
                <c:pt idx="202">
                  <c:v>7.929687500000001E-3</c:v>
                </c:pt>
                <c:pt idx="203">
                  <c:v>7.9687500000000001E-3</c:v>
                </c:pt>
                <c:pt idx="204">
                  <c:v>8.0078124999999993E-3</c:v>
                </c:pt>
                <c:pt idx="205">
                  <c:v>8.0468750000000002E-3</c:v>
                </c:pt>
                <c:pt idx="206">
                  <c:v>8.0859374999999994E-3</c:v>
                </c:pt>
                <c:pt idx="207">
                  <c:v>8.1250000000000003E-3</c:v>
                </c:pt>
                <c:pt idx="208">
                  <c:v>8.1640624999999994E-3</c:v>
                </c:pt>
                <c:pt idx="209">
                  <c:v>8.2031250000000003E-3</c:v>
                </c:pt>
                <c:pt idx="210">
                  <c:v>8.2421874999999995E-3</c:v>
                </c:pt>
                <c:pt idx="211">
                  <c:v>8.2812500000000004E-3</c:v>
                </c:pt>
                <c:pt idx="212">
                  <c:v>8.3203124999999996E-3</c:v>
                </c:pt>
                <c:pt idx="213">
                  <c:v>8.3593750000000005E-3</c:v>
                </c:pt>
                <c:pt idx="214">
                  <c:v>8.3984374999999997E-3</c:v>
                </c:pt>
                <c:pt idx="215">
                  <c:v>8.4375000000000006E-3</c:v>
                </c:pt>
                <c:pt idx="216">
                  <c:v>8.4765624999999997E-3</c:v>
                </c:pt>
                <c:pt idx="217">
                  <c:v>8.5156250000000006E-3</c:v>
                </c:pt>
                <c:pt idx="218">
                  <c:v>8.5546874999999998E-3</c:v>
                </c:pt>
                <c:pt idx="219">
                  <c:v>8.5937500000000007E-3</c:v>
                </c:pt>
                <c:pt idx="220">
                  <c:v>8.6328124999999999E-3</c:v>
                </c:pt>
                <c:pt idx="221">
                  <c:v>8.6718750000000008E-3</c:v>
                </c:pt>
                <c:pt idx="222">
                  <c:v>8.7109374999999999E-3</c:v>
                </c:pt>
                <c:pt idx="223">
                  <c:v>8.7500000000000008E-3</c:v>
                </c:pt>
                <c:pt idx="224">
                  <c:v>8.7890625E-3</c:v>
                </c:pt>
                <c:pt idx="225">
                  <c:v>8.8281250000000009E-3</c:v>
                </c:pt>
                <c:pt idx="226">
                  <c:v>8.8671875000000001E-3</c:v>
                </c:pt>
                <c:pt idx="227">
                  <c:v>8.906250000000001E-3</c:v>
                </c:pt>
                <c:pt idx="228">
                  <c:v>8.9453125000000001E-3</c:v>
                </c:pt>
                <c:pt idx="229">
                  <c:v>8.984375000000001E-3</c:v>
                </c:pt>
                <c:pt idx="230">
                  <c:v>9.0234375000000002E-3</c:v>
                </c:pt>
                <c:pt idx="231">
                  <c:v>9.0624999999999994E-3</c:v>
                </c:pt>
                <c:pt idx="232">
                  <c:v>9.1015625000000003E-3</c:v>
                </c:pt>
                <c:pt idx="233">
                  <c:v>9.1406249999999994E-3</c:v>
                </c:pt>
                <c:pt idx="234">
                  <c:v>9.1796875000000003E-3</c:v>
                </c:pt>
                <c:pt idx="235">
                  <c:v>9.2187499999999995E-3</c:v>
                </c:pt>
                <c:pt idx="236">
                  <c:v>9.2578125000000004E-3</c:v>
                </c:pt>
                <c:pt idx="237">
                  <c:v>9.2968749999999996E-3</c:v>
                </c:pt>
                <c:pt idx="238">
                  <c:v>9.3359375000000005E-3</c:v>
                </c:pt>
                <c:pt idx="239">
                  <c:v>9.3749999999999997E-3</c:v>
                </c:pt>
                <c:pt idx="240">
                  <c:v>9.4140625000000006E-3</c:v>
                </c:pt>
                <c:pt idx="241">
                  <c:v>9.4531249999999997E-3</c:v>
                </c:pt>
                <c:pt idx="242">
                  <c:v>9.4921875000000006E-3</c:v>
                </c:pt>
                <c:pt idx="243">
                  <c:v>9.5312499999999998E-3</c:v>
                </c:pt>
                <c:pt idx="244">
                  <c:v>9.5703125000000007E-3</c:v>
                </c:pt>
                <c:pt idx="245">
                  <c:v>9.6093749999999999E-3</c:v>
                </c:pt>
                <c:pt idx="246">
                  <c:v>9.6484375000000008E-3</c:v>
                </c:pt>
                <c:pt idx="247">
                  <c:v>9.6874999999999999E-3</c:v>
                </c:pt>
                <c:pt idx="248">
                  <c:v>9.7265625000000008E-3</c:v>
                </c:pt>
                <c:pt idx="249">
                  <c:v>9.765625E-3</c:v>
                </c:pt>
                <c:pt idx="250">
                  <c:v>9.8046875000000009E-3</c:v>
                </c:pt>
                <c:pt idx="251">
                  <c:v>9.8437500000000001E-3</c:v>
                </c:pt>
                <c:pt idx="252">
                  <c:v>9.882812500000001E-3</c:v>
                </c:pt>
                <c:pt idx="253">
                  <c:v>9.9218750000000001E-3</c:v>
                </c:pt>
                <c:pt idx="254">
                  <c:v>9.960937500000001E-3</c:v>
                </c:pt>
                <c:pt idx="255">
                  <c:v>0.01</c:v>
                </c:pt>
              </c:numCache>
            </c:numRef>
          </c:xVal>
          <c:yVal>
            <c:numRef>
              <c:f>Inputs!$AP$9:$AP$264</c:f>
              <c:numCache>
                <c:formatCode>0.000</c:formatCode>
                <c:ptCount val="256"/>
                <c:pt idx="0">
                  <c:v>0.13165028838178894</c:v>
                </c:pt>
                <c:pt idx="1">
                  <c:v>0.13165028838178894</c:v>
                </c:pt>
                <c:pt idx="2">
                  <c:v>0.13165028838178894</c:v>
                </c:pt>
                <c:pt idx="3">
                  <c:v>0.13165028838178894</c:v>
                </c:pt>
                <c:pt idx="4">
                  <c:v>0.13165028838178894</c:v>
                </c:pt>
                <c:pt idx="5">
                  <c:v>0.13165028838178894</c:v>
                </c:pt>
                <c:pt idx="6">
                  <c:v>0.13165028838178894</c:v>
                </c:pt>
                <c:pt idx="7">
                  <c:v>0.13165028838178894</c:v>
                </c:pt>
                <c:pt idx="8">
                  <c:v>0.13165028838178894</c:v>
                </c:pt>
                <c:pt idx="9">
                  <c:v>0.13165028838178894</c:v>
                </c:pt>
                <c:pt idx="10">
                  <c:v>0.13165028838178894</c:v>
                </c:pt>
                <c:pt idx="11">
                  <c:v>0.13165028838178894</c:v>
                </c:pt>
                <c:pt idx="12">
                  <c:v>0.13165028838178894</c:v>
                </c:pt>
                <c:pt idx="13">
                  <c:v>0.13165028838178894</c:v>
                </c:pt>
                <c:pt idx="14">
                  <c:v>0.13165028838178894</c:v>
                </c:pt>
                <c:pt idx="15">
                  <c:v>0.13165028838178894</c:v>
                </c:pt>
                <c:pt idx="16">
                  <c:v>0.13165028838178894</c:v>
                </c:pt>
                <c:pt idx="17">
                  <c:v>0.13165028838178894</c:v>
                </c:pt>
                <c:pt idx="18">
                  <c:v>0.13165028838178894</c:v>
                </c:pt>
                <c:pt idx="19">
                  <c:v>0.13165028838178894</c:v>
                </c:pt>
                <c:pt idx="20">
                  <c:v>0.13165028838178894</c:v>
                </c:pt>
                <c:pt idx="21">
                  <c:v>0.13165028838178894</c:v>
                </c:pt>
                <c:pt idx="22">
                  <c:v>0.13165028838178894</c:v>
                </c:pt>
                <c:pt idx="23">
                  <c:v>0.13165028838178894</c:v>
                </c:pt>
                <c:pt idx="24">
                  <c:v>0.13165028838178894</c:v>
                </c:pt>
                <c:pt idx="25">
                  <c:v>0.13165028838178894</c:v>
                </c:pt>
                <c:pt idx="26">
                  <c:v>0.13165028838178894</c:v>
                </c:pt>
                <c:pt idx="27">
                  <c:v>0.13165028838178894</c:v>
                </c:pt>
                <c:pt idx="28">
                  <c:v>0.13165028838178894</c:v>
                </c:pt>
                <c:pt idx="29">
                  <c:v>0.13165028838178894</c:v>
                </c:pt>
                <c:pt idx="30">
                  <c:v>0.13165028838178894</c:v>
                </c:pt>
                <c:pt idx="31">
                  <c:v>0.13165028838178894</c:v>
                </c:pt>
                <c:pt idx="32">
                  <c:v>0.13165028838178894</c:v>
                </c:pt>
                <c:pt idx="33">
                  <c:v>0.13165028838178894</c:v>
                </c:pt>
                <c:pt idx="34">
                  <c:v>0.13165028838178894</c:v>
                </c:pt>
                <c:pt idx="35">
                  <c:v>0.13165028838178894</c:v>
                </c:pt>
                <c:pt idx="36">
                  <c:v>0.13165028838178894</c:v>
                </c:pt>
                <c:pt idx="37">
                  <c:v>0.13165028838178894</c:v>
                </c:pt>
                <c:pt idx="38">
                  <c:v>0.13165028838178894</c:v>
                </c:pt>
                <c:pt idx="39">
                  <c:v>0.13165028838178894</c:v>
                </c:pt>
                <c:pt idx="40">
                  <c:v>0.13165028838178894</c:v>
                </c:pt>
                <c:pt idx="41">
                  <c:v>0.13763439239914302</c:v>
                </c:pt>
                <c:pt idx="42">
                  <c:v>0.14361849641649704</c:v>
                </c:pt>
                <c:pt idx="43">
                  <c:v>0.1496026004338511</c:v>
                </c:pt>
                <c:pt idx="44">
                  <c:v>0.15558670445120512</c:v>
                </c:pt>
                <c:pt idx="45">
                  <c:v>0.16157080846855917</c:v>
                </c:pt>
                <c:pt idx="46">
                  <c:v>0.1675549124859132</c:v>
                </c:pt>
                <c:pt idx="47">
                  <c:v>0.17353901650326722</c:v>
                </c:pt>
                <c:pt idx="48">
                  <c:v>0.1795231205206213</c:v>
                </c:pt>
                <c:pt idx="49">
                  <c:v>0.18550722453797536</c:v>
                </c:pt>
                <c:pt idx="50">
                  <c:v>0.19149132855532938</c:v>
                </c:pt>
                <c:pt idx="51">
                  <c:v>0.19747543257268341</c:v>
                </c:pt>
                <c:pt idx="52">
                  <c:v>0.41383814636014993</c:v>
                </c:pt>
                <c:pt idx="53">
                  <c:v>0.43777456242956603</c:v>
                </c:pt>
                <c:pt idx="54">
                  <c:v>0.46171097849898224</c:v>
                </c:pt>
                <c:pt idx="55">
                  <c:v>0.48564739456839834</c:v>
                </c:pt>
                <c:pt idx="56">
                  <c:v>0.50958381063781466</c:v>
                </c:pt>
                <c:pt idx="57">
                  <c:v>0.53352022670723076</c:v>
                </c:pt>
                <c:pt idx="58">
                  <c:v>0.55745664277664686</c:v>
                </c:pt>
                <c:pt idx="59">
                  <c:v>0.58139305884606307</c:v>
                </c:pt>
                <c:pt idx="60">
                  <c:v>0.60532947491547928</c:v>
                </c:pt>
                <c:pt idx="61">
                  <c:v>0.62926589098489549</c:v>
                </c:pt>
                <c:pt idx="62">
                  <c:v>0.65320230705431148</c:v>
                </c:pt>
                <c:pt idx="63">
                  <c:v>0.67713872312372769</c:v>
                </c:pt>
                <c:pt idx="64">
                  <c:v>0.70107513919314413</c:v>
                </c:pt>
                <c:pt idx="65">
                  <c:v>0.72501155526256011</c:v>
                </c:pt>
                <c:pt idx="66">
                  <c:v>0.74894797133197633</c:v>
                </c:pt>
                <c:pt idx="67">
                  <c:v>0.77288438740139231</c:v>
                </c:pt>
                <c:pt idx="68">
                  <c:v>0.79682080347080875</c:v>
                </c:pt>
                <c:pt idx="69">
                  <c:v>0.82075721954022474</c:v>
                </c:pt>
                <c:pt idx="70">
                  <c:v>0.84469363560964095</c:v>
                </c:pt>
                <c:pt idx="71">
                  <c:v>0.86863005167905716</c:v>
                </c:pt>
                <c:pt idx="72">
                  <c:v>0.89256646774847337</c:v>
                </c:pt>
                <c:pt idx="73">
                  <c:v>0.91650288381788958</c:v>
                </c:pt>
                <c:pt idx="74">
                  <c:v>0.94043929988730557</c:v>
                </c:pt>
                <c:pt idx="75">
                  <c:v>0.96437571595672178</c:v>
                </c:pt>
                <c:pt idx="76">
                  <c:v>0.98831213202613799</c:v>
                </c:pt>
                <c:pt idx="77">
                  <c:v>1.0122485480955543</c:v>
                </c:pt>
                <c:pt idx="78">
                  <c:v>1.0361849641649705</c:v>
                </c:pt>
                <c:pt idx="79">
                  <c:v>1.0601213802343863</c:v>
                </c:pt>
                <c:pt idx="80">
                  <c:v>1.0840577963038029</c:v>
                </c:pt>
                <c:pt idx="81">
                  <c:v>1.1079942123732187</c:v>
                </c:pt>
                <c:pt idx="82">
                  <c:v>1.1319306284426349</c:v>
                </c:pt>
                <c:pt idx="83">
                  <c:v>1.1558670445120511</c:v>
                </c:pt>
                <c:pt idx="84">
                  <c:v>1.1798034605814673</c:v>
                </c:pt>
                <c:pt idx="85">
                  <c:v>1.2037398766508836</c:v>
                </c:pt>
                <c:pt idx="86">
                  <c:v>1.2276762927202998</c:v>
                </c:pt>
                <c:pt idx="87">
                  <c:v>1.251612708789716</c:v>
                </c:pt>
                <c:pt idx="88">
                  <c:v>1.2755491248591322</c:v>
                </c:pt>
                <c:pt idx="89">
                  <c:v>1.2994855409285484</c:v>
                </c:pt>
                <c:pt idx="90">
                  <c:v>1.3234219569979646</c:v>
                </c:pt>
                <c:pt idx="91">
                  <c:v>1.3473583730673804</c:v>
                </c:pt>
                <c:pt idx="92">
                  <c:v>1.3712947891367966</c:v>
                </c:pt>
                <c:pt idx="93">
                  <c:v>1.3952312052062128</c:v>
                </c:pt>
                <c:pt idx="94">
                  <c:v>1.4191676212756295</c:v>
                </c:pt>
                <c:pt idx="95">
                  <c:v>1.4431040373450452</c:v>
                </c:pt>
                <c:pt idx="96">
                  <c:v>1.4670404534144614</c:v>
                </c:pt>
                <c:pt idx="97">
                  <c:v>1.4909768694838776</c:v>
                </c:pt>
                <c:pt idx="98">
                  <c:v>1.5149132855532939</c:v>
                </c:pt>
                <c:pt idx="99">
                  <c:v>1.5388497016227101</c:v>
                </c:pt>
                <c:pt idx="100">
                  <c:v>1.5627861176921263</c:v>
                </c:pt>
                <c:pt idx="101">
                  <c:v>1.586722533761542</c:v>
                </c:pt>
                <c:pt idx="102">
                  <c:v>1.6106589498309587</c:v>
                </c:pt>
                <c:pt idx="103">
                  <c:v>1.6345953659003749</c:v>
                </c:pt>
                <c:pt idx="104">
                  <c:v>1.6585317819697911</c:v>
                </c:pt>
                <c:pt idx="105">
                  <c:v>1.6824681980392073</c:v>
                </c:pt>
                <c:pt idx="106">
                  <c:v>1.7064046141086231</c:v>
                </c:pt>
                <c:pt idx="107">
                  <c:v>1.7303410301780393</c:v>
                </c:pt>
                <c:pt idx="108">
                  <c:v>1.7542774462474555</c:v>
                </c:pt>
                <c:pt idx="109">
                  <c:v>1.7782138623168717</c:v>
                </c:pt>
                <c:pt idx="110">
                  <c:v>1.8021502783862884</c:v>
                </c:pt>
                <c:pt idx="111">
                  <c:v>1.8260866944557042</c:v>
                </c:pt>
                <c:pt idx="112">
                  <c:v>1.8500231105251204</c:v>
                </c:pt>
                <c:pt idx="113">
                  <c:v>1.8739595265945366</c:v>
                </c:pt>
                <c:pt idx="114">
                  <c:v>1.8978959426639528</c:v>
                </c:pt>
                <c:pt idx="115">
                  <c:v>1.921832358733369</c:v>
                </c:pt>
                <c:pt idx="116">
                  <c:v>1.9457687748027848</c:v>
                </c:pt>
                <c:pt idx="117">
                  <c:v>1.969705190872201</c:v>
                </c:pt>
                <c:pt idx="118">
                  <c:v>1.9936416069416176</c:v>
                </c:pt>
                <c:pt idx="119">
                  <c:v>2.0175780230110338</c:v>
                </c:pt>
                <c:pt idx="120">
                  <c:v>2.0415144390804496</c:v>
                </c:pt>
                <c:pt idx="121">
                  <c:v>2.0654508551498658</c:v>
                </c:pt>
                <c:pt idx="122">
                  <c:v>2.089387271219282</c:v>
                </c:pt>
                <c:pt idx="123">
                  <c:v>2.1133236872886982</c:v>
                </c:pt>
                <c:pt idx="124">
                  <c:v>2.1372601033581144</c:v>
                </c:pt>
                <c:pt idx="125">
                  <c:v>2.1611965194275307</c:v>
                </c:pt>
                <c:pt idx="126">
                  <c:v>2.1851329354969469</c:v>
                </c:pt>
                <c:pt idx="127">
                  <c:v>2.2090693515663631</c:v>
                </c:pt>
                <c:pt idx="128">
                  <c:v>2.1851329354969469</c:v>
                </c:pt>
                <c:pt idx="129">
                  <c:v>2.1611965194275307</c:v>
                </c:pt>
                <c:pt idx="130">
                  <c:v>2.1372601033581144</c:v>
                </c:pt>
                <c:pt idx="131">
                  <c:v>2.1133236872886982</c:v>
                </c:pt>
                <c:pt idx="132">
                  <c:v>2.089387271219282</c:v>
                </c:pt>
                <c:pt idx="133">
                  <c:v>2.0654508551498658</c:v>
                </c:pt>
                <c:pt idx="134">
                  <c:v>2.0415144390804496</c:v>
                </c:pt>
                <c:pt idx="135">
                  <c:v>2.0175780230110338</c:v>
                </c:pt>
                <c:pt idx="136">
                  <c:v>1.9936416069416176</c:v>
                </c:pt>
                <c:pt idx="137">
                  <c:v>1.969705190872201</c:v>
                </c:pt>
                <c:pt idx="138">
                  <c:v>1.9457687748027848</c:v>
                </c:pt>
                <c:pt idx="139">
                  <c:v>1.921832358733369</c:v>
                </c:pt>
                <c:pt idx="140">
                  <c:v>1.8978959426639528</c:v>
                </c:pt>
                <c:pt idx="141">
                  <c:v>1.8739595265945366</c:v>
                </c:pt>
                <c:pt idx="142">
                  <c:v>1.8500231105251204</c:v>
                </c:pt>
                <c:pt idx="143">
                  <c:v>1.8260866944557042</c:v>
                </c:pt>
                <c:pt idx="144">
                  <c:v>1.8021502783862884</c:v>
                </c:pt>
                <c:pt idx="145">
                  <c:v>1.7782138623168717</c:v>
                </c:pt>
                <c:pt idx="146">
                  <c:v>1.7542774462474555</c:v>
                </c:pt>
                <c:pt idx="147">
                  <c:v>1.7303410301780393</c:v>
                </c:pt>
                <c:pt idx="148">
                  <c:v>1.7064046141086231</c:v>
                </c:pt>
                <c:pt idx="149">
                  <c:v>1.6824681980392073</c:v>
                </c:pt>
                <c:pt idx="150">
                  <c:v>1.6585317819697911</c:v>
                </c:pt>
                <c:pt idx="151">
                  <c:v>1.6345953659003749</c:v>
                </c:pt>
                <c:pt idx="152">
                  <c:v>1.6106589498309587</c:v>
                </c:pt>
                <c:pt idx="153">
                  <c:v>1.586722533761542</c:v>
                </c:pt>
                <c:pt idx="154">
                  <c:v>1.5627861176921263</c:v>
                </c:pt>
                <c:pt idx="155">
                  <c:v>1.5388497016227101</c:v>
                </c:pt>
                <c:pt idx="156">
                  <c:v>1.5149132855532939</c:v>
                </c:pt>
                <c:pt idx="157">
                  <c:v>1.4909768694838776</c:v>
                </c:pt>
                <c:pt idx="158">
                  <c:v>1.4670404534144614</c:v>
                </c:pt>
                <c:pt idx="159">
                  <c:v>1.4431040373450452</c:v>
                </c:pt>
                <c:pt idx="160">
                  <c:v>1.4191676212756295</c:v>
                </c:pt>
                <c:pt idx="161">
                  <c:v>1.3952312052062128</c:v>
                </c:pt>
                <c:pt idx="162">
                  <c:v>1.3712947891367966</c:v>
                </c:pt>
                <c:pt idx="163">
                  <c:v>1.3473583730673804</c:v>
                </c:pt>
                <c:pt idx="164">
                  <c:v>1.3234219569979646</c:v>
                </c:pt>
                <c:pt idx="165">
                  <c:v>1.2994855409285484</c:v>
                </c:pt>
                <c:pt idx="166">
                  <c:v>1.2755491248591322</c:v>
                </c:pt>
                <c:pt idx="167">
                  <c:v>1.251612708789716</c:v>
                </c:pt>
                <c:pt idx="168">
                  <c:v>1.2276762927202998</c:v>
                </c:pt>
                <c:pt idx="169">
                  <c:v>1.2037398766508836</c:v>
                </c:pt>
                <c:pt idx="170">
                  <c:v>1.1798034605814673</c:v>
                </c:pt>
                <c:pt idx="171">
                  <c:v>1.1558670445120511</c:v>
                </c:pt>
                <c:pt idx="172">
                  <c:v>1.1319306284426349</c:v>
                </c:pt>
                <c:pt idx="173">
                  <c:v>1.1079942123732187</c:v>
                </c:pt>
                <c:pt idx="174">
                  <c:v>1.0840577963038029</c:v>
                </c:pt>
                <c:pt idx="175">
                  <c:v>1.0601213802343863</c:v>
                </c:pt>
                <c:pt idx="176">
                  <c:v>1.0361849641649705</c:v>
                </c:pt>
                <c:pt idx="177">
                  <c:v>1.0122485480955543</c:v>
                </c:pt>
                <c:pt idx="178">
                  <c:v>0.98831213202613799</c:v>
                </c:pt>
                <c:pt idx="179">
                  <c:v>0.96437571595672178</c:v>
                </c:pt>
                <c:pt idx="180">
                  <c:v>0.94043929988730557</c:v>
                </c:pt>
                <c:pt idx="181">
                  <c:v>0.91650288381788958</c:v>
                </c:pt>
                <c:pt idx="182">
                  <c:v>0.89256646774847337</c:v>
                </c:pt>
                <c:pt idx="183">
                  <c:v>0.86863005167905716</c:v>
                </c:pt>
                <c:pt idx="184">
                  <c:v>0.84469363560964095</c:v>
                </c:pt>
                <c:pt idx="185">
                  <c:v>0.82075721954022474</c:v>
                </c:pt>
                <c:pt idx="186">
                  <c:v>0.79682080347080875</c:v>
                </c:pt>
                <c:pt idx="187">
                  <c:v>0.77288438740139231</c:v>
                </c:pt>
                <c:pt idx="188">
                  <c:v>0.74894797133197633</c:v>
                </c:pt>
                <c:pt idx="189">
                  <c:v>0.72501155526256011</c:v>
                </c:pt>
                <c:pt idx="190">
                  <c:v>0.70107513919314413</c:v>
                </c:pt>
                <c:pt idx="191">
                  <c:v>0.67713872312372769</c:v>
                </c:pt>
                <c:pt idx="192">
                  <c:v>0.65320230705431148</c:v>
                </c:pt>
                <c:pt idx="193">
                  <c:v>0.62926589098489549</c:v>
                </c:pt>
                <c:pt idx="194">
                  <c:v>0.60532947491547928</c:v>
                </c:pt>
                <c:pt idx="195">
                  <c:v>0.58139305884606307</c:v>
                </c:pt>
                <c:pt idx="196">
                  <c:v>0.55745664277664686</c:v>
                </c:pt>
                <c:pt idx="197">
                  <c:v>0.53352022670723076</c:v>
                </c:pt>
                <c:pt idx="198">
                  <c:v>0.50958381063781466</c:v>
                </c:pt>
                <c:pt idx="199">
                  <c:v>0.48564739456839834</c:v>
                </c:pt>
                <c:pt idx="200">
                  <c:v>0.46171097849898224</c:v>
                </c:pt>
                <c:pt idx="201">
                  <c:v>0.43777456242956603</c:v>
                </c:pt>
                <c:pt idx="202">
                  <c:v>0.41383814636014993</c:v>
                </c:pt>
                <c:pt idx="203">
                  <c:v>0.19747543257268341</c:v>
                </c:pt>
                <c:pt idx="204">
                  <c:v>0.19149132855532938</c:v>
                </c:pt>
                <c:pt idx="205">
                  <c:v>0.18550722453797536</c:v>
                </c:pt>
                <c:pt idx="206">
                  <c:v>0.1795231205206213</c:v>
                </c:pt>
                <c:pt idx="207">
                  <c:v>0.17353901650326722</c:v>
                </c:pt>
                <c:pt idx="208">
                  <c:v>0.1675549124859132</c:v>
                </c:pt>
                <c:pt idx="209">
                  <c:v>0.16157080846855917</c:v>
                </c:pt>
                <c:pt idx="210">
                  <c:v>0.15558670445120512</c:v>
                </c:pt>
                <c:pt idx="211">
                  <c:v>0.1496026004338511</c:v>
                </c:pt>
                <c:pt idx="212">
                  <c:v>0.14361849641649704</c:v>
                </c:pt>
                <c:pt idx="213">
                  <c:v>0.13763439239914302</c:v>
                </c:pt>
                <c:pt idx="214">
                  <c:v>0.13165028838178894</c:v>
                </c:pt>
                <c:pt idx="215">
                  <c:v>0.13165028838178894</c:v>
                </c:pt>
                <c:pt idx="216">
                  <c:v>0.13165028838178894</c:v>
                </c:pt>
                <c:pt idx="217">
                  <c:v>0.13165028838178894</c:v>
                </c:pt>
                <c:pt idx="218">
                  <c:v>0.13165028838178894</c:v>
                </c:pt>
                <c:pt idx="219">
                  <c:v>0.13165028838178894</c:v>
                </c:pt>
                <c:pt idx="220">
                  <c:v>0.13165028838178894</c:v>
                </c:pt>
                <c:pt idx="221">
                  <c:v>0.13165028838178894</c:v>
                </c:pt>
                <c:pt idx="222">
                  <c:v>0.13165028838178894</c:v>
                </c:pt>
                <c:pt idx="223">
                  <c:v>0.13165028838178894</c:v>
                </c:pt>
                <c:pt idx="224">
                  <c:v>0.13165028838178894</c:v>
                </c:pt>
                <c:pt idx="225">
                  <c:v>0.13165028838178894</c:v>
                </c:pt>
                <c:pt idx="226">
                  <c:v>0.13165028838178894</c:v>
                </c:pt>
                <c:pt idx="227">
                  <c:v>0.13165028838178894</c:v>
                </c:pt>
                <c:pt idx="228">
                  <c:v>0.13165028838178894</c:v>
                </c:pt>
                <c:pt idx="229">
                  <c:v>0.13165028838178894</c:v>
                </c:pt>
                <c:pt idx="230">
                  <c:v>0.13165028838178894</c:v>
                </c:pt>
                <c:pt idx="231">
                  <c:v>0.13165028838178894</c:v>
                </c:pt>
                <c:pt idx="232">
                  <c:v>0.13165028838178894</c:v>
                </c:pt>
                <c:pt idx="233">
                  <c:v>0.13165028838178894</c:v>
                </c:pt>
                <c:pt idx="234">
                  <c:v>0.13165028838178894</c:v>
                </c:pt>
                <c:pt idx="235">
                  <c:v>0.13165028838178894</c:v>
                </c:pt>
                <c:pt idx="236">
                  <c:v>0.13165028838178894</c:v>
                </c:pt>
                <c:pt idx="237">
                  <c:v>0.13165028838178894</c:v>
                </c:pt>
                <c:pt idx="238">
                  <c:v>0.13165028838178894</c:v>
                </c:pt>
                <c:pt idx="239">
                  <c:v>0.13165028838178894</c:v>
                </c:pt>
                <c:pt idx="240">
                  <c:v>0.13165028838178894</c:v>
                </c:pt>
                <c:pt idx="241">
                  <c:v>0.13165028838178894</c:v>
                </c:pt>
                <c:pt idx="242">
                  <c:v>0.13165028838178894</c:v>
                </c:pt>
                <c:pt idx="243">
                  <c:v>0.13165028838178894</c:v>
                </c:pt>
                <c:pt idx="244">
                  <c:v>0.13165028838178894</c:v>
                </c:pt>
                <c:pt idx="245">
                  <c:v>0.13165028838178894</c:v>
                </c:pt>
                <c:pt idx="246">
                  <c:v>0.13165028838178894</c:v>
                </c:pt>
                <c:pt idx="247">
                  <c:v>0.13165028838178894</c:v>
                </c:pt>
                <c:pt idx="248">
                  <c:v>0.13165028838178894</c:v>
                </c:pt>
                <c:pt idx="249">
                  <c:v>0.13165028838178894</c:v>
                </c:pt>
                <c:pt idx="250">
                  <c:v>0.13165028838178894</c:v>
                </c:pt>
                <c:pt idx="251">
                  <c:v>0.13165028838178894</c:v>
                </c:pt>
                <c:pt idx="252">
                  <c:v>0.13165028838178894</c:v>
                </c:pt>
                <c:pt idx="253">
                  <c:v>0.13165028838178894</c:v>
                </c:pt>
                <c:pt idx="254">
                  <c:v>0.13165028838178894</c:v>
                </c:pt>
                <c:pt idx="255">
                  <c:v>0.13165028838178894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796672"/>
        <c:axId val="140798208"/>
      </c:scatterChart>
      <c:scatterChart>
        <c:scatterStyle val="smoothMarker"/>
        <c:varyColors val="0"/>
        <c:ser>
          <c:idx val="3"/>
          <c:order val="2"/>
          <c:tx>
            <c:v>Rect AC</c:v>
          </c:tx>
          <c:marker>
            <c:symbol val="none"/>
          </c:marker>
          <c:xVal>
            <c:numRef>
              <c:f>Inputs!$AH$9:$AH$264</c:f>
              <c:numCache>
                <c:formatCode>##0.0E+0</c:formatCode>
                <c:ptCount val="256"/>
                <c:pt idx="0">
                  <c:v>3.9062500000000001E-5</c:v>
                </c:pt>
                <c:pt idx="1">
                  <c:v>7.8125000000000002E-5</c:v>
                </c:pt>
                <c:pt idx="2">
                  <c:v>1.171875E-4</c:v>
                </c:pt>
                <c:pt idx="3">
                  <c:v>1.5625E-4</c:v>
                </c:pt>
                <c:pt idx="4">
                  <c:v>1.9531250000000001E-4</c:v>
                </c:pt>
                <c:pt idx="5">
                  <c:v>2.3437499999999999E-4</c:v>
                </c:pt>
                <c:pt idx="6">
                  <c:v>2.7343750000000003E-4</c:v>
                </c:pt>
                <c:pt idx="7">
                  <c:v>3.1250000000000001E-4</c:v>
                </c:pt>
                <c:pt idx="8">
                  <c:v>3.5156249999999999E-4</c:v>
                </c:pt>
                <c:pt idx="9">
                  <c:v>3.9062500000000002E-4</c:v>
                </c:pt>
                <c:pt idx="10">
                  <c:v>4.296875E-4</c:v>
                </c:pt>
                <c:pt idx="11">
                  <c:v>4.6874999999999998E-4</c:v>
                </c:pt>
                <c:pt idx="12">
                  <c:v>5.0781250000000002E-4</c:v>
                </c:pt>
                <c:pt idx="13">
                  <c:v>5.4687500000000005E-4</c:v>
                </c:pt>
                <c:pt idx="14">
                  <c:v>5.8593749999999998E-4</c:v>
                </c:pt>
                <c:pt idx="15">
                  <c:v>6.2500000000000001E-4</c:v>
                </c:pt>
                <c:pt idx="16">
                  <c:v>6.6406250000000005E-4</c:v>
                </c:pt>
                <c:pt idx="17">
                  <c:v>7.0312499999999997E-4</c:v>
                </c:pt>
                <c:pt idx="18">
                  <c:v>7.4218750000000001E-4</c:v>
                </c:pt>
                <c:pt idx="19">
                  <c:v>7.8125000000000004E-4</c:v>
                </c:pt>
                <c:pt idx="20">
                  <c:v>8.2031249999999997E-4</c:v>
                </c:pt>
                <c:pt idx="21">
                  <c:v>8.59375E-4</c:v>
                </c:pt>
                <c:pt idx="22">
                  <c:v>8.9843750000000004E-4</c:v>
                </c:pt>
                <c:pt idx="23">
                  <c:v>9.3749999999999997E-4</c:v>
                </c:pt>
                <c:pt idx="24">
                  <c:v>9.765625E-4</c:v>
                </c:pt>
                <c:pt idx="25">
                  <c:v>1.015625E-3</c:v>
                </c:pt>
                <c:pt idx="26">
                  <c:v>1.0546875000000001E-3</c:v>
                </c:pt>
                <c:pt idx="27">
                  <c:v>1.0937500000000001E-3</c:v>
                </c:pt>
                <c:pt idx="28">
                  <c:v>1.1328124999999999E-3</c:v>
                </c:pt>
                <c:pt idx="29">
                  <c:v>1.171875E-3</c:v>
                </c:pt>
                <c:pt idx="30">
                  <c:v>1.2109375E-3</c:v>
                </c:pt>
                <c:pt idx="31">
                  <c:v>1.25E-3</c:v>
                </c:pt>
                <c:pt idx="32">
                  <c:v>1.2890625000000001E-3</c:v>
                </c:pt>
                <c:pt idx="33">
                  <c:v>1.3281250000000001E-3</c:v>
                </c:pt>
                <c:pt idx="34">
                  <c:v>1.3671875000000001E-3</c:v>
                </c:pt>
                <c:pt idx="35">
                  <c:v>1.4062499999999999E-3</c:v>
                </c:pt>
                <c:pt idx="36">
                  <c:v>1.4453125E-3</c:v>
                </c:pt>
                <c:pt idx="37">
                  <c:v>1.484375E-3</c:v>
                </c:pt>
                <c:pt idx="38">
                  <c:v>1.5234375000000001E-3</c:v>
                </c:pt>
                <c:pt idx="39">
                  <c:v>1.5625000000000001E-3</c:v>
                </c:pt>
                <c:pt idx="40">
                  <c:v>1.6015625000000001E-3</c:v>
                </c:pt>
                <c:pt idx="41">
                  <c:v>1.6406249999999999E-3</c:v>
                </c:pt>
                <c:pt idx="42">
                  <c:v>1.6796875E-3</c:v>
                </c:pt>
                <c:pt idx="43">
                  <c:v>1.71875E-3</c:v>
                </c:pt>
                <c:pt idx="44">
                  <c:v>1.7578125E-3</c:v>
                </c:pt>
                <c:pt idx="45">
                  <c:v>1.7968750000000001E-3</c:v>
                </c:pt>
                <c:pt idx="46">
                  <c:v>1.8359375000000001E-3</c:v>
                </c:pt>
                <c:pt idx="47">
                  <c:v>1.8749999999999999E-3</c:v>
                </c:pt>
                <c:pt idx="48">
                  <c:v>1.9140625E-3</c:v>
                </c:pt>
                <c:pt idx="49">
                  <c:v>1.953125E-3</c:v>
                </c:pt>
                <c:pt idx="50">
                  <c:v>1.9921875E-3</c:v>
                </c:pt>
                <c:pt idx="51">
                  <c:v>2.0312500000000001E-3</c:v>
                </c:pt>
                <c:pt idx="52">
                  <c:v>2.0703125000000001E-3</c:v>
                </c:pt>
                <c:pt idx="53">
                  <c:v>2.1093750000000001E-3</c:v>
                </c:pt>
                <c:pt idx="54">
                  <c:v>2.1484375000000002E-3</c:v>
                </c:pt>
                <c:pt idx="55">
                  <c:v>2.1875000000000002E-3</c:v>
                </c:pt>
                <c:pt idx="56">
                  <c:v>2.2265625000000002E-3</c:v>
                </c:pt>
                <c:pt idx="57">
                  <c:v>2.2656249999999998E-3</c:v>
                </c:pt>
                <c:pt idx="58">
                  <c:v>2.3046874999999999E-3</c:v>
                </c:pt>
                <c:pt idx="59">
                  <c:v>2.3437499999999999E-3</c:v>
                </c:pt>
                <c:pt idx="60">
                  <c:v>2.3828124999999999E-3</c:v>
                </c:pt>
                <c:pt idx="61">
                  <c:v>2.421875E-3</c:v>
                </c:pt>
                <c:pt idx="62">
                  <c:v>2.4609375E-3</c:v>
                </c:pt>
                <c:pt idx="63">
                  <c:v>2.5000000000000001E-3</c:v>
                </c:pt>
                <c:pt idx="64">
                  <c:v>2.5390625000000001E-3</c:v>
                </c:pt>
                <c:pt idx="65">
                  <c:v>2.5781250000000001E-3</c:v>
                </c:pt>
                <c:pt idx="66">
                  <c:v>2.6171875000000002E-3</c:v>
                </c:pt>
                <c:pt idx="67">
                  <c:v>2.6562500000000002E-3</c:v>
                </c:pt>
                <c:pt idx="68">
                  <c:v>2.6953125000000002E-3</c:v>
                </c:pt>
                <c:pt idx="69">
                  <c:v>2.7343750000000003E-3</c:v>
                </c:pt>
                <c:pt idx="70">
                  <c:v>2.7734374999999999E-3</c:v>
                </c:pt>
                <c:pt idx="71">
                  <c:v>2.8124999999999999E-3</c:v>
                </c:pt>
                <c:pt idx="72">
                  <c:v>2.8515624999999999E-3</c:v>
                </c:pt>
                <c:pt idx="73">
                  <c:v>2.890625E-3</c:v>
                </c:pt>
                <c:pt idx="74">
                  <c:v>2.9296875E-3</c:v>
                </c:pt>
                <c:pt idx="75">
                  <c:v>2.96875E-3</c:v>
                </c:pt>
                <c:pt idx="76">
                  <c:v>3.0078125000000001E-3</c:v>
                </c:pt>
                <c:pt idx="77">
                  <c:v>3.0468750000000001E-3</c:v>
                </c:pt>
                <c:pt idx="78">
                  <c:v>3.0859375000000001E-3</c:v>
                </c:pt>
                <c:pt idx="79">
                  <c:v>3.1250000000000002E-3</c:v>
                </c:pt>
                <c:pt idx="80">
                  <c:v>3.1640625000000002E-3</c:v>
                </c:pt>
                <c:pt idx="81">
                  <c:v>3.2031250000000002E-3</c:v>
                </c:pt>
                <c:pt idx="82">
                  <c:v>3.2421875000000003E-3</c:v>
                </c:pt>
                <c:pt idx="83">
                  <c:v>3.2812499999999999E-3</c:v>
                </c:pt>
                <c:pt idx="84">
                  <c:v>3.3203124999999999E-3</c:v>
                </c:pt>
                <c:pt idx="85">
                  <c:v>3.3593749999999999E-3</c:v>
                </c:pt>
                <c:pt idx="86">
                  <c:v>3.3984375E-3</c:v>
                </c:pt>
                <c:pt idx="87">
                  <c:v>3.4375E-3</c:v>
                </c:pt>
                <c:pt idx="88">
                  <c:v>3.4765625000000001E-3</c:v>
                </c:pt>
                <c:pt idx="89">
                  <c:v>3.5156250000000001E-3</c:v>
                </c:pt>
                <c:pt idx="90">
                  <c:v>3.5546875000000001E-3</c:v>
                </c:pt>
                <c:pt idx="91">
                  <c:v>3.5937500000000002E-3</c:v>
                </c:pt>
                <c:pt idx="92">
                  <c:v>3.6328125000000002E-3</c:v>
                </c:pt>
                <c:pt idx="93">
                  <c:v>3.6718750000000002E-3</c:v>
                </c:pt>
                <c:pt idx="94">
                  <c:v>3.7109375000000003E-3</c:v>
                </c:pt>
                <c:pt idx="95">
                  <c:v>3.7499999999999999E-3</c:v>
                </c:pt>
                <c:pt idx="96">
                  <c:v>3.7890624999999999E-3</c:v>
                </c:pt>
                <c:pt idx="97">
                  <c:v>3.8281249999999999E-3</c:v>
                </c:pt>
                <c:pt idx="98">
                  <c:v>3.8671875E-3</c:v>
                </c:pt>
                <c:pt idx="99">
                  <c:v>3.90625E-3</c:v>
                </c:pt>
                <c:pt idx="100">
                  <c:v>3.9453125E-3</c:v>
                </c:pt>
                <c:pt idx="101">
                  <c:v>3.9843750000000001E-3</c:v>
                </c:pt>
                <c:pt idx="102">
                  <c:v>4.0234375000000001E-3</c:v>
                </c:pt>
                <c:pt idx="103">
                  <c:v>4.0625000000000001E-3</c:v>
                </c:pt>
                <c:pt idx="104">
                  <c:v>4.1015625000000002E-3</c:v>
                </c:pt>
                <c:pt idx="105">
                  <c:v>4.1406250000000002E-3</c:v>
                </c:pt>
                <c:pt idx="106">
                  <c:v>4.1796875000000002E-3</c:v>
                </c:pt>
                <c:pt idx="107">
                  <c:v>4.2187500000000003E-3</c:v>
                </c:pt>
                <c:pt idx="108">
                  <c:v>4.2578125000000003E-3</c:v>
                </c:pt>
                <c:pt idx="109">
                  <c:v>4.2968750000000003E-3</c:v>
                </c:pt>
                <c:pt idx="110">
                  <c:v>4.3359375000000004E-3</c:v>
                </c:pt>
                <c:pt idx="111">
                  <c:v>4.3750000000000004E-3</c:v>
                </c:pt>
                <c:pt idx="112">
                  <c:v>4.4140625000000005E-3</c:v>
                </c:pt>
                <c:pt idx="113">
                  <c:v>4.4531250000000005E-3</c:v>
                </c:pt>
                <c:pt idx="114">
                  <c:v>4.4921875000000005E-3</c:v>
                </c:pt>
                <c:pt idx="115">
                  <c:v>4.5312499999999997E-3</c:v>
                </c:pt>
                <c:pt idx="116">
                  <c:v>4.5703124999999997E-3</c:v>
                </c:pt>
                <c:pt idx="117">
                  <c:v>4.6093749999999998E-3</c:v>
                </c:pt>
                <c:pt idx="118">
                  <c:v>4.6484374999999998E-3</c:v>
                </c:pt>
                <c:pt idx="119">
                  <c:v>4.6874999999999998E-3</c:v>
                </c:pt>
                <c:pt idx="120">
                  <c:v>4.7265624999999999E-3</c:v>
                </c:pt>
                <c:pt idx="121">
                  <c:v>4.7656249999999999E-3</c:v>
                </c:pt>
                <c:pt idx="122">
                  <c:v>4.8046874999999999E-3</c:v>
                </c:pt>
                <c:pt idx="123">
                  <c:v>4.84375E-3</c:v>
                </c:pt>
                <c:pt idx="124">
                  <c:v>4.8828125E-3</c:v>
                </c:pt>
                <c:pt idx="125">
                  <c:v>4.921875E-3</c:v>
                </c:pt>
                <c:pt idx="126">
                  <c:v>4.9609375000000001E-3</c:v>
                </c:pt>
                <c:pt idx="127">
                  <c:v>5.0000000000000001E-3</c:v>
                </c:pt>
                <c:pt idx="128">
                  <c:v>5.0390625000000001E-3</c:v>
                </c:pt>
                <c:pt idx="129">
                  <c:v>5.0781250000000002E-3</c:v>
                </c:pt>
                <c:pt idx="130">
                  <c:v>5.1171875000000002E-3</c:v>
                </c:pt>
                <c:pt idx="131">
                  <c:v>5.1562500000000002E-3</c:v>
                </c:pt>
                <c:pt idx="132">
                  <c:v>5.1953125000000003E-3</c:v>
                </c:pt>
                <c:pt idx="133">
                  <c:v>5.2343750000000003E-3</c:v>
                </c:pt>
                <c:pt idx="134">
                  <c:v>5.2734375000000003E-3</c:v>
                </c:pt>
                <c:pt idx="135">
                  <c:v>5.3125000000000004E-3</c:v>
                </c:pt>
                <c:pt idx="136">
                  <c:v>5.3515625000000004E-3</c:v>
                </c:pt>
                <c:pt idx="137">
                  <c:v>5.3906250000000005E-3</c:v>
                </c:pt>
                <c:pt idx="138">
                  <c:v>5.4296875000000005E-3</c:v>
                </c:pt>
                <c:pt idx="139">
                  <c:v>5.4687500000000005E-3</c:v>
                </c:pt>
                <c:pt idx="140">
                  <c:v>5.5078124999999997E-3</c:v>
                </c:pt>
                <c:pt idx="141">
                  <c:v>5.5468749999999997E-3</c:v>
                </c:pt>
                <c:pt idx="142">
                  <c:v>5.5859374999999998E-3</c:v>
                </c:pt>
                <c:pt idx="143">
                  <c:v>5.6249999999999998E-3</c:v>
                </c:pt>
                <c:pt idx="144">
                  <c:v>5.6640624999999998E-3</c:v>
                </c:pt>
                <c:pt idx="145">
                  <c:v>5.7031249999999999E-3</c:v>
                </c:pt>
                <c:pt idx="146">
                  <c:v>5.7421874999999999E-3</c:v>
                </c:pt>
                <c:pt idx="147">
                  <c:v>5.7812499999999999E-3</c:v>
                </c:pt>
                <c:pt idx="148">
                  <c:v>5.8203125E-3</c:v>
                </c:pt>
                <c:pt idx="149">
                  <c:v>5.859375E-3</c:v>
                </c:pt>
                <c:pt idx="150">
                  <c:v>5.8984375E-3</c:v>
                </c:pt>
                <c:pt idx="151">
                  <c:v>5.9375000000000001E-3</c:v>
                </c:pt>
                <c:pt idx="152">
                  <c:v>5.9765625000000001E-3</c:v>
                </c:pt>
                <c:pt idx="153">
                  <c:v>6.0156250000000001E-3</c:v>
                </c:pt>
                <c:pt idx="154">
                  <c:v>6.0546875000000002E-3</c:v>
                </c:pt>
                <c:pt idx="155">
                  <c:v>6.0937500000000002E-3</c:v>
                </c:pt>
                <c:pt idx="156">
                  <c:v>6.1328125000000002E-3</c:v>
                </c:pt>
                <c:pt idx="157">
                  <c:v>6.1718750000000003E-3</c:v>
                </c:pt>
                <c:pt idx="158">
                  <c:v>6.2109375000000003E-3</c:v>
                </c:pt>
                <c:pt idx="159">
                  <c:v>6.2500000000000003E-3</c:v>
                </c:pt>
                <c:pt idx="160">
                  <c:v>6.2890625000000004E-3</c:v>
                </c:pt>
                <c:pt idx="161">
                  <c:v>6.3281250000000004E-3</c:v>
                </c:pt>
                <c:pt idx="162">
                  <c:v>6.3671875000000005E-3</c:v>
                </c:pt>
                <c:pt idx="163">
                  <c:v>6.4062500000000005E-3</c:v>
                </c:pt>
                <c:pt idx="164">
                  <c:v>6.4453125000000005E-3</c:v>
                </c:pt>
                <c:pt idx="165">
                  <c:v>6.4843750000000006E-3</c:v>
                </c:pt>
                <c:pt idx="166">
                  <c:v>6.5234374999999997E-3</c:v>
                </c:pt>
                <c:pt idx="167">
                  <c:v>6.5624999999999998E-3</c:v>
                </c:pt>
                <c:pt idx="168">
                  <c:v>6.6015624999999998E-3</c:v>
                </c:pt>
                <c:pt idx="169">
                  <c:v>6.6406249999999998E-3</c:v>
                </c:pt>
                <c:pt idx="170">
                  <c:v>6.6796874999999999E-3</c:v>
                </c:pt>
                <c:pt idx="171">
                  <c:v>6.7187499999999999E-3</c:v>
                </c:pt>
                <c:pt idx="172">
                  <c:v>6.7578124999999999E-3</c:v>
                </c:pt>
                <c:pt idx="173">
                  <c:v>6.796875E-3</c:v>
                </c:pt>
                <c:pt idx="174">
                  <c:v>6.8359375E-3</c:v>
                </c:pt>
                <c:pt idx="175">
                  <c:v>6.875E-3</c:v>
                </c:pt>
                <c:pt idx="176">
                  <c:v>6.9140625000000001E-3</c:v>
                </c:pt>
                <c:pt idx="177">
                  <c:v>6.9531250000000001E-3</c:v>
                </c:pt>
                <c:pt idx="178">
                  <c:v>6.9921875000000001E-3</c:v>
                </c:pt>
                <c:pt idx="179">
                  <c:v>7.0312500000000002E-3</c:v>
                </c:pt>
                <c:pt idx="180">
                  <c:v>7.0703125000000002E-3</c:v>
                </c:pt>
                <c:pt idx="181">
                  <c:v>7.1093750000000002E-3</c:v>
                </c:pt>
                <c:pt idx="182">
                  <c:v>7.1484375000000003E-3</c:v>
                </c:pt>
                <c:pt idx="183">
                  <c:v>7.1875000000000003E-3</c:v>
                </c:pt>
                <c:pt idx="184">
                  <c:v>7.2265625000000003E-3</c:v>
                </c:pt>
                <c:pt idx="185">
                  <c:v>7.2656250000000004E-3</c:v>
                </c:pt>
                <c:pt idx="186">
                  <c:v>7.3046875000000004E-3</c:v>
                </c:pt>
                <c:pt idx="187">
                  <c:v>7.3437500000000005E-3</c:v>
                </c:pt>
                <c:pt idx="188">
                  <c:v>7.3828125000000005E-3</c:v>
                </c:pt>
                <c:pt idx="189">
                  <c:v>7.4218750000000005E-3</c:v>
                </c:pt>
                <c:pt idx="190">
                  <c:v>7.4609375000000006E-3</c:v>
                </c:pt>
                <c:pt idx="191">
                  <c:v>7.4999999999999997E-3</c:v>
                </c:pt>
                <c:pt idx="192">
                  <c:v>7.5390624999999998E-3</c:v>
                </c:pt>
                <c:pt idx="193">
                  <c:v>7.5781249999999998E-3</c:v>
                </c:pt>
                <c:pt idx="194">
                  <c:v>7.6171874999999998E-3</c:v>
                </c:pt>
                <c:pt idx="195">
                  <c:v>7.6562499999999999E-3</c:v>
                </c:pt>
                <c:pt idx="196">
                  <c:v>7.6953124999999999E-3</c:v>
                </c:pt>
                <c:pt idx="197">
                  <c:v>7.7343749999999999E-3</c:v>
                </c:pt>
                <c:pt idx="198">
                  <c:v>7.7734375E-3</c:v>
                </c:pt>
                <c:pt idx="199">
                  <c:v>7.8125E-3</c:v>
                </c:pt>
                <c:pt idx="200">
                  <c:v>7.8515625000000009E-3</c:v>
                </c:pt>
                <c:pt idx="201">
                  <c:v>7.8906250000000001E-3</c:v>
                </c:pt>
                <c:pt idx="202">
                  <c:v>7.929687500000001E-3</c:v>
                </c:pt>
                <c:pt idx="203">
                  <c:v>7.9687500000000001E-3</c:v>
                </c:pt>
                <c:pt idx="204">
                  <c:v>8.0078124999999993E-3</c:v>
                </c:pt>
                <c:pt idx="205">
                  <c:v>8.0468750000000002E-3</c:v>
                </c:pt>
                <c:pt idx="206">
                  <c:v>8.0859374999999994E-3</c:v>
                </c:pt>
                <c:pt idx="207">
                  <c:v>8.1250000000000003E-3</c:v>
                </c:pt>
                <c:pt idx="208">
                  <c:v>8.1640624999999994E-3</c:v>
                </c:pt>
                <c:pt idx="209">
                  <c:v>8.2031250000000003E-3</c:v>
                </c:pt>
                <c:pt idx="210">
                  <c:v>8.2421874999999995E-3</c:v>
                </c:pt>
                <c:pt idx="211">
                  <c:v>8.2812500000000004E-3</c:v>
                </c:pt>
                <c:pt idx="212">
                  <c:v>8.3203124999999996E-3</c:v>
                </c:pt>
                <c:pt idx="213">
                  <c:v>8.3593750000000005E-3</c:v>
                </c:pt>
                <c:pt idx="214">
                  <c:v>8.3984374999999997E-3</c:v>
                </c:pt>
                <c:pt idx="215">
                  <c:v>8.4375000000000006E-3</c:v>
                </c:pt>
                <c:pt idx="216">
                  <c:v>8.4765624999999997E-3</c:v>
                </c:pt>
                <c:pt idx="217">
                  <c:v>8.5156250000000006E-3</c:v>
                </c:pt>
                <c:pt idx="218">
                  <c:v>8.5546874999999998E-3</c:v>
                </c:pt>
                <c:pt idx="219">
                  <c:v>8.5937500000000007E-3</c:v>
                </c:pt>
                <c:pt idx="220">
                  <c:v>8.6328124999999999E-3</c:v>
                </c:pt>
                <c:pt idx="221">
                  <c:v>8.6718750000000008E-3</c:v>
                </c:pt>
                <c:pt idx="222">
                  <c:v>8.7109374999999999E-3</c:v>
                </c:pt>
                <c:pt idx="223">
                  <c:v>8.7500000000000008E-3</c:v>
                </c:pt>
                <c:pt idx="224">
                  <c:v>8.7890625E-3</c:v>
                </c:pt>
                <c:pt idx="225">
                  <c:v>8.8281250000000009E-3</c:v>
                </c:pt>
                <c:pt idx="226">
                  <c:v>8.8671875000000001E-3</c:v>
                </c:pt>
                <c:pt idx="227">
                  <c:v>8.906250000000001E-3</c:v>
                </c:pt>
                <c:pt idx="228">
                  <c:v>8.9453125000000001E-3</c:v>
                </c:pt>
                <c:pt idx="229">
                  <c:v>8.984375000000001E-3</c:v>
                </c:pt>
                <c:pt idx="230">
                  <c:v>9.0234375000000002E-3</c:v>
                </c:pt>
                <c:pt idx="231">
                  <c:v>9.0624999999999994E-3</c:v>
                </c:pt>
                <c:pt idx="232">
                  <c:v>9.1015625000000003E-3</c:v>
                </c:pt>
                <c:pt idx="233">
                  <c:v>9.1406249999999994E-3</c:v>
                </c:pt>
                <c:pt idx="234">
                  <c:v>9.1796875000000003E-3</c:v>
                </c:pt>
                <c:pt idx="235">
                  <c:v>9.2187499999999995E-3</c:v>
                </c:pt>
                <c:pt idx="236">
                  <c:v>9.2578125000000004E-3</c:v>
                </c:pt>
                <c:pt idx="237">
                  <c:v>9.2968749999999996E-3</c:v>
                </c:pt>
                <c:pt idx="238">
                  <c:v>9.3359375000000005E-3</c:v>
                </c:pt>
                <c:pt idx="239">
                  <c:v>9.3749999999999997E-3</c:v>
                </c:pt>
                <c:pt idx="240">
                  <c:v>9.4140625000000006E-3</c:v>
                </c:pt>
                <c:pt idx="241">
                  <c:v>9.4531249999999997E-3</c:v>
                </c:pt>
                <c:pt idx="242">
                  <c:v>9.4921875000000006E-3</c:v>
                </c:pt>
                <c:pt idx="243">
                  <c:v>9.5312499999999998E-3</c:v>
                </c:pt>
                <c:pt idx="244">
                  <c:v>9.5703125000000007E-3</c:v>
                </c:pt>
                <c:pt idx="245">
                  <c:v>9.6093749999999999E-3</c:v>
                </c:pt>
                <c:pt idx="246">
                  <c:v>9.6484375000000008E-3</c:v>
                </c:pt>
                <c:pt idx="247">
                  <c:v>9.6874999999999999E-3</c:v>
                </c:pt>
                <c:pt idx="248">
                  <c:v>9.7265625000000008E-3</c:v>
                </c:pt>
                <c:pt idx="249">
                  <c:v>9.765625E-3</c:v>
                </c:pt>
                <c:pt idx="250">
                  <c:v>9.8046875000000009E-3</c:v>
                </c:pt>
                <c:pt idx="251">
                  <c:v>9.8437500000000001E-3</c:v>
                </c:pt>
                <c:pt idx="252">
                  <c:v>9.882812500000001E-3</c:v>
                </c:pt>
                <c:pt idx="253">
                  <c:v>9.9218750000000001E-3</c:v>
                </c:pt>
                <c:pt idx="254">
                  <c:v>9.960937500000001E-3</c:v>
                </c:pt>
                <c:pt idx="255">
                  <c:v>0.01</c:v>
                </c:pt>
              </c:numCache>
            </c:numRef>
          </c:xVal>
          <c:yVal>
            <c:numRef>
              <c:f>Inputs!$AG$9:$AG$264</c:f>
              <c:numCache>
                <c:formatCode>0.0</c:formatCode>
                <c:ptCount val="256"/>
                <c:pt idx="0">
                  <c:v>3.9915524512145342</c:v>
                </c:pt>
                <c:pt idx="1">
                  <c:v>7.9825037893119992</c:v>
                </c:pt>
                <c:pt idx="2">
                  <c:v>11.972252991700751</c:v>
                </c:pt>
                <c:pt idx="3">
                  <c:v>15.960199216826359</c:v>
                </c:pt>
                <c:pt idx="4">
                  <c:v>19.945741894656141</c:v>
                </c:pt>
                <c:pt idx="5">
                  <c:v>23.928280817122793</c:v>
                </c:pt>
                <c:pt idx="6">
                  <c:v>27.907216228513519</c:v>
                </c:pt>
                <c:pt idx="7">
                  <c:v>31.881948915791039</c:v>
                </c:pt>
                <c:pt idx="8">
                  <c:v>35.851880298832867</c:v>
                </c:pt>
                <c:pt idx="9">
                  <c:v>39.81641252057527</c:v>
                </c:pt>
                <c:pt idx="10">
                  <c:v>43.774948537048338</c:v>
                </c:pt>
                <c:pt idx="11">
                  <c:v>47.726892207288664</c:v>
                </c:pt>
                <c:pt idx="12">
                  <c:v>51.671648383115865</c:v>
                </c:pt>
                <c:pt idx="13">
                  <c:v>55.608622998759827</c:v>
                </c:pt>
                <c:pt idx="14">
                  <c:v>59.537223160324778</c:v>
                </c:pt>
                <c:pt idx="15">
                  <c:v>63.456857235076889</c:v>
                </c:pt>
                <c:pt idx="16">
                  <c:v>67.36693494054208</c:v>
                </c:pt>
                <c:pt idx="17">
                  <c:v>71.266867433400265</c:v>
                </c:pt>
                <c:pt idx="18">
                  <c:v>75.156067398163131</c:v>
                </c:pt>
                <c:pt idx="19">
                  <c:v>79.033949135621569</c:v>
                </c:pt>
                <c:pt idx="20">
                  <c:v>82.899928651049919</c:v>
                </c:pt>
                <c:pt idx="21">
                  <c:v>86.753423742153288</c:v>
                </c:pt>
                <c:pt idx="22">
                  <c:v>90.593854086745282</c:v>
                </c:pt>
                <c:pt idx="23">
                  <c:v>94.420641330142189</c:v>
                </c:pt>
                <c:pt idx="24">
                  <c:v>98.233209172261212</c:v>
                </c:pt>
                <c:pt idx="25">
                  <c:v>102.03098345440903</c:v>
                </c:pt>
                <c:pt idx="26">
                  <c:v>105.81339224574803</c:v>
                </c:pt>
                <c:pt idx="27">
                  <c:v>109.57986592942709</c:v>
                </c:pt>
                <c:pt idx="28">
                  <c:v>113.32983728836359</c:v>
                </c:pt>
                <c:pt idx="29">
                  <c:v>117.06274159066437</c:v>
                </c:pt>
                <c:pt idx="30">
                  <c:v>120.77801667467222</c:v>
                </c:pt>
                <c:pt idx="31">
                  <c:v>124.47510303362532</c:v>
                </c:pt>
                <c:pt idx="32">
                  <c:v>128.15344389991694</c:v>
                </c:pt>
                <c:pt idx="33">
                  <c:v>131.81248532894267</c:v>
                </c:pt>
                <c:pt idx="34">
                  <c:v>135.45167628252227</c:v>
                </c:pt>
                <c:pt idx="35">
                  <c:v>139.07046871188416</c:v>
                </c:pt>
                <c:pt idx="36">
                  <c:v>142.66831764019943</c:v>
                </c:pt>
                <c:pt idx="37">
                  <c:v>146.24468124465338</c:v>
                </c:pt>
                <c:pt idx="38">
                  <c:v>149.79902093804213</c:v>
                </c:pt>
                <c:pt idx="39">
                  <c:v>153.3308014498817</c:v>
                </c:pt>
                <c:pt idx="40">
                  <c:v>156.83949090701793</c:v>
                </c:pt>
                <c:pt idx="41">
                  <c:v>160.32456091372455</c:v>
                </c:pt>
                <c:pt idx="42">
                  <c:v>163.78548663127765</c:v>
                </c:pt>
                <c:pt idx="43">
                  <c:v>167.2217468569944</c:v>
                </c:pt>
                <c:pt idx="44">
                  <c:v>170.6328241027245</c:v>
                </c:pt>
                <c:pt idx="45">
                  <c:v>174.01820467278151</c:v>
                </c:pt>
                <c:pt idx="46">
                  <c:v>177.37737874130411</c:v>
                </c:pt>
                <c:pt idx="47">
                  <c:v>180.70984042903351</c:v>
                </c:pt>
                <c:pt idx="48">
                  <c:v>184.01508787949732</c:v>
                </c:pt>
                <c:pt idx="49">
                  <c:v>187.29262333458723</c:v>
                </c:pt>
                <c:pt idx="50">
                  <c:v>190.54195320951931</c:v>
                </c:pt>
                <c:pt idx="51">
                  <c:v>193.76258816716643</c:v>
                </c:pt>
                <c:pt idx="52">
                  <c:v>196.9540431917504</c:v>
                </c:pt>
                <c:pt idx="53">
                  <c:v>200.11583766188357</c:v>
                </c:pt>
                <c:pt idx="54">
                  <c:v>203.24749542294879</c:v>
                </c:pt>
                <c:pt idx="55">
                  <c:v>206.34854485880635</c:v>
                </c:pt>
                <c:pt idx="56">
                  <c:v>209.41851896281776</c:v>
                </c:pt>
                <c:pt idx="57">
                  <c:v>212.45695540817525</c:v>
                </c:pt>
                <c:pt idx="58">
                  <c:v>215.46339661752637</c:v>
                </c:pt>
                <c:pt idx="59">
                  <c:v>218.43738983188348</c:v>
                </c:pt>
                <c:pt idx="60">
                  <c:v>221.37848717880786</c:v>
                </c:pt>
                <c:pt idx="61">
                  <c:v>224.28624573985712</c:v>
                </c:pt>
                <c:pt idx="62">
                  <c:v>227.16022761728769</c:v>
                </c:pt>
                <c:pt idx="63">
                  <c:v>230</c:v>
                </c:pt>
                <c:pt idx="64">
                  <c:v>232.80513522871883</c:v>
                </c:pt>
                <c:pt idx="65">
                  <c:v>235.57521086039679</c:v>
                </c:pt>
                <c:pt idx="66">
                  <c:v>238.30980973183293</c:v>
                </c:pt>
                <c:pt idx="67">
                  <c:v>241.00852002249582</c:v>
                </c:pt>
                <c:pt idx="68">
                  <c:v>243.67093531654228</c:v>
                </c:pt>
                <c:pt idx="69">
                  <c:v>246.29665466402224</c:v>
                </c:pt>
                <c:pt idx="70">
                  <c:v>248.88528264126015</c:v>
                </c:pt>
                <c:pt idx="71">
                  <c:v>251.43642941040423</c:v>
                </c:pt>
                <c:pt idx="72">
                  <c:v>253.94971077813497</c:v>
                </c:pt>
                <c:pt idx="73">
                  <c:v>256.42474825352303</c:v>
                </c:pt>
                <c:pt idx="74">
                  <c:v>258.86116910502841</c:v>
                </c:pt>
                <c:pt idx="75">
                  <c:v>261.2586064166328</c:v>
                </c:pt>
                <c:pt idx="76">
                  <c:v>263.61669914309556</c:v>
                </c:pt>
                <c:pt idx="77">
                  <c:v>265.93509216432579</c:v>
                </c:pt>
                <c:pt idx="78">
                  <c:v>268.21343633886221</c:v>
                </c:pt>
                <c:pt idx="79">
                  <c:v>270.45138855645251</c:v>
                </c:pt>
                <c:pt idx="80">
                  <c:v>272.64861178972461</c:v>
                </c:pt>
                <c:pt idx="81">
                  <c:v>274.80477514494163</c:v>
                </c:pt>
                <c:pt idx="82">
                  <c:v>276.91955391183319</c:v>
                </c:pt>
                <c:pt idx="83">
                  <c:v>278.99262961249582</c:v>
                </c:pt>
                <c:pt idx="84">
                  <c:v>281.02369004935434</c:v>
                </c:pt>
                <c:pt idx="85">
                  <c:v>283.01242935217778</c:v>
                </c:pt>
                <c:pt idx="86">
                  <c:v>284.95854802414237</c:v>
                </c:pt>
                <c:pt idx="87">
                  <c:v>286.86175298693439</c:v>
                </c:pt>
                <c:pt idx="88">
                  <c:v>288.72175762488706</c:v>
                </c:pt>
                <c:pt idx="89">
                  <c:v>290.53828182814351</c:v>
                </c:pt>
                <c:pt idx="90">
                  <c:v>292.31105203484037</c:v>
                </c:pt>
                <c:pt idx="91">
                  <c:v>294.0398012723054</c:v>
                </c:pt>
                <c:pt idx="92">
                  <c:v>295.72426919726217</c:v>
                </c:pt>
                <c:pt idx="93">
                  <c:v>297.36420213503726</c:v>
                </c:pt>
                <c:pt idx="94">
                  <c:v>298.95935311776225</c:v>
                </c:pt>
                <c:pt idx="95">
                  <c:v>300.50948192156659</c:v>
                </c:pt>
                <c:pt idx="96">
                  <c:v>302.01435510275434</c:v>
                </c:pt>
                <c:pt idx="97">
                  <c:v>303.4737460329597</c:v>
                </c:pt>
                <c:pt idx="98">
                  <c:v>304.88743493327672</c:v>
                </c:pt>
                <c:pt idx="99">
                  <c:v>306.25520890735686</c:v>
                </c:pt>
                <c:pt idx="100">
                  <c:v>307.57686197347073</c:v>
                </c:pt>
                <c:pt idx="101">
                  <c:v>308.85219509552803</c:v>
                </c:pt>
                <c:pt idx="102">
                  <c:v>310.08101621305161</c:v>
                </c:pt>
                <c:pt idx="103">
                  <c:v>311.26314027010113</c:v>
                </c:pt>
                <c:pt idx="104">
                  <c:v>312.39838924314176</c:v>
                </c:pt>
                <c:pt idx="105">
                  <c:v>313.48659216785398</c:v>
                </c:pt>
                <c:pt idx="106">
                  <c:v>314.52758516488001</c:v>
                </c:pt>
                <c:pt idx="107">
                  <c:v>315.52121146450355</c:v>
                </c:pt>
                <c:pt idx="108">
                  <c:v>316.46732143025883</c:v>
                </c:pt>
                <c:pt idx="109">
                  <c:v>317.36577258146502</c:v>
                </c:pt>
                <c:pt idx="110">
                  <c:v>318.21642961468342</c:v>
                </c:pt>
                <c:pt idx="111">
                  <c:v>319.0191644240939</c:v>
                </c:pt>
                <c:pt idx="112">
                  <c:v>319.77385612078683</c:v>
                </c:pt>
                <c:pt idx="113">
                  <c:v>320.48039105096865</c:v>
                </c:pt>
                <c:pt idx="114">
                  <c:v>321.13866281307776</c:v>
                </c:pt>
                <c:pt idx="115">
                  <c:v>321.74857227380801</c:v>
                </c:pt>
                <c:pt idx="116">
                  <c:v>322.31002758303811</c:v>
                </c:pt>
                <c:pt idx="117">
                  <c:v>322.82294418766361</c:v>
                </c:pt>
                <c:pt idx="118">
                  <c:v>323.28724484433059</c:v>
                </c:pt>
                <c:pt idx="119">
                  <c:v>323.70285963106795</c:v>
                </c:pt>
                <c:pt idx="120">
                  <c:v>324.06972595781758</c:v>
                </c:pt>
                <c:pt idx="121">
                  <c:v>324.3877885758601</c:v>
                </c:pt>
                <c:pt idx="122">
                  <c:v>324.65699958613516</c:v>
                </c:pt>
                <c:pt idx="123">
                  <c:v>324.87731844645486</c:v>
                </c:pt>
                <c:pt idx="124">
                  <c:v>325.04871197760917</c:v>
                </c:pt>
                <c:pt idx="125">
                  <c:v>325.17115436836281</c:v>
                </c:pt>
                <c:pt idx="126">
                  <c:v>325.24462717934205</c:v>
                </c:pt>
                <c:pt idx="127">
                  <c:v>325.26911934581187</c:v>
                </c:pt>
                <c:pt idx="128">
                  <c:v>325.24462717934205</c:v>
                </c:pt>
                <c:pt idx="129">
                  <c:v>325.17115436836281</c:v>
                </c:pt>
                <c:pt idx="130">
                  <c:v>325.04871197760917</c:v>
                </c:pt>
                <c:pt idx="131">
                  <c:v>324.87731844645486</c:v>
                </c:pt>
                <c:pt idx="132">
                  <c:v>324.65699958613516</c:v>
                </c:pt>
                <c:pt idx="133">
                  <c:v>324.3877885758601</c:v>
                </c:pt>
                <c:pt idx="134">
                  <c:v>324.06972595781758</c:v>
                </c:pt>
                <c:pt idx="135">
                  <c:v>323.70285963106801</c:v>
                </c:pt>
                <c:pt idx="136">
                  <c:v>323.28724484433059</c:v>
                </c:pt>
                <c:pt idx="137">
                  <c:v>322.82294418766361</c:v>
                </c:pt>
                <c:pt idx="138">
                  <c:v>322.31002758303811</c:v>
                </c:pt>
                <c:pt idx="139">
                  <c:v>321.74857227380801</c:v>
                </c:pt>
                <c:pt idx="140">
                  <c:v>321.13866281307776</c:v>
                </c:pt>
                <c:pt idx="141">
                  <c:v>320.48039105096865</c:v>
                </c:pt>
                <c:pt idx="142">
                  <c:v>319.77385612078683</c:v>
                </c:pt>
                <c:pt idx="143">
                  <c:v>319.0191644240939</c:v>
                </c:pt>
                <c:pt idx="144">
                  <c:v>318.21642961468342</c:v>
                </c:pt>
                <c:pt idx="145">
                  <c:v>317.36577258146502</c:v>
                </c:pt>
                <c:pt idx="146">
                  <c:v>316.46732143025883</c:v>
                </c:pt>
                <c:pt idx="147">
                  <c:v>315.52121146450355</c:v>
                </c:pt>
                <c:pt idx="148">
                  <c:v>314.52758516488001</c:v>
                </c:pt>
                <c:pt idx="149">
                  <c:v>313.48659216785398</c:v>
                </c:pt>
                <c:pt idx="150">
                  <c:v>312.39838924314176</c:v>
                </c:pt>
                <c:pt idx="151">
                  <c:v>311.26314027010113</c:v>
                </c:pt>
                <c:pt idx="152">
                  <c:v>310.08101621305161</c:v>
                </c:pt>
                <c:pt idx="153">
                  <c:v>308.85219509552803</c:v>
                </c:pt>
                <c:pt idx="154">
                  <c:v>307.57686197347078</c:v>
                </c:pt>
                <c:pt idx="155">
                  <c:v>306.25520890735686</c:v>
                </c:pt>
                <c:pt idx="156">
                  <c:v>304.88743493327672</c:v>
                </c:pt>
                <c:pt idx="157">
                  <c:v>303.4737460329597</c:v>
                </c:pt>
                <c:pt idx="158">
                  <c:v>302.01435510275434</c:v>
                </c:pt>
                <c:pt idx="159">
                  <c:v>300.50948192156659</c:v>
                </c:pt>
                <c:pt idx="160">
                  <c:v>298.95935311776225</c:v>
                </c:pt>
                <c:pt idx="161">
                  <c:v>297.36420213503726</c:v>
                </c:pt>
                <c:pt idx="162">
                  <c:v>295.72426919726223</c:v>
                </c:pt>
                <c:pt idx="163">
                  <c:v>294.03980127230545</c:v>
                </c:pt>
                <c:pt idx="164">
                  <c:v>292.31105203484043</c:v>
                </c:pt>
                <c:pt idx="165">
                  <c:v>290.53828182814345</c:v>
                </c:pt>
                <c:pt idx="166">
                  <c:v>288.72175762488706</c:v>
                </c:pt>
                <c:pt idx="167">
                  <c:v>286.86175298693439</c:v>
                </c:pt>
                <c:pt idx="168">
                  <c:v>284.95854802414237</c:v>
                </c:pt>
                <c:pt idx="169">
                  <c:v>283.01242935217783</c:v>
                </c:pt>
                <c:pt idx="170">
                  <c:v>281.02369004935434</c:v>
                </c:pt>
                <c:pt idx="171">
                  <c:v>278.99262961249582</c:v>
                </c:pt>
                <c:pt idx="172">
                  <c:v>276.91955391183319</c:v>
                </c:pt>
                <c:pt idx="173">
                  <c:v>274.80477514494169</c:v>
                </c:pt>
                <c:pt idx="174">
                  <c:v>272.64861178972467</c:v>
                </c:pt>
                <c:pt idx="175">
                  <c:v>270.45138855645257</c:v>
                </c:pt>
                <c:pt idx="176">
                  <c:v>268.21343633886215</c:v>
                </c:pt>
                <c:pt idx="177">
                  <c:v>265.93509216432579</c:v>
                </c:pt>
                <c:pt idx="178">
                  <c:v>263.61669914309556</c:v>
                </c:pt>
                <c:pt idx="179">
                  <c:v>261.25860641663286</c:v>
                </c:pt>
                <c:pt idx="180">
                  <c:v>258.86116910502847</c:v>
                </c:pt>
                <c:pt idx="181">
                  <c:v>256.42474825352303</c:v>
                </c:pt>
                <c:pt idx="182">
                  <c:v>253.94971077813503</c:v>
                </c:pt>
                <c:pt idx="183">
                  <c:v>251.43642941040429</c:v>
                </c:pt>
                <c:pt idx="184">
                  <c:v>248.88528264126018</c:v>
                </c:pt>
                <c:pt idx="185">
                  <c:v>246.2966546640223</c:v>
                </c:pt>
                <c:pt idx="186">
                  <c:v>243.67093531654228</c:v>
                </c:pt>
                <c:pt idx="187">
                  <c:v>241.00852002249576</c:v>
                </c:pt>
                <c:pt idx="188">
                  <c:v>238.30980973183293</c:v>
                </c:pt>
                <c:pt idx="189">
                  <c:v>235.57521086039679</c:v>
                </c:pt>
                <c:pt idx="190">
                  <c:v>232.80513522871885</c:v>
                </c:pt>
                <c:pt idx="191">
                  <c:v>230.00000000000003</c:v>
                </c:pt>
                <c:pt idx="192">
                  <c:v>227.16022761728769</c:v>
                </c:pt>
                <c:pt idx="193">
                  <c:v>224.28624573985721</c:v>
                </c:pt>
                <c:pt idx="194">
                  <c:v>221.37848717880792</c:v>
                </c:pt>
                <c:pt idx="195">
                  <c:v>218.43738983188356</c:v>
                </c:pt>
                <c:pt idx="196">
                  <c:v>215.46339661752643</c:v>
                </c:pt>
                <c:pt idx="197">
                  <c:v>212.45695540817522</c:v>
                </c:pt>
                <c:pt idx="198">
                  <c:v>209.41851896281776</c:v>
                </c:pt>
                <c:pt idx="199">
                  <c:v>206.34854485880635</c:v>
                </c:pt>
                <c:pt idx="200">
                  <c:v>203.24749542294879</c:v>
                </c:pt>
                <c:pt idx="201">
                  <c:v>200.1158376618836</c:v>
                </c:pt>
                <c:pt idx="202">
                  <c:v>196.95404319175043</c:v>
                </c:pt>
                <c:pt idx="203">
                  <c:v>193.76258816716646</c:v>
                </c:pt>
                <c:pt idx="204">
                  <c:v>190.54195320951933</c:v>
                </c:pt>
                <c:pt idx="205">
                  <c:v>187.29262333458726</c:v>
                </c:pt>
                <c:pt idx="206">
                  <c:v>184.01508787949743</c:v>
                </c:pt>
                <c:pt idx="207">
                  <c:v>180.70984042903351</c:v>
                </c:pt>
                <c:pt idx="208">
                  <c:v>177.37737874130408</c:v>
                </c:pt>
                <c:pt idx="209">
                  <c:v>174.01820467278151</c:v>
                </c:pt>
                <c:pt idx="210">
                  <c:v>170.6328241027245</c:v>
                </c:pt>
                <c:pt idx="211">
                  <c:v>167.22174685699446</c:v>
                </c:pt>
                <c:pt idx="212">
                  <c:v>163.78548663127768</c:v>
                </c:pt>
                <c:pt idx="213">
                  <c:v>160.32456091372458</c:v>
                </c:pt>
                <c:pt idx="214">
                  <c:v>156.83949090701796</c:v>
                </c:pt>
                <c:pt idx="215">
                  <c:v>153.33080144988176</c:v>
                </c:pt>
                <c:pt idx="216">
                  <c:v>149.79902093804219</c:v>
                </c:pt>
                <c:pt idx="217">
                  <c:v>146.24468124465349</c:v>
                </c:pt>
                <c:pt idx="218">
                  <c:v>142.6683176401994</c:v>
                </c:pt>
                <c:pt idx="219">
                  <c:v>139.07046871188416</c:v>
                </c:pt>
                <c:pt idx="220">
                  <c:v>135.45167628252227</c:v>
                </c:pt>
                <c:pt idx="221">
                  <c:v>131.8124853289427</c:v>
                </c:pt>
                <c:pt idx="222">
                  <c:v>128.15344389991697</c:v>
                </c:pt>
                <c:pt idx="223">
                  <c:v>124.47510303362535</c:v>
                </c:pt>
                <c:pt idx="224">
                  <c:v>120.77801667467227</c:v>
                </c:pt>
                <c:pt idx="225">
                  <c:v>117.06274159066444</c:v>
                </c:pt>
                <c:pt idx="226">
                  <c:v>113.32983728836366</c:v>
                </c:pt>
                <c:pt idx="227">
                  <c:v>109.57986592942719</c:v>
                </c:pt>
                <c:pt idx="228">
                  <c:v>105.81339224574813</c:v>
                </c:pt>
                <c:pt idx="229">
                  <c:v>102.03098345440898</c:v>
                </c:pt>
                <c:pt idx="230">
                  <c:v>98.233209172261198</c:v>
                </c:pt>
                <c:pt idx="231">
                  <c:v>94.420641330142203</c:v>
                </c:pt>
                <c:pt idx="232">
                  <c:v>90.59385408674531</c:v>
                </c:pt>
                <c:pt idx="233">
                  <c:v>86.753423742153331</c:v>
                </c:pt>
                <c:pt idx="234">
                  <c:v>82.899928651049947</c:v>
                </c:pt>
                <c:pt idx="235">
                  <c:v>79.03394913562164</c:v>
                </c:pt>
                <c:pt idx="236">
                  <c:v>75.156067398163202</c:v>
                </c:pt>
                <c:pt idx="237">
                  <c:v>71.26686743340035</c:v>
                </c:pt>
                <c:pt idx="238">
                  <c:v>67.366934940542166</c:v>
                </c:pt>
                <c:pt idx="239">
                  <c:v>63.456857235077003</c:v>
                </c:pt>
                <c:pt idx="240">
                  <c:v>59.537223160324757</c:v>
                </c:pt>
                <c:pt idx="241">
                  <c:v>55.608622998759827</c:v>
                </c:pt>
                <c:pt idx="242">
                  <c:v>51.67164838311588</c:v>
                </c:pt>
                <c:pt idx="243">
                  <c:v>47.726892207288678</c:v>
                </c:pt>
                <c:pt idx="244">
                  <c:v>43.774948537048374</c:v>
                </c:pt>
                <c:pt idx="245">
                  <c:v>39.816412520575319</c:v>
                </c:pt>
                <c:pt idx="246">
                  <c:v>35.851880298832924</c:v>
                </c:pt>
                <c:pt idx="247">
                  <c:v>31.88194891579111</c:v>
                </c:pt>
                <c:pt idx="248">
                  <c:v>27.907216228513605</c:v>
                </c:pt>
                <c:pt idx="249">
                  <c:v>23.928280817122893</c:v>
                </c:pt>
                <c:pt idx="250">
                  <c:v>19.945741894656113</c:v>
                </c:pt>
                <c:pt idx="251">
                  <c:v>15.960199216826345</c:v>
                </c:pt>
                <c:pt idx="252">
                  <c:v>11.972252991700751</c:v>
                </c:pt>
                <c:pt idx="253">
                  <c:v>7.9825037893120117</c:v>
                </c:pt>
                <c:pt idx="254">
                  <c:v>3.9915524512145604</c:v>
                </c:pt>
                <c:pt idx="255">
                  <c:v>3.9850295899600895E-14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52768"/>
        <c:axId val="155550080"/>
      </c:scatterChart>
      <c:valAx>
        <c:axId val="140796672"/>
        <c:scaling>
          <c:orientation val="minMax"/>
        </c:scaling>
        <c:delete val="0"/>
        <c:axPos val="b"/>
        <c:numFmt formatCode="##0.0E+0" sourceLinked="1"/>
        <c:majorTickMark val="out"/>
        <c:minorTickMark val="none"/>
        <c:tickLblPos val="nextTo"/>
        <c:crossAx val="140798208"/>
        <c:crosses val="autoZero"/>
        <c:crossBetween val="midCat"/>
      </c:valAx>
      <c:valAx>
        <c:axId val="1407982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140796672"/>
        <c:crosses val="autoZero"/>
        <c:crossBetween val="midCat"/>
      </c:valAx>
      <c:valAx>
        <c:axId val="1555500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Input Voltage (Rect AC Voltage)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55552768"/>
        <c:crosses val="max"/>
        <c:crossBetween val="midCat"/>
      </c:valAx>
      <c:valAx>
        <c:axId val="155552768"/>
        <c:scaling>
          <c:orientation val="minMax"/>
        </c:scaling>
        <c:delete val="1"/>
        <c:axPos val="b"/>
        <c:numFmt formatCode="##0.0E+0" sourceLinked="1"/>
        <c:majorTickMark val="out"/>
        <c:minorTickMark val="none"/>
        <c:tickLblPos val="none"/>
        <c:crossAx val="15555008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44784319017906"/>
          <c:y val="0.21436889574054221"/>
          <c:w val="0.83814416191771957"/>
          <c:h val="0.53530948171735615"/>
        </c:manualLayout>
      </c:layout>
      <c:scatterChart>
        <c:scatterStyle val="smoothMarker"/>
        <c:varyColors val="0"/>
        <c:ser>
          <c:idx val="2"/>
          <c:order val="0"/>
          <c:tx>
            <c:v>CCM / DCM</c:v>
          </c:tx>
          <c:spPr>
            <a:ln w="60325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Inputs!$AH$9:$AH$264</c:f>
              <c:numCache>
                <c:formatCode>##0.0E+0</c:formatCode>
                <c:ptCount val="256"/>
                <c:pt idx="0">
                  <c:v>3.9062500000000001E-5</c:v>
                </c:pt>
                <c:pt idx="1">
                  <c:v>7.8125000000000002E-5</c:v>
                </c:pt>
                <c:pt idx="2">
                  <c:v>1.171875E-4</c:v>
                </c:pt>
                <c:pt idx="3">
                  <c:v>1.5625E-4</c:v>
                </c:pt>
                <c:pt idx="4">
                  <c:v>1.9531250000000001E-4</c:v>
                </c:pt>
                <c:pt idx="5">
                  <c:v>2.3437499999999999E-4</c:v>
                </c:pt>
                <c:pt idx="6">
                  <c:v>2.7343750000000003E-4</c:v>
                </c:pt>
                <c:pt idx="7">
                  <c:v>3.1250000000000001E-4</c:v>
                </c:pt>
                <c:pt idx="8">
                  <c:v>3.5156249999999999E-4</c:v>
                </c:pt>
                <c:pt idx="9">
                  <c:v>3.9062500000000002E-4</c:v>
                </c:pt>
                <c:pt idx="10">
                  <c:v>4.296875E-4</c:v>
                </c:pt>
                <c:pt idx="11">
                  <c:v>4.6874999999999998E-4</c:v>
                </c:pt>
                <c:pt idx="12">
                  <c:v>5.0781250000000002E-4</c:v>
                </c:pt>
                <c:pt idx="13">
                  <c:v>5.4687500000000005E-4</c:v>
                </c:pt>
                <c:pt idx="14">
                  <c:v>5.8593749999999998E-4</c:v>
                </c:pt>
                <c:pt idx="15">
                  <c:v>6.2500000000000001E-4</c:v>
                </c:pt>
                <c:pt idx="16">
                  <c:v>6.6406250000000005E-4</c:v>
                </c:pt>
                <c:pt idx="17">
                  <c:v>7.0312499999999997E-4</c:v>
                </c:pt>
                <c:pt idx="18">
                  <c:v>7.4218750000000001E-4</c:v>
                </c:pt>
                <c:pt idx="19">
                  <c:v>7.8125000000000004E-4</c:v>
                </c:pt>
                <c:pt idx="20">
                  <c:v>8.2031249999999997E-4</c:v>
                </c:pt>
                <c:pt idx="21">
                  <c:v>8.59375E-4</c:v>
                </c:pt>
                <c:pt idx="22">
                  <c:v>8.9843750000000004E-4</c:v>
                </c:pt>
                <c:pt idx="23">
                  <c:v>9.3749999999999997E-4</c:v>
                </c:pt>
                <c:pt idx="24">
                  <c:v>9.765625E-4</c:v>
                </c:pt>
                <c:pt idx="25">
                  <c:v>1.015625E-3</c:v>
                </c:pt>
                <c:pt idx="26">
                  <c:v>1.0546875000000001E-3</c:v>
                </c:pt>
                <c:pt idx="27">
                  <c:v>1.0937500000000001E-3</c:v>
                </c:pt>
                <c:pt idx="28">
                  <c:v>1.1328124999999999E-3</c:v>
                </c:pt>
                <c:pt idx="29">
                  <c:v>1.171875E-3</c:v>
                </c:pt>
                <c:pt idx="30">
                  <c:v>1.2109375E-3</c:v>
                </c:pt>
                <c:pt idx="31">
                  <c:v>1.25E-3</c:v>
                </c:pt>
                <c:pt idx="32">
                  <c:v>1.2890625000000001E-3</c:v>
                </c:pt>
                <c:pt idx="33">
                  <c:v>1.3281250000000001E-3</c:v>
                </c:pt>
                <c:pt idx="34">
                  <c:v>1.3671875000000001E-3</c:v>
                </c:pt>
                <c:pt idx="35">
                  <c:v>1.4062499999999999E-3</c:v>
                </c:pt>
                <c:pt idx="36">
                  <c:v>1.4453125E-3</c:v>
                </c:pt>
                <c:pt idx="37">
                  <c:v>1.484375E-3</c:v>
                </c:pt>
                <c:pt idx="38">
                  <c:v>1.5234375000000001E-3</c:v>
                </c:pt>
                <c:pt idx="39">
                  <c:v>1.5625000000000001E-3</c:v>
                </c:pt>
                <c:pt idx="40">
                  <c:v>1.6015625000000001E-3</c:v>
                </c:pt>
                <c:pt idx="41">
                  <c:v>1.6406249999999999E-3</c:v>
                </c:pt>
                <c:pt idx="42">
                  <c:v>1.6796875E-3</c:v>
                </c:pt>
                <c:pt idx="43">
                  <c:v>1.71875E-3</c:v>
                </c:pt>
                <c:pt idx="44">
                  <c:v>1.7578125E-3</c:v>
                </c:pt>
                <c:pt idx="45">
                  <c:v>1.7968750000000001E-3</c:v>
                </c:pt>
                <c:pt idx="46">
                  <c:v>1.8359375000000001E-3</c:v>
                </c:pt>
                <c:pt idx="47">
                  <c:v>1.8749999999999999E-3</c:v>
                </c:pt>
                <c:pt idx="48">
                  <c:v>1.9140625E-3</c:v>
                </c:pt>
                <c:pt idx="49">
                  <c:v>1.953125E-3</c:v>
                </c:pt>
                <c:pt idx="50">
                  <c:v>1.9921875E-3</c:v>
                </c:pt>
                <c:pt idx="51">
                  <c:v>2.0312500000000001E-3</c:v>
                </c:pt>
                <c:pt idx="52">
                  <c:v>2.0703125000000001E-3</c:v>
                </c:pt>
                <c:pt idx="53">
                  <c:v>2.1093750000000001E-3</c:v>
                </c:pt>
                <c:pt idx="54">
                  <c:v>2.1484375000000002E-3</c:v>
                </c:pt>
                <c:pt idx="55">
                  <c:v>2.1875000000000002E-3</c:v>
                </c:pt>
                <c:pt idx="56">
                  <c:v>2.2265625000000002E-3</c:v>
                </c:pt>
                <c:pt idx="57">
                  <c:v>2.2656249999999998E-3</c:v>
                </c:pt>
                <c:pt idx="58">
                  <c:v>2.3046874999999999E-3</c:v>
                </c:pt>
                <c:pt idx="59">
                  <c:v>2.3437499999999999E-3</c:v>
                </c:pt>
                <c:pt idx="60">
                  <c:v>2.3828124999999999E-3</c:v>
                </c:pt>
                <c:pt idx="61">
                  <c:v>2.421875E-3</c:v>
                </c:pt>
                <c:pt idx="62">
                  <c:v>2.4609375E-3</c:v>
                </c:pt>
                <c:pt idx="63">
                  <c:v>2.5000000000000001E-3</c:v>
                </c:pt>
                <c:pt idx="64">
                  <c:v>2.5390625000000001E-3</c:v>
                </c:pt>
                <c:pt idx="65">
                  <c:v>2.5781250000000001E-3</c:v>
                </c:pt>
                <c:pt idx="66">
                  <c:v>2.6171875000000002E-3</c:v>
                </c:pt>
                <c:pt idx="67">
                  <c:v>2.6562500000000002E-3</c:v>
                </c:pt>
                <c:pt idx="68">
                  <c:v>2.6953125000000002E-3</c:v>
                </c:pt>
                <c:pt idx="69">
                  <c:v>2.7343750000000003E-3</c:v>
                </c:pt>
                <c:pt idx="70">
                  <c:v>2.7734374999999999E-3</c:v>
                </c:pt>
                <c:pt idx="71">
                  <c:v>2.8124999999999999E-3</c:v>
                </c:pt>
                <c:pt idx="72">
                  <c:v>2.8515624999999999E-3</c:v>
                </c:pt>
                <c:pt idx="73">
                  <c:v>2.890625E-3</c:v>
                </c:pt>
                <c:pt idx="74">
                  <c:v>2.9296875E-3</c:v>
                </c:pt>
                <c:pt idx="75">
                  <c:v>2.96875E-3</c:v>
                </c:pt>
                <c:pt idx="76">
                  <c:v>3.0078125000000001E-3</c:v>
                </c:pt>
                <c:pt idx="77">
                  <c:v>3.0468750000000001E-3</c:v>
                </c:pt>
                <c:pt idx="78">
                  <c:v>3.0859375000000001E-3</c:v>
                </c:pt>
                <c:pt idx="79">
                  <c:v>3.1250000000000002E-3</c:v>
                </c:pt>
                <c:pt idx="80">
                  <c:v>3.1640625000000002E-3</c:v>
                </c:pt>
                <c:pt idx="81">
                  <c:v>3.2031250000000002E-3</c:v>
                </c:pt>
                <c:pt idx="82">
                  <c:v>3.2421875000000003E-3</c:v>
                </c:pt>
                <c:pt idx="83">
                  <c:v>3.2812499999999999E-3</c:v>
                </c:pt>
                <c:pt idx="84">
                  <c:v>3.3203124999999999E-3</c:v>
                </c:pt>
                <c:pt idx="85">
                  <c:v>3.3593749999999999E-3</c:v>
                </c:pt>
                <c:pt idx="86">
                  <c:v>3.3984375E-3</c:v>
                </c:pt>
                <c:pt idx="87">
                  <c:v>3.4375E-3</c:v>
                </c:pt>
                <c:pt idx="88">
                  <c:v>3.4765625000000001E-3</c:v>
                </c:pt>
                <c:pt idx="89">
                  <c:v>3.5156250000000001E-3</c:v>
                </c:pt>
                <c:pt idx="90">
                  <c:v>3.5546875000000001E-3</c:v>
                </c:pt>
                <c:pt idx="91">
                  <c:v>3.5937500000000002E-3</c:v>
                </c:pt>
                <c:pt idx="92">
                  <c:v>3.6328125000000002E-3</c:v>
                </c:pt>
                <c:pt idx="93">
                  <c:v>3.6718750000000002E-3</c:v>
                </c:pt>
                <c:pt idx="94">
                  <c:v>3.7109375000000003E-3</c:v>
                </c:pt>
                <c:pt idx="95">
                  <c:v>3.7499999999999999E-3</c:v>
                </c:pt>
                <c:pt idx="96">
                  <c:v>3.7890624999999999E-3</c:v>
                </c:pt>
                <c:pt idx="97">
                  <c:v>3.8281249999999999E-3</c:v>
                </c:pt>
                <c:pt idx="98">
                  <c:v>3.8671875E-3</c:v>
                </c:pt>
                <c:pt idx="99">
                  <c:v>3.90625E-3</c:v>
                </c:pt>
                <c:pt idx="100">
                  <c:v>3.9453125E-3</c:v>
                </c:pt>
                <c:pt idx="101">
                  <c:v>3.9843750000000001E-3</c:v>
                </c:pt>
                <c:pt idx="102">
                  <c:v>4.0234375000000001E-3</c:v>
                </c:pt>
                <c:pt idx="103">
                  <c:v>4.0625000000000001E-3</c:v>
                </c:pt>
                <c:pt idx="104">
                  <c:v>4.1015625000000002E-3</c:v>
                </c:pt>
                <c:pt idx="105">
                  <c:v>4.1406250000000002E-3</c:v>
                </c:pt>
                <c:pt idx="106">
                  <c:v>4.1796875000000002E-3</c:v>
                </c:pt>
                <c:pt idx="107">
                  <c:v>4.2187500000000003E-3</c:v>
                </c:pt>
                <c:pt idx="108">
                  <c:v>4.2578125000000003E-3</c:v>
                </c:pt>
                <c:pt idx="109">
                  <c:v>4.2968750000000003E-3</c:v>
                </c:pt>
                <c:pt idx="110">
                  <c:v>4.3359375000000004E-3</c:v>
                </c:pt>
                <c:pt idx="111">
                  <c:v>4.3750000000000004E-3</c:v>
                </c:pt>
                <c:pt idx="112">
                  <c:v>4.4140625000000005E-3</c:v>
                </c:pt>
                <c:pt idx="113">
                  <c:v>4.4531250000000005E-3</c:v>
                </c:pt>
                <c:pt idx="114">
                  <c:v>4.4921875000000005E-3</c:v>
                </c:pt>
                <c:pt idx="115">
                  <c:v>4.5312499999999997E-3</c:v>
                </c:pt>
                <c:pt idx="116">
                  <c:v>4.5703124999999997E-3</c:v>
                </c:pt>
                <c:pt idx="117">
                  <c:v>4.6093749999999998E-3</c:v>
                </c:pt>
                <c:pt idx="118">
                  <c:v>4.6484374999999998E-3</c:v>
                </c:pt>
                <c:pt idx="119">
                  <c:v>4.6874999999999998E-3</c:v>
                </c:pt>
                <c:pt idx="120">
                  <c:v>4.7265624999999999E-3</c:v>
                </c:pt>
                <c:pt idx="121">
                  <c:v>4.7656249999999999E-3</c:v>
                </c:pt>
                <c:pt idx="122">
                  <c:v>4.8046874999999999E-3</c:v>
                </c:pt>
                <c:pt idx="123">
                  <c:v>4.84375E-3</c:v>
                </c:pt>
                <c:pt idx="124">
                  <c:v>4.8828125E-3</c:v>
                </c:pt>
                <c:pt idx="125">
                  <c:v>4.921875E-3</c:v>
                </c:pt>
                <c:pt idx="126">
                  <c:v>4.9609375000000001E-3</c:v>
                </c:pt>
                <c:pt idx="127">
                  <c:v>5.0000000000000001E-3</c:v>
                </c:pt>
                <c:pt idx="128">
                  <c:v>5.0390625000000001E-3</c:v>
                </c:pt>
                <c:pt idx="129">
                  <c:v>5.0781250000000002E-3</c:v>
                </c:pt>
                <c:pt idx="130">
                  <c:v>5.1171875000000002E-3</c:v>
                </c:pt>
                <c:pt idx="131">
                  <c:v>5.1562500000000002E-3</c:v>
                </c:pt>
                <c:pt idx="132">
                  <c:v>5.1953125000000003E-3</c:v>
                </c:pt>
                <c:pt idx="133">
                  <c:v>5.2343750000000003E-3</c:v>
                </c:pt>
                <c:pt idx="134">
                  <c:v>5.2734375000000003E-3</c:v>
                </c:pt>
                <c:pt idx="135">
                  <c:v>5.3125000000000004E-3</c:v>
                </c:pt>
                <c:pt idx="136">
                  <c:v>5.3515625000000004E-3</c:v>
                </c:pt>
                <c:pt idx="137">
                  <c:v>5.3906250000000005E-3</c:v>
                </c:pt>
                <c:pt idx="138">
                  <c:v>5.4296875000000005E-3</c:v>
                </c:pt>
                <c:pt idx="139">
                  <c:v>5.4687500000000005E-3</c:v>
                </c:pt>
                <c:pt idx="140">
                  <c:v>5.5078124999999997E-3</c:v>
                </c:pt>
                <c:pt idx="141">
                  <c:v>5.5468749999999997E-3</c:v>
                </c:pt>
                <c:pt idx="142">
                  <c:v>5.5859374999999998E-3</c:v>
                </c:pt>
                <c:pt idx="143">
                  <c:v>5.6249999999999998E-3</c:v>
                </c:pt>
                <c:pt idx="144">
                  <c:v>5.6640624999999998E-3</c:v>
                </c:pt>
                <c:pt idx="145">
                  <c:v>5.7031249999999999E-3</c:v>
                </c:pt>
                <c:pt idx="146">
                  <c:v>5.7421874999999999E-3</c:v>
                </c:pt>
                <c:pt idx="147">
                  <c:v>5.7812499999999999E-3</c:v>
                </c:pt>
                <c:pt idx="148">
                  <c:v>5.8203125E-3</c:v>
                </c:pt>
                <c:pt idx="149">
                  <c:v>5.859375E-3</c:v>
                </c:pt>
                <c:pt idx="150">
                  <c:v>5.8984375E-3</c:v>
                </c:pt>
                <c:pt idx="151">
                  <c:v>5.9375000000000001E-3</c:v>
                </c:pt>
                <c:pt idx="152">
                  <c:v>5.9765625000000001E-3</c:v>
                </c:pt>
                <c:pt idx="153">
                  <c:v>6.0156250000000001E-3</c:v>
                </c:pt>
                <c:pt idx="154">
                  <c:v>6.0546875000000002E-3</c:v>
                </c:pt>
                <c:pt idx="155">
                  <c:v>6.0937500000000002E-3</c:v>
                </c:pt>
                <c:pt idx="156">
                  <c:v>6.1328125000000002E-3</c:v>
                </c:pt>
                <c:pt idx="157">
                  <c:v>6.1718750000000003E-3</c:v>
                </c:pt>
                <c:pt idx="158">
                  <c:v>6.2109375000000003E-3</c:v>
                </c:pt>
                <c:pt idx="159">
                  <c:v>6.2500000000000003E-3</c:v>
                </c:pt>
                <c:pt idx="160">
                  <c:v>6.2890625000000004E-3</c:v>
                </c:pt>
                <c:pt idx="161">
                  <c:v>6.3281250000000004E-3</c:v>
                </c:pt>
                <c:pt idx="162">
                  <c:v>6.3671875000000005E-3</c:v>
                </c:pt>
                <c:pt idx="163">
                  <c:v>6.4062500000000005E-3</c:v>
                </c:pt>
                <c:pt idx="164">
                  <c:v>6.4453125000000005E-3</c:v>
                </c:pt>
                <c:pt idx="165">
                  <c:v>6.4843750000000006E-3</c:v>
                </c:pt>
                <c:pt idx="166">
                  <c:v>6.5234374999999997E-3</c:v>
                </c:pt>
                <c:pt idx="167">
                  <c:v>6.5624999999999998E-3</c:v>
                </c:pt>
                <c:pt idx="168">
                  <c:v>6.6015624999999998E-3</c:v>
                </c:pt>
                <c:pt idx="169">
                  <c:v>6.6406249999999998E-3</c:v>
                </c:pt>
                <c:pt idx="170">
                  <c:v>6.6796874999999999E-3</c:v>
                </c:pt>
                <c:pt idx="171">
                  <c:v>6.7187499999999999E-3</c:v>
                </c:pt>
                <c:pt idx="172">
                  <c:v>6.7578124999999999E-3</c:v>
                </c:pt>
                <c:pt idx="173">
                  <c:v>6.796875E-3</c:v>
                </c:pt>
                <c:pt idx="174">
                  <c:v>6.8359375E-3</c:v>
                </c:pt>
                <c:pt idx="175">
                  <c:v>6.875E-3</c:v>
                </c:pt>
                <c:pt idx="176">
                  <c:v>6.9140625000000001E-3</c:v>
                </c:pt>
                <c:pt idx="177">
                  <c:v>6.9531250000000001E-3</c:v>
                </c:pt>
                <c:pt idx="178">
                  <c:v>6.9921875000000001E-3</c:v>
                </c:pt>
                <c:pt idx="179">
                  <c:v>7.0312500000000002E-3</c:v>
                </c:pt>
                <c:pt idx="180">
                  <c:v>7.0703125000000002E-3</c:v>
                </c:pt>
                <c:pt idx="181">
                  <c:v>7.1093750000000002E-3</c:v>
                </c:pt>
                <c:pt idx="182">
                  <c:v>7.1484375000000003E-3</c:v>
                </c:pt>
                <c:pt idx="183">
                  <c:v>7.1875000000000003E-3</c:v>
                </c:pt>
                <c:pt idx="184">
                  <c:v>7.2265625000000003E-3</c:v>
                </c:pt>
                <c:pt idx="185">
                  <c:v>7.2656250000000004E-3</c:v>
                </c:pt>
                <c:pt idx="186">
                  <c:v>7.3046875000000004E-3</c:v>
                </c:pt>
                <c:pt idx="187">
                  <c:v>7.3437500000000005E-3</c:v>
                </c:pt>
                <c:pt idx="188">
                  <c:v>7.3828125000000005E-3</c:v>
                </c:pt>
                <c:pt idx="189">
                  <c:v>7.4218750000000005E-3</c:v>
                </c:pt>
                <c:pt idx="190">
                  <c:v>7.4609375000000006E-3</c:v>
                </c:pt>
                <c:pt idx="191">
                  <c:v>7.4999999999999997E-3</c:v>
                </c:pt>
                <c:pt idx="192">
                  <c:v>7.5390624999999998E-3</c:v>
                </c:pt>
                <c:pt idx="193">
                  <c:v>7.5781249999999998E-3</c:v>
                </c:pt>
                <c:pt idx="194">
                  <c:v>7.6171874999999998E-3</c:v>
                </c:pt>
                <c:pt idx="195">
                  <c:v>7.6562499999999999E-3</c:v>
                </c:pt>
                <c:pt idx="196">
                  <c:v>7.6953124999999999E-3</c:v>
                </c:pt>
                <c:pt idx="197">
                  <c:v>7.7343749999999999E-3</c:v>
                </c:pt>
                <c:pt idx="198">
                  <c:v>7.7734375E-3</c:v>
                </c:pt>
                <c:pt idx="199">
                  <c:v>7.8125E-3</c:v>
                </c:pt>
                <c:pt idx="200">
                  <c:v>7.8515625000000009E-3</c:v>
                </c:pt>
                <c:pt idx="201">
                  <c:v>7.8906250000000001E-3</c:v>
                </c:pt>
                <c:pt idx="202">
                  <c:v>7.929687500000001E-3</c:v>
                </c:pt>
                <c:pt idx="203">
                  <c:v>7.9687500000000001E-3</c:v>
                </c:pt>
                <c:pt idx="204">
                  <c:v>8.0078124999999993E-3</c:v>
                </c:pt>
                <c:pt idx="205">
                  <c:v>8.0468750000000002E-3</c:v>
                </c:pt>
                <c:pt idx="206">
                  <c:v>8.0859374999999994E-3</c:v>
                </c:pt>
                <c:pt idx="207">
                  <c:v>8.1250000000000003E-3</c:v>
                </c:pt>
                <c:pt idx="208">
                  <c:v>8.1640624999999994E-3</c:v>
                </c:pt>
                <c:pt idx="209">
                  <c:v>8.2031250000000003E-3</c:v>
                </c:pt>
                <c:pt idx="210">
                  <c:v>8.2421874999999995E-3</c:v>
                </c:pt>
                <c:pt idx="211">
                  <c:v>8.2812500000000004E-3</c:v>
                </c:pt>
                <c:pt idx="212">
                  <c:v>8.3203124999999996E-3</c:v>
                </c:pt>
                <c:pt idx="213">
                  <c:v>8.3593750000000005E-3</c:v>
                </c:pt>
                <c:pt idx="214">
                  <c:v>8.3984374999999997E-3</c:v>
                </c:pt>
                <c:pt idx="215">
                  <c:v>8.4375000000000006E-3</c:v>
                </c:pt>
                <c:pt idx="216">
                  <c:v>8.4765624999999997E-3</c:v>
                </c:pt>
                <c:pt idx="217">
                  <c:v>8.5156250000000006E-3</c:v>
                </c:pt>
                <c:pt idx="218">
                  <c:v>8.5546874999999998E-3</c:v>
                </c:pt>
                <c:pt idx="219">
                  <c:v>8.5937500000000007E-3</c:v>
                </c:pt>
                <c:pt idx="220">
                  <c:v>8.6328124999999999E-3</c:v>
                </c:pt>
                <c:pt idx="221">
                  <c:v>8.6718750000000008E-3</c:v>
                </c:pt>
                <c:pt idx="222">
                  <c:v>8.7109374999999999E-3</c:v>
                </c:pt>
                <c:pt idx="223">
                  <c:v>8.7500000000000008E-3</c:v>
                </c:pt>
                <c:pt idx="224">
                  <c:v>8.7890625E-3</c:v>
                </c:pt>
                <c:pt idx="225">
                  <c:v>8.8281250000000009E-3</c:v>
                </c:pt>
                <c:pt idx="226">
                  <c:v>8.8671875000000001E-3</c:v>
                </c:pt>
                <c:pt idx="227">
                  <c:v>8.906250000000001E-3</c:v>
                </c:pt>
                <c:pt idx="228">
                  <c:v>8.9453125000000001E-3</c:v>
                </c:pt>
                <c:pt idx="229">
                  <c:v>8.984375000000001E-3</c:v>
                </c:pt>
                <c:pt idx="230">
                  <c:v>9.0234375000000002E-3</c:v>
                </c:pt>
                <c:pt idx="231">
                  <c:v>9.0624999999999994E-3</c:v>
                </c:pt>
                <c:pt idx="232">
                  <c:v>9.1015625000000003E-3</c:v>
                </c:pt>
                <c:pt idx="233">
                  <c:v>9.1406249999999994E-3</c:v>
                </c:pt>
                <c:pt idx="234">
                  <c:v>9.1796875000000003E-3</c:v>
                </c:pt>
                <c:pt idx="235">
                  <c:v>9.2187499999999995E-3</c:v>
                </c:pt>
                <c:pt idx="236">
                  <c:v>9.2578125000000004E-3</c:v>
                </c:pt>
                <c:pt idx="237">
                  <c:v>9.2968749999999996E-3</c:v>
                </c:pt>
                <c:pt idx="238">
                  <c:v>9.3359375000000005E-3</c:v>
                </c:pt>
                <c:pt idx="239">
                  <c:v>9.3749999999999997E-3</c:v>
                </c:pt>
                <c:pt idx="240">
                  <c:v>9.4140625000000006E-3</c:v>
                </c:pt>
                <c:pt idx="241">
                  <c:v>9.4531249999999997E-3</c:v>
                </c:pt>
                <c:pt idx="242">
                  <c:v>9.4921875000000006E-3</c:v>
                </c:pt>
                <c:pt idx="243">
                  <c:v>9.5312499999999998E-3</c:v>
                </c:pt>
                <c:pt idx="244">
                  <c:v>9.5703125000000007E-3</c:v>
                </c:pt>
                <c:pt idx="245">
                  <c:v>9.6093749999999999E-3</c:v>
                </c:pt>
                <c:pt idx="246">
                  <c:v>9.6484375000000008E-3</c:v>
                </c:pt>
                <c:pt idx="247">
                  <c:v>9.6874999999999999E-3</c:v>
                </c:pt>
                <c:pt idx="248">
                  <c:v>9.7265625000000008E-3</c:v>
                </c:pt>
                <c:pt idx="249">
                  <c:v>9.765625E-3</c:v>
                </c:pt>
                <c:pt idx="250">
                  <c:v>9.8046875000000009E-3</c:v>
                </c:pt>
                <c:pt idx="251">
                  <c:v>9.8437500000000001E-3</c:v>
                </c:pt>
                <c:pt idx="252">
                  <c:v>9.882812500000001E-3</c:v>
                </c:pt>
                <c:pt idx="253">
                  <c:v>9.9218750000000001E-3</c:v>
                </c:pt>
                <c:pt idx="254">
                  <c:v>9.960937500000001E-3</c:v>
                </c:pt>
                <c:pt idx="255">
                  <c:v>0.01</c:v>
                </c:pt>
              </c:numCache>
            </c:numRef>
          </c:xVal>
          <c:yVal>
            <c:numRef>
              <c:f>Inputs!$AM$9:$AM$264</c:f>
              <c:numCache>
                <c:formatCode>General</c:formatCode>
                <c:ptCount val="2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20736"/>
        <c:axId val="139622272"/>
      </c:scatterChart>
      <c:valAx>
        <c:axId val="139620736"/>
        <c:scaling>
          <c:orientation val="minMax"/>
        </c:scaling>
        <c:delete val="0"/>
        <c:axPos val="b"/>
        <c:numFmt formatCode="##0.0E+0" sourceLinked="1"/>
        <c:majorTickMark val="out"/>
        <c:minorTickMark val="none"/>
        <c:tickLblPos val="nextTo"/>
        <c:crossAx val="139622272"/>
        <c:crosses val="autoZero"/>
        <c:crossBetween val="midCat"/>
      </c:valAx>
      <c:valAx>
        <c:axId val="139622272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620736"/>
        <c:crosses val="autoZero"/>
        <c:crossBetween val="midCat"/>
        <c:majorUnit val="1"/>
        <c:minorUnit val="1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14</xdr:col>
      <xdr:colOff>957943</xdr:colOff>
      <xdr:row>30</xdr:row>
      <xdr:rowOff>134983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3265</xdr:colOff>
      <xdr:row>30</xdr:row>
      <xdr:rowOff>132805</xdr:rowOff>
    </xdr:from>
    <xdr:to>
      <xdr:col>14</xdr:col>
      <xdr:colOff>947058</xdr:colOff>
      <xdr:row>42</xdr:row>
      <xdr:rowOff>63500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171450</xdr:colOff>
      <xdr:row>32</xdr:row>
      <xdr:rowOff>161925</xdr:rowOff>
    </xdr:from>
    <xdr:to>
      <xdr:col>9</xdr:col>
      <xdr:colOff>628650</xdr:colOff>
      <xdr:row>34</xdr:row>
      <xdr:rowOff>47625</xdr:rowOff>
    </xdr:to>
    <xdr:sp macro="" textlink="">
      <xdr:nvSpPr>
        <xdr:cNvPr id="4" name="TextBox 3"/>
        <xdr:cNvSpPr txBox="1"/>
      </xdr:nvSpPr>
      <xdr:spPr>
        <a:xfrm>
          <a:off x="9029700" y="5638800"/>
          <a:ext cx="4572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CCM</a:t>
          </a:r>
        </a:p>
      </xdr:txBody>
    </xdr:sp>
    <xdr:clientData/>
  </xdr:twoCellAnchor>
  <xdr:twoCellAnchor>
    <xdr:from>
      <xdr:col>9</xdr:col>
      <xdr:colOff>171450</xdr:colOff>
      <xdr:row>39</xdr:row>
      <xdr:rowOff>171450</xdr:rowOff>
    </xdr:from>
    <xdr:to>
      <xdr:col>9</xdr:col>
      <xdr:colOff>666750</xdr:colOff>
      <xdr:row>41</xdr:row>
      <xdr:rowOff>57150</xdr:rowOff>
    </xdr:to>
    <xdr:sp macro="" textlink="">
      <xdr:nvSpPr>
        <xdr:cNvPr id="5" name="TextBox 4"/>
        <xdr:cNvSpPr txBox="1"/>
      </xdr:nvSpPr>
      <xdr:spPr>
        <a:xfrm>
          <a:off x="9029700" y="7029450"/>
          <a:ext cx="4953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DCM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17</xdr:col>
          <xdr:colOff>4076700</xdr:colOff>
          <xdr:row>21</xdr:row>
          <xdr:rowOff>133350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.com/lit/zip/SLVC463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E264"/>
  <sheetViews>
    <sheetView topLeftCell="A13" zoomScale="70" zoomScaleNormal="70" workbookViewId="0">
      <selection activeCell="F15" sqref="F15"/>
    </sheetView>
  </sheetViews>
  <sheetFormatPr defaultRowHeight="15" x14ac:dyDescent="0.25"/>
  <cols>
    <col min="1" max="1" width="4.7109375" style="15" customWidth="1"/>
    <col min="2" max="2" width="6.42578125" style="40" customWidth="1"/>
    <col min="3" max="3" width="5.5703125" style="15" customWidth="1"/>
    <col min="4" max="4" width="11.85546875" style="16" customWidth="1"/>
    <col min="5" max="5" width="51.7109375" style="16" customWidth="1"/>
    <col min="6" max="6" width="18.28515625" style="10" customWidth="1"/>
    <col min="7" max="7" width="20" style="16" customWidth="1"/>
    <col min="8" max="8" width="9.85546875" style="16" customWidth="1"/>
    <col min="9" max="9" width="9.7109375" style="16" customWidth="1"/>
    <col min="10" max="15" width="16.28515625" style="16" customWidth="1"/>
    <col min="16" max="24" width="16.28515625" style="256" customWidth="1"/>
    <col min="25" max="25" width="1.7109375" style="256" customWidth="1"/>
    <col min="26" max="26" width="8.7109375" style="257" customWidth="1"/>
    <col min="27" max="28" width="8.7109375" style="247" customWidth="1"/>
    <col min="29" max="29" width="38" style="247" customWidth="1"/>
    <col min="30" max="30" width="29.7109375" style="247" customWidth="1"/>
    <col min="31" max="31" width="23.85546875" style="247" customWidth="1"/>
    <col min="32" max="32" width="8.7109375" style="247" customWidth="1"/>
    <col min="33" max="33" width="11.85546875" style="232" customWidth="1"/>
    <col min="34" max="34" width="11.5703125" style="233" customWidth="1"/>
    <col min="35" max="42" width="10.5703125" style="234" customWidth="1"/>
    <col min="43" max="44" width="11.5703125" style="234" customWidth="1"/>
    <col min="45" max="45" width="8.7109375" style="232" customWidth="1"/>
    <col min="46" max="46" width="8.85546875" style="237"/>
    <col min="47" max="47" width="11.28515625" style="237" customWidth="1"/>
    <col min="48" max="48" width="8.85546875" style="237"/>
    <col min="49" max="50" width="8.85546875" style="297"/>
    <col min="51" max="54" width="11.5703125" style="238" customWidth="1"/>
    <col min="55" max="56" width="8.85546875" style="238"/>
    <col min="57" max="57" width="8.85546875" style="303"/>
    <col min="58" max="58" width="8.85546875" style="212"/>
    <col min="59" max="71" width="8.85546875" style="297"/>
    <col min="72" max="135" width="8.85546875" style="212"/>
  </cols>
  <sheetData>
    <row r="1" spans="1:135" s="189" customFormat="1" ht="17.25" thickBot="1" x14ac:dyDescent="0.35">
      <c r="A1" s="216" t="s">
        <v>268</v>
      </c>
      <c r="B1" s="188"/>
      <c r="D1" s="190"/>
      <c r="E1" s="190"/>
      <c r="G1" s="190"/>
      <c r="H1" s="190"/>
      <c r="I1" s="214" t="s">
        <v>279</v>
      </c>
      <c r="J1" s="214"/>
      <c r="K1" s="214"/>
      <c r="L1" s="215" t="s">
        <v>267</v>
      </c>
      <c r="M1" s="214"/>
      <c r="N1" s="209"/>
      <c r="O1" s="190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8"/>
      <c r="AA1" s="219"/>
      <c r="AB1" s="219"/>
      <c r="AC1" s="219"/>
      <c r="AD1" s="219"/>
      <c r="AE1" s="219"/>
      <c r="AF1" s="219"/>
      <c r="AG1" s="220"/>
      <c r="AH1" s="221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0"/>
      <c r="AT1" s="223"/>
      <c r="AU1" s="223"/>
      <c r="AV1" s="223"/>
      <c r="AW1" s="204"/>
      <c r="AX1" s="204"/>
      <c r="AY1" s="224"/>
      <c r="AZ1" s="224"/>
      <c r="BA1" s="224"/>
      <c r="BB1" s="224"/>
      <c r="BC1" s="224"/>
      <c r="BD1" s="224"/>
      <c r="BE1" s="188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</row>
    <row r="2" spans="1:135" s="180" customFormat="1" ht="15" customHeight="1" thickBot="1" x14ac:dyDescent="0.25">
      <c r="A2" s="149" t="s">
        <v>201</v>
      </c>
      <c r="B2" s="181"/>
      <c r="D2" s="179"/>
      <c r="E2" s="182"/>
      <c r="F2" s="179"/>
      <c r="G2" s="183" t="s">
        <v>190</v>
      </c>
      <c r="I2" s="205" t="s">
        <v>269</v>
      </c>
      <c r="J2" s="179"/>
      <c r="L2" s="205"/>
      <c r="M2" s="205"/>
      <c r="N2" s="205"/>
      <c r="O2" s="179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6"/>
      <c r="AA2" s="226"/>
      <c r="AB2" s="226"/>
      <c r="AC2" s="226"/>
      <c r="AD2" s="226"/>
      <c r="AE2" s="226"/>
      <c r="AF2" s="226"/>
      <c r="AG2" s="227"/>
      <c r="AH2" s="228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7"/>
      <c r="AT2" s="227"/>
      <c r="AU2" s="227"/>
      <c r="AV2" s="227"/>
      <c r="AW2" s="206"/>
      <c r="AX2" s="206"/>
      <c r="AY2" s="229"/>
      <c r="AZ2" s="229"/>
      <c r="BA2" s="229"/>
      <c r="BB2" s="229"/>
      <c r="BC2" s="229"/>
      <c r="BD2" s="229"/>
      <c r="BE2" s="181"/>
      <c r="BG2" s="206"/>
      <c r="BH2" s="206"/>
      <c r="BI2" s="206"/>
      <c r="BJ2" s="206"/>
      <c r="BK2" s="206"/>
      <c r="BL2" s="206"/>
      <c r="BM2" s="206"/>
      <c r="BN2" s="206"/>
      <c r="BO2" s="206"/>
      <c r="BP2" s="206"/>
      <c r="BQ2" s="206"/>
      <c r="BR2" s="206"/>
      <c r="BS2" s="206"/>
    </row>
    <row r="3" spans="1:135" s="180" customFormat="1" ht="15" customHeight="1" x14ac:dyDescent="0.2">
      <c r="A3" s="149" t="s">
        <v>186</v>
      </c>
      <c r="B3" s="181"/>
      <c r="D3" s="179"/>
      <c r="E3" s="182"/>
      <c r="F3" s="179"/>
      <c r="G3" s="184" t="s">
        <v>189</v>
      </c>
      <c r="I3" s="179"/>
      <c r="J3" s="179"/>
      <c r="K3" s="179"/>
      <c r="L3" s="179"/>
      <c r="M3" s="179"/>
      <c r="N3" s="179"/>
      <c r="O3" s="179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6"/>
      <c r="AA3" s="226"/>
      <c r="AB3" s="226"/>
      <c r="AC3" s="226"/>
      <c r="AD3" s="226"/>
      <c r="AE3" s="226"/>
      <c r="AF3" s="226"/>
      <c r="AG3" s="227"/>
      <c r="AH3" s="228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7"/>
      <c r="AT3" s="227"/>
      <c r="AU3" s="227"/>
      <c r="AV3" s="227"/>
      <c r="AW3" s="206"/>
      <c r="AX3" s="206"/>
      <c r="AY3" s="229"/>
      <c r="AZ3" s="229"/>
      <c r="BA3" s="229"/>
      <c r="BB3" s="229"/>
      <c r="BC3" s="229"/>
      <c r="BD3" s="229"/>
      <c r="BE3" s="181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</row>
    <row r="4" spans="1:135" s="180" customFormat="1" ht="15" customHeight="1" x14ac:dyDescent="0.2">
      <c r="A4" s="149" t="s">
        <v>187</v>
      </c>
      <c r="B4" s="182"/>
      <c r="C4" s="179"/>
      <c r="D4" s="179"/>
      <c r="E4" s="179"/>
      <c r="F4" s="179"/>
      <c r="G4" s="185" t="s">
        <v>188</v>
      </c>
      <c r="I4" s="179"/>
      <c r="J4" s="179"/>
      <c r="K4" s="179"/>
      <c r="L4" s="179"/>
      <c r="M4" s="179"/>
      <c r="N4" s="179"/>
      <c r="O4" s="179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6"/>
      <c r="AA4" s="226"/>
      <c r="AB4" s="226"/>
      <c r="AC4" s="226"/>
      <c r="AD4" s="226"/>
      <c r="AE4" s="226"/>
      <c r="AF4" s="226"/>
      <c r="AG4" s="227"/>
      <c r="AH4" s="228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7"/>
      <c r="AT4" s="227"/>
      <c r="AU4" s="227"/>
      <c r="AV4" s="227"/>
      <c r="AW4" s="206"/>
      <c r="AX4" s="206"/>
      <c r="AY4" s="229"/>
      <c r="AZ4" s="229"/>
      <c r="BA4" s="229"/>
      <c r="BB4" s="229"/>
      <c r="BC4" s="229"/>
      <c r="BD4" s="229"/>
      <c r="BE4" s="181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</row>
    <row r="5" spans="1:135" s="180" customFormat="1" ht="15" customHeight="1" thickBot="1" x14ac:dyDescent="0.35">
      <c r="A5" s="149" t="s">
        <v>261</v>
      </c>
      <c r="B5" s="182"/>
      <c r="C5" s="179"/>
      <c r="D5" s="179"/>
      <c r="E5" s="179"/>
      <c r="F5" s="179"/>
      <c r="G5" s="186" t="s">
        <v>191</v>
      </c>
      <c r="I5" s="179"/>
      <c r="J5" s="179"/>
      <c r="K5" s="179"/>
      <c r="L5" s="179"/>
      <c r="M5" s="179"/>
      <c r="N5" s="179"/>
      <c r="O5" s="179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6"/>
      <c r="AA5" s="226"/>
      <c r="AB5" s="226"/>
      <c r="AC5" s="226"/>
      <c r="AD5" s="226"/>
      <c r="AE5" s="226"/>
      <c r="AF5" s="226"/>
      <c r="AG5" s="227"/>
      <c r="AH5" s="228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7"/>
      <c r="AT5" s="227"/>
      <c r="AU5" s="227"/>
      <c r="AV5" s="227"/>
      <c r="AW5" s="206"/>
      <c r="AX5" s="206"/>
      <c r="AY5" s="229"/>
      <c r="AZ5" s="229"/>
      <c r="BA5" s="229"/>
      <c r="BB5" s="229"/>
      <c r="BC5" s="229"/>
      <c r="BD5" s="229"/>
      <c r="BE5" s="181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</row>
    <row r="6" spans="1:135" s="180" customFormat="1" ht="15" customHeight="1" x14ac:dyDescent="0.2">
      <c r="A6" s="149" t="s">
        <v>260</v>
      </c>
      <c r="B6" s="182"/>
      <c r="C6" s="179"/>
      <c r="D6" s="179"/>
      <c r="E6" s="179"/>
      <c r="F6" s="179"/>
      <c r="G6" s="187"/>
      <c r="I6" s="179"/>
      <c r="J6" s="179"/>
      <c r="K6" s="179"/>
      <c r="L6" s="179"/>
      <c r="M6" s="179"/>
      <c r="N6" s="179"/>
      <c r="O6" s="179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6"/>
      <c r="AA6" s="226"/>
      <c r="AB6" s="226"/>
      <c r="AC6" s="226"/>
      <c r="AD6" s="226"/>
      <c r="AE6" s="226"/>
      <c r="AF6" s="226"/>
      <c r="AG6" s="227"/>
      <c r="AH6" s="228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7"/>
      <c r="AT6" s="287"/>
      <c r="AU6" s="288"/>
      <c r="AV6" s="227"/>
      <c r="AW6" s="206"/>
      <c r="AX6" s="206"/>
      <c r="AY6" s="229"/>
      <c r="AZ6" s="229"/>
      <c r="BA6" s="229"/>
      <c r="BB6" s="229"/>
      <c r="BC6" s="229"/>
      <c r="BD6" s="229"/>
      <c r="BE6" s="181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</row>
    <row r="7" spans="1:135" s="15" customFormat="1" ht="15.6" customHeight="1" thickBot="1" x14ac:dyDescent="0.3">
      <c r="B7" s="40"/>
      <c r="D7" s="16"/>
      <c r="E7" s="16"/>
      <c r="F7" s="16"/>
      <c r="G7" s="17"/>
      <c r="H7" s="17"/>
      <c r="I7" s="17"/>
      <c r="J7" s="67" t="s">
        <v>184</v>
      </c>
      <c r="K7" s="17"/>
      <c r="L7" s="17"/>
      <c r="M7" s="17"/>
      <c r="N7" s="17"/>
      <c r="O7" s="17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1"/>
      <c r="AA7" s="231"/>
      <c r="AB7" s="231"/>
      <c r="AC7" s="231"/>
      <c r="AD7" s="231"/>
      <c r="AE7" s="231"/>
      <c r="AF7" s="231"/>
      <c r="AG7" s="232"/>
      <c r="AH7" s="233"/>
      <c r="AI7" s="234"/>
      <c r="AJ7" s="234"/>
      <c r="AK7" s="234"/>
      <c r="AL7" s="235">
        <f>AVERAGE(AL9:AL264)</f>
        <v>0.40603469488189015</v>
      </c>
      <c r="AM7" s="234"/>
      <c r="AN7" s="234"/>
      <c r="AO7" s="234"/>
      <c r="AP7" s="235">
        <f>AVERAGE(AP9:AP264)</f>
        <v>0.82712922852041926</v>
      </c>
      <c r="AQ7" s="234"/>
      <c r="AR7" s="235">
        <f>AVERAGE(AR9:AR264)</f>
        <v>0.83431495520454368</v>
      </c>
      <c r="AS7" s="236"/>
      <c r="AT7" s="289" t="s">
        <v>2</v>
      </c>
      <c r="AU7" s="290" t="s">
        <v>273</v>
      </c>
      <c r="AV7" s="237"/>
      <c r="AW7" s="208"/>
      <c r="AX7" s="208"/>
      <c r="AY7" s="238"/>
      <c r="AZ7" s="238"/>
      <c r="BA7" s="238"/>
      <c r="BB7" s="238"/>
      <c r="BC7" s="238"/>
      <c r="BD7" s="238"/>
      <c r="BE7" s="302"/>
      <c r="BF7" s="211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</row>
    <row r="8" spans="1:135" s="15" customFormat="1" ht="28.15" customHeight="1" thickBot="1" x14ac:dyDescent="0.3">
      <c r="A8" s="52"/>
      <c r="B8" s="53"/>
      <c r="C8" s="60"/>
      <c r="D8" s="12" t="s">
        <v>14</v>
      </c>
      <c r="E8" s="3"/>
      <c r="F8" s="4"/>
      <c r="G8" s="5"/>
      <c r="H8" s="18"/>
      <c r="I8" s="18"/>
      <c r="J8" s="18"/>
      <c r="K8" s="18"/>
      <c r="L8" s="18"/>
      <c r="M8" s="18"/>
      <c r="N8" s="18"/>
      <c r="O8" s="18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40"/>
      <c r="AA8" s="240"/>
      <c r="AB8" s="240"/>
      <c r="AC8" s="240"/>
      <c r="AD8" s="240"/>
      <c r="AE8" s="240"/>
      <c r="AF8" s="231"/>
      <c r="AG8" s="234" t="s">
        <v>76</v>
      </c>
      <c r="AH8" s="233" t="s">
        <v>75</v>
      </c>
      <c r="AI8" s="236" t="s">
        <v>67</v>
      </c>
      <c r="AJ8" s="236" t="s">
        <v>68</v>
      </c>
      <c r="AK8" s="236" t="s">
        <v>69</v>
      </c>
      <c r="AL8" s="236" t="s">
        <v>62</v>
      </c>
      <c r="AM8" s="236" t="s">
        <v>64</v>
      </c>
      <c r="AN8" s="236" t="s">
        <v>72</v>
      </c>
      <c r="AO8" s="236" t="s">
        <v>73</v>
      </c>
      <c r="AP8" s="236" t="s">
        <v>63</v>
      </c>
      <c r="AQ8" s="236" t="s">
        <v>74</v>
      </c>
      <c r="AR8" s="236" t="s">
        <v>70</v>
      </c>
      <c r="AS8" s="234"/>
      <c r="AT8" s="291" t="s">
        <v>72</v>
      </c>
      <c r="AU8" s="292" t="s">
        <v>72</v>
      </c>
      <c r="AV8" s="238"/>
      <c r="AW8" s="208"/>
      <c r="AX8" s="208"/>
      <c r="AY8" s="238"/>
      <c r="AZ8" s="238"/>
      <c r="BA8" s="238"/>
      <c r="BB8" s="238"/>
      <c r="BC8" s="238"/>
      <c r="BD8" s="238"/>
      <c r="BE8" s="302"/>
      <c r="BF8" s="211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1"/>
      <c r="DM8" s="211"/>
      <c r="DN8" s="211"/>
      <c r="DO8" s="211"/>
      <c r="DP8" s="211"/>
      <c r="DQ8" s="211"/>
      <c r="DR8" s="211"/>
      <c r="DS8" s="211"/>
      <c r="DT8" s="211"/>
      <c r="DU8" s="211"/>
      <c r="DV8" s="211"/>
      <c r="DW8" s="211"/>
      <c r="DX8" s="211"/>
      <c r="DY8" s="211"/>
      <c r="DZ8" s="211"/>
      <c r="EA8" s="211"/>
      <c r="EB8" s="211"/>
      <c r="EC8" s="211"/>
      <c r="ED8" s="211"/>
      <c r="EE8" s="211"/>
    </row>
    <row r="9" spans="1:135" s="15" customFormat="1" ht="15.75" thickBot="1" x14ac:dyDescent="0.3">
      <c r="A9" s="54"/>
      <c r="B9" s="41" t="s">
        <v>177</v>
      </c>
      <c r="C9" s="32"/>
      <c r="D9" s="6" t="s">
        <v>22</v>
      </c>
      <c r="E9" s="7"/>
      <c r="F9" s="8"/>
      <c r="G9" s="9"/>
      <c r="H9" s="18"/>
      <c r="I9" s="18"/>
      <c r="J9" s="18"/>
      <c r="K9" s="18"/>
      <c r="L9" s="18"/>
      <c r="M9" s="18"/>
      <c r="N9" s="18"/>
      <c r="O9" s="18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40"/>
      <c r="AA9" s="240"/>
      <c r="AB9" s="240"/>
      <c r="AC9" s="240"/>
      <c r="AD9" s="240"/>
      <c r="AE9" s="240"/>
      <c r="AF9" s="231"/>
      <c r="AG9" s="241">
        <f>(SIN((AI9*PI())/256))*(SQRT(2)*$F$11)</f>
        <v>3.9915524512145342</v>
      </c>
      <c r="AH9" s="242">
        <f>((1/(2*$F$12))/256)*AI9</f>
        <v>3.9062500000000001E-5</v>
      </c>
      <c r="AI9" s="234">
        <v>1</v>
      </c>
      <c r="AJ9" s="234">
        <f t="shared" ref="AJ9:AJ47" si="0">AJ10-1</f>
        <v>-18</v>
      </c>
      <c r="AK9" s="243">
        <f>IF((AJ9&lt;22),22,AJ9)</f>
        <v>22</v>
      </c>
      <c r="AL9" s="243">
        <f>AK9/127</f>
        <v>0.17322834645669291</v>
      </c>
      <c r="AM9" s="238">
        <f t="shared" ref="AM9:AM48" si="1">IF((AN9&gt;$F$27),1,0)</f>
        <v>0</v>
      </c>
      <c r="AN9" s="244">
        <f>IF(($F$22="Buck"),AT9,AU9)</f>
        <v>0.52660115352715575</v>
      </c>
      <c r="AO9" s="244">
        <f t="shared" ref="AO9:AO48" si="2">IF((AN9-$F$27&gt;0),(AN9-$F$27),0)</f>
        <v>0</v>
      </c>
      <c r="AP9" s="244">
        <f t="shared" ref="AP9:AP48" si="3">IF((AN9&gt;$F$27),(AN9-($F$27/2)),(AN9*0.5*$F$14/($F$14+$F$27)))</f>
        <v>0.13165028838178894</v>
      </c>
      <c r="AQ9" s="244">
        <f t="shared" ref="AQ9:AQ48" si="4">AN9-$F$27</f>
        <v>-0.27339884647284429</v>
      </c>
      <c r="AR9" s="244">
        <f>(AN9+AQ9)/2</f>
        <v>0.12660115352715573</v>
      </c>
      <c r="AS9" s="234"/>
      <c r="AT9" s="293">
        <f t="shared" ref="AT9:AT72" si="5">AL9/$AD$37</f>
        <v>0.44761098049808246</v>
      </c>
      <c r="AU9" s="294">
        <f t="shared" ref="AU9:AU72" si="6">AL9/$AE$37</f>
        <v>0.52660115352715575</v>
      </c>
      <c r="AV9" s="238"/>
      <c r="AW9" s="208"/>
      <c r="AX9" s="208"/>
      <c r="AY9" s="238"/>
      <c r="AZ9" s="238"/>
      <c r="BA9" s="238"/>
      <c r="BB9" s="238"/>
      <c r="BC9" s="238"/>
      <c r="BD9" s="238"/>
      <c r="BE9" s="302"/>
      <c r="BF9" s="211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1"/>
      <c r="DE9" s="211"/>
      <c r="DF9" s="211"/>
      <c r="DG9" s="211"/>
      <c r="DH9" s="211"/>
      <c r="DI9" s="211"/>
      <c r="DJ9" s="211"/>
      <c r="DK9" s="211"/>
      <c r="DL9" s="211"/>
      <c r="DM9" s="211"/>
      <c r="DN9" s="211"/>
      <c r="DO9" s="211"/>
      <c r="DP9" s="211"/>
      <c r="DQ9" s="211"/>
      <c r="DR9" s="211"/>
      <c r="DS9" s="211"/>
      <c r="DT9" s="211"/>
      <c r="DU9" s="211"/>
      <c r="DV9" s="211"/>
      <c r="DW9" s="211"/>
      <c r="DX9" s="211"/>
      <c r="DY9" s="211"/>
      <c r="DZ9" s="211"/>
      <c r="EA9" s="211"/>
      <c r="EB9" s="211"/>
      <c r="EC9" s="211"/>
      <c r="ED9" s="211"/>
      <c r="EE9" s="211"/>
    </row>
    <row r="10" spans="1:135" ht="16.5" thickBot="1" x14ac:dyDescent="0.3">
      <c r="A10" s="54"/>
      <c r="B10" s="41" t="s">
        <v>178</v>
      </c>
      <c r="C10" s="32"/>
      <c r="D10" s="19" t="s">
        <v>168</v>
      </c>
      <c r="E10" s="20" t="s">
        <v>9</v>
      </c>
      <c r="F10" s="14" t="s">
        <v>185</v>
      </c>
      <c r="G10" s="21" t="s">
        <v>10</v>
      </c>
      <c r="H10" s="18"/>
      <c r="I10" s="22"/>
      <c r="J10" s="22"/>
      <c r="K10" s="22"/>
      <c r="L10" s="22"/>
      <c r="M10" s="22"/>
      <c r="N10" s="22"/>
      <c r="O10" s="22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6"/>
      <c r="AA10" s="246"/>
      <c r="AB10" s="231"/>
      <c r="AC10" s="247" t="s">
        <v>277</v>
      </c>
      <c r="AD10" s="248">
        <f>AL136</f>
        <v>0.8582677165354331</v>
      </c>
      <c r="AE10" s="248"/>
      <c r="AF10" s="249"/>
      <c r="AG10" s="241">
        <f t="shared" ref="AG10:AG48" si="7">(SIN((AI10*PI())/256))*(SQRT(2)*$F$11)</f>
        <v>7.9825037893119992</v>
      </c>
      <c r="AH10" s="242">
        <f t="shared" ref="AH10:AH48" si="8">((1/(2*$F$12))/256)*AI10</f>
        <v>7.8125000000000002E-5</v>
      </c>
      <c r="AI10" s="234">
        <f>1+AI9</f>
        <v>2</v>
      </c>
      <c r="AJ10" s="234">
        <f t="shared" si="0"/>
        <v>-17</v>
      </c>
      <c r="AK10" s="243">
        <f t="shared" ref="AK10:AK48" si="9">IF((AJ10&lt;22),22,AJ10)</f>
        <v>22</v>
      </c>
      <c r="AL10" s="243">
        <f t="shared" ref="AL10:AL48" si="10">AK10/127</f>
        <v>0.17322834645669291</v>
      </c>
      <c r="AM10" s="238">
        <f t="shared" si="1"/>
        <v>0</v>
      </c>
      <c r="AN10" s="244">
        <f t="shared" ref="AN10:AN73" si="11">IF(($F$22="Buck"),AT10,AU10)</f>
        <v>0.52660115352715575</v>
      </c>
      <c r="AO10" s="244">
        <f t="shared" si="2"/>
        <v>0</v>
      </c>
      <c r="AP10" s="244">
        <f t="shared" si="3"/>
        <v>0.13165028838178894</v>
      </c>
      <c r="AQ10" s="244">
        <f t="shared" si="4"/>
        <v>-0.27339884647284429</v>
      </c>
      <c r="AR10" s="244">
        <f t="shared" ref="AR10:AR48" si="12">(AN10+AQ10)/2</f>
        <v>0.12660115352715573</v>
      </c>
      <c r="AS10" s="250"/>
      <c r="AT10" s="295">
        <f t="shared" si="5"/>
        <v>0.44761098049808246</v>
      </c>
      <c r="AU10" s="296">
        <f t="shared" si="6"/>
        <v>0.52660115352715575</v>
      </c>
      <c r="AV10" s="234"/>
    </row>
    <row r="11" spans="1:135" s="15" customFormat="1" ht="18.75" x14ac:dyDescent="0.25">
      <c r="A11" s="54"/>
      <c r="B11" s="41"/>
      <c r="C11" s="55"/>
      <c r="D11" s="43" t="s">
        <v>15</v>
      </c>
      <c r="E11" s="23" t="s">
        <v>13</v>
      </c>
      <c r="F11" s="192">
        <v>230</v>
      </c>
      <c r="G11" s="24" t="s">
        <v>12</v>
      </c>
      <c r="H11" s="17"/>
      <c r="I11" s="17"/>
      <c r="J11" s="17"/>
      <c r="K11" s="17"/>
      <c r="L11" s="17"/>
      <c r="M11" s="17"/>
      <c r="N11" s="17"/>
      <c r="O11" s="17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1"/>
      <c r="AA11" s="231"/>
      <c r="AB11" s="231"/>
      <c r="AC11" s="247" t="s">
        <v>55</v>
      </c>
      <c r="AD11" s="248">
        <f>AN136</f>
        <v>2.609069351566363</v>
      </c>
      <c r="AE11" s="248"/>
      <c r="AF11" s="231"/>
      <c r="AG11" s="241">
        <f t="shared" si="7"/>
        <v>11.972252991700751</v>
      </c>
      <c r="AH11" s="242">
        <f t="shared" si="8"/>
        <v>1.171875E-4</v>
      </c>
      <c r="AI11" s="234">
        <f t="shared" ref="AI11:AI48" si="13">1+AI10</f>
        <v>3</v>
      </c>
      <c r="AJ11" s="234">
        <f t="shared" si="0"/>
        <v>-16</v>
      </c>
      <c r="AK11" s="243">
        <f t="shared" si="9"/>
        <v>22</v>
      </c>
      <c r="AL11" s="243">
        <f t="shared" si="10"/>
        <v>0.17322834645669291</v>
      </c>
      <c r="AM11" s="238">
        <f t="shared" si="1"/>
        <v>0</v>
      </c>
      <c r="AN11" s="244">
        <f t="shared" si="11"/>
        <v>0.52660115352715575</v>
      </c>
      <c r="AO11" s="244">
        <f t="shared" si="2"/>
        <v>0</v>
      </c>
      <c r="AP11" s="244">
        <f t="shared" si="3"/>
        <v>0.13165028838178894</v>
      </c>
      <c r="AQ11" s="244">
        <f t="shared" si="4"/>
        <v>-0.27339884647284429</v>
      </c>
      <c r="AR11" s="244">
        <f t="shared" si="12"/>
        <v>0.12660115352715573</v>
      </c>
      <c r="AS11" s="234"/>
      <c r="AT11" s="295">
        <f t="shared" si="5"/>
        <v>0.44761098049808246</v>
      </c>
      <c r="AU11" s="296">
        <f t="shared" si="6"/>
        <v>0.52660115352715575</v>
      </c>
      <c r="AV11" s="238"/>
      <c r="AW11" s="208"/>
      <c r="AX11" s="208"/>
      <c r="AY11" s="238"/>
      <c r="AZ11" s="238"/>
      <c r="BA11" s="238"/>
      <c r="BB11" s="238"/>
      <c r="BC11" s="238"/>
      <c r="BD11" s="238"/>
      <c r="BE11" s="302"/>
      <c r="BF11" s="211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</row>
    <row r="12" spans="1:135" s="15" customFormat="1" ht="19.5" thickBot="1" x14ac:dyDescent="0.3">
      <c r="A12" s="54"/>
      <c r="B12" s="41"/>
      <c r="C12" s="55"/>
      <c r="D12" s="44" t="s">
        <v>16</v>
      </c>
      <c r="E12" s="25" t="s">
        <v>8</v>
      </c>
      <c r="F12" s="193">
        <v>50</v>
      </c>
      <c r="G12" s="26" t="s">
        <v>0</v>
      </c>
      <c r="H12" s="17"/>
      <c r="I12" s="17"/>
      <c r="J12" s="17"/>
      <c r="K12" s="17"/>
      <c r="L12" s="17"/>
      <c r="M12" s="17"/>
      <c r="N12" s="17"/>
      <c r="O12" s="17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1"/>
      <c r="AA12" s="231"/>
      <c r="AB12" s="231"/>
      <c r="AC12" s="247"/>
      <c r="AD12" s="248"/>
      <c r="AE12" s="248"/>
      <c r="AF12" s="231"/>
      <c r="AG12" s="241">
        <f t="shared" si="7"/>
        <v>15.960199216826359</v>
      </c>
      <c r="AH12" s="242">
        <f t="shared" si="8"/>
        <v>1.5625E-4</v>
      </c>
      <c r="AI12" s="234">
        <f t="shared" si="13"/>
        <v>4</v>
      </c>
      <c r="AJ12" s="234">
        <f t="shared" si="0"/>
        <v>-15</v>
      </c>
      <c r="AK12" s="243">
        <f t="shared" si="9"/>
        <v>22</v>
      </c>
      <c r="AL12" s="243">
        <f t="shared" si="10"/>
        <v>0.17322834645669291</v>
      </c>
      <c r="AM12" s="238">
        <f t="shared" si="1"/>
        <v>0</v>
      </c>
      <c r="AN12" s="244">
        <f t="shared" si="11"/>
        <v>0.52660115352715575</v>
      </c>
      <c r="AO12" s="244">
        <f t="shared" si="2"/>
        <v>0</v>
      </c>
      <c r="AP12" s="244">
        <f t="shared" si="3"/>
        <v>0.13165028838178894</v>
      </c>
      <c r="AQ12" s="244">
        <f t="shared" si="4"/>
        <v>-0.27339884647284429</v>
      </c>
      <c r="AR12" s="244">
        <f t="shared" si="12"/>
        <v>0.12660115352715573</v>
      </c>
      <c r="AS12" s="234"/>
      <c r="AT12" s="295">
        <f t="shared" si="5"/>
        <v>0.44761098049808246</v>
      </c>
      <c r="AU12" s="296">
        <f t="shared" si="6"/>
        <v>0.52660115352715575</v>
      </c>
      <c r="AV12" s="234"/>
      <c r="AW12" s="208"/>
      <c r="AX12" s="208"/>
      <c r="AY12" s="238"/>
      <c r="AZ12" s="238"/>
      <c r="BA12" s="238"/>
      <c r="BB12" s="238"/>
      <c r="BC12" s="238"/>
      <c r="BD12" s="238"/>
      <c r="BE12" s="302"/>
      <c r="BF12" s="211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11"/>
      <c r="BU12" s="211"/>
      <c r="BV12" s="211"/>
      <c r="BW12" s="211"/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1"/>
      <c r="CI12" s="211"/>
      <c r="CJ12" s="211"/>
      <c r="CK12" s="211"/>
      <c r="CL12" s="211"/>
      <c r="CM12" s="211"/>
      <c r="CN12" s="211"/>
      <c r="CO12" s="211"/>
      <c r="CP12" s="211"/>
      <c r="CQ12" s="211"/>
      <c r="CR12" s="211"/>
      <c r="CS12" s="211"/>
      <c r="CT12" s="211"/>
      <c r="CU12" s="211"/>
      <c r="CV12" s="211"/>
      <c r="CW12" s="211"/>
      <c r="CX12" s="211"/>
      <c r="CY12" s="211"/>
      <c r="CZ12" s="211"/>
      <c r="DA12" s="211"/>
      <c r="DB12" s="211"/>
      <c r="DC12" s="211"/>
      <c r="DD12" s="211"/>
      <c r="DE12" s="211"/>
      <c r="DF12" s="211"/>
      <c r="DG12" s="211"/>
      <c r="DH12" s="211"/>
      <c r="DI12" s="211"/>
      <c r="DJ12" s="211"/>
      <c r="DK12" s="211"/>
      <c r="DL12" s="211"/>
      <c r="DM12" s="211"/>
      <c r="DN12" s="211"/>
      <c r="DO12" s="211"/>
      <c r="DP12" s="211"/>
      <c r="DQ12" s="211"/>
      <c r="DR12" s="211"/>
      <c r="DS12" s="211"/>
      <c r="DT12" s="211"/>
      <c r="DU12" s="211"/>
      <c r="DV12" s="211"/>
      <c r="DW12" s="211"/>
      <c r="DX12" s="211"/>
      <c r="DY12" s="211"/>
      <c r="DZ12" s="211"/>
      <c r="EA12" s="211"/>
      <c r="EB12" s="211"/>
      <c r="EC12" s="211"/>
      <c r="ED12" s="211"/>
      <c r="EE12" s="211"/>
    </row>
    <row r="13" spans="1:135" ht="19.5" thickBot="1" x14ac:dyDescent="0.3">
      <c r="A13" s="54"/>
      <c r="B13" s="42" t="s">
        <v>179</v>
      </c>
      <c r="C13" s="55"/>
      <c r="D13" s="44" t="s">
        <v>24</v>
      </c>
      <c r="E13" s="65" t="s">
        <v>18</v>
      </c>
      <c r="F13" s="191">
        <v>60</v>
      </c>
      <c r="G13" s="31" t="s">
        <v>12</v>
      </c>
      <c r="H13" s="17"/>
      <c r="I13" s="17"/>
      <c r="J13" s="17"/>
      <c r="K13" s="17"/>
      <c r="L13" s="17"/>
      <c r="M13" s="17"/>
      <c r="N13" s="17"/>
      <c r="O13" s="17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1"/>
      <c r="AA13" s="231"/>
      <c r="AB13" s="231"/>
      <c r="AC13" s="251" t="s">
        <v>56</v>
      </c>
      <c r="AD13" s="248"/>
      <c r="AE13" s="248"/>
      <c r="AF13" s="231"/>
      <c r="AG13" s="241">
        <f t="shared" si="7"/>
        <v>19.945741894656141</v>
      </c>
      <c r="AH13" s="242">
        <f t="shared" si="8"/>
        <v>1.9531250000000001E-4</v>
      </c>
      <c r="AI13" s="234">
        <f t="shared" si="13"/>
        <v>5</v>
      </c>
      <c r="AJ13" s="234">
        <f t="shared" si="0"/>
        <v>-14</v>
      </c>
      <c r="AK13" s="243">
        <f t="shared" si="9"/>
        <v>22</v>
      </c>
      <c r="AL13" s="243">
        <f t="shared" si="10"/>
        <v>0.17322834645669291</v>
      </c>
      <c r="AM13" s="238">
        <f t="shared" si="1"/>
        <v>0</v>
      </c>
      <c r="AN13" s="244">
        <f t="shared" si="11"/>
        <v>0.52660115352715575</v>
      </c>
      <c r="AO13" s="244">
        <f t="shared" si="2"/>
        <v>0</v>
      </c>
      <c r="AP13" s="244">
        <f t="shared" si="3"/>
        <v>0.13165028838178894</v>
      </c>
      <c r="AQ13" s="244">
        <f t="shared" si="4"/>
        <v>-0.27339884647284429</v>
      </c>
      <c r="AR13" s="244">
        <f t="shared" si="12"/>
        <v>0.12660115352715573</v>
      </c>
      <c r="AS13" s="234"/>
      <c r="AT13" s="295">
        <f t="shared" si="5"/>
        <v>0.44761098049808246</v>
      </c>
      <c r="AU13" s="296">
        <f t="shared" si="6"/>
        <v>0.52660115352715575</v>
      </c>
      <c r="AV13" s="234"/>
    </row>
    <row r="14" spans="1:135" ht="19.5" thickBot="1" x14ac:dyDescent="0.3">
      <c r="A14" s="54"/>
      <c r="B14" s="42" t="s">
        <v>180</v>
      </c>
      <c r="C14" s="55"/>
      <c r="D14" s="44" t="s">
        <v>11</v>
      </c>
      <c r="E14" s="65" t="s">
        <v>17</v>
      </c>
      <c r="F14" s="191">
        <v>0.8</v>
      </c>
      <c r="G14" s="31" t="s">
        <v>26</v>
      </c>
      <c r="H14" s="17"/>
      <c r="I14" s="17"/>
      <c r="J14" s="17"/>
      <c r="K14" s="17"/>
      <c r="L14" s="17"/>
      <c r="M14" s="17"/>
      <c r="N14" s="17"/>
      <c r="O14" s="17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1"/>
      <c r="AA14" s="231"/>
      <c r="AB14" s="231"/>
      <c r="AC14" s="252" t="s">
        <v>57</v>
      </c>
      <c r="AD14" s="253">
        <f>(DEGREES(ASIN($F$35/(SQRT(2)*$F$11))))/(2*PI()*$F$12*57.3)</f>
        <v>3.7269347176709582E-4</v>
      </c>
      <c r="AE14" s="231"/>
      <c r="AF14" s="231"/>
      <c r="AG14" s="241">
        <f t="shared" si="7"/>
        <v>23.928280817122793</v>
      </c>
      <c r="AH14" s="242">
        <f t="shared" si="8"/>
        <v>2.3437499999999999E-4</v>
      </c>
      <c r="AI14" s="234">
        <f t="shared" si="13"/>
        <v>6</v>
      </c>
      <c r="AJ14" s="234">
        <f t="shared" si="0"/>
        <v>-13</v>
      </c>
      <c r="AK14" s="243">
        <f t="shared" si="9"/>
        <v>22</v>
      </c>
      <c r="AL14" s="243">
        <f t="shared" si="10"/>
        <v>0.17322834645669291</v>
      </c>
      <c r="AM14" s="238">
        <f t="shared" si="1"/>
        <v>0</v>
      </c>
      <c r="AN14" s="244">
        <f t="shared" si="11"/>
        <v>0.52660115352715575</v>
      </c>
      <c r="AO14" s="244">
        <f t="shared" si="2"/>
        <v>0</v>
      </c>
      <c r="AP14" s="244">
        <f t="shared" si="3"/>
        <v>0.13165028838178894</v>
      </c>
      <c r="AQ14" s="244">
        <f t="shared" si="4"/>
        <v>-0.27339884647284429</v>
      </c>
      <c r="AR14" s="244">
        <f t="shared" si="12"/>
        <v>0.12660115352715573</v>
      </c>
      <c r="AS14" s="234"/>
      <c r="AT14" s="295">
        <f t="shared" si="5"/>
        <v>0.44761098049808246</v>
      </c>
      <c r="AU14" s="296">
        <f t="shared" si="6"/>
        <v>0.52660115352715575</v>
      </c>
      <c r="AV14" s="234"/>
      <c r="AY14" s="234"/>
    </row>
    <row r="15" spans="1:135" ht="18.75" x14ac:dyDescent="0.35">
      <c r="A15" s="54"/>
      <c r="B15" s="41"/>
      <c r="C15" s="55"/>
      <c r="D15" s="31" t="s">
        <v>92</v>
      </c>
      <c r="E15" s="25" t="s">
        <v>170</v>
      </c>
      <c r="F15" s="192">
        <v>0.85</v>
      </c>
      <c r="G15" s="26" t="s">
        <v>135</v>
      </c>
      <c r="H15" s="17"/>
      <c r="I15" s="27"/>
      <c r="J15" s="27"/>
      <c r="K15" s="27"/>
      <c r="L15" s="27"/>
      <c r="M15" s="27"/>
      <c r="N15" s="27"/>
      <c r="O15" s="27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31"/>
      <c r="AA15" s="231"/>
      <c r="AB15" s="231"/>
      <c r="AC15" s="252" t="s">
        <v>58</v>
      </c>
      <c r="AD15" s="253">
        <f>(DEGREES(ASIN($F$36/(SQRT(2)*$F$11))))/(2*PI()*$F$12*57.3)</f>
        <v>2.5959886622361995E-4</v>
      </c>
      <c r="AE15" s="231"/>
      <c r="AF15" s="231"/>
      <c r="AG15" s="241">
        <f t="shared" si="7"/>
        <v>27.907216228513519</v>
      </c>
      <c r="AH15" s="242">
        <f t="shared" si="8"/>
        <v>2.7343750000000003E-4</v>
      </c>
      <c r="AI15" s="234">
        <f t="shared" si="13"/>
        <v>7</v>
      </c>
      <c r="AJ15" s="234">
        <f t="shared" si="0"/>
        <v>-12</v>
      </c>
      <c r="AK15" s="243">
        <f t="shared" si="9"/>
        <v>22</v>
      </c>
      <c r="AL15" s="243">
        <f t="shared" si="10"/>
        <v>0.17322834645669291</v>
      </c>
      <c r="AM15" s="238">
        <f t="shared" si="1"/>
        <v>0</v>
      </c>
      <c r="AN15" s="244">
        <f t="shared" si="11"/>
        <v>0.52660115352715575</v>
      </c>
      <c r="AO15" s="244">
        <f t="shared" si="2"/>
        <v>0</v>
      </c>
      <c r="AP15" s="244">
        <f t="shared" si="3"/>
        <v>0.13165028838178894</v>
      </c>
      <c r="AQ15" s="244">
        <f t="shared" si="4"/>
        <v>-0.27339884647284429</v>
      </c>
      <c r="AR15" s="244">
        <f t="shared" si="12"/>
        <v>0.12660115352715573</v>
      </c>
      <c r="AS15" s="234"/>
      <c r="AT15" s="295">
        <f t="shared" si="5"/>
        <v>0.44761098049808246</v>
      </c>
      <c r="AU15" s="296">
        <f t="shared" si="6"/>
        <v>0.52660115352715575</v>
      </c>
      <c r="AV15" s="234"/>
      <c r="AY15" s="234"/>
    </row>
    <row r="16" spans="1:135" s="15" customFormat="1" ht="18.75" x14ac:dyDescent="0.25">
      <c r="A16" s="54"/>
      <c r="B16" s="41"/>
      <c r="C16" s="55"/>
      <c r="D16" s="44" t="s">
        <v>36</v>
      </c>
      <c r="E16" s="25" t="s">
        <v>37</v>
      </c>
      <c r="F16" s="26">
        <f>F13*F14</f>
        <v>48</v>
      </c>
      <c r="G16" s="26" t="s">
        <v>39</v>
      </c>
      <c r="H16" s="17"/>
      <c r="I16" s="17"/>
      <c r="J16" s="17"/>
      <c r="K16" s="17"/>
      <c r="L16" s="17"/>
      <c r="M16" s="17"/>
      <c r="N16" s="17"/>
      <c r="O16" s="17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1"/>
      <c r="AA16" s="231"/>
      <c r="AB16" s="231"/>
      <c r="AC16" s="247"/>
      <c r="AD16" s="253"/>
      <c r="AE16" s="231"/>
      <c r="AF16" s="231"/>
      <c r="AG16" s="241">
        <f t="shared" si="7"/>
        <v>31.881948915791039</v>
      </c>
      <c r="AH16" s="242">
        <f t="shared" si="8"/>
        <v>3.1250000000000001E-4</v>
      </c>
      <c r="AI16" s="234">
        <f t="shared" si="13"/>
        <v>8</v>
      </c>
      <c r="AJ16" s="234">
        <f t="shared" si="0"/>
        <v>-11</v>
      </c>
      <c r="AK16" s="243">
        <f t="shared" si="9"/>
        <v>22</v>
      </c>
      <c r="AL16" s="243">
        <f t="shared" si="10"/>
        <v>0.17322834645669291</v>
      </c>
      <c r="AM16" s="238">
        <f t="shared" si="1"/>
        <v>0</v>
      </c>
      <c r="AN16" s="244">
        <f t="shared" si="11"/>
        <v>0.52660115352715575</v>
      </c>
      <c r="AO16" s="244">
        <f t="shared" si="2"/>
        <v>0</v>
      </c>
      <c r="AP16" s="244">
        <f t="shared" si="3"/>
        <v>0.13165028838178894</v>
      </c>
      <c r="AQ16" s="244">
        <f t="shared" si="4"/>
        <v>-0.27339884647284429</v>
      </c>
      <c r="AR16" s="244">
        <f t="shared" si="12"/>
        <v>0.12660115352715573</v>
      </c>
      <c r="AS16" s="234"/>
      <c r="AT16" s="295">
        <f t="shared" si="5"/>
        <v>0.44761098049808246</v>
      </c>
      <c r="AU16" s="296">
        <f t="shared" si="6"/>
        <v>0.52660115352715575</v>
      </c>
      <c r="AV16" s="234"/>
      <c r="AW16" s="208"/>
      <c r="AX16" s="208"/>
      <c r="AY16" s="234"/>
      <c r="AZ16" s="238"/>
      <c r="BA16" s="238"/>
      <c r="BB16" s="238"/>
      <c r="BC16" s="238"/>
      <c r="BD16" s="238"/>
      <c r="BE16" s="302"/>
      <c r="BF16" s="211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G16" s="211"/>
      <c r="DH16" s="211"/>
      <c r="DI16" s="211"/>
      <c r="DJ16" s="211"/>
      <c r="DK16" s="211"/>
      <c r="DL16" s="211"/>
      <c r="DM16" s="211"/>
      <c r="DN16" s="211"/>
      <c r="DO16" s="211"/>
      <c r="DP16" s="211"/>
      <c r="DQ16" s="211"/>
      <c r="DR16" s="211"/>
      <c r="DS16" s="211"/>
      <c r="DT16" s="211"/>
      <c r="DU16" s="211"/>
      <c r="DV16" s="211"/>
      <c r="DW16" s="211"/>
      <c r="DX16" s="211"/>
      <c r="DY16" s="211"/>
      <c r="DZ16" s="211"/>
      <c r="EA16" s="211"/>
      <c r="EB16" s="211"/>
      <c r="EC16" s="211"/>
      <c r="ED16" s="211"/>
      <c r="EE16" s="211"/>
    </row>
    <row r="17" spans="1:135" s="15" customFormat="1" ht="18.75" x14ac:dyDescent="0.25">
      <c r="A17" s="54"/>
      <c r="B17" s="41"/>
      <c r="C17" s="55"/>
      <c r="D17" s="44" t="s">
        <v>40</v>
      </c>
      <c r="E17" s="25" t="s">
        <v>38</v>
      </c>
      <c r="F17" s="28">
        <f>F16/F15</f>
        <v>56.470588235294116</v>
      </c>
      <c r="G17" s="26" t="s">
        <v>39</v>
      </c>
      <c r="H17" s="17"/>
      <c r="I17" s="17"/>
      <c r="J17" s="17"/>
      <c r="K17" s="17"/>
      <c r="L17" s="17"/>
      <c r="M17" s="17"/>
      <c r="N17" s="17"/>
      <c r="O17" s="17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1"/>
      <c r="AA17" s="231"/>
      <c r="AB17" s="231"/>
      <c r="AC17" s="247" t="s">
        <v>278</v>
      </c>
      <c r="AD17" s="247">
        <f>1/((1/(2*F12))/256)</f>
        <v>25600</v>
      </c>
      <c r="AE17" s="231"/>
      <c r="AF17" s="231"/>
      <c r="AG17" s="241">
        <f t="shared" si="7"/>
        <v>35.851880298832867</v>
      </c>
      <c r="AH17" s="242">
        <f t="shared" si="8"/>
        <v>3.5156249999999999E-4</v>
      </c>
      <c r="AI17" s="234">
        <f t="shared" si="13"/>
        <v>9</v>
      </c>
      <c r="AJ17" s="234">
        <f t="shared" si="0"/>
        <v>-10</v>
      </c>
      <c r="AK17" s="243">
        <f t="shared" si="9"/>
        <v>22</v>
      </c>
      <c r="AL17" s="243">
        <f t="shared" si="10"/>
        <v>0.17322834645669291</v>
      </c>
      <c r="AM17" s="238">
        <f t="shared" si="1"/>
        <v>0</v>
      </c>
      <c r="AN17" s="244">
        <f t="shared" si="11"/>
        <v>0.52660115352715575</v>
      </c>
      <c r="AO17" s="244">
        <f t="shared" si="2"/>
        <v>0</v>
      </c>
      <c r="AP17" s="244">
        <f t="shared" si="3"/>
        <v>0.13165028838178894</v>
      </c>
      <c r="AQ17" s="244">
        <f t="shared" si="4"/>
        <v>-0.27339884647284429</v>
      </c>
      <c r="AR17" s="244">
        <f t="shared" si="12"/>
        <v>0.12660115352715573</v>
      </c>
      <c r="AS17" s="234"/>
      <c r="AT17" s="295">
        <f t="shared" si="5"/>
        <v>0.44761098049808246</v>
      </c>
      <c r="AU17" s="296">
        <f t="shared" si="6"/>
        <v>0.52660115352715575</v>
      </c>
      <c r="AV17" s="234"/>
      <c r="AW17" s="208"/>
      <c r="AX17" s="208"/>
      <c r="AY17" s="234"/>
      <c r="AZ17" s="238"/>
      <c r="BA17" s="238"/>
      <c r="BB17" s="238"/>
      <c r="BC17" s="238"/>
      <c r="BD17" s="238"/>
      <c r="BE17" s="302"/>
      <c r="BF17" s="211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11"/>
      <c r="BU17" s="211"/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211"/>
      <c r="DA17" s="211"/>
      <c r="DB17" s="211"/>
      <c r="DC17" s="211"/>
      <c r="DD17" s="211"/>
      <c r="DE17" s="211"/>
      <c r="DF17" s="211"/>
      <c r="DG17" s="211"/>
      <c r="DH17" s="211"/>
      <c r="DI17" s="211"/>
      <c r="DJ17" s="211"/>
      <c r="DK17" s="211"/>
      <c r="DL17" s="211"/>
      <c r="DM17" s="211"/>
      <c r="DN17" s="211"/>
      <c r="DO17" s="211"/>
      <c r="DP17" s="211"/>
      <c r="DQ17" s="211"/>
      <c r="DR17" s="211"/>
      <c r="DS17" s="211"/>
      <c r="DT17" s="211"/>
      <c r="DU17" s="211"/>
      <c r="DV17" s="211"/>
      <c r="DW17" s="211"/>
      <c r="DX17" s="211"/>
      <c r="DY17" s="211"/>
      <c r="DZ17" s="211"/>
      <c r="EA17" s="211"/>
      <c r="EB17" s="211"/>
      <c r="EC17" s="211"/>
      <c r="ED17" s="211"/>
      <c r="EE17" s="211"/>
    </row>
    <row r="18" spans="1:135" s="15" customFormat="1" ht="18.75" x14ac:dyDescent="0.25">
      <c r="A18" s="54"/>
      <c r="B18" s="41"/>
      <c r="C18" s="55"/>
      <c r="D18" s="44" t="s">
        <v>41</v>
      </c>
      <c r="E18" s="25" t="s">
        <v>42</v>
      </c>
      <c r="F18" s="28">
        <f>F17/F11</f>
        <v>0.24552429667519182</v>
      </c>
      <c r="G18" s="26" t="s">
        <v>26</v>
      </c>
      <c r="H18" s="17"/>
      <c r="I18" s="17"/>
      <c r="J18" s="17"/>
      <c r="K18" s="17"/>
      <c r="L18" s="17"/>
      <c r="M18" s="17"/>
      <c r="N18" s="17"/>
      <c r="O18" s="17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1"/>
      <c r="AA18" s="231"/>
      <c r="AB18" s="231"/>
      <c r="AC18" s="247"/>
      <c r="AD18" s="247"/>
      <c r="AE18" s="231"/>
      <c r="AF18" s="231"/>
      <c r="AG18" s="241">
        <f t="shared" si="7"/>
        <v>39.81641252057527</v>
      </c>
      <c r="AH18" s="242">
        <f t="shared" si="8"/>
        <v>3.9062500000000002E-4</v>
      </c>
      <c r="AI18" s="234">
        <f t="shared" si="13"/>
        <v>10</v>
      </c>
      <c r="AJ18" s="234">
        <f t="shared" si="0"/>
        <v>-9</v>
      </c>
      <c r="AK18" s="243">
        <f t="shared" si="9"/>
        <v>22</v>
      </c>
      <c r="AL18" s="243">
        <f t="shared" si="10"/>
        <v>0.17322834645669291</v>
      </c>
      <c r="AM18" s="238">
        <f t="shared" si="1"/>
        <v>0</v>
      </c>
      <c r="AN18" s="244">
        <f t="shared" si="11"/>
        <v>0.52660115352715575</v>
      </c>
      <c r="AO18" s="244">
        <f t="shared" si="2"/>
        <v>0</v>
      </c>
      <c r="AP18" s="244">
        <f t="shared" si="3"/>
        <v>0.13165028838178894</v>
      </c>
      <c r="AQ18" s="244">
        <f t="shared" si="4"/>
        <v>-0.27339884647284429</v>
      </c>
      <c r="AR18" s="244">
        <f t="shared" si="12"/>
        <v>0.12660115352715573</v>
      </c>
      <c r="AS18" s="234"/>
      <c r="AT18" s="295">
        <f t="shared" si="5"/>
        <v>0.44761098049808246</v>
      </c>
      <c r="AU18" s="296">
        <f t="shared" si="6"/>
        <v>0.52660115352715575</v>
      </c>
      <c r="AV18" s="234"/>
      <c r="AW18" s="208"/>
      <c r="AX18" s="208"/>
      <c r="AY18" s="234"/>
      <c r="AZ18" s="238"/>
      <c r="BA18" s="238"/>
      <c r="BB18" s="238"/>
      <c r="BC18" s="238"/>
      <c r="BD18" s="238"/>
      <c r="BE18" s="302"/>
      <c r="BF18" s="211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  <c r="DB18" s="211"/>
      <c r="DC18" s="211"/>
      <c r="DD18" s="211"/>
      <c r="DE18" s="211"/>
      <c r="DF18" s="211"/>
      <c r="DG18" s="211"/>
      <c r="DH18" s="211"/>
      <c r="DI18" s="211"/>
      <c r="DJ18" s="211"/>
      <c r="DK18" s="211"/>
      <c r="DL18" s="211"/>
      <c r="DM18" s="211"/>
      <c r="DN18" s="211"/>
      <c r="DO18" s="211"/>
      <c r="DP18" s="211"/>
      <c r="DQ18" s="211"/>
      <c r="DR18" s="211"/>
      <c r="DS18" s="211"/>
      <c r="DT18" s="211"/>
      <c r="DU18" s="211"/>
      <c r="DV18" s="211"/>
      <c r="DW18" s="211"/>
      <c r="DX18" s="211"/>
      <c r="DY18" s="211"/>
      <c r="DZ18" s="211"/>
      <c r="EA18" s="211"/>
      <c r="EB18" s="211"/>
      <c r="EC18" s="211"/>
      <c r="ED18" s="211"/>
      <c r="EE18" s="211"/>
    </row>
    <row r="19" spans="1:135" x14ac:dyDescent="0.25">
      <c r="A19" s="54"/>
      <c r="B19" s="41"/>
      <c r="C19" s="55"/>
      <c r="D19" s="31" t="s">
        <v>19</v>
      </c>
      <c r="E19" s="25" t="s">
        <v>20</v>
      </c>
      <c r="F19" s="194">
        <v>11</v>
      </c>
      <c r="G19" s="26" t="s">
        <v>12</v>
      </c>
      <c r="H19" s="17"/>
      <c r="I19" s="17"/>
      <c r="J19" s="17"/>
      <c r="K19" s="17"/>
      <c r="L19" s="17"/>
      <c r="M19" s="17"/>
      <c r="N19" s="17"/>
      <c r="O19" s="17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1"/>
      <c r="AA19" s="231"/>
      <c r="AB19" s="231"/>
      <c r="AC19" s="247" t="s">
        <v>3</v>
      </c>
      <c r="AD19" s="253">
        <f>(1/($F$12*2))-(AD15)-(AD14)</f>
        <v>9.3677076620092836E-3</v>
      </c>
      <c r="AE19" s="231"/>
      <c r="AF19" s="231"/>
      <c r="AG19" s="241">
        <f t="shared" si="7"/>
        <v>43.774948537048338</v>
      </c>
      <c r="AH19" s="242">
        <f t="shared" si="8"/>
        <v>4.296875E-4</v>
      </c>
      <c r="AI19" s="234">
        <f t="shared" si="13"/>
        <v>11</v>
      </c>
      <c r="AJ19" s="234">
        <f t="shared" si="0"/>
        <v>-8</v>
      </c>
      <c r="AK19" s="243">
        <f t="shared" si="9"/>
        <v>22</v>
      </c>
      <c r="AL19" s="243">
        <f t="shared" si="10"/>
        <v>0.17322834645669291</v>
      </c>
      <c r="AM19" s="238">
        <f t="shared" si="1"/>
        <v>0</v>
      </c>
      <c r="AN19" s="244">
        <f t="shared" si="11"/>
        <v>0.52660115352715575</v>
      </c>
      <c r="AO19" s="244">
        <f t="shared" si="2"/>
        <v>0</v>
      </c>
      <c r="AP19" s="244">
        <f t="shared" si="3"/>
        <v>0.13165028838178894</v>
      </c>
      <c r="AQ19" s="244">
        <f t="shared" si="4"/>
        <v>-0.27339884647284429</v>
      </c>
      <c r="AR19" s="244">
        <f t="shared" si="12"/>
        <v>0.12660115352715573</v>
      </c>
      <c r="AS19" s="234"/>
      <c r="AT19" s="295">
        <f t="shared" si="5"/>
        <v>0.44761098049808246</v>
      </c>
      <c r="AU19" s="296">
        <f t="shared" si="6"/>
        <v>0.52660115352715575</v>
      </c>
      <c r="AV19" s="234"/>
      <c r="AY19" s="234"/>
    </row>
    <row r="20" spans="1:135" ht="18.75" x14ac:dyDescent="0.35">
      <c r="A20" s="54"/>
      <c r="B20" s="41"/>
      <c r="C20" s="55"/>
      <c r="D20" s="31" t="s">
        <v>213</v>
      </c>
      <c r="E20" s="25" t="s">
        <v>214</v>
      </c>
      <c r="F20" s="202">
        <f>F19+4</f>
        <v>15</v>
      </c>
      <c r="G20" s="26" t="s">
        <v>12</v>
      </c>
      <c r="H20" s="17"/>
      <c r="I20" s="17"/>
      <c r="J20" s="17"/>
      <c r="K20" s="17"/>
      <c r="L20" s="17"/>
      <c r="M20" s="17"/>
      <c r="N20" s="17"/>
      <c r="O20" s="17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1"/>
      <c r="AA20" s="231"/>
      <c r="AB20" s="231"/>
      <c r="AC20" s="247" t="s">
        <v>65</v>
      </c>
      <c r="AD20" s="255">
        <f>($AD$19)/((1/(2*$F$12))/256)</f>
        <v>239.81331614743766</v>
      </c>
      <c r="AE20" s="231"/>
      <c r="AF20" s="231"/>
      <c r="AG20" s="241">
        <f t="shared" si="7"/>
        <v>47.726892207288664</v>
      </c>
      <c r="AH20" s="242">
        <f t="shared" si="8"/>
        <v>4.6874999999999998E-4</v>
      </c>
      <c r="AI20" s="234">
        <f t="shared" si="13"/>
        <v>12</v>
      </c>
      <c r="AJ20" s="234">
        <f t="shared" si="0"/>
        <v>-7</v>
      </c>
      <c r="AK20" s="243">
        <f t="shared" si="9"/>
        <v>22</v>
      </c>
      <c r="AL20" s="243">
        <f t="shared" si="10"/>
        <v>0.17322834645669291</v>
      </c>
      <c r="AM20" s="238">
        <f t="shared" si="1"/>
        <v>0</v>
      </c>
      <c r="AN20" s="244">
        <f t="shared" si="11"/>
        <v>0.52660115352715575</v>
      </c>
      <c r="AO20" s="244">
        <f t="shared" si="2"/>
        <v>0</v>
      </c>
      <c r="AP20" s="244">
        <f t="shared" si="3"/>
        <v>0.13165028838178894</v>
      </c>
      <c r="AQ20" s="244">
        <f t="shared" si="4"/>
        <v>-0.27339884647284429</v>
      </c>
      <c r="AR20" s="244">
        <f t="shared" si="12"/>
        <v>0.12660115352715573</v>
      </c>
      <c r="AS20" s="234"/>
      <c r="AT20" s="295">
        <f t="shared" si="5"/>
        <v>0.44761098049808246</v>
      </c>
      <c r="AU20" s="296">
        <f t="shared" si="6"/>
        <v>0.52660115352715575</v>
      </c>
      <c r="AV20" s="234"/>
      <c r="AY20" s="234"/>
      <c r="AZ20" s="234"/>
    </row>
    <row r="21" spans="1:135" x14ac:dyDescent="0.25">
      <c r="A21" s="54"/>
      <c r="B21" s="41"/>
      <c r="C21" s="55"/>
      <c r="Z21" s="231"/>
      <c r="AA21" s="231"/>
      <c r="AB21" s="231"/>
      <c r="AC21" s="247" t="s">
        <v>66</v>
      </c>
      <c r="AD21" s="255">
        <v>44</v>
      </c>
      <c r="AE21" s="231"/>
      <c r="AF21" s="231"/>
      <c r="AG21" s="241">
        <f t="shared" si="7"/>
        <v>51.671648383115865</v>
      </c>
      <c r="AH21" s="242">
        <f t="shared" si="8"/>
        <v>5.0781250000000002E-4</v>
      </c>
      <c r="AI21" s="234">
        <f t="shared" si="13"/>
        <v>13</v>
      </c>
      <c r="AJ21" s="234">
        <f t="shared" si="0"/>
        <v>-6</v>
      </c>
      <c r="AK21" s="243">
        <f t="shared" si="9"/>
        <v>22</v>
      </c>
      <c r="AL21" s="243">
        <f t="shared" si="10"/>
        <v>0.17322834645669291</v>
      </c>
      <c r="AM21" s="238">
        <f t="shared" si="1"/>
        <v>0</v>
      </c>
      <c r="AN21" s="244">
        <f t="shared" si="11"/>
        <v>0.52660115352715575</v>
      </c>
      <c r="AO21" s="244">
        <f t="shared" si="2"/>
        <v>0</v>
      </c>
      <c r="AP21" s="244">
        <f t="shared" si="3"/>
        <v>0.13165028838178894</v>
      </c>
      <c r="AQ21" s="244">
        <f t="shared" si="4"/>
        <v>-0.27339884647284429</v>
      </c>
      <c r="AR21" s="244">
        <f t="shared" si="12"/>
        <v>0.12660115352715573</v>
      </c>
      <c r="AS21" s="234"/>
      <c r="AT21" s="295">
        <f t="shared" si="5"/>
        <v>0.44761098049808246</v>
      </c>
      <c r="AU21" s="296">
        <f t="shared" si="6"/>
        <v>0.52660115352715575</v>
      </c>
      <c r="AV21" s="234"/>
      <c r="AY21" s="234"/>
      <c r="AZ21" s="234"/>
    </row>
    <row r="22" spans="1:135" x14ac:dyDescent="0.25">
      <c r="A22" s="54"/>
      <c r="B22" s="41"/>
      <c r="C22" s="55"/>
      <c r="D22" s="305" t="s">
        <v>89</v>
      </c>
      <c r="E22" s="306"/>
      <c r="F22" s="195" t="s">
        <v>54</v>
      </c>
      <c r="G22" s="149" t="s">
        <v>244</v>
      </c>
      <c r="H22" s="29"/>
      <c r="I22" s="29"/>
      <c r="J22" s="29"/>
      <c r="K22" s="29"/>
      <c r="L22" s="29"/>
      <c r="M22" s="29"/>
      <c r="N22" s="29"/>
      <c r="O22" s="29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31"/>
      <c r="AA22" s="231"/>
      <c r="AB22" s="231"/>
      <c r="AC22" s="247" t="s">
        <v>4</v>
      </c>
      <c r="AD22" s="255">
        <f>AD20-AD21</f>
        <v>195.81331614743766</v>
      </c>
      <c r="AE22" s="231"/>
      <c r="AF22" s="231"/>
      <c r="AG22" s="241">
        <f t="shared" si="7"/>
        <v>55.608622998759827</v>
      </c>
      <c r="AH22" s="242">
        <f t="shared" si="8"/>
        <v>5.4687500000000005E-4</v>
      </c>
      <c r="AI22" s="234">
        <f t="shared" si="13"/>
        <v>14</v>
      </c>
      <c r="AJ22" s="234">
        <f t="shared" si="0"/>
        <v>-5</v>
      </c>
      <c r="AK22" s="243">
        <f t="shared" si="9"/>
        <v>22</v>
      </c>
      <c r="AL22" s="243">
        <f t="shared" si="10"/>
        <v>0.17322834645669291</v>
      </c>
      <c r="AM22" s="238">
        <f t="shared" si="1"/>
        <v>0</v>
      </c>
      <c r="AN22" s="244">
        <f t="shared" si="11"/>
        <v>0.52660115352715575</v>
      </c>
      <c r="AO22" s="244">
        <f t="shared" si="2"/>
        <v>0</v>
      </c>
      <c r="AP22" s="244">
        <f t="shared" si="3"/>
        <v>0.13165028838178894</v>
      </c>
      <c r="AQ22" s="244">
        <f t="shared" si="4"/>
        <v>-0.27339884647284429</v>
      </c>
      <c r="AR22" s="244">
        <f t="shared" si="12"/>
        <v>0.12660115352715573</v>
      </c>
      <c r="AS22" s="234"/>
      <c r="AT22" s="295">
        <f t="shared" si="5"/>
        <v>0.44761098049808246</v>
      </c>
      <c r="AU22" s="296">
        <f t="shared" si="6"/>
        <v>0.52660115352715575</v>
      </c>
      <c r="AV22" s="234"/>
      <c r="AY22" s="234"/>
      <c r="AZ22" s="234"/>
    </row>
    <row r="23" spans="1:135" x14ac:dyDescent="0.25">
      <c r="A23" s="54"/>
      <c r="B23" s="41"/>
      <c r="C23" s="55"/>
      <c r="Z23" s="231"/>
      <c r="AA23" s="231"/>
      <c r="AB23" s="231"/>
      <c r="AC23" s="247" t="s">
        <v>5</v>
      </c>
      <c r="AD23" s="255">
        <f>AD22</f>
        <v>195.81331614743766</v>
      </c>
      <c r="AE23" s="231"/>
      <c r="AF23" s="231"/>
      <c r="AG23" s="241">
        <f t="shared" si="7"/>
        <v>59.537223160324778</v>
      </c>
      <c r="AH23" s="242">
        <f t="shared" si="8"/>
        <v>5.8593749999999998E-4</v>
      </c>
      <c r="AI23" s="234">
        <f t="shared" si="13"/>
        <v>15</v>
      </c>
      <c r="AJ23" s="234">
        <f t="shared" si="0"/>
        <v>-4</v>
      </c>
      <c r="AK23" s="243">
        <f t="shared" si="9"/>
        <v>22</v>
      </c>
      <c r="AL23" s="243">
        <f t="shared" si="10"/>
        <v>0.17322834645669291</v>
      </c>
      <c r="AM23" s="238">
        <f t="shared" si="1"/>
        <v>0</v>
      </c>
      <c r="AN23" s="244">
        <f t="shared" si="11"/>
        <v>0.52660115352715575</v>
      </c>
      <c r="AO23" s="244">
        <f t="shared" si="2"/>
        <v>0</v>
      </c>
      <c r="AP23" s="244">
        <f t="shared" si="3"/>
        <v>0.13165028838178894</v>
      </c>
      <c r="AQ23" s="244">
        <f t="shared" si="4"/>
        <v>-0.27339884647284429</v>
      </c>
      <c r="AR23" s="244">
        <f t="shared" si="12"/>
        <v>0.12660115352715573</v>
      </c>
      <c r="AS23" s="234"/>
      <c r="AT23" s="295">
        <f t="shared" si="5"/>
        <v>0.44761098049808246</v>
      </c>
      <c r="AU23" s="296">
        <f t="shared" si="6"/>
        <v>0.52660115352715575</v>
      </c>
      <c r="AV23" s="234"/>
      <c r="AY23" s="234"/>
      <c r="AZ23" s="234"/>
    </row>
    <row r="24" spans="1:135" x14ac:dyDescent="0.25">
      <c r="A24" s="54"/>
      <c r="B24" s="41"/>
      <c r="C24" s="55"/>
      <c r="D24" s="45" t="s">
        <v>47</v>
      </c>
      <c r="E24" s="30"/>
      <c r="F24" s="13"/>
      <c r="G24" s="31"/>
      <c r="H24" s="17"/>
      <c r="I24" s="17"/>
      <c r="J24" s="17"/>
      <c r="K24" s="17"/>
      <c r="L24" s="17"/>
      <c r="M24" s="17"/>
      <c r="N24" s="17"/>
      <c r="O24" s="17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1"/>
      <c r="AA24" s="231"/>
      <c r="AB24" s="231"/>
      <c r="AC24" s="247" t="s">
        <v>59</v>
      </c>
      <c r="AD24" s="255">
        <f>0.5*AD22*AD23</f>
        <v>19171.427390328186</v>
      </c>
      <c r="AE24" s="231"/>
      <c r="AF24" s="231"/>
      <c r="AG24" s="241">
        <f t="shared" si="7"/>
        <v>63.456857235076889</v>
      </c>
      <c r="AH24" s="242">
        <f t="shared" si="8"/>
        <v>6.2500000000000001E-4</v>
      </c>
      <c r="AI24" s="234">
        <f t="shared" si="13"/>
        <v>16</v>
      </c>
      <c r="AJ24" s="234">
        <f t="shared" si="0"/>
        <v>-3</v>
      </c>
      <c r="AK24" s="243">
        <f t="shared" si="9"/>
        <v>22</v>
      </c>
      <c r="AL24" s="243">
        <f t="shared" si="10"/>
        <v>0.17322834645669291</v>
      </c>
      <c r="AM24" s="238">
        <f t="shared" si="1"/>
        <v>0</v>
      </c>
      <c r="AN24" s="244">
        <f t="shared" si="11"/>
        <v>0.52660115352715575</v>
      </c>
      <c r="AO24" s="244">
        <f t="shared" si="2"/>
        <v>0</v>
      </c>
      <c r="AP24" s="244">
        <f t="shared" si="3"/>
        <v>0.13165028838178894</v>
      </c>
      <c r="AQ24" s="244">
        <f t="shared" si="4"/>
        <v>-0.27339884647284429</v>
      </c>
      <c r="AR24" s="244">
        <f t="shared" si="12"/>
        <v>0.12660115352715573</v>
      </c>
      <c r="AS24" s="234"/>
      <c r="AT24" s="295">
        <f t="shared" si="5"/>
        <v>0.44761098049808246</v>
      </c>
      <c r="AU24" s="296">
        <f t="shared" si="6"/>
        <v>0.52660115352715575</v>
      </c>
      <c r="AV24" s="234"/>
      <c r="AY24" s="234"/>
      <c r="AZ24" s="234"/>
    </row>
    <row r="25" spans="1:135" ht="18.75" x14ac:dyDescent="0.35">
      <c r="A25" s="54"/>
      <c r="B25" s="41"/>
      <c r="C25" s="55"/>
      <c r="D25" s="46" t="s">
        <v>48</v>
      </c>
      <c r="E25" s="23" t="s">
        <v>49</v>
      </c>
      <c r="F25" s="192">
        <v>120</v>
      </c>
      <c r="G25" s="24" t="s">
        <v>50</v>
      </c>
      <c r="H25" s="17"/>
      <c r="I25" s="17"/>
      <c r="J25" s="17"/>
      <c r="K25" s="17"/>
      <c r="L25" s="17"/>
      <c r="M25" s="17"/>
      <c r="N25" s="17"/>
      <c r="O25" s="17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1"/>
      <c r="AA25" s="231"/>
      <c r="AB25" s="231"/>
      <c r="AC25" s="247" t="s">
        <v>60</v>
      </c>
      <c r="AD25" s="255">
        <f>256*AD21</f>
        <v>11264</v>
      </c>
      <c r="AE25" s="259"/>
      <c r="AF25" s="231"/>
      <c r="AG25" s="241">
        <f t="shared" si="7"/>
        <v>67.36693494054208</v>
      </c>
      <c r="AH25" s="242">
        <f t="shared" si="8"/>
        <v>6.6406250000000005E-4</v>
      </c>
      <c r="AI25" s="234">
        <f t="shared" si="13"/>
        <v>17</v>
      </c>
      <c r="AJ25" s="234">
        <f t="shared" si="0"/>
        <v>-2</v>
      </c>
      <c r="AK25" s="243">
        <f t="shared" si="9"/>
        <v>22</v>
      </c>
      <c r="AL25" s="243">
        <f t="shared" si="10"/>
        <v>0.17322834645669291</v>
      </c>
      <c r="AM25" s="238">
        <f t="shared" si="1"/>
        <v>0</v>
      </c>
      <c r="AN25" s="244">
        <f t="shared" si="11"/>
        <v>0.52660115352715575</v>
      </c>
      <c r="AO25" s="244">
        <f t="shared" si="2"/>
        <v>0</v>
      </c>
      <c r="AP25" s="244">
        <f t="shared" si="3"/>
        <v>0.13165028838178894</v>
      </c>
      <c r="AQ25" s="244">
        <f t="shared" si="4"/>
        <v>-0.27339884647284429</v>
      </c>
      <c r="AR25" s="244">
        <f t="shared" si="12"/>
        <v>0.12660115352715573</v>
      </c>
      <c r="AS25" s="234"/>
      <c r="AT25" s="295">
        <f t="shared" si="5"/>
        <v>0.44761098049808246</v>
      </c>
      <c r="AU25" s="296">
        <f t="shared" si="6"/>
        <v>0.52660115352715575</v>
      </c>
    </row>
    <row r="26" spans="1:135" ht="18.75" x14ac:dyDescent="0.35">
      <c r="A26" s="54"/>
      <c r="B26" s="41"/>
      <c r="C26" s="55"/>
      <c r="D26" s="47" t="s">
        <v>93</v>
      </c>
      <c r="E26" s="25" t="s">
        <v>71</v>
      </c>
      <c r="F26" s="194">
        <v>100</v>
      </c>
      <c r="G26" s="26" t="s">
        <v>27</v>
      </c>
      <c r="H26" s="17"/>
      <c r="I26" s="17"/>
      <c r="J26" s="17"/>
      <c r="K26" s="17"/>
      <c r="L26" s="17"/>
      <c r="M26" s="17"/>
      <c r="N26" s="17"/>
      <c r="O26" s="17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1"/>
      <c r="AA26" s="231"/>
      <c r="AB26" s="231"/>
      <c r="AC26" s="247" t="s">
        <v>6</v>
      </c>
      <c r="AD26" s="255">
        <f>AD24+AD25</f>
        <v>30435.427390328186</v>
      </c>
      <c r="AE26" s="231"/>
      <c r="AF26" s="231"/>
      <c r="AG26" s="241">
        <f t="shared" si="7"/>
        <v>71.266867433400265</v>
      </c>
      <c r="AH26" s="242">
        <f t="shared" si="8"/>
        <v>7.0312499999999997E-4</v>
      </c>
      <c r="AI26" s="234">
        <f t="shared" si="13"/>
        <v>18</v>
      </c>
      <c r="AJ26" s="234">
        <f t="shared" si="0"/>
        <v>-1</v>
      </c>
      <c r="AK26" s="243">
        <f t="shared" si="9"/>
        <v>22</v>
      </c>
      <c r="AL26" s="243">
        <f t="shared" si="10"/>
        <v>0.17322834645669291</v>
      </c>
      <c r="AM26" s="238">
        <f t="shared" si="1"/>
        <v>0</v>
      </c>
      <c r="AN26" s="244">
        <f t="shared" si="11"/>
        <v>0.52660115352715575</v>
      </c>
      <c r="AO26" s="244">
        <f t="shared" si="2"/>
        <v>0</v>
      </c>
      <c r="AP26" s="244">
        <f t="shared" si="3"/>
        <v>0.13165028838178894</v>
      </c>
      <c r="AQ26" s="244">
        <f t="shared" si="4"/>
        <v>-0.27339884647284429</v>
      </c>
      <c r="AR26" s="244">
        <f t="shared" si="12"/>
        <v>0.12660115352715573</v>
      </c>
      <c r="AS26" s="234"/>
      <c r="AT26" s="295">
        <f t="shared" si="5"/>
        <v>0.44761098049808246</v>
      </c>
      <c r="AU26" s="296">
        <f t="shared" si="6"/>
        <v>0.52660115352715575</v>
      </c>
    </row>
    <row r="27" spans="1:135" s="15" customFormat="1" ht="18.75" x14ac:dyDescent="0.35">
      <c r="A27" s="54"/>
      <c r="B27" s="41"/>
      <c r="C27" s="55"/>
      <c r="D27" s="47" t="s">
        <v>94</v>
      </c>
      <c r="E27" s="25" t="s">
        <v>53</v>
      </c>
      <c r="F27" s="26">
        <f>(F26/100)*F14</f>
        <v>0.8</v>
      </c>
      <c r="G27" s="26" t="s">
        <v>26</v>
      </c>
      <c r="H27" s="17"/>
      <c r="I27" s="17"/>
      <c r="J27" s="17"/>
      <c r="K27" s="17"/>
      <c r="L27" s="17"/>
      <c r="M27" s="17"/>
      <c r="N27" s="17"/>
      <c r="O27" s="17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1"/>
      <c r="AA27" s="231"/>
      <c r="AB27" s="231"/>
      <c r="AC27" s="247" t="s">
        <v>7</v>
      </c>
      <c r="AD27" s="255">
        <f>256*256</f>
        <v>65536</v>
      </c>
      <c r="AE27" s="231"/>
      <c r="AF27" s="231"/>
      <c r="AG27" s="241">
        <f t="shared" si="7"/>
        <v>75.156067398163131</v>
      </c>
      <c r="AH27" s="242">
        <f t="shared" si="8"/>
        <v>7.4218750000000001E-4</v>
      </c>
      <c r="AI27" s="234">
        <f t="shared" si="13"/>
        <v>19</v>
      </c>
      <c r="AJ27" s="234">
        <f t="shared" si="0"/>
        <v>0</v>
      </c>
      <c r="AK27" s="243">
        <f t="shared" si="9"/>
        <v>22</v>
      </c>
      <c r="AL27" s="243">
        <f t="shared" si="10"/>
        <v>0.17322834645669291</v>
      </c>
      <c r="AM27" s="238">
        <f t="shared" si="1"/>
        <v>0</v>
      </c>
      <c r="AN27" s="244">
        <f t="shared" si="11"/>
        <v>0.52660115352715575</v>
      </c>
      <c r="AO27" s="244">
        <f t="shared" si="2"/>
        <v>0</v>
      </c>
      <c r="AP27" s="244">
        <f t="shared" si="3"/>
        <v>0.13165028838178894</v>
      </c>
      <c r="AQ27" s="244">
        <f t="shared" si="4"/>
        <v>-0.27339884647284429</v>
      </c>
      <c r="AR27" s="244">
        <f t="shared" si="12"/>
        <v>0.12660115352715573</v>
      </c>
      <c r="AS27" s="234"/>
      <c r="AT27" s="295">
        <f t="shared" si="5"/>
        <v>0.44761098049808246</v>
      </c>
      <c r="AU27" s="296">
        <f t="shared" si="6"/>
        <v>0.52660115352715575</v>
      </c>
      <c r="AV27" s="237"/>
      <c r="AW27" s="208"/>
      <c r="AX27" s="208"/>
      <c r="AY27" s="238"/>
      <c r="AZ27" s="238"/>
      <c r="BA27" s="238"/>
      <c r="BB27" s="238"/>
      <c r="BC27" s="238"/>
      <c r="BD27" s="238"/>
      <c r="BE27" s="302"/>
      <c r="BF27" s="211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11"/>
      <c r="CK27" s="211"/>
      <c r="CL27" s="211"/>
      <c r="CM27" s="211"/>
      <c r="CN27" s="211"/>
      <c r="CO27" s="211"/>
      <c r="CP27" s="211"/>
      <c r="CQ27" s="211"/>
      <c r="CR27" s="211"/>
      <c r="CS27" s="211"/>
      <c r="CT27" s="211"/>
      <c r="CU27" s="211"/>
      <c r="CV27" s="211"/>
      <c r="CW27" s="211"/>
      <c r="CX27" s="211"/>
      <c r="CY27" s="211"/>
      <c r="CZ27" s="211"/>
      <c r="DA27" s="211"/>
      <c r="DB27" s="211"/>
      <c r="DC27" s="211"/>
      <c r="DD27" s="211"/>
      <c r="DE27" s="211"/>
      <c r="DF27" s="211"/>
      <c r="DG27" s="211"/>
      <c r="DH27" s="211"/>
      <c r="DI27" s="211"/>
      <c r="DJ27" s="211"/>
      <c r="DK27" s="211"/>
      <c r="DL27" s="211"/>
      <c r="DM27" s="211"/>
      <c r="DN27" s="211"/>
      <c r="DO27" s="211"/>
      <c r="DP27" s="211"/>
      <c r="DQ27" s="211"/>
      <c r="DR27" s="211"/>
      <c r="DS27" s="211"/>
      <c r="DT27" s="211"/>
      <c r="DU27" s="211"/>
      <c r="DV27" s="211"/>
      <c r="DW27" s="211"/>
      <c r="DX27" s="211"/>
      <c r="DY27" s="211"/>
      <c r="DZ27" s="211"/>
      <c r="EA27" s="211"/>
      <c r="EB27" s="211"/>
      <c r="EC27" s="211"/>
      <c r="ED27" s="211"/>
      <c r="EE27" s="211"/>
    </row>
    <row r="28" spans="1:135" s="15" customFormat="1" ht="18.75" x14ac:dyDescent="0.35">
      <c r="A28" s="54"/>
      <c r="B28" s="41"/>
      <c r="C28" s="56"/>
      <c r="D28" s="47" t="s">
        <v>145</v>
      </c>
      <c r="E28" s="25" t="s">
        <v>1</v>
      </c>
      <c r="F28" s="34">
        <f>IF($F$22="Buck",(AD39),(AE39))</f>
        <v>7.0355392073753502E-6</v>
      </c>
      <c r="G28" s="26" t="s">
        <v>90</v>
      </c>
      <c r="H28" s="17"/>
      <c r="I28" s="17"/>
      <c r="J28" s="17"/>
      <c r="K28" s="17"/>
      <c r="L28" s="17"/>
      <c r="M28" s="17"/>
      <c r="N28" s="17"/>
      <c r="O28" s="17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1"/>
      <c r="AA28" s="231"/>
      <c r="AB28" s="231"/>
      <c r="AC28" s="247" t="s">
        <v>61</v>
      </c>
      <c r="AD28" s="260">
        <f>AD26/AD27</f>
        <v>0.46440776657605265</v>
      </c>
      <c r="AE28" s="231"/>
      <c r="AF28" s="231"/>
      <c r="AG28" s="241">
        <f t="shared" si="7"/>
        <v>79.033949135621569</v>
      </c>
      <c r="AH28" s="242">
        <f t="shared" si="8"/>
        <v>7.8125000000000004E-4</v>
      </c>
      <c r="AI28" s="234">
        <f t="shared" si="13"/>
        <v>20</v>
      </c>
      <c r="AJ28" s="234">
        <f t="shared" si="0"/>
        <v>1</v>
      </c>
      <c r="AK28" s="243">
        <f t="shared" si="9"/>
        <v>22</v>
      </c>
      <c r="AL28" s="243">
        <f t="shared" si="10"/>
        <v>0.17322834645669291</v>
      </c>
      <c r="AM28" s="238">
        <f t="shared" si="1"/>
        <v>0</v>
      </c>
      <c r="AN28" s="244">
        <f t="shared" si="11"/>
        <v>0.52660115352715575</v>
      </c>
      <c r="AO28" s="244">
        <f t="shared" si="2"/>
        <v>0</v>
      </c>
      <c r="AP28" s="244">
        <f t="shared" si="3"/>
        <v>0.13165028838178894</v>
      </c>
      <c r="AQ28" s="244">
        <f t="shared" si="4"/>
        <v>-0.27339884647284429</v>
      </c>
      <c r="AR28" s="244">
        <f t="shared" si="12"/>
        <v>0.12660115352715573</v>
      </c>
      <c r="AS28" s="234"/>
      <c r="AT28" s="295">
        <f t="shared" si="5"/>
        <v>0.44761098049808246</v>
      </c>
      <c r="AU28" s="296">
        <f t="shared" si="6"/>
        <v>0.52660115352715575</v>
      </c>
      <c r="AV28" s="237"/>
      <c r="AW28" s="208"/>
      <c r="AX28" s="208"/>
      <c r="AY28" s="238"/>
      <c r="AZ28" s="238"/>
      <c r="BA28" s="238"/>
      <c r="BB28" s="238"/>
      <c r="BC28" s="238"/>
      <c r="BD28" s="238"/>
      <c r="BE28" s="302"/>
      <c r="BF28" s="211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11"/>
      <c r="BU28" s="211"/>
      <c r="BV28" s="211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11"/>
      <c r="CS28" s="211"/>
      <c r="CT28" s="211"/>
      <c r="CU28" s="211"/>
      <c r="CV28" s="211"/>
      <c r="CW28" s="211"/>
      <c r="CX28" s="211"/>
      <c r="CY28" s="211"/>
      <c r="CZ28" s="211"/>
      <c r="DA28" s="211"/>
      <c r="DB28" s="211"/>
      <c r="DC28" s="211"/>
      <c r="DD28" s="211"/>
      <c r="DE28" s="211"/>
      <c r="DF28" s="211"/>
      <c r="DG28" s="211"/>
      <c r="DH28" s="211"/>
      <c r="DI28" s="211"/>
      <c r="DJ28" s="211"/>
      <c r="DK28" s="211"/>
      <c r="DL28" s="211"/>
      <c r="DM28" s="211"/>
      <c r="DN28" s="211"/>
      <c r="DO28" s="211"/>
      <c r="DP28" s="211"/>
      <c r="DQ28" s="211"/>
      <c r="DR28" s="211"/>
      <c r="DS28" s="211"/>
      <c r="DT28" s="211"/>
      <c r="DU28" s="211"/>
      <c r="DV28" s="211"/>
      <c r="DW28" s="211"/>
      <c r="DX28" s="211"/>
      <c r="DY28" s="211"/>
      <c r="DZ28" s="211"/>
      <c r="EA28" s="211"/>
      <c r="EB28" s="211"/>
      <c r="EC28" s="211"/>
      <c r="ED28" s="211"/>
      <c r="EE28" s="211"/>
    </row>
    <row r="29" spans="1:135" s="15" customFormat="1" ht="18.75" x14ac:dyDescent="0.35">
      <c r="A29" s="54"/>
      <c r="B29" s="41"/>
      <c r="C29" s="56"/>
      <c r="D29" s="47" t="s">
        <v>98</v>
      </c>
      <c r="E29" s="25" t="s">
        <v>88</v>
      </c>
      <c r="F29" s="35">
        <f>IF($F$22="Buck",(AD33),(AE33))</f>
        <v>0.15573529511495804</v>
      </c>
      <c r="G29" s="26" t="s">
        <v>91</v>
      </c>
      <c r="H29" s="17"/>
      <c r="I29" s="17"/>
      <c r="J29" s="17"/>
      <c r="K29" s="17"/>
      <c r="L29" s="17"/>
      <c r="M29" s="17"/>
      <c r="N29" s="17"/>
      <c r="O29" s="17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1"/>
      <c r="AA29" s="261"/>
      <c r="AB29" s="261"/>
      <c r="AC29" s="261"/>
      <c r="AD29" s="261"/>
      <c r="AE29" s="261"/>
      <c r="AF29" s="261"/>
      <c r="AG29" s="241">
        <f t="shared" si="7"/>
        <v>82.899928651049919</v>
      </c>
      <c r="AH29" s="242">
        <f t="shared" si="8"/>
        <v>8.2031249999999997E-4</v>
      </c>
      <c r="AI29" s="234">
        <f t="shared" si="13"/>
        <v>21</v>
      </c>
      <c r="AJ29" s="234">
        <f t="shared" si="0"/>
        <v>2</v>
      </c>
      <c r="AK29" s="243">
        <f t="shared" si="9"/>
        <v>22</v>
      </c>
      <c r="AL29" s="243">
        <f t="shared" si="10"/>
        <v>0.17322834645669291</v>
      </c>
      <c r="AM29" s="238">
        <f t="shared" si="1"/>
        <v>0</v>
      </c>
      <c r="AN29" s="244">
        <f t="shared" si="11"/>
        <v>0.52660115352715575</v>
      </c>
      <c r="AO29" s="244">
        <f t="shared" si="2"/>
        <v>0</v>
      </c>
      <c r="AP29" s="244">
        <f t="shared" si="3"/>
        <v>0.13165028838178894</v>
      </c>
      <c r="AQ29" s="244">
        <f t="shared" si="4"/>
        <v>-0.27339884647284429</v>
      </c>
      <c r="AR29" s="244">
        <f t="shared" si="12"/>
        <v>0.12660115352715573</v>
      </c>
      <c r="AS29" s="234"/>
      <c r="AT29" s="295">
        <f t="shared" si="5"/>
        <v>0.44761098049808246</v>
      </c>
      <c r="AU29" s="296">
        <f t="shared" si="6"/>
        <v>0.52660115352715575</v>
      </c>
      <c r="AV29" s="237"/>
      <c r="AW29" s="208"/>
      <c r="AX29" s="208"/>
      <c r="AY29" s="238"/>
      <c r="AZ29" s="238"/>
      <c r="BA29" s="238"/>
      <c r="BB29" s="238"/>
      <c r="BC29" s="238"/>
      <c r="BD29" s="238"/>
      <c r="BE29" s="302"/>
      <c r="BF29" s="211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1"/>
      <c r="CK29" s="211"/>
      <c r="CL29" s="211"/>
      <c r="CM29" s="211"/>
      <c r="CN29" s="211"/>
      <c r="CO29" s="211"/>
      <c r="CP29" s="211"/>
      <c r="CQ29" s="211"/>
      <c r="CR29" s="211"/>
      <c r="CS29" s="211"/>
      <c r="CT29" s="211"/>
      <c r="CU29" s="211"/>
      <c r="CV29" s="211"/>
      <c r="CW29" s="211"/>
      <c r="CX29" s="211"/>
      <c r="CY29" s="211"/>
      <c r="CZ29" s="211"/>
      <c r="DA29" s="211"/>
      <c r="DB29" s="211"/>
      <c r="DC29" s="211"/>
      <c r="DD29" s="211"/>
      <c r="DE29" s="211"/>
      <c r="DF29" s="211"/>
      <c r="DG29" s="211"/>
      <c r="DH29" s="211"/>
      <c r="DI29" s="211"/>
      <c r="DJ29" s="211"/>
      <c r="DK29" s="211"/>
      <c r="DL29" s="211"/>
      <c r="DM29" s="211"/>
      <c r="DN29" s="211"/>
      <c r="DO29" s="211"/>
      <c r="DP29" s="211"/>
      <c r="DQ29" s="211"/>
      <c r="DR29" s="211"/>
      <c r="DS29" s="211"/>
      <c r="DT29" s="211"/>
      <c r="DU29" s="211"/>
      <c r="DV29" s="211"/>
      <c r="DW29" s="211"/>
      <c r="DX29" s="211"/>
      <c r="DY29" s="211"/>
      <c r="DZ29" s="211"/>
      <c r="EA29" s="211"/>
      <c r="EB29" s="211"/>
      <c r="EC29" s="211"/>
      <c r="ED29" s="211"/>
      <c r="EE29" s="211"/>
    </row>
    <row r="30" spans="1:135" s="32" customFormat="1" ht="18.75" x14ac:dyDescent="0.35">
      <c r="A30" s="54"/>
      <c r="B30" s="41"/>
      <c r="C30" s="56"/>
      <c r="D30" s="47" t="s">
        <v>100</v>
      </c>
      <c r="E30" s="25" t="s">
        <v>97</v>
      </c>
      <c r="F30" s="35">
        <f>AD10</f>
        <v>0.8582677165354331</v>
      </c>
      <c r="G30" s="26" t="s">
        <v>12</v>
      </c>
      <c r="H30" s="17"/>
      <c r="I30" s="17"/>
      <c r="J30" s="17"/>
      <c r="K30" s="17"/>
      <c r="L30" s="17"/>
      <c r="M30" s="17"/>
      <c r="N30" s="17"/>
      <c r="O30" s="17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62"/>
      <c r="AA30" s="261"/>
      <c r="AB30" s="261"/>
      <c r="AC30" s="261"/>
      <c r="AD30" s="261"/>
      <c r="AE30" s="261"/>
      <c r="AF30" s="261"/>
      <c r="AG30" s="241">
        <f t="shared" si="7"/>
        <v>86.753423742153288</v>
      </c>
      <c r="AH30" s="242">
        <f t="shared" si="8"/>
        <v>8.59375E-4</v>
      </c>
      <c r="AI30" s="234">
        <f t="shared" si="13"/>
        <v>22</v>
      </c>
      <c r="AJ30" s="234">
        <f t="shared" si="0"/>
        <v>3</v>
      </c>
      <c r="AK30" s="243">
        <f t="shared" si="9"/>
        <v>22</v>
      </c>
      <c r="AL30" s="243">
        <f t="shared" si="10"/>
        <v>0.17322834645669291</v>
      </c>
      <c r="AM30" s="238">
        <f t="shared" si="1"/>
        <v>0</v>
      </c>
      <c r="AN30" s="244">
        <f t="shared" si="11"/>
        <v>0.52660115352715575</v>
      </c>
      <c r="AO30" s="244">
        <f t="shared" si="2"/>
        <v>0</v>
      </c>
      <c r="AP30" s="244">
        <f t="shared" si="3"/>
        <v>0.13165028838178894</v>
      </c>
      <c r="AQ30" s="244">
        <f t="shared" si="4"/>
        <v>-0.27339884647284429</v>
      </c>
      <c r="AR30" s="244">
        <f t="shared" si="12"/>
        <v>0.12660115352715573</v>
      </c>
      <c r="AS30" s="263"/>
      <c r="AT30" s="295">
        <f t="shared" si="5"/>
        <v>0.44761098049808246</v>
      </c>
      <c r="AU30" s="296">
        <f t="shared" si="6"/>
        <v>0.52660115352715575</v>
      </c>
      <c r="AV30" s="232"/>
      <c r="AW30" s="207"/>
      <c r="AX30" s="207"/>
      <c r="AY30" s="232"/>
      <c r="AZ30" s="232"/>
      <c r="BA30" s="232"/>
      <c r="BB30" s="232"/>
      <c r="BC30" s="232"/>
      <c r="BD30" s="232"/>
      <c r="BE30" s="210"/>
      <c r="BF30" s="210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10"/>
      <c r="DK30" s="210"/>
      <c r="DL30" s="210"/>
      <c r="DM30" s="210"/>
      <c r="DN30" s="210"/>
      <c r="DO30" s="210"/>
      <c r="DP30" s="210"/>
      <c r="DQ30" s="210"/>
      <c r="DR30" s="210"/>
      <c r="DS30" s="210"/>
      <c r="DT30" s="210"/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0"/>
    </row>
    <row r="31" spans="1:135" s="32" customFormat="1" ht="18.75" x14ac:dyDescent="0.35">
      <c r="A31" s="54"/>
      <c r="B31" s="41"/>
      <c r="C31" s="56"/>
      <c r="D31" s="47" t="s">
        <v>99</v>
      </c>
      <c r="E31" s="25" t="s">
        <v>176</v>
      </c>
      <c r="F31" s="35">
        <f>AD11</f>
        <v>2.609069351566363</v>
      </c>
      <c r="G31" s="26" t="s">
        <v>26</v>
      </c>
      <c r="H31" s="17"/>
      <c r="I31" s="17"/>
      <c r="J31" s="17"/>
      <c r="K31" s="17"/>
      <c r="L31" s="17"/>
      <c r="M31" s="17"/>
      <c r="N31" s="17"/>
      <c r="O31" s="17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42"/>
      <c r="AA31" s="261"/>
      <c r="AB31" s="261"/>
      <c r="AC31" s="247"/>
      <c r="AD31" s="265" t="s">
        <v>2</v>
      </c>
      <c r="AE31" s="265" t="s">
        <v>54</v>
      </c>
      <c r="AF31" s="261"/>
      <c r="AG31" s="241">
        <f t="shared" si="7"/>
        <v>90.593854086745282</v>
      </c>
      <c r="AH31" s="242">
        <f t="shared" si="8"/>
        <v>8.9843750000000004E-4</v>
      </c>
      <c r="AI31" s="234">
        <f t="shared" si="13"/>
        <v>23</v>
      </c>
      <c r="AJ31" s="234">
        <f t="shared" si="0"/>
        <v>4</v>
      </c>
      <c r="AK31" s="243">
        <f t="shared" si="9"/>
        <v>22</v>
      </c>
      <c r="AL31" s="243">
        <f t="shared" si="10"/>
        <v>0.17322834645669291</v>
      </c>
      <c r="AM31" s="238">
        <f t="shared" si="1"/>
        <v>0</v>
      </c>
      <c r="AN31" s="244">
        <f t="shared" si="11"/>
        <v>0.52660115352715575</v>
      </c>
      <c r="AO31" s="244">
        <f t="shared" si="2"/>
        <v>0</v>
      </c>
      <c r="AP31" s="244">
        <f t="shared" si="3"/>
        <v>0.13165028838178894</v>
      </c>
      <c r="AQ31" s="244">
        <f t="shared" si="4"/>
        <v>-0.27339884647284429</v>
      </c>
      <c r="AR31" s="244">
        <f t="shared" si="12"/>
        <v>0.12660115352715573</v>
      </c>
      <c r="AS31" s="266"/>
      <c r="AT31" s="295">
        <f t="shared" si="5"/>
        <v>0.44761098049808246</v>
      </c>
      <c r="AU31" s="296">
        <f t="shared" si="6"/>
        <v>0.52660115352715575</v>
      </c>
      <c r="AV31" s="232"/>
      <c r="AW31" s="207"/>
      <c r="AX31" s="207"/>
      <c r="AY31" s="232"/>
      <c r="AZ31" s="232"/>
      <c r="BA31" s="232"/>
      <c r="BB31" s="232"/>
      <c r="BC31" s="232"/>
      <c r="BD31" s="232"/>
      <c r="BE31" s="210"/>
      <c r="BF31" s="210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210"/>
      <c r="CU31" s="210"/>
      <c r="CV31" s="210"/>
      <c r="CW31" s="210"/>
      <c r="CX31" s="210"/>
      <c r="CY31" s="210"/>
      <c r="CZ31" s="210"/>
      <c r="DA31" s="210"/>
      <c r="DB31" s="210"/>
      <c r="DC31" s="210"/>
      <c r="DD31" s="210"/>
      <c r="DE31" s="210"/>
      <c r="DF31" s="210"/>
      <c r="DG31" s="210"/>
      <c r="DH31" s="210"/>
      <c r="DI31" s="210"/>
      <c r="DJ31" s="210"/>
      <c r="DK31" s="210"/>
      <c r="DL31" s="210"/>
      <c r="DM31" s="210"/>
      <c r="DN31" s="210"/>
      <c r="DO31" s="210"/>
      <c r="DP31" s="210"/>
      <c r="DQ31" s="210"/>
      <c r="DR31" s="210"/>
      <c r="DS31" s="210"/>
      <c r="DT31" s="210"/>
      <c r="DU31" s="210"/>
      <c r="DV31" s="210"/>
      <c r="DW31" s="210"/>
      <c r="DX31" s="210"/>
      <c r="DY31" s="210"/>
      <c r="DZ31" s="210"/>
      <c r="EA31" s="210"/>
      <c r="EB31" s="210"/>
      <c r="EC31" s="210"/>
      <c r="ED31" s="210"/>
      <c r="EE31" s="210"/>
    </row>
    <row r="32" spans="1:135" s="32" customFormat="1" ht="18.75" x14ac:dyDescent="0.35">
      <c r="A32" s="54"/>
      <c r="B32" s="41"/>
      <c r="C32" s="56"/>
      <c r="D32" s="48" t="s">
        <v>21</v>
      </c>
      <c r="E32" s="36" t="s">
        <v>51</v>
      </c>
      <c r="F32" s="196">
        <f>IF($F$22="Buck",(AD34),(AE34))</f>
        <v>5.2766544055315122E-4</v>
      </c>
      <c r="G32" s="69" t="s">
        <v>96</v>
      </c>
      <c r="H32" s="18"/>
      <c r="I32" s="18"/>
      <c r="J32" s="18"/>
      <c r="K32" s="18"/>
      <c r="L32" s="18"/>
      <c r="M32" s="18"/>
      <c r="N32" s="18"/>
      <c r="O32" s="18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47"/>
      <c r="AA32" s="261"/>
      <c r="AB32" s="261"/>
      <c r="AC32" s="267" t="s">
        <v>52</v>
      </c>
      <c r="AD32" s="265" t="s">
        <v>262</v>
      </c>
      <c r="AE32" s="265" t="s">
        <v>263</v>
      </c>
      <c r="AF32" s="261"/>
      <c r="AG32" s="241">
        <f t="shared" si="7"/>
        <v>94.420641330142189</v>
      </c>
      <c r="AH32" s="242">
        <f t="shared" si="8"/>
        <v>9.3749999999999997E-4</v>
      </c>
      <c r="AI32" s="234">
        <f t="shared" si="13"/>
        <v>24</v>
      </c>
      <c r="AJ32" s="234">
        <f t="shared" si="0"/>
        <v>5</v>
      </c>
      <c r="AK32" s="243">
        <f t="shared" si="9"/>
        <v>22</v>
      </c>
      <c r="AL32" s="243">
        <f t="shared" si="10"/>
        <v>0.17322834645669291</v>
      </c>
      <c r="AM32" s="238">
        <f t="shared" si="1"/>
        <v>0</v>
      </c>
      <c r="AN32" s="244">
        <f t="shared" si="11"/>
        <v>0.52660115352715575</v>
      </c>
      <c r="AO32" s="244">
        <f t="shared" si="2"/>
        <v>0</v>
      </c>
      <c r="AP32" s="244">
        <f t="shared" si="3"/>
        <v>0.13165028838178894</v>
      </c>
      <c r="AQ32" s="244">
        <f t="shared" si="4"/>
        <v>-0.27339884647284429</v>
      </c>
      <c r="AR32" s="244">
        <f t="shared" si="12"/>
        <v>0.12660115352715573</v>
      </c>
      <c r="AS32" s="235"/>
      <c r="AT32" s="295">
        <f t="shared" si="5"/>
        <v>0.44761098049808246</v>
      </c>
      <c r="AU32" s="296">
        <f t="shared" si="6"/>
        <v>0.52660115352715575</v>
      </c>
      <c r="AV32" s="232"/>
      <c r="AW32" s="207"/>
      <c r="AX32" s="207"/>
      <c r="AY32" s="232"/>
      <c r="AZ32" s="232"/>
      <c r="BA32" s="232"/>
      <c r="BB32" s="232"/>
      <c r="BC32" s="232"/>
      <c r="BD32" s="232"/>
      <c r="BE32" s="210"/>
      <c r="BF32" s="210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0"/>
      <c r="DP32" s="210"/>
      <c r="DQ32" s="210"/>
      <c r="DR32" s="210"/>
      <c r="DS32" s="210"/>
      <c r="DT32" s="210"/>
      <c r="DU32" s="210"/>
      <c r="DV32" s="210"/>
      <c r="DW32" s="210"/>
      <c r="DX32" s="210"/>
      <c r="DY32" s="210"/>
      <c r="DZ32" s="210"/>
      <c r="EA32" s="210"/>
      <c r="EB32" s="210"/>
      <c r="EC32" s="210"/>
      <c r="ED32" s="210"/>
      <c r="EE32" s="210"/>
    </row>
    <row r="33" spans="1:135" s="32" customFormat="1" ht="16.5" x14ac:dyDescent="0.3">
      <c r="A33" s="54"/>
      <c r="B33" s="41"/>
      <c r="C33" s="56"/>
      <c r="D33" s="48" t="s">
        <v>136</v>
      </c>
      <c r="E33" s="36" t="s">
        <v>83</v>
      </c>
      <c r="F33" s="197">
        <f>IF($F$22="Buck",(AD37),(AE37))</f>
        <v>0.32895550132470391</v>
      </c>
      <c r="G33" s="69" t="s">
        <v>25</v>
      </c>
      <c r="H33" s="18"/>
      <c r="I33" s="18"/>
      <c r="J33" s="18"/>
      <c r="K33" s="18"/>
      <c r="L33" s="18"/>
      <c r="M33" s="18"/>
      <c r="N33" s="18"/>
      <c r="O33" s="18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47"/>
      <c r="AA33" s="261"/>
      <c r="AB33" s="261"/>
      <c r="AC33" s="268"/>
      <c r="AD33" s="269">
        <f>(F13/((F11*(SQRT(2)))))</f>
        <v>0.18446263857040371</v>
      </c>
      <c r="AE33" s="269">
        <f>(F13)/(F13+(F11*(SQRT(2))))</f>
        <v>0.15573529511495804</v>
      </c>
      <c r="AF33" s="261"/>
      <c r="AG33" s="241">
        <f t="shared" si="7"/>
        <v>98.233209172261212</v>
      </c>
      <c r="AH33" s="242">
        <f t="shared" si="8"/>
        <v>9.765625E-4</v>
      </c>
      <c r="AI33" s="234">
        <f t="shared" si="13"/>
        <v>25</v>
      </c>
      <c r="AJ33" s="234">
        <f t="shared" si="0"/>
        <v>6</v>
      </c>
      <c r="AK33" s="243">
        <f t="shared" si="9"/>
        <v>22</v>
      </c>
      <c r="AL33" s="243">
        <f t="shared" si="10"/>
        <v>0.17322834645669291</v>
      </c>
      <c r="AM33" s="238">
        <f t="shared" si="1"/>
        <v>0</v>
      </c>
      <c r="AN33" s="244">
        <f t="shared" si="11"/>
        <v>0.52660115352715575</v>
      </c>
      <c r="AO33" s="244">
        <f t="shared" si="2"/>
        <v>0</v>
      </c>
      <c r="AP33" s="244">
        <f t="shared" si="3"/>
        <v>0.13165028838178894</v>
      </c>
      <c r="AQ33" s="244">
        <f t="shared" si="4"/>
        <v>-0.27339884647284429</v>
      </c>
      <c r="AR33" s="244">
        <f t="shared" si="12"/>
        <v>0.12660115352715573</v>
      </c>
      <c r="AS33" s="235"/>
      <c r="AT33" s="295">
        <f t="shared" si="5"/>
        <v>0.44761098049808246</v>
      </c>
      <c r="AU33" s="296">
        <f t="shared" si="6"/>
        <v>0.52660115352715575</v>
      </c>
      <c r="AV33" s="232"/>
      <c r="AW33" s="207"/>
      <c r="AX33" s="207"/>
      <c r="AY33" s="232"/>
      <c r="AZ33" s="232"/>
      <c r="BA33" s="232"/>
      <c r="BB33" s="232"/>
      <c r="BC33" s="232"/>
      <c r="BD33" s="232"/>
      <c r="BE33" s="210"/>
      <c r="BF33" s="210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10"/>
      <c r="BU33" s="210"/>
      <c r="BV33" s="210"/>
      <c r="BW33" s="210"/>
      <c r="BX33" s="210"/>
      <c r="BY33" s="210"/>
      <c r="BZ33" s="210"/>
      <c r="CA33" s="210"/>
      <c r="CB33" s="210"/>
      <c r="CC33" s="210"/>
      <c r="CD33" s="210"/>
      <c r="CE33" s="210"/>
      <c r="CF33" s="210"/>
      <c r="CG33" s="210"/>
      <c r="CH33" s="210"/>
      <c r="CI33" s="210"/>
      <c r="CJ33" s="210"/>
      <c r="CK33" s="210"/>
      <c r="CL33" s="210"/>
      <c r="CM33" s="210"/>
      <c r="CN33" s="210"/>
      <c r="CO33" s="210"/>
      <c r="CP33" s="210"/>
      <c r="CQ33" s="210"/>
      <c r="CR33" s="210"/>
      <c r="CS33" s="210"/>
      <c r="CT33" s="210"/>
      <c r="CU33" s="210"/>
      <c r="CV33" s="210"/>
      <c r="CW33" s="210"/>
      <c r="CX33" s="210"/>
      <c r="CY33" s="210"/>
      <c r="CZ33" s="210"/>
      <c r="DA33" s="210"/>
      <c r="DB33" s="210"/>
      <c r="DC33" s="210"/>
      <c r="DD33" s="210"/>
      <c r="DE33" s="210"/>
      <c r="DF33" s="210"/>
      <c r="DG33" s="210"/>
      <c r="DH33" s="210"/>
      <c r="DI33" s="210"/>
      <c r="DJ33" s="210"/>
      <c r="DK33" s="210"/>
      <c r="DL33" s="210"/>
      <c r="DM33" s="210"/>
      <c r="DN33" s="210"/>
      <c r="DO33" s="210"/>
      <c r="DP33" s="210"/>
      <c r="DQ33" s="210"/>
      <c r="DR33" s="210"/>
      <c r="DS33" s="210"/>
      <c r="DT33" s="210"/>
      <c r="DU33" s="210"/>
      <c r="DV33" s="210"/>
      <c r="DW33" s="210"/>
      <c r="DX33" s="210"/>
      <c r="DY33" s="210"/>
      <c r="DZ33" s="210"/>
      <c r="EA33" s="210"/>
      <c r="EB33" s="210"/>
      <c r="EC33" s="210"/>
      <c r="ED33" s="210"/>
      <c r="EE33" s="210"/>
    </row>
    <row r="34" spans="1:135" s="32" customFormat="1" x14ac:dyDescent="0.25">
      <c r="A34" s="54"/>
      <c r="B34" s="41"/>
      <c r="C34" s="55"/>
      <c r="D34" s="49" t="s">
        <v>169</v>
      </c>
      <c r="E34" s="30"/>
      <c r="F34" s="30"/>
      <c r="G34" s="37"/>
      <c r="H34" s="33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47"/>
      <c r="AA34" s="270"/>
      <c r="AB34" s="270"/>
      <c r="AC34" s="271" t="s">
        <v>51</v>
      </c>
      <c r="AD34" s="272">
        <f>($F$13*AD39)/$F$27</f>
        <v>5.0971085089349761E-4</v>
      </c>
      <c r="AE34" s="272">
        <f>($F$13*AE39)/$F$27</f>
        <v>5.2766544055315122E-4</v>
      </c>
      <c r="AF34" s="261"/>
      <c r="AG34" s="241">
        <f t="shared" si="7"/>
        <v>102.03098345440903</v>
      </c>
      <c r="AH34" s="242">
        <f t="shared" si="8"/>
        <v>1.015625E-3</v>
      </c>
      <c r="AI34" s="234">
        <f t="shared" si="13"/>
        <v>26</v>
      </c>
      <c r="AJ34" s="234">
        <f t="shared" si="0"/>
        <v>7</v>
      </c>
      <c r="AK34" s="243">
        <f t="shared" si="9"/>
        <v>22</v>
      </c>
      <c r="AL34" s="243">
        <f t="shared" si="10"/>
        <v>0.17322834645669291</v>
      </c>
      <c r="AM34" s="238">
        <f t="shared" si="1"/>
        <v>0</v>
      </c>
      <c r="AN34" s="244">
        <f t="shared" si="11"/>
        <v>0.52660115352715575</v>
      </c>
      <c r="AO34" s="244">
        <f t="shared" si="2"/>
        <v>0</v>
      </c>
      <c r="AP34" s="244">
        <f t="shared" si="3"/>
        <v>0.13165028838178894</v>
      </c>
      <c r="AQ34" s="244">
        <f t="shared" si="4"/>
        <v>-0.27339884647284429</v>
      </c>
      <c r="AR34" s="244">
        <f t="shared" si="12"/>
        <v>0.12660115352715573</v>
      </c>
      <c r="AS34" s="235"/>
      <c r="AT34" s="295">
        <f t="shared" si="5"/>
        <v>0.44761098049808246</v>
      </c>
      <c r="AU34" s="296">
        <f t="shared" si="6"/>
        <v>0.52660115352715575</v>
      </c>
      <c r="AV34" s="232"/>
      <c r="AW34" s="207"/>
      <c r="AX34" s="207"/>
      <c r="AY34" s="232"/>
      <c r="AZ34" s="232"/>
      <c r="BA34" s="232"/>
      <c r="BB34" s="232"/>
      <c r="BC34" s="232"/>
      <c r="BD34" s="232"/>
      <c r="BE34" s="210"/>
      <c r="BF34" s="210"/>
      <c r="BG34" s="207"/>
      <c r="BH34" s="207"/>
      <c r="BI34" s="207"/>
      <c r="BJ34" s="207"/>
      <c r="BK34" s="207"/>
      <c r="BL34" s="207"/>
      <c r="BM34" s="207"/>
      <c r="BN34" s="207"/>
      <c r="BO34" s="207"/>
      <c r="BP34" s="207"/>
      <c r="BQ34" s="207"/>
      <c r="BR34" s="207"/>
      <c r="BS34" s="207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  <c r="DM34" s="210"/>
      <c r="DN34" s="210"/>
      <c r="DO34" s="210"/>
      <c r="DP34" s="210"/>
      <c r="DQ34" s="210"/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</row>
    <row r="35" spans="1:135" s="32" customFormat="1" ht="17.25" x14ac:dyDescent="0.3">
      <c r="A35" s="54"/>
      <c r="B35" s="41"/>
      <c r="C35" s="55"/>
      <c r="D35" s="37" t="s">
        <v>171</v>
      </c>
      <c r="E35" s="25" t="s">
        <v>85</v>
      </c>
      <c r="F35" s="199">
        <f>IF($F$22="Buck",(AD41),(AE41))</f>
        <v>38</v>
      </c>
      <c r="G35" s="26" t="s">
        <v>12</v>
      </c>
      <c r="H35" s="33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47"/>
      <c r="AA35" s="261"/>
      <c r="AB35" s="261"/>
      <c r="AC35" s="271" t="s">
        <v>264</v>
      </c>
      <c r="AD35" s="247"/>
      <c r="AE35" s="269">
        <f>(AD28)/($F$14+($F$27/2))</f>
        <v>0.38700647214671047</v>
      </c>
      <c r="AF35" s="261"/>
      <c r="AG35" s="241">
        <f t="shared" si="7"/>
        <v>105.81339224574803</v>
      </c>
      <c r="AH35" s="242">
        <f t="shared" si="8"/>
        <v>1.0546875000000001E-3</v>
      </c>
      <c r="AI35" s="234">
        <f t="shared" si="13"/>
        <v>27</v>
      </c>
      <c r="AJ35" s="234">
        <f t="shared" si="0"/>
        <v>8</v>
      </c>
      <c r="AK35" s="243">
        <f t="shared" si="9"/>
        <v>22</v>
      </c>
      <c r="AL35" s="243">
        <f t="shared" si="10"/>
        <v>0.17322834645669291</v>
      </c>
      <c r="AM35" s="238">
        <f t="shared" si="1"/>
        <v>0</v>
      </c>
      <c r="AN35" s="244">
        <f t="shared" si="11"/>
        <v>0.52660115352715575</v>
      </c>
      <c r="AO35" s="244">
        <f t="shared" si="2"/>
        <v>0</v>
      </c>
      <c r="AP35" s="244">
        <f t="shared" si="3"/>
        <v>0.13165028838178894</v>
      </c>
      <c r="AQ35" s="244">
        <f t="shared" si="4"/>
        <v>-0.27339884647284429</v>
      </c>
      <c r="AR35" s="244">
        <f t="shared" si="12"/>
        <v>0.12660115352715573</v>
      </c>
      <c r="AS35" s="266"/>
      <c r="AT35" s="295">
        <f t="shared" si="5"/>
        <v>0.44761098049808246</v>
      </c>
      <c r="AU35" s="296">
        <f t="shared" si="6"/>
        <v>0.52660115352715575</v>
      </c>
      <c r="AV35" s="232"/>
      <c r="AW35" s="207"/>
      <c r="AX35" s="207"/>
      <c r="AY35" s="232"/>
      <c r="AZ35" s="232"/>
      <c r="BA35" s="232"/>
      <c r="BB35" s="232"/>
      <c r="BC35" s="232"/>
      <c r="BD35" s="232"/>
      <c r="BE35" s="210"/>
      <c r="BF35" s="210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10"/>
      <c r="BU35" s="210"/>
      <c r="BV35" s="210"/>
      <c r="BW35" s="210"/>
      <c r="BX35" s="210"/>
      <c r="BY35" s="210"/>
      <c r="BZ35" s="210"/>
      <c r="CA35" s="210"/>
      <c r="CB35" s="210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210"/>
      <c r="CT35" s="210"/>
      <c r="CU35" s="210"/>
      <c r="CV35" s="210"/>
      <c r="CW35" s="210"/>
      <c r="CX35" s="210"/>
      <c r="CY35" s="210"/>
      <c r="CZ35" s="210"/>
      <c r="DA35" s="210"/>
      <c r="DB35" s="210"/>
      <c r="DC35" s="210"/>
      <c r="DD35" s="210"/>
      <c r="DE35" s="210"/>
      <c r="DF35" s="210"/>
      <c r="DG35" s="210"/>
      <c r="DH35" s="210"/>
      <c r="DI35" s="210"/>
      <c r="DJ35" s="210"/>
      <c r="DK35" s="210"/>
      <c r="DL35" s="210"/>
      <c r="DM35" s="210"/>
      <c r="DN35" s="210"/>
      <c r="DO35" s="210"/>
      <c r="DP35" s="210"/>
      <c r="DQ35" s="210"/>
      <c r="DR35" s="210"/>
      <c r="DS35" s="210"/>
      <c r="DT35" s="210"/>
      <c r="DU35" s="210"/>
      <c r="DV35" s="210"/>
      <c r="DW35" s="210"/>
      <c r="DX35" s="210"/>
      <c r="DY35" s="210"/>
      <c r="DZ35" s="210"/>
      <c r="EA35" s="210"/>
      <c r="EB35" s="210"/>
      <c r="EC35" s="210"/>
      <c r="ED35" s="210"/>
      <c r="EE35" s="210"/>
    </row>
    <row r="36" spans="1:135" s="32" customFormat="1" ht="18" x14ac:dyDescent="0.35">
      <c r="A36" s="54"/>
      <c r="B36" s="41"/>
      <c r="C36" s="55"/>
      <c r="D36" s="37" t="s">
        <v>172</v>
      </c>
      <c r="E36" s="25" t="s">
        <v>86</v>
      </c>
      <c r="F36" s="199">
        <f>IF($F$22="Buck",(AD42),(AE42))</f>
        <v>26.5</v>
      </c>
      <c r="G36" s="26" t="s">
        <v>12</v>
      </c>
      <c r="H36" s="33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47"/>
      <c r="AA36" s="273"/>
      <c r="AB36" s="273"/>
      <c r="AC36" s="268" t="s">
        <v>84</v>
      </c>
      <c r="AD36" s="269"/>
      <c r="AE36" s="269">
        <f>15-((100-$F$26)/10)</f>
        <v>15</v>
      </c>
      <c r="AF36" s="273"/>
      <c r="AG36" s="241">
        <f t="shared" si="7"/>
        <v>109.57986592942709</v>
      </c>
      <c r="AH36" s="242">
        <f t="shared" si="8"/>
        <v>1.0937500000000001E-3</v>
      </c>
      <c r="AI36" s="234">
        <f t="shared" si="13"/>
        <v>28</v>
      </c>
      <c r="AJ36" s="234">
        <f t="shared" si="0"/>
        <v>9</v>
      </c>
      <c r="AK36" s="243">
        <f t="shared" si="9"/>
        <v>22</v>
      </c>
      <c r="AL36" s="243">
        <f t="shared" si="10"/>
        <v>0.17322834645669291</v>
      </c>
      <c r="AM36" s="238">
        <f t="shared" si="1"/>
        <v>0</v>
      </c>
      <c r="AN36" s="244">
        <f t="shared" si="11"/>
        <v>0.52660115352715575</v>
      </c>
      <c r="AO36" s="244">
        <f t="shared" si="2"/>
        <v>0</v>
      </c>
      <c r="AP36" s="244">
        <f t="shared" si="3"/>
        <v>0.13165028838178894</v>
      </c>
      <c r="AQ36" s="244">
        <f t="shared" si="4"/>
        <v>-0.27339884647284429</v>
      </c>
      <c r="AR36" s="244">
        <f t="shared" si="12"/>
        <v>0.12660115352715573</v>
      </c>
      <c r="AS36" s="232"/>
      <c r="AT36" s="295">
        <f t="shared" si="5"/>
        <v>0.44761098049808246</v>
      </c>
      <c r="AU36" s="296">
        <f t="shared" si="6"/>
        <v>0.52660115352715575</v>
      </c>
      <c r="AV36" s="232"/>
      <c r="AW36" s="207"/>
      <c r="AX36" s="207"/>
      <c r="AY36" s="232"/>
      <c r="AZ36" s="232"/>
      <c r="BA36" s="232"/>
      <c r="BB36" s="232"/>
      <c r="BC36" s="232"/>
      <c r="BD36" s="232"/>
      <c r="BE36" s="210"/>
      <c r="BF36" s="210"/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7"/>
      <c r="BS36" s="207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</row>
    <row r="37" spans="1:135" s="32" customFormat="1" x14ac:dyDescent="0.25">
      <c r="A37" s="54"/>
      <c r="B37" s="41"/>
      <c r="C37" s="55"/>
      <c r="D37" s="31"/>
      <c r="E37" s="25" t="s">
        <v>101</v>
      </c>
      <c r="F37" s="68" t="str">
        <f>IF($F$22="Buck",(AD43),(AE43))</f>
        <v>Buck-Boost [c]</v>
      </c>
      <c r="G37" s="25"/>
      <c r="H37" s="17"/>
      <c r="I37" s="17"/>
      <c r="J37" s="17"/>
      <c r="K37" s="17"/>
      <c r="L37" s="17"/>
      <c r="M37" s="17"/>
      <c r="N37" s="17"/>
      <c r="O37" s="17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48"/>
      <c r="AA37" s="261"/>
      <c r="AB37" s="261"/>
      <c r="AC37" s="271" t="s">
        <v>87</v>
      </c>
      <c r="AD37" s="274">
        <f>(AD28)/($F$14+($F$27/2))</f>
        <v>0.38700647214671047</v>
      </c>
      <c r="AE37" s="274">
        <f>AE35*(100-AE36)/100</f>
        <v>0.32895550132470391</v>
      </c>
      <c r="AF37" s="261"/>
      <c r="AG37" s="241">
        <f t="shared" si="7"/>
        <v>113.32983728836359</v>
      </c>
      <c r="AH37" s="242">
        <f t="shared" si="8"/>
        <v>1.1328124999999999E-3</v>
      </c>
      <c r="AI37" s="234">
        <f t="shared" si="13"/>
        <v>29</v>
      </c>
      <c r="AJ37" s="234">
        <f t="shared" si="0"/>
        <v>10</v>
      </c>
      <c r="AK37" s="243">
        <f t="shared" si="9"/>
        <v>22</v>
      </c>
      <c r="AL37" s="243">
        <f t="shared" si="10"/>
        <v>0.17322834645669291</v>
      </c>
      <c r="AM37" s="238">
        <f t="shared" si="1"/>
        <v>0</v>
      </c>
      <c r="AN37" s="244">
        <f t="shared" si="11"/>
        <v>0.52660115352715575</v>
      </c>
      <c r="AO37" s="244">
        <f t="shared" si="2"/>
        <v>0</v>
      </c>
      <c r="AP37" s="244">
        <f t="shared" si="3"/>
        <v>0.13165028838178894</v>
      </c>
      <c r="AQ37" s="244">
        <f t="shared" si="4"/>
        <v>-0.27339884647284429</v>
      </c>
      <c r="AR37" s="244">
        <f t="shared" si="12"/>
        <v>0.12660115352715573</v>
      </c>
      <c r="AS37" s="235"/>
      <c r="AT37" s="295">
        <f t="shared" si="5"/>
        <v>0.44761098049808246</v>
      </c>
      <c r="AU37" s="296">
        <f t="shared" si="6"/>
        <v>0.52660115352715575</v>
      </c>
      <c r="AV37" s="232"/>
      <c r="AW37" s="207"/>
      <c r="AX37" s="207"/>
      <c r="AY37" s="232"/>
      <c r="AZ37" s="232"/>
      <c r="BA37" s="232"/>
      <c r="BB37" s="232"/>
      <c r="BC37" s="232"/>
      <c r="BD37" s="232"/>
      <c r="BE37" s="210"/>
      <c r="BF37" s="210"/>
      <c r="BG37" s="207"/>
      <c r="BH37" s="207"/>
      <c r="BI37" s="207"/>
      <c r="BJ37" s="207"/>
      <c r="BK37" s="207"/>
      <c r="BL37" s="207"/>
      <c r="BM37" s="207"/>
      <c r="BN37" s="207"/>
      <c r="BO37" s="207"/>
      <c r="BP37" s="207"/>
      <c r="BQ37" s="207"/>
      <c r="BR37" s="207"/>
      <c r="BS37" s="207"/>
      <c r="BT37" s="210"/>
      <c r="BU37" s="210"/>
      <c r="BV37" s="210"/>
      <c r="BW37" s="210"/>
      <c r="BX37" s="210"/>
      <c r="BY37" s="210"/>
      <c r="BZ37" s="210"/>
      <c r="CA37" s="210"/>
      <c r="CB37" s="210"/>
      <c r="CC37" s="210"/>
      <c r="CD37" s="210"/>
      <c r="CE37" s="210"/>
      <c r="CF37" s="210"/>
      <c r="CG37" s="210"/>
      <c r="CH37" s="210"/>
      <c r="CI37" s="210"/>
      <c r="CJ37" s="210"/>
      <c r="CK37" s="210"/>
      <c r="CL37" s="210"/>
      <c r="CM37" s="210"/>
      <c r="CN37" s="210"/>
      <c r="CO37" s="210"/>
      <c r="CP37" s="210"/>
      <c r="CQ37" s="210"/>
      <c r="CR37" s="210"/>
      <c r="CS37" s="210"/>
      <c r="CT37" s="210"/>
      <c r="CU37" s="210"/>
      <c r="CV37" s="210"/>
      <c r="CW37" s="210"/>
      <c r="CX37" s="210"/>
      <c r="CY37" s="210"/>
      <c r="CZ37" s="210"/>
      <c r="DA37" s="210"/>
      <c r="DB37" s="210"/>
      <c r="DC37" s="210"/>
      <c r="DD37" s="210"/>
      <c r="DE37" s="210"/>
      <c r="DF37" s="210"/>
      <c r="DG37" s="210"/>
      <c r="DH37" s="210"/>
      <c r="DI37" s="210"/>
      <c r="DJ37" s="210"/>
      <c r="DK37" s="210"/>
      <c r="DL37" s="210"/>
      <c r="DM37" s="210"/>
      <c r="DN37" s="210"/>
      <c r="DO37" s="210"/>
      <c r="DP37" s="210"/>
      <c r="DQ37" s="210"/>
      <c r="DR37" s="210"/>
      <c r="DS37" s="210"/>
      <c r="DT37" s="210"/>
      <c r="DU37" s="210"/>
      <c r="DV37" s="210"/>
      <c r="DW37" s="210"/>
      <c r="DX37" s="210"/>
      <c r="DY37" s="210"/>
      <c r="DZ37" s="210"/>
      <c r="EA37" s="210"/>
      <c r="EB37" s="210"/>
      <c r="EC37" s="210"/>
      <c r="ED37" s="210"/>
      <c r="EE37" s="210"/>
    </row>
    <row r="38" spans="1:135" s="32" customFormat="1" ht="18.75" x14ac:dyDescent="0.35">
      <c r="A38" s="54"/>
      <c r="B38" s="41"/>
      <c r="C38" s="55"/>
      <c r="D38" s="37"/>
      <c r="E38" s="25" t="s">
        <v>161</v>
      </c>
      <c r="F38" s="196">
        <f>IF($F$22="Buck",(AD49),(AE49))</f>
        <v>2000000</v>
      </c>
      <c r="G38" s="69" t="s">
        <v>25</v>
      </c>
      <c r="H38" s="17"/>
      <c r="I38" s="17"/>
      <c r="J38" s="17"/>
      <c r="K38" s="17"/>
      <c r="L38" s="17"/>
      <c r="M38" s="17"/>
      <c r="N38" s="17"/>
      <c r="O38" s="17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48"/>
      <c r="AA38" s="261"/>
      <c r="AB38" s="261"/>
      <c r="AC38" s="261"/>
      <c r="AD38" s="265" t="s">
        <v>265</v>
      </c>
      <c r="AE38" s="265" t="s">
        <v>266</v>
      </c>
      <c r="AF38" s="261"/>
      <c r="AG38" s="241">
        <f t="shared" si="7"/>
        <v>117.06274159066437</v>
      </c>
      <c r="AH38" s="242">
        <f t="shared" si="8"/>
        <v>1.171875E-3</v>
      </c>
      <c r="AI38" s="234">
        <f t="shared" si="13"/>
        <v>30</v>
      </c>
      <c r="AJ38" s="234">
        <f t="shared" si="0"/>
        <v>11</v>
      </c>
      <c r="AK38" s="243">
        <f t="shared" si="9"/>
        <v>22</v>
      </c>
      <c r="AL38" s="243">
        <f t="shared" si="10"/>
        <v>0.17322834645669291</v>
      </c>
      <c r="AM38" s="238">
        <f t="shared" si="1"/>
        <v>0</v>
      </c>
      <c r="AN38" s="244">
        <f t="shared" si="11"/>
        <v>0.52660115352715575</v>
      </c>
      <c r="AO38" s="244">
        <f t="shared" si="2"/>
        <v>0</v>
      </c>
      <c r="AP38" s="244">
        <f t="shared" si="3"/>
        <v>0.13165028838178894</v>
      </c>
      <c r="AQ38" s="244">
        <f t="shared" si="4"/>
        <v>-0.27339884647284429</v>
      </c>
      <c r="AR38" s="244">
        <f t="shared" si="12"/>
        <v>0.12660115352715573</v>
      </c>
      <c r="AS38" s="234"/>
      <c r="AT38" s="295">
        <f t="shared" si="5"/>
        <v>0.44761098049808246</v>
      </c>
      <c r="AU38" s="296">
        <f t="shared" si="6"/>
        <v>0.52660115352715575</v>
      </c>
      <c r="AV38" s="232"/>
      <c r="AW38" s="207"/>
      <c r="AX38" s="207"/>
      <c r="AY38" s="232"/>
      <c r="AZ38" s="232"/>
      <c r="BA38" s="232"/>
      <c r="BB38" s="232"/>
      <c r="BC38" s="232"/>
      <c r="BD38" s="232"/>
      <c r="BE38" s="210"/>
      <c r="BF38" s="210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7"/>
      <c r="BR38" s="207"/>
      <c r="BS38" s="207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210"/>
      <c r="DG38" s="210"/>
      <c r="DH38" s="210"/>
      <c r="DI38" s="210"/>
      <c r="DJ38" s="210"/>
      <c r="DK38" s="210"/>
      <c r="DL38" s="210"/>
      <c r="DM38" s="210"/>
      <c r="DN38" s="210"/>
      <c r="DO38" s="210"/>
      <c r="DP38" s="210"/>
      <c r="DQ38" s="210"/>
      <c r="DR38" s="210"/>
      <c r="DS38" s="210"/>
      <c r="DT38" s="210"/>
      <c r="DU38" s="210"/>
      <c r="DV38" s="210"/>
      <c r="DW38" s="210"/>
      <c r="DX38" s="210"/>
      <c r="DY38" s="210"/>
      <c r="DZ38" s="210"/>
      <c r="EA38" s="210"/>
      <c r="EB38" s="210"/>
      <c r="EC38" s="210"/>
      <c r="ED38" s="210"/>
      <c r="EE38" s="210"/>
    </row>
    <row r="39" spans="1:135" s="32" customFormat="1" x14ac:dyDescent="0.25">
      <c r="A39" s="54"/>
      <c r="B39" s="41"/>
      <c r="C39" s="55"/>
      <c r="D39" s="37"/>
      <c r="E39" s="25" t="s">
        <v>162</v>
      </c>
      <c r="F39" s="196">
        <f>IF($F$22="Buck",(AD50),(AE50))</f>
        <v>90900</v>
      </c>
      <c r="G39" s="69" t="s">
        <v>25</v>
      </c>
      <c r="H39" s="33"/>
      <c r="I39" s="33"/>
      <c r="J39" s="33"/>
      <c r="K39" s="33"/>
      <c r="L39" s="33"/>
      <c r="M39" s="33"/>
      <c r="N39" s="33"/>
      <c r="O39" s="33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  <c r="AA39" s="261"/>
      <c r="AB39" s="261"/>
      <c r="AC39" s="261"/>
      <c r="AD39" s="277">
        <f>(1/($F$25*1000))-(((1/($F$25*1000))*AD33))</f>
        <v>6.7961446785799691E-6</v>
      </c>
      <c r="AE39" s="278">
        <f>((1/($F$25*1000)))-(((1/($F$25*1000))*ABS(AE33)))</f>
        <v>7.0355392073753502E-6</v>
      </c>
      <c r="AF39" s="261"/>
      <c r="AG39" s="241">
        <f t="shared" si="7"/>
        <v>120.77801667467222</v>
      </c>
      <c r="AH39" s="242">
        <f t="shared" si="8"/>
        <v>1.2109375E-3</v>
      </c>
      <c r="AI39" s="234">
        <f t="shared" si="13"/>
        <v>31</v>
      </c>
      <c r="AJ39" s="234">
        <f t="shared" si="0"/>
        <v>12</v>
      </c>
      <c r="AK39" s="243">
        <f t="shared" si="9"/>
        <v>22</v>
      </c>
      <c r="AL39" s="243">
        <f t="shared" si="10"/>
        <v>0.17322834645669291</v>
      </c>
      <c r="AM39" s="238">
        <f t="shared" si="1"/>
        <v>0</v>
      </c>
      <c r="AN39" s="244">
        <f t="shared" si="11"/>
        <v>0.52660115352715575</v>
      </c>
      <c r="AO39" s="244">
        <f t="shared" si="2"/>
        <v>0</v>
      </c>
      <c r="AP39" s="244">
        <f t="shared" si="3"/>
        <v>0.13165028838178894</v>
      </c>
      <c r="AQ39" s="244">
        <f t="shared" si="4"/>
        <v>-0.27339884647284429</v>
      </c>
      <c r="AR39" s="244">
        <f t="shared" si="12"/>
        <v>0.12660115352715573</v>
      </c>
      <c r="AS39" s="234"/>
      <c r="AT39" s="295">
        <f t="shared" si="5"/>
        <v>0.44761098049808246</v>
      </c>
      <c r="AU39" s="296">
        <f t="shared" si="6"/>
        <v>0.52660115352715575</v>
      </c>
      <c r="AV39" s="232"/>
      <c r="AW39" s="207"/>
      <c r="AX39" s="207"/>
      <c r="AY39" s="232"/>
      <c r="AZ39" s="232"/>
      <c r="BA39" s="232"/>
      <c r="BB39" s="232"/>
      <c r="BC39" s="232"/>
      <c r="BD39" s="234"/>
      <c r="BE39" s="304"/>
      <c r="BF39" s="210"/>
      <c r="BG39" s="207"/>
      <c r="BH39" s="207"/>
      <c r="BI39" s="207"/>
      <c r="BJ39" s="207"/>
      <c r="BK39" s="207"/>
      <c r="BL39" s="207"/>
      <c r="BM39" s="207"/>
      <c r="BN39" s="207"/>
      <c r="BO39" s="207"/>
      <c r="BP39" s="207"/>
      <c r="BQ39" s="207"/>
      <c r="BR39" s="207"/>
      <c r="BS39" s="207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</row>
    <row r="40" spans="1:135" s="32" customFormat="1" x14ac:dyDescent="0.25">
      <c r="A40" s="54"/>
      <c r="B40" s="41"/>
      <c r="C40" s="55"/>
      <c r="D40" s="48" t="s">
        <v>141</v>
      </c>
      <c r="E40" s="25"/>
      <c r="F40" s="38"/>
      <c r="G40" s="26"/>
      <c r="H40" s="18"/>
      <c r="I40" s="18"/>
      <c r="J40" s="18"/>
      <c r="K40" s="18"/>
      <c r="L40" s="18"/>
      <c r="M40" s="18"/>
      <c r="N40" s="18"/>
      <c r="O40" s="18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42"/>
      <c r="AA40" s="261"/>
      <c r="AB40" s="261"/>
      <c r="AC40" s="248"/>
      <c r="AD40" s="248"/>
      <c r="AE40" s="248"/>
      <c r="AF40" s="248"/>
      <c r="AG40" s="241">
        <f t="shared" si="7"/>
        <v>124.47510303362532</v>
      </c>
      <c r="AH40" s="242">
        <f t="shared" si="8"/>
        <v>1.25E-3</v>
      </c>
      <c r="AI40" s="234">
        <f t="shared" si="13"/>
        <v>32</v>
      </c>
      <c r="AJ40" s="234">
        <f t="shared" si="0"/>
        <v>13</v>
      </c>
      <c r="AK40" s="243">
        <f t="shared" si="9"/>
        <v>22</v>
      </c>
      <c r="AL40" s="243">
        <f t="shared" si="10"/>
        <v>0.17322834645669291</v>
      </c>
      <c r="AM40" s="238">
        <f t="shared" si="1"/>
        <v>0</v>
      </c>
      <c r="AN40" s="244">
        <f t="shared" si="11"/>
        <v>0.52660115352715575</v>
      </c>
      <c r="AO40" s="244">
        <f t="shared" si="2"/>
        <v>0</v>
      </c>
      <c r="AP40" s="244">
        <f t="shared" si="3"/>
        <v>0.13165028838178894</v>
      </c>
      <c r="AQ40" s="244">
        <f t="shared" si="4"/>
        <v>-0.27339884647284429</v>
      </c>
      <c r="AR40" s="244">
        <f t="shared" si="12"/>
        <v>0.12660115352715573</v>
      </c>
      <c r="AS40" s="234"/>
      <c r="AT40" s="295">
        <f t="shared" si="5"/>
        <v>0.44761098049808246</v>
      </c>
      <c r="AU40" s="296">
        <f t="shared" si="6"/>
        <v>0.52660115352715575</v>
      </c>
      <c r="AV40" s="232"/>
      <c r="AW40" s="207"/>
      <c r="AX40" s="207"/>
      <c r="AY40" s="232"/>
      <c r="AZ40" s="232"/>
      <c r="BA40" s="232"/>
      <c r="BB40" s="232"/>
      <c r="BC40" s="232"/>
      <c r="BD40" s="234"/>
      <c r="BE40" s="304"/>
      <c r="BF40" s="210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  <c r="BR40" s="207"/>
      <c r="BS40" s="207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10"/>
      <c r="DK40" s="210"/>
      <c r="DL40" s="210"/>
      <c r="DM40" s="210"/>
      <c r="DN40" s="210"/>
      <c r="DO40" s="210"/>
      <c r="DP40" s="210"/>
      <c r="DQ40" s="210"/>
      <c r="DR40" s="210"/>
      <c r="DS40" s="210"/>
      <c r="DT40" s="210"/>
      <c r="DU40" s="210"/>
      <c r="DV40" s="210"/>
      <c r="DW40" s="210"/>
      <c r="DX40" s="210"/>
      <c r="DY40" s="210"/>
      <c r="DZ40" s="210"/>
      <c r="EA40" s="210"/>
      <c r="EB40" s="210"/>
      <c r="EC40" s="210"/>
      <c r="ED40" s="210"/>
      <c r="EE40" s="210"/>
    </row>
    <row r="41" spans="1:135" s="1" customFormat="1" ht="18.75" x14ac:dyDescent="0.35">
      <c r="A41" s="54"/>
      <c r="B41" s="41"/>
      <c r="C41" s="55"/>
      <c r="D41" s="47" t="s">
        <v>142</v>
      </c>
      <c r="E41" s="25" t="s">
        <v>143</v>
      </c>
      <c r="F41" s="198">
        <v>220</v>
      </c>
      <c r="G41" s="26" t="s">
        <v>28</v>
      </c>
      <c r="H41" s="18"/>
      <c r="I41" s="18"/>
      <c r="J41" s="18"/>
      <c r="K41" s="18"/>
      <c r="L41" s="18"/>
      <c r="M41" s="18"/>
      <c r="N41" s="18"/>
      <c r="O41" s="18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47"/>
      <c r="AA41" s="261"/>
      <c r="AB41" s="261"/>
      <c r="AC41" s="248" t="s">
        <v>85</v>
      </c>
      <c r="AD41" s="248">
        <f>AD42*2</f>
        <v>120</v>
      </c>
      <c r="AE41" s="248">
        <v>38</v>
      </c>
      <c r="AF41" s="248"/>
      <c r="AG41" s="241">
        <f t="shared" si="7"/>
        <v>128.15344389991694</v>
      </c>
      <c r="AH41" s="242">
        <f t="shared" si="8"/>
        <v>1.2890625000000001E-3</v>
      </c>
      <c r="AI41" s="234">
        <f t="shared" si="13"/>
        <v>33</v>
      </c>
      <c r="AJ41" s="234">
        <f t="shared" si="0"/>
        <v>14</v>
      </c>
      <c r="AK41" s="243">
        <f t="shared" si="9"/>
        <v>22</v>
      </c>
      <c r="AL41" s="243">
        <f t="shared" si="10"/>
        <v>0.17322834645669291</v>
      </c>
      <c r="AM41" s="238">
        <f t="shared" si="1"/>
        <v>0</v>
      </c>
      <c r="AN41" s="244">
        <f t="shared" si="11"/>
        <v>0.52660115352715575</v>
      </c>
      <c r="AO41" s="244">
        <f t="shared" si="2"/>
        <v>0</v>
      </c>
      <c r="AP41" s="244">
        <f t="shared" si="3"/>
        <v>0.13165028838178894</v>
      </c>
      <c r="AQ41" s="244">
        <f t="shared" si="4"/>
        <v>-0.27339884647284429</v>
      </c>
      <c r="AR41" s="244">
        <f t="shared" si="12"/>
        <v>0.12660115352715573</v>
      </c>
      <c r="AS41" s="234"/>
      <c r="AT41" s="295">
        <f t="shared" si="5"/>
        <v>0.44761098049808246</v>
      </c>
      <c r="AU41" s="296">
        <f t="shared" si="6"/>
        <v>0.52660115352715575</v>
      </c>
      <c r="AV41" s="232"/>
      <c r="AW41" s="298"/>
      <c r="AX41" s="298"/>
      <c r="AY41" s="232"/>
      <c r="AZ41" s="232"/>
      <c r="BA41" s="232"/>
      <c r="BB41" s="232"/>
      <c r="BC41" s="232"/>
      <c r="BD41" s="232"/>
      <c r="BE41" s="303"/>
      <c r="BF41" s="213"/>
      <c r="BG41" s="298"/>
      <c r="BH41" s="298"/>
      <c r="BI41" s="298"/>
      <c r="BJ41" s="298"/>
      <c r="BK41" s="298"/>
      <c r="BL41" s="298"/>
      <c r="BM41" s="298"/>
      <c r="BN41" s="298"/>
      <c r="BO41" s="298"/>
      <c r="BP41" s="298"/>
      <c r="BQ41" s="298"/>
      <c r="BR41" s="298"/>
      <c r="BS41" s="298"/>
      <c r="BT41" s="213"/>
      <c r="BU41" s="213"/>
      <c r="BV41" s="213"/>
      <c r="BW41" s="213"/>
      <c r="BX41" s="213"/>
      <c r="BY41" s="213"/>
      <c r="BZ41" s="213"/>
      <c r="CA41" s="213"/>
      <c r="CB41" s="213"/>
      <c r="CC41" s="213"/>
      <c r="CD41" s="213"/>
      <c r="CE41" s="213"/>
      <c r="CF41" s="213"/>
      <c r="CG41" s="213"/>
      <c r="CH41" s="213"/>
      <c r="CI41" s="213"/>
      <c r="CJ41" s="213"/>
      <c r="CK41" s="213"/>
      <c r="CL41" s="213"/>
      <c r="CM41" s="213"/>
      <c r="CN41" s="213"/>
      <c r="CO41" s="213"/>
      <c r="CP41" s="213"/>
      <c r="CQ41" s="213"/>
      <c r="CR41" s="213"/>
      <c r="CS41" s="213"/>
      <c r="CT41" s="213"/>
      <c r="CU41" s="213"/>
      <c r="CV41" s="213"/>
      <c r="CW41" s="213"/>
      <c r="CX41" s="213"/>
      <c r="CY41" s="213"/>
      <c r="CZ41" s="213"/>
      <c r="DA41" s="213"/>
      <c r="DB41" s="213"/>
      <c r="DC41" s="213"/>
      <c r="DD41" s="213"/>
      <c r="DE41" s="213"/>
      <c r="DF41" s="213"/>
      <c r="DG41" s="213"/>
      <c r="DH41" s="213"/>
      <c r="DI41" s="213"/>
      <c r="DJ41" s="213"/>
      <c r="DK41" s="213"/>
      <c r="DL41" s="213"/>
      <c r="DM41" s="213"/>
      <c r="DN41" s="213"/>
      <c r="DO41" s="213"/>
      <c r="DP41" s="213"/>
      <c r="DQ41" s="213"/>
      <c r="DR41" s="213"/>
      <c r="DS41" s="213"/>
      <c r="DT41" s="213"/>
      <c r="DU41" s="213"/>
      <c r="DV41" s="213"/>
      <c r="DW41" s="213"/>
      <c r="DX41" s="213"/>
      <c r="DY41" s="213"/>
      <c r="DZ41" s="213"/>
      <c r="EA41" s="213"/>
      <c r="EB41" s="213"/>
      <c r="EC41" s="213"/>
      <c r="ED41" s="213"/>
      <c r="EE41" s="213"/>
    </row>
    <row r="42" spans="1:135" s="1" customFormat="1" ht="18.75" x14ac:dyDescent="0.35">
      <c r="A42" s="54"/>
      <c r="B42" s="41"/>
      <c r="C42" s="55"/>
      <c r="D42" s="47" t="s">
        <v>31</v>
      </c>
      <c r="E42" s="25" t="s">
        <v>276</v>
      </c>
      <c r="F42" s="11">
        <f>F28</f>
        <v>7.0355392073753502E-6</v>
      </c>
      <c r="G42" s="26" t="s">
        <v>23</v>
      </c>
      <c r="H42" s="33"/>
      <c r="I42" s="32"/>
      <c r="J42" s="32"/>
      <c r="K42" s="32"/>
      <c r="L42" s="32"/>
      <c r="M42" s="32"/>
      <c r="N42" s="32"/>
      <c r="O42" s="32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48"/>
      <c r="AA42" s="261"/>
      <c r="AB42" s="261"/>
      <c r="AC42" s="248" t="s">
        <v>86</v>
      </c>
      <c r="AD42" s="248">
        <f>$F$13</f>
        <v>60</v>
      </c>
      <c r="AE42" s="248">
        <v>26.5</v>
      </c>
      <c r="AF42" s="248"/>
      <c r="AG42" s="241">
        <f t="shared" si="7"/>
        <v>131.81248532894267</v>
      </c>
      <c r="AH42" s="242">
        <f t="shared" si="8"/>
        <v>1.3281250000000001E-3</v>
      </c>
      <c r="AI42" s="234">
        <f t="shared" si="13"/>
        <v>34</v>
      </c>
      <c r="AJ42" s="234">
        <f t="shared" si="0"/>
        <v>15</v>
      </c>
      <c r="AK42" s="243">
        <f t="shared" si="9"/>
        <v>22</v>
      </c>
      <c r="AL42" s="243">
        <f t="shared" si="10"/>
        <v>0.17322834645669291</v>
      </c>
      <c r="AM42" s="238">
        <f t="shared" si="1"/>
        <v>0</v>
      </c>
      <c r="AN42" s="244">
        <f t="shared" si="11"/>
        <v>0.52660115352715575</v>
      </c>
      <c r="AO42" s="244">
        <f t="shared" si="2"/>
        <v>0</v>
      </c>
      <c r="AP42" s="244">
        <f t="shared" si="3"/>
        <v>0.13165028838178894</v>
      </c>
      <c r="AQ42" s="244">
        <f t="shared" si="4"/>
        <v>-0.27339884647284429</v>
      </c>
      <c r="AR42" s="244">
        <f t="shared" si="12"/>
        <v>0.12660115352715573</v>
      </c>
      <c r="AS42" s="234"/>
      <c r="AT42" s="295">
        <f t="shared" si="5"/>
        <v>0.44761098049808246</v>
      </c>
      <c r="AU42" s="296">
        <f t="shared" si="6"/>
        <v>0.52660115352715575</v>
      </c>
      <c r="AV42" s="232"/>
      <c r="AW42" s="298"/>
      <c r="AX42" s="298"/>
      <c r="AY42" s="232"/>
      <c r="AZ42" s="232"/>
      <c r="BA42" s="232"/>
      <c r="BB42" s="232"/>
      <c r="BC42" s="232"/>
      <c r="BD42" s="232"/>
      <c r="BE42" s="303"/>
      <c r="BF42" s="213"/>
      <c r="BG42" s="298"/>
      <c r="BH42" s="298"/>
      <c r="BI42" s="298"/>
      <c r="BJ42" s="298"/>
      <c r="BK42" s="298"/>
      <c r="BL42" s="298"/>
      <c r="BM42" s="298"/>
      <c r="BN42" s="298"/>
      <c r="BO42" s="298"/>
      <c r="BP42" s="298"/>
      <c r="BQ42" s="298"/>
      <c r="BR42" s="298"/>
      <c r="BS42" s="298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</row>
    <row r="43" spans="1:135" s="1" customFormat="1" ht="16.5" x14ac:dyDescent="0.3">
      <c r="A43" s="54"/>
      <c r="B43" s="41"/>
      <c r="C43" s="55"/>
      <c r="D43" s="48" t="s">
        <v>275</v>
      </c>
      <c r="E43" s="36" t="s">
        <v>274</v>
      </c>
      <c r="F43" s="70">
        <f>F28/(((LN(1-(1.2/F19))))*(-F41/1000000000000))</f>
        <v>276849.83439255023</v>
      </c>
      <c r="G43" s="69" t="s">
        <v>25</v>
      </c>
      <c r="H43" s="33"/>
      <c r="I43" s="32"/>
      <c r="J43" s="32"/>
      <c r="K43" s="32"/>
      <c r="L43" s="32"/>
      <c r="M43" s="32"/>
      <c r="N43" s="32"/>
      <c r="O43" s="32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31"/>
      <c r="AA43" s="261"/>
      <c r="AB43" s="261"/>
      <c r="AC43" s="248" t="s">
        <v>101</v>
      </c>
      <c r="AD43" s="255" t="str">
        <f>IF(F13&lt;40,(AD44),(AD45))</f>
        <v>Buck [b]</v>
      </c>
      <c r="AE43" s="255" t="s">
        <v>163</v>
      </c>
      <c r="AF43" s="248"/>
      <c r="AG43" s="241">
        <f t="shared" si="7"/>
        <v>135.45167628252227</v>
      </c>
      <c r="AH43" s="242">
        <f t="shared" si="8"/>
        <v>1.3671875000000001E-3</v>
      </c>
      <c r="AI43" s="234">
        <f t="shared" si="13"/>
        <v>35</v>
      </c>
      <c r="AJ43" s="234">
        <f t="shared" si="0"/>
        <v>16</v>
      </c>
      <c r="AK43" s="243">
        <f t="shared" si="9"/>
        <v>22</v>
      </c>
      <c r="AL43" s="243">
        <f t="shared" si="10"/>
        <v>0.17322834645669291</v>
      </c>
      <c r="AM43" s="238">
        <f t="shared" si="1"/>
        <v>0</v>
      </c>
      <c r="AN43" s="244">
        <f t="shared" si="11"/>
        <v>0.52660115352715575</v>
      </c>
      <c r="AO43" s="244">
        <f t="shared" si="2"/>
        <v>0</v>
      </c>
      <c r="AP43" s="244">
        <f t="shared" si="3"/>
        <v>0.13165028838178894</v>
      </c>
      <c r="AQ43" s="244">
        <f t="shared" si="4"/>
        <v>-0.27339884647284429</v>
      </c>
      <c r="AR43" s="244">
        <f t="shared" si="12"/>
        <v>0.12660115352715573</v>
      </c>
      <c r="AS43" s="234"/>
      <c r="AT43" s="295">
        <f t="shared" si="5"/>
        <v>0.44761098049808246</v>
      </c>
      <c r="AU43" s="296">
        <f t="shared" si="6"/>
        <v>0.52660115352715575</v>
      </c>
      <c r="AV43" s="232"/>
      <c r="AW43" s="298"/>
      <c r="AX43" s="298"/>
      <c r="AY43" s="232"/>
      <c r="AZ43" s="232"/>
      <c r="BA43" s="232"/>
      <c r="BB43" s="232"/>
      <c r="BC43" s="232"/>
      <c r="BD43" s="232"/>
      <c r="BE43" s="303"/>
      <c r="BF43" s="213"/>
      <c r="BG43" s="298"/>
      <c r="BH43" s="298"/>
      <c r="BI43" s="298"/>
      <c r="BJ43" s="298"/>
      <c r="BK43" s="298"/>
      <c r="BL43" s="298"/>
      <c r="BM43" s="298"/>
      <c r="BN43" s="298"/>
      <c r="BO43" s="298"/>
      <c r="BP43" s="298"/>
      <c r="BQ43" s="298"/>
      <c r="BR43" s="298"/>
      <c r="BS43" s="298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</row>
    <row r="44" spans="1:135" s="1" customFormat="1" x14ac:dyDescent="0.25">
      <c r="A44" s="54"/>
      <c r="B44" s="41"/>
      <c r="C44" s="55"/>
      <c r="D44" s="48" t="s">
        <v>45</v>
      </c>
      <c r="E44" s="25"/>
      <c r="F44" s="2"/>
      <c r="G44" s="26"/>
      <c r="H44" s="33"/>
      <c r="I44" s="32"/>
      <c r="J44" s="32"/>
      <c r="K44" s="32"/>
      <c r="L44" s="32"/>
      <c r="M44" s="32"/>
      <c r="N44" s="32"/>
      <c r="O44" s="32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31"/>
      <c r="AA44" s="261"/>
      <c r="AB44" s="261"/>
      <c r="AC44" s="248"/>
      <c r="AD44" s="248" t="s">
        <v>165</v>
      </c>
      <c r="AE44" s="279" t="s">
        <v>164</v>
      </c>
      <c r="AF44" s="248"/>
      <c r="AG44" s="241">
        <f t="shared" si="7"/>
        <v>139.07046871188416</v>
      </c>
      <c r="AH44" s="242">
        <f t="shared" si="8"/>
        <v>1.4062499999999999E-3</v>
      </c>
      <c r="AI44" s="234">
        <f t="shared" si="13"/>
        <v>36</v>
      </c>
      <c r="AJ44" s="234">
        <f t="shared" si="0"/>
        <v>17</v>
      </c>
      <c r="AK44" s="243">
        <f t="shared" si="9"/>
        <v>22</v>
      </c>
      <c r="AL44" s="243">
        <f t="shared" si="10"/>
        <v>0.17322834645669291</v>
      </c>
      <c r="AM44" s="238">
        <f t="shared" si="1"/>
        <v>0</v>
      </c>
      <c r="AN44" s="244">
        <f t="shared" si="11"/>
        <v>0.52660115352715575</v>
      </c>
      <c r="AO44" s="244">
        <f t="shared" si="2"/>
        <v>0</v>
      </c>
      <c r="AP44" s="244">
        <f t="shared" si="3"/>
        <v>0.13165028838178894</v>
      </c>
      <c r="AQ44" s="244">
        <f t="shared" si="4"/>
        <v>-0.27339884647284429</v>
      </c>
      <c r="AR44" s="244">
        <f t="shared" si="12"/>
        <v>0.12660115352715573</v>
      </c>
      <c r="AS44" s="280"/>
      <c r="AT44" s="295">
        <f t="shared" si="5"/>
        <v>0.44761098049808246</v>
      </c>
      <c r="AU44" s="296">
        <f t="shared" si="6"/>
        <v>0.52660115352715575</v>
      </c>
      <c r="AV44" s="232"/>
      <c r="AW44" s="298"/>
      <c r="AX44" s="298"/>
      <c r="AY44" s="232"/>
      <c r="AZ44" s="232"/>
      <c r="BA44" s="232"/>
      <c r="BB44" s="232"/>
      <c r="BC44" s="232"/>
      <c r="BD44" s="232"/>
      <c r="BE44" s="303"/>
      <c r="BF44" s="213"/>
      <c r="BG44" s="298"/>
      <c r="BH44" s="298"/>
      <c r="BI44" s="298"/>
      <c r="BJ44" s="298"/>
      <c r="BK44" s="298"/>
      <c r="BL44" s="298"/>
      <c r="BM44" s="298"/>
      <c r="BN44" s="298"/>
      <c r="BO44" s="298"/>
      <c r="BP44" s="298"/>
      <c r="BQ44" s="298"/>
      <c r="BR44" s="298"/>
      <c r="BS44" s="298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</row>
    <row r="45" spans="1:135" s="1" customFormat="1" ht="18.75" x14ac:dyDescent="0.35">
      <c r="A45" s="54"/>
      <c r="B45" s="41"/>
      <c r="C45" s="55"/>
      <c r="D45" s="47" t="s">
        <v>29</v>
      </c>
      <c r="E45" s="25" t="s">
        <v>30</v>
      </c>
      <c r="F45" s="198">
        <v>33000</v>
      </c>
      <c r="G45" s="26" t="s">
        <v>28</v>
      </c>
      <c r="H45" s="33"/>
      <c r="I45" s="32"/>
      <c r="J45" s="32"/>
      <c r="K45" s="32"/>
      <c r="L45" s="32"/>
      <c r="M45" s="32"/>
      <c r="N45" s="32"/>
      <c r="O45" s="32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31"/>
      <c r="AA45" s="261"/>
      <c r="AB45" s="261"/>
      <c r="AC45" s="234"/>
      <c r="AD45" s="231" t="s">
        <v>166</v>
      </c>
      <c r="AE45" s="248"/>
      <c r="AF45" s="248"/>
      <c r="AG45" s="241">
        <f t="shared" si="7"/>
        <v>142.66831764019943</v>
      </c>
      <c r="AH45" s="242">
        <f t="shared" si="8"/>
        <v>1.4453125E-3</v>
      </c>
      <c r="AI45" s="234">
        <f t="shared" si="13"/>
        <v>37</v>
      </c>
      <c r="AJ45" s="234">
        <f t="shared" si="0"/>
        <v>18</v>
      </c>
      <c r="AK45" s="243">
        <f t="shared" si="9"/>
        <v>22</v>
      </c>
      <c r="AL45" s="243">
        <f t="shared" si="10"/>
        <v>0.17322834645669291</v>
      </c>
      <c r="AM45" s="238">
        <f t="shared" si="1"/>
        <v>0</v>
      </c>
      <c r="AN45" s="244">
        <f t="shared" si="11"/>
        <v>0.52660115352715575</v>
      </c>
      <c r="AO45" s="244">
        <f t="shared" si="2"/>
        <v>0</v>
      </c>
      <c r="AP45" s="244">
        <f t="shared" si="3"/>
        <v>0.13165028838178894</v>
      </c>
      <c r="AQ45" s="244">
        <f t="shared" si="4"/>
        <v>-0.27339884647284429</v>
      </c>
      <c r="AR45" s="244">
        <f t="shared" si="12"/>
        <v>0.12660115352715573</v>
      </c>
      <c r="AS45" s="280"/>
      <c r="AT45" s="295">
        <f t="shared" si="5"/>
        <v>0.44761098049808246</v>
      </c>
      <c r="AU45" s="296">
        <f t="shared" si="6"/>
        <v>0.52660115352715575</v>
      </c>
      <c r="AV45" s="232"/>
      <c r="AW45" s="298"/>
      <c r="AX45" s="298"/>
      <c r="AY45" s="232"/>
      <c r="AZ45" s="232"/>
      <c r="BA45" s="232"/>
      <c r="BB45" s="232"/>
      <c r="BC45" s="232"/>
      <c r="BD45" s="232"/>
      <c r="BE45" s="303"/>
      <c r="BF45" s="213"/>
      <c r="BG45" s="298"/>
      <c r="BH45" s="298"/>
      <c r="BI45" s="298"/>
      <c r="BJ45" s="298"/>
      <c r="BK45" s="298"/>
      <c r="BL45" s="298"/>
      <c r="BM45" s="298"/>
      <c r="BN45" s="298"/>
      <c r="BO45" s="298"/>
      <c r="BP45" s="298"/>
      <c r="BQ45" s="298"/>
      <c r="BR45" s="298"/>
      <c r="BS45" s="298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3"/>
      <c r="CJ45" s="213"/>
      <c r="CK45" s="213"/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3"/>
      <c r="DL45" s="213"/>
      <c r="DM45" s="213"/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</row>
    <row r="46" spans="1:135" s="1" customFormat="1" ht="18.75" x14ac:dyDescent="0.35">
      <c r="A46" s="54"/>
      <c r="B46" s="41"/>
      <c r="C46" s="55"/>
      <c r="D46" s="47" t="s">
        <v>31</v>
      </c>
      <c r="E46" s="25" t="s">
        <v>32</v>
      </c>
      <c r="F46" s="201">
        <f>F26/2</f>
        <v>50</v>
      </c>
      <c r="G46" s="26" t="s">
        <v>23</v>
      </c>
      <c r="H46" s="17"/>
      <c r="I46" s="17"/>
      <c r="J46" s="17"/>
      <c r="K46" s="17"/>
      <c r="L46" s="17"/>
      <c r="M46" s="17"/>
      <c r="N46" s="17"/>
      <c r="O46" s="17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1"/>
      <c r="AA46" s="261"/>
      <c r="AB46" s="261"/>
      <c r="AC46" s="232"/>
      <c r="AD46" s="232"/>
      <c r="AE46" s="232"/>
      <c r="AF46" s="232"/>
      <c r="AG46" s="241">
        <f t="shared" si="7"/>
        <v>146.24468124465338</v>
      </c>
      <c r="AH46" s="242">
        <f t="shared" si="8"/>
        <v>1.484375E-3</v>
      </c>
      <c r="AI46" s="234">
        <f t="shared" si="13"/>
        <v>38</v>
      </c>
      <c r="AJ46" s="234">
        <f t="shared" si="0"/>
        <v>19</v>
      </c>
      <c r="AK46" s="243">
        <f t="shared" si="9"/>
        <v>22</v>
      </c>
      <c r="AL46" s="243">
        <f t="shared" si="10"/>
        <v>0.17322834645669291</v>
      </c>
      <c r="AM46" s="238">
        <f t="shared" si="1"/>
        <v>0</v>
      </c>
      <c r="AN46" s="244">
        <f t="shared" si="11"/>
        <v>0.52660115352715575</v>
      </c>
      <c r="AO46" s="244">
        <f t="shared" si="2"/>
        <v>0</v>
      </c>
      <c r="AP46" s="244">
        <f t="shared" si="3"/>
        <v>0.13165028838178894</v>
      </c>
      <c r="AQ46" s="244">
        <f t="shared" si="4"/>
        <v>-0.27339884647284429</v>
      </c>
      <c r="AR46" s="244">
        <f t="shared" si="12"/>
        <v>0.12660115352715573</v>
      </c>
      <c r="AS46" s="280"/>
      <c r="AT46" s="295">
        <f t="shared" si="5"/>
        <v>0.44761098049808246</v>
      </c>
      <c r="AU46" s="296">
        <f t="shared" si="6"/>
        <v>0.52660115352715575</v>
      </c>
      <c r="AV46" s="232"/>
      <c r="AW46" s="298"/>
      <c r="AX46" s="298"/>
      <c r="AY46" s="232"/>
      <c r="AZ46" s="232"/>
      <c r="BA46" s="232"/>
      <c r="BB46" s="232"/>
      <c r="BC46" s="232"/>
      <c r="BD46" s="232"/>
      <c r="BE46" s="303"/>
      <c r="BF46" s="213"/>
      <c r="BG46" s="298"/>
      <c r="BH46" s="298"/>
      <c r="BI46" s="298"/>
      <c r="BJ46" s="298"/>
      <c r="BK46" s="298"/>
      <c r="BL46" s="298"/>
      <c r="BM46" s="298"/>
      <c r="BN46" s="298"/>
      <c r="BO46" s="298"/>
      <c r="BP46" s="298"/>
      <c r="BQ46" s="298"/>
      <c r="BR46" s="298"/>
      <c r="BS46" s="298"/>
      <c r="BT46" s="213"/>
      <c r="BU46" s="213"/>
      <c r="BV46" s="213"/>
      <c r="BW46" s="213"/>
      <c r="BX46" s="213"/>
      <c r="BY46" s="213"/>
      <c r="BZ46" s="213"/>
      <c r="CA46" s="213"/>
      <c r="CB46" s="213"/>
      <c r="CC46" s="213"/>
      <c r="CD46" s="213"/>
      <c r="CE46" s="213"/>
      <c r="CF46" s="213"/>
      <c r="CG46" s="213"/>
      <c r="CH46" s="213"/>
      <c r="CI46" s="213"/>
      <c r="CJ46" s="213"/>
      <c r="CK46" s="213"/>
      <c r="CL46" s="213"/>
      <c r="CM46" s="213"/>
      <c r="CN46" s="213"/>
      <c r="CO46" s="213"/>
      <c r="CP46" s="213"/>
      <c r="CQ46" s="213"/>
      <c r="CR46" s="213"/>
      <c r="CS46" s="213"/>
      <c r="CT46" s="213"/>
      <c r="CU46" s="213"/>
      <c r="CV46" s="213"/>
      <c r="CW46" s="213"/>
      <c r="CX46" s="213"/>
      <c r="CY46" s="213"/>
      <c r="CZ46" s="213"/>
      <c r="DA46" s="213"/>
      <c r="DB46" s="213"/>
      <c r="DC46" s="213"/>
      <c r="DD46" s="213"/>
      <c r="DE46" s="213"/>
      <c r="DF46" s="213"/>
      <c r="DG46" s="213"/>
      <c r="DH46" s="213"/>
      <c r="DI46" s="213"/>
      <c r="DJ46" s="213"/>
      <c r="DK46" s="213"/>
      <c r="DL46" s="213"/>
      <c r="DM46" s="213"/>
      <c r="DN46" s="213"/>
      <c r="DO46" s="213"/>
      <c r="DP46" s="213"/>
      <c r="DQ46" s="213"/>
      <c r="DR46" s="213"/>
      <c r="DS46" s="213"/>
      <c r="DT46" s="213"/>
      <c r="DU46" s="213"/>
      <c r="DV46" s="213"/>
      <c r="DW46" s="213"/>
      <c r="DX46" s="213"/>
      <c r="DY46" s="213"/>
      <c r="DZ46" s="213"/>
      <c r="EA46" s="213"/>
      <c r="EB46" s="213"/>
      <c r="EC46" s="213"/>
      <c r="ED46" s="213"/>
      <c r="EE46" s="213"/>
    </row>
    <row r="47" spans="1:135" s="1" customFormat="1" ht="16.5" x14ac:dyDescent="0.3">
      <c r="A47" s="54"/>
      <c r="B47" s="41"/>
      <c r="C47" s="55"/>
      <c r="D47" s="48" t="s">
        <v>79</v>
      </c>
      <c r="E47" s="36" t="s">
        <v>77</v>
      </c>
      <c r="F47" s="70">
        <f>AE39/(((F45/1000000000000)*(-2))*(LN(1-(0.173/F19))))</f>
        <v>6724.5357564658561</v>
      </c>
      <c r="G47" s="69" t="s">
        <v>25</v>
      </c>
      <c r="H47" s="17"/>
      <c r="I47" s="17"/>
      <c r="J47" s="17"/>
      <c r="K47" s="17"/>
      <c r="L47" s="17"/>
      <c r="M47" s="17"/>
      <c r="N47" s="17"/>
      <c r="O47" s="17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1"/>
      <c r="AA47" s="261"/>
      <c r="AB47" s="261"/>
      <c r="AC47" s="234"/>
      <c r="AD47" s="234" t="s">
        <v>227</v>
      </c>
      <c r="AE47" s="248" t="s">
        <v>228</v>
      </c>
      <c r="AF47" s="248"/>
      <c r="AG47" s="241">
        <f t="shared" si="7"/>
        <v>149.79902093804213</v>
      </c>
      <c r="AH47" s="242">
        <f t="shared" si="8"/>
        <v>1.5234375000000001E-3</v>
      </c>
      <c r="AI47" s="234">
        <f t="shared" si="13"/>
        <v>39</v>
      </c>
      <c r="AJ47" s="234">
        <f t="shared" si="0"/>
        <v>20</v>
      </c>
      <c r="AK47" s="243">
        <f t="shared" si="9"/>
        <v>22</v>
      </c>
      <c r="AL47" s="243">
        <f t="shared" si="10"/>
        <v>0.17322834645669291</v>
      </c>
      <c r="AM47" s="238">
        <f t="shared" si="1"/>
        <v>0</v>
      </c>
      <c r="AN47" s="244">
        <f t="shared" si="11"/>
        <v>0.52660115352715575</v>
      </c>
      <c r="AO47" s="244">
        <f t="shared" si="2"/>
        <v>0</v>
      </c>
      <c r="AP47" s="244">
        <f t="shared" si="3"/>
        <v>0.13165028838178894</v>
      </c>
      <c r="AQ47" s="244">
        <f t="shared" si="4"/>
        <v>-0.27339884647284429</v>
      </c>
      <c r="AR47" s="244">
        <f t="shared" si="12"/>
        <v>0.12660115352715573</v>
      </c>
      <c r="AS47" s="280"/>
      <c r="AT47" s="295">
        <f t="shared" si="5"/>
        <v>0.44761098049808246</v>
      </c>
      <c r="AU47" s="296">
        <f t="shared" si="6"/>
        <v>0.52660115352715575</v>
      </c>
      <c r="AV47" s="232"/>
      <c r="AW47" s="298"/>
      <c r="AX47" s="298"/>
      <c r="AY47" s="232"/>
      <c r="AZ47" s="232"/>
      <c r="BA47" s="232"/>
      <c r="BB47" s="232"/>
      <c r="BC47" s="232"/>
      <c r="BD47" s="232"/>
      <c r="BE47" s="303"/>
      <c r="BF47" s="213"/>
      <c r="BG47" s="298"/>
      <c r="BH47" s="298"/>
      <c r="BI47" s="298"/>
      <c r="BJ47" s="298"/>
      <c r="BK47" s="298"/>
      <c r="BL47" s="298"/>
      <c r="BM47" s="298"/>
      <c r="BN47" s="298"/>
      <c r="BO47" s="298"/>
      <c r="BP47" s="298"/>
      <c r="BQ47" s="298"/>
      <c r="BR47" s="298"/>
      <c r="BS47" s="298"/>
      <c r="BT47" s="213"/>
      <c r="BU47" s="213"/>
      <c r="BV47" s="213"/>
      <c r="BW47" s="213"/>
      <c r="BX47" s="213"/>
      <c r="BY47" s="213"/>
      <c r="BZ47" s="213"/>
      <c r="CA47" s="213"/>
      <c r="CB47" s="213"/>
      <c r="CC47" s="213"/>
      <c r="CD47" s="213"/>
      <c r="CE47" s="213"/>
      <c r="CF47" s="213"/>
      <c r="CG47" s="213"/>
      <c r="CH47" s="213"/>
      <c r="CI47" s="213"/>
      <c r="CJ47" s="213"/>
      <c r="CK47" s="213"/>
      <c r="CL47" s="213"/>
      <c r="CM47" s="213"/>
      <c r="CN47" s="213"/>
      <c r="CO47" s="213"/>
      <c r="CP47" s="213"/>
      <c r="CQ47" s="213"/>
      <c r="CR47" s="213"/>
      <c r="CS47" s="213"/>
      <c r="CT47" s="213"/>
      <c r="CU47" s="213"/>
      <c r="CV47" s="213"/>
      <c r="CW47" s="213"/>
      <c r="CX47" s="213"/>
      <c r="CY47" s="213"/>
      <c r="CZ47" s="213"/>
      <c r="DA47" s="213"/>
      <c r="DB47" s="213"/>
      <c r="DC47" s="213"/>
      <c r="DD47" s="213"/>
      <c r="DE47" s="213"/>
      <c r="DF47" s="213"/>
      <c r="DG47" s="213"/>
      <c r="DH47" s="213"/>
      <c r="DI47" s="213"/>
      <c r="DJ47" s="213"/>
      <c r="DK47" s="213"/>
      <c r="DL47" s="213"/>
      <c r="DM47" s="213"/>
      <c r="DN47" s="213"/>
      <c r="DO47" s="213"/>
      <c r="DP47" s="213"/>
      <c r="DQ47" s="213"/>
      <c r="DR47" s="213"/>
      <c r="DS47" s="213"/>
      <c r="DT47" s="213"/>
      <c r="DU47" s="213"/>
      <c r="DV47" s="213"/>
      <c r="DW47" s="213"/>
      <c r="DX47" s="213"/>
      <c r="DY47" s="213"/>
      <c r="DZ47" s="213"/>
      <c r="EA47" s="213"/>
      <c r="EB47" s="213"/>
      <c r="EC47" s="213"/>
      <c r="ED47" s="213"/>
      <c r="EE47" s="213"/>
    </row>
    <row r="48" spans="1:135" s="1" customFormat="1" x14ac:dyDescent="0.25">
      <c r="A48" s="54"/>
      <c r="B48" s="41"/>
      <c r="C48" s="55"/>
      <c r="D48" s="50" t="s">
        <v>46</v>
      </c>
      <c r="E48" s="25"/>
      <c r="F48" s="66"/>
      <c r="G48" s="26"/>
      <c r="H48" s="17"/>
      <c r="I48" s="17"/>
      <c r="J48" s="17"/>
      <c r="K48" s="17"/>
      <c r="L48" s="17"/>
      <c r="M48" s="17"/>
      <c r="N48" s="17"/>
      <c r="O48" s="17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1"/>
      <c r="AA48" s="261"/>
      <c r="AB48" s="261"/>
      <c r="AC48" s="232"/>
      <c r="AD48" s="232"/>
      <c r="AE48" s="248"/>
      <c r="AF48" s="248"/>
      <c r="AG48" s="241">
        <f t="shared" si="7"/>
        <v>153.3308014498817</v>
      </c>
      <c r="AH48" s="242">
        <f t="shared" si="8"/>
        <v>1.5625000000000001E-3</v>
      </c>
      <c r="AI48" s="234">
        <f t="shared" si="13"/>
        <v>40</v>
      </c>
      <c r="AJ48" s="234">
        <f t="shared" ref="AJ48:AJ72" si="14">AJ49-1</f>
        <v>21</v>
      </c>
      <c r="AK48" s="243">
        <f t="shared" si="9"/>
        <v>22</v>
      </c>
      <c r="AL48" s="243">
        <f t="shared" si="10"/>
        <v>0.17322834645669291</v>
      </c>
      <c r="AM48" s="238">
        <f t="shared" si="1"/>
        <v>0</v>
      </c>
      <c r="AN48" s="244">
        <f t="shared" si="11"/>
        <v>0.52660115352715575</v>
      </c>
      <c r="AO48" s="244">
        <f t="shared" si="2"/>
        <v>0</v>
      </c>
      <c r="AP48" s="244">
        <f t="shared" si="3"/>
        <v>0.13165028838178894</v>
      </c>
      <c r="AQ48" s="244">
        <f t="shared" si="4"/>
        <v>-0.27339884647284429</v>
      </c>
      <c r="AR48" s="244">
        <f t="shared" si="12"/>
        <v>0.12660115352715573</v>
      </c>
      <c r="AS48" s="280"/>
      <c r="AT48" s="295">
        <f t="shared" si="5"/>
        <v>0.44761098049808246</v>
      </c>
      <c r="AU48" s="296">
        <f t="shared" si="6"/>
        <v>0.52660115352715575</v>
      </c>
      <c r="AV48" s="232"/>
      <c r="AW48" s="298"/>
      <c r="AX48" s="298"/>
      <c r="AY48" s="232"/>
      <c r="AZ48" s="232"/>
      <c r="BA48" s="232"/>
      <c r="BB48" s="232"/>
      <c r="BC48" s="232"/>
      <c r="BD48" s="232"/>
      <c r="BE48" s="303"/>
      <c r="BF48" s="213"/>
      <c r="BG48" s="298"/>
      <c r="BH48" s="298"/>
      <c r="BI48" s="298"/>
      <c r="BJ48" s="298"/>
      <c r="BK48" s="298"/>
      <c r="BL48" s="298"/>
      <c r="BM48" s="298"/>
      <c r="BN48" s="298"/>
      <c r="BO48" s="298"/>
      <c r="BP48" s="298"/>
      <c r="BQ48" s="298"/>
      <c r="BR48" s="298"/>
      <c r="BS48" s="298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  <c r="CM48" s="213"/>
      <c r="CN48" s="213"/>
      <c r="CO48" s="213"/>
      <c r="CP48" s="213"/>
      <c r="CQ48" s="213"/>
      <c r="CR48" s="213"/>
      <c r="CS48" s="213"/>
      <c r="CT48" s="213"/>
      <c r="CU48" s="213"/>
      <c r="CV48" s="213"/>
      <c r="CW48" s="213"/>
      <c r="CX48" s="213"/>
      <c r="CY48" s="213"/>
      <c r="CZ48" s="213"/>
      <c r="DA48" s="213"/>
      <c r="DB48" s="213"/>
      <c r="DC48" s="213"/>
      <c r="DD48" s="213"/>
      <c r="DE48" s="213"/>
      <c r="DF48" s="213"/>
      <c r="DG48" s="213"/>
      <c r="DH48" s="213"/>
      <c r="DI48" s="213"/>
      <c r="DJ48" s="213"/>
      <c r="DK48" s="213"/>
      <c r="DL48" s="213"/>
      <c r="DM48" s="213"/>
      <c r="DN48" s="213"/>
      <c r="DO48" s="213"/>
      <c r="DP48" s="213"/>
      <c r="DQ48" s="213"/>
      <c r="DR48" s="213"/>
      <c r="DS48" s="213"/>
      <c r="DT48" s="213"/>
      <c r="DU48" s="213"/>
      <c r="DV48" s="213"/>
      <c r="DW48" s="213"/>
      <c r="DX48" s="213"/>
      <c r="DY48" s="213"/>
      <c r="DZ48" s="213"/>
      <c r="EA48" s="213"/>
      <c r="EB48" s="213"/>
      <c r="EC48" s="213"/>
      <c r="ED48" s="213"/>
      <c r="EE48" s="213"/>
    </row>
    <row r="49" spans="1:135" s="1" customFormat="1" ht="18.75" x14ac:dyDescent="0.25">
      <c r="A49" s="54"/>
      <c r="C49" s="55"/>
      <c r="D49" s="51" t="s">
        <v>43</v>
      </c>
      <c r="E49" s="65" t="s">
        <v>44</v>
      </c>
      <c r="F49" s="194">
        <f>ROUNDUP((F13/3.6),0)</f>
        <v>17</v>
      </c>
      <c r="G49" s="31"/>
      <c r="H49" s="18"/>
      <c r="I49" s="18"/>
      <c r="J49" s="18"/>
      <c r="K49" s="18"/>
      <c r="L49" s="18"/>
      <c r="M49" s="18"/>
      <c r="N49" s="18"/>
      <c r="O49" s="18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55"/>
      <c r="AA49" s="261"/>
      <c r="AB49" s="261"/>
      <c r="AC49" s="281" t="s">
        <v>167</v>
      </c>
      <c r="AD49" s="255">
        <f>IF($F$13&lt;40,(AD51),(AD53))</f>
        <v>200000</v>
      </c>
      <c r="AE49" s="255">
        <v>2000000</v>
      </c>
      <c r="AF49" s="248" t="s">
        <v>159</v>
      </c>
      <c r="AG49" s="241">
        <f t="shared" ref="AG49:AG73" si="15">(SIN((AI49*PI())/256))*(SQRT(2)*$F$11)</f>
        <v>156.83949090701793</v>
      </c>
      <c r="AH49" s="242">
        <f t="shared" ref="AH49:AH73" si="16">((1/(2*$F$12))/256)*AI49</f>
        <v>1.6015625000000001E-3</v>
      </c>
      <c r="AI49" s="234">
        <f t="shared" ref="AI49:AI74" si="17">1+AI48</f>
        <v>41</v>
      </c>
      <c r="AJ49" s="234">
        <f t="shared" si="14"/>
        <v>22</v>
      </c>
      <c r="AK49" s="243">
        <f t="shared" ref="AK49:AK73" si="18">IF((AJ49&lt;22),22,AJ49)</f>
        <v>22</v>
      </c>
      <c r="AL49" s="243">
        <f t="shared" ref="AL49:AL73" si="19">AK49/127</f>
        <v>0.17322834645669291</v>
      </c>
      <c r="AM49" s="238">
        <f t="shared" ref="AM49:AM112" si="20">IF((AN49&gt;$F$27),1,0)</f>
        <v>0</v>
      </c>
      <c r="AN49" s="244">
        <f t="shared" si="11"/>
        <v>0.52660115352715575</v>
      </c>
      <c r="AO49" s="244">
        <f t="shared" ref="AO49:AO112" si="21">IF((AN49-$F$27&gt;0),(AN49-$F$27),0)</f>
        <v>0</v>
      </c>
      <c r="AP49" s="244">
        <f t="shared" ref="AP49:AP112" si="22">IF((AN49&gt;$F$27),(AN49-($F$27/2)),(AN49*0.5*$F$14/($F$14+$F$27)))</f>
        <v>0.13165028838178894</v>
      </c>
      <c r="AQ49" s="244">
        <f t="shared" ref="AQ49:AQ112" si="23">AN49-$F$27</f>
        <v>-0.27339884647284429</v>
      </c>
      <c r="AR49" s="244">
        <f t="shared" ref="AR49:AR73" si="24">(AN49+AQ49)/2</f>
        <v>0.12660115352715573</v>
      </c>
      <c r="AS49" s="280"/>
      <c r="AT49" s="295">
        <f t="shared" si="5"/>
        <v>0.44761098049808246</v>
      </c>
      <c r="AU49" s="296">
        <f t="shared" si="6"/>
        <v>0.52660115352715575</v>
      </c>
      <c r="AV49" s="232"/>
      <c r="AW49" s="298"/>
      <c r="AX49" s="298"/>
      <c r="AY49" s="232"/>
      <c r="AZ49" s="232"/>
      <c r="BA49" s="232"/>
      <c r="BB49" s="232"/>
      <c r="BC49" s="232"/>
      <c r="BD49" s="232"/>
      <c r="BE49" s="303"/>
      <c r="BF49" s="213"/>
      <c r="BG49" s="298"/>
      <c r="BH49" s="298"/>
      <c r="BI49" s="298"/>
      <c r="BJ49" s="298"/>
      <c r="BK49" s="298"/>
      <c r="BL49" s="298"/>
      <c r="BM49" s="298"/>
      <c r="BN49" s="298"/>
      <c r="BO49" s="298"/>
      <c r="BP49" s="298"/>
      <c r="BQ49" s="298"/>
      <c r="BR49" s="298"/>
      <c r="BS49" s="298"/>
      <c r="BT49" s="213"/>
      <c r="BU49" s="213"/>
      <c r="BV49" s="213"/>
      <c r="BW49" s="213"/>
      <c r="BX49" s="213"/>
      <c r="BY49" s="213"/>
      <c r="BZ49" s="213"/>
      <c r="CA49" s="213"/>
      <c r="CB49" s="213"/>
      <c r="CC49" s="213"/>
      <c r="CD49" s="213"/>
      <c r="CE49" s="213"/>
      <c r="CF49" s="213"/>
      <c r="CG49" s="213"/>
      <c r="CH49" s="213"/>
      <c r="CI49" s="213"/>
      <c r="CJ49" s="213"/>
      <c r="CK49" s="213"/>
      <c r="CL49" s="213"/>
      <c r="CM49" s="213"/>
      <c r="CN49" s="213"/>
      <c r="CO49" s="213"/>
      <c r="CP49" s="213"/>
      <c r="CQ49" s="213"/>
      <c r="CR49" s="213"/>
      <c r="CS49" s="213"/>
      <c r="CT49" s="213"/>
      <c r="CU49" s="213"/>
      <c r="CV49" s="213"/>
      <c r="CW49" s="213"/>
      <c r="CX49" s="213"/>
      <c r="CY49" s="213"/>
      <c r="CZ49" s="213"/>
      <c r="DA49" s="213"/>
      <c r="DB49" s="213"/>
      <c r="DC49" s="213"/>
      <c r="DD49" s="213"/>
      <c r="DE49" s="213"/>
      <c r="DF49" s="213"/>
      <c r="DG49" s="213"/>
      <c r="DH49" s="213"/>
      <c r="DI49" s="213"/>
      <c r="DJ49" s="213"/>
      <c r="DK49" s="213"/>
      <c r="DL49" s="213"/>
      <c r="DM49" s="213"/>
      <c r="DN49" s="213"/>
      <c r="DO49" s="213"/>
      <c r="DP49" s="213"/>
      <c r="DQ49" s="213"/>
      <c r="DR49" s="213"/>
      <c r="DS49" s="213"/>
      <c r="DT49" s="213"/>
      <c r="DU49" s="213"/>
      <c r="DV49" s="213"/>
      <c r="DW49" s="213"/>
      <c r="DX49" s="213"/>
      <c r="DY49" s="213"/>
      <c r="DZ49" s="213"/>
      <c r="EA49" s="213"/>
      <c r="EB49" s="213"/>
      <c r="EC49" s="213"/>
      <c r="ED49" s="213"/>
      <c r="EE49" s="213"/>
    </row>
    <row r="50" spans="1:135" s="1" customFormat="1" ht="18.75" x14ac:dyDescent="0.25">
      <c r="A50" s="54"/>
      <c r="B50" s="41"/>
      <c r="C50" s="55"/>
      <c r="D50" s="51" t="s">
        <v>33</v>
      </c>
      <c r="E50" s="25" t="s">
        <v>34</v>
      </c>
      <c r="F50" s="200">
        <v>0.5</v>
      </c>
      <c r="G50" s="26" t="s">
        <v>25</v>
      </c>
      <c r="H50" s="17"/>
      <c r="I50" s="17"/>
      <c r="J50" s="17"/>
      <c r="K50" s="17"/>
      <c r="L50" s="17"/>
      <c r="M50" s="17"/>
      <c r="N50" s="17"/>
      <c r="O50" s="17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55"/>
      <c r="AA50" s="261"/>
      <c r="AB50" s="261"/>
      <c r="AC50" s="281" t="s">
        <v>167</v>
      </c>
      <c r="AD50" s="255" t="str">
        <f>IF($F$13&lt;40,(AD52),(AD54))</f>
        <v>Open</v>
      </c>
      <c r="AE50" s="255">
        <v>90900</v>
      </c>
      <c r="AF50" s="248" t="s">
        <v>160</v>
      </c>
      <c r="AG50" s="241">
        <f t="shared" si="15"/>
        <v>160.32456091372455</v>
      </c>
      <c r="AH50" s="242">
        <f t="shared" si="16"/>
        <v>1.6406249999999999E-3</v>
      </c>
      <c r="AI50" s="234">
        <f t="shared" si="17"/>
        <v>42</v>
      </c>
      <c r="AJ50" s="234">
        <f t="shared" si="14"/>
        <v>23</v>
      </c>
      <c r="AK50" s="243">
        <f t="shared" si="18"/>
        <v>23</v>
      </c>
      <c r="AL50" s="243">
        <f t="shared" si="19"/>
        <v>0.18110236220472442</v>
      </c>
      <c r="AM50" s="238">
        <f t="shared" si="20"/>
        <v>0</v>
      </c>
      <c r="AN50" s="244">
        <f t="shared" si="11"/>
        <v>0.55053756959657207</v>
      </c>
      <c r="AO50" s="244">
        <f t="shared" si="21"/>
        <v>0</v>
      </c>
      <c r="AP50" s="244">
        <f t="shared" si="22"/>
        <v>0.13763439239914302</v>
      </c>
      <c r="AQ50" s="244">
        <f t="shared" si="23"/>
        <v>-0.24946243040342797</v>
      </c>
      <c r="AR50" s="244">
        <f t="shared" si="24"/>
        <v>0.15053756959657205</v>
      </c>
      <c r="AS50" s="280"/>
      <c r="AT50" s="295">
        <f t="shared" si="5"/>
        <v>0.46795693415708622</v>
      </c>
      <c r="AU50" s="296">
        <f t="shared" si="6"/>
        <v>0.55053756959657207</v>
      </c>
      <c r="AV50" s="232"/>
      <c r="AW50" s="298"/>
      <c r="AX50" s="298"/>
      <c r="AY50" s="232"/>
      <c r="AZ50" s="232"/>
      <c r="BA50" s="232"/>
      <c r="BB50" s="232"/>
      <c r="BC50" s="232"/>
      <c r="BD50" s="232"/>
      <c r="BE50" s="303"/>
      <c r="BF50" s="213"/>
      <c r="BG50" s="298"/>
      <c r="BH50" s="298"/>
      <c r="BI50" s="298"/>
      <c r="BJ50" s="298"/>
      <c r="BK50" s="298"/>
      <c r="BL50" s="298"/>
      <c r="BM50" s="298"/>
      <c r="BN50" s="298"/>
      <c r="BO50" s="298"/>
      <c r="BP50" s="298"/>
      <c r="BQ50" s="298"/>
      <c r="BR50" s="298"/>
      <c r="BS50" s="298"/>
      <c r="BT50" s="213"/>
      <c r="BU50" s="213"/>
      <c r="BV50" s="213"/>
      <c r="BW50" s="213"/>
      <c r="BX50" s="213"/>
      <c r="BY50" s="213"/>
      <c r="BZ50" s="213"/>
      <c r="CA50" s="213"/>
      <c r="CB50" s="213"/>
      <c r="CC50" s="213"/>
      <c r="CD50" s="213"/>
      <c r="CE50" s="213"/>
      <c r="CF50" s="213"/>
      <c r="CG50" s="213"/>
      <c r="CH50" s="213"/>
      <c r="CI50" s="213"/>
      <c r="CJ50" s="213"/>
      <c r="CK50" s="213"/>
      <c r="CL50" s="213"/>
      <c r="CM50" s="213"/>
      <c r="CN50" s="213"/>
      <c r="CO50" s="213"/>
      <c r="CP50" s="213"/>
      <c r="CQ50" s="213"/>
      <c r="CR50" s="213"/>
      <c r="CS50" s="213"/>
      <c r="CT50" s="213"/>
      <c r="CU50" s="213"/>
      <c r="CV50" s="213"/>
      <c r="CW50" s="213"/>
      <c r="CX50" s="213"/>
      <c r="CY50" s="213"/>
      <c r="CZ50" s="213"/>
      <c r="DA50" s="213"/>
      <c r="DB50" s="213"/>
      <c r="DC50" s="213"/>
      <c r="DD50" s="213"/>
      <c r="DE50" s="213"/>
      <c r="DF50" s="213"/>
      <c r="DG50" s="213"/>
      <c r="DH50" s="213"/>
      <c r="DI50" s="213"/>
      <c r="DJ50" s="213"/>
      <c r="DK50" s="213"/>
      <c r="DL50" s="213"/>
      <c r="DM50" s="213"/>
      <c r="DN50" s="213"/>
      <c r="DO50" s="213"/>
      <c r="DP50" s="213"/>
      <c r="DQ50" s="213"/>
      <c r="DR50" s="213"/>
      <c r="DS50" s="213"/>
      <c r="DT50" s="213"/>
      <c r="DU50" s="213"/>
      <c r="DV50" s="213"/>
      <c r="DW50" s="213"/>
      <c r="DX50" s="213"/>
      <c r="DY50" s="213"/>
      <c r="DZ50" s="213"/>
      <c r="EA50" s="213"/>
      <c r="EB50" s="213"/>
      <c r="EC50" s="213"/>
      <c r="ED50" s="213"/>
      <c r="EE50" s="213"/>
    </row>
    <row r="51" spans="1:135" s="1" customFormat="1" ht="19.5" thickBot="1" x14ac:dyDescent="0.4">
      <c r="A51" s="54"/>
      <c r="B51" s="41"/>
      <c r="C51" s="55"/>
      <c r="D51" s="47" t="s">
        <v>95</v>
      </c>
      <c r="E51" s="25" t="s">
        <v>82</v>
      </c>
      <c r="F51" s="203">
        <f>F49*F50</f>
        <v>8.5</v>
      </c>
      <c r="G51" s="26" t="s">
        <v>25</v>
      </c>
      <c r="H51" s="17"/>
      <c r="I51" s="17"/>
      <c r="J51" s="17"/>
      <c r="K51" s="17"/>
      <c r="L51" s="17"/>
      <c r="M51" s="17"/>
      <c r="N51" s="17"/>
      <c r="O51" s="17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55"/>
      <c r="AA51" s="261"/>
      <c r="AB51" s="261"/>
      <c r="AC51" s="282" t="s">
        <v>154</v>
      </c>
      <c r="AD51" s="255">
        <v>332000</v>
      </c>
      <c r="AE51" s="248"/>
      <c r="AF51" s="248"/>
      <c r="AG51" s="241">
        <f t="shared" si="15"/>
        <v>163.78548663127765</v>
      </c>
      <c r="AH51" s="242">
        <f t="shared" si="16"/>
        <v>1.6796875E-3</v>
      </c>
      <c r="AI51" s="234">
        <f t="shared" si="17"/>
        <v>43</v>
      </c>
      <c r="AJ51" s="234">
        <f t="shared" si="14"/>
        <v>24</v>
      </c>
      <c r="AK51" s="243">
        <f t="shared" si="18"/>
        <v>24</v>
      </c>
      <c r="AL51" s="243">
        <f t="shared" si="19"/>
        <v>0.1889763779527559</v>
      </c>
      <c r="AM51" s="238">
        <f t="shared" si="20"/>
        <v>0</v>
      </c>
      <c r="AN51" s="244">
        <f t="shared" si="11"/>
        <v>0.57447398566598817</v>
      </c>
      <c r="AO51" s="244">
        <f t="shared" si="21"/>
        <v>0</v>
      </c>
      <c r="AP51" s="244">
        <f t="shared" si="22"/>
        <v>0.14361849641649704</v>
      </c>
      <c r="AQ51" s="244">
        <f t="shared" si="23"/>
        <v>-0.22552601433401187</v>
      </c>
      <c r="AR51" s="244">
        <f t="shared" si="24"/>
        <v>0.17447398566598815</v>
      </c>
      <c r="AS51" s="280"/>
      <c r="AT51" s="295">
        <f t="shared" si="5"/>
        <v>0.48830288781608994</v>
      </c>
      <c r="AU51" s="296">
        <f t="shared" si="6"/>
        <v>0.57447398566598817</v>
      </c>
      <c r="AV51" s="232"/>
      <c r="AW51" s="298"/>
      <c r="AX51" s="298"/>
      <c r="AY51" s="232"/>
      <c r="AZ51" s="232"/>
      <c r="BA51" s="232"/>
      <c r="BB51" s="232"/>
      <c r="BC51" s="232"/>
      <c r="BD51" s="232"/>
      <c r="BE51" s="303"/>
      <c r="BF51" s="213"/>
      <c r="BG51" s="298"/>
      <c r="BH51" s="298"/>
      <c r="BI51" s="298"/>
      <c r="BJ51" s="298"/>
      <c r="BK51" s="298"/>
      <c r="BL51" s="298"/>
      <c r="BM51" s="298"/>
      <c r="BN51" s="298"/>
      <c r="BO51" s="298"/>
      <c r="BP51" s="298"/>
      <c r="BQ51" s="298"/>
      <c r="BR51" s="298"/>
      <c r="BS51" s="298"/>
      <c r="BT51" s="213"/>
      <c r="BU51" s="213"/>
      <c r="BV51" s="213"/>
      <c r="BW51" s="213"/>
      <c r="BX51" s="213"/>
      <c r="BY51" s="213"/>
      <c r="BZ51" s="213"/>
      <c r="CA51" s="213"/>
      <c r="CB51" s="213"/>
      <c r="CC51" s="213"/>
      <c r="CD51" s="213"/>
      <c r="CE51" s="213"/>
      <c r="CF51" s="213"/>
      <c r="CG51" s="213"/>
      <c r="CH51" s="213"/>
      <c r="CI51" s="213"/>
      <c r="CJ51" s="213"/>
      <c r="CK51" s="213"/>
      <c r="CL51" s="213"/>
      <c r="CM51" s="213"/>
      <c r="CN51" s="213"/>
      <c r="CO51" s="213"/>
      <c r="CP51" s="213"/>
      <c r="CQ51" s="213"/>
      <c r="CR51" s="213"/>
      <c r="CS51" s="213"/>
      <c r="CT51" s="213"/>
      <c r="CU51" s="213"/>
      <c r="CV51" s="213"/>
      <c r="CW51" s="213"/>
      <c r="CX51" s="213"/>
      <c r="CY51" s="213"/>
      <c r="CZ51" s="213"/>
      <c r="DA51" s="213"/>
      <c r="DB51" s="213"/>
      <c r="DC51" s="213"/>
      <c r="DD51" s="213"/>
      <c r="DE51" s="213"/>
      <c r="DF51" s="213"/>
      <c r="DG51" s="213"/>
      <c r="DH51" s="213"/>
      <c r="DI51" s="213"/>
      <c r="DJ51" s="213"/>
      <c r="DK51" s="213"/>
      <c r="DL51" s="213"/>
      <c r="DM51" s="213"/>
      <c r="DN51" s="213"/>
      <c r="DO51" s="213"/>
      <c r="DP51" s="213"/>
      <c r="DQ51" s="213"/>
      <c r="DR51" s="213"/>
      <c r="DS51" s="213"/>
      <c r="DT51" s="213"/>
      <c r="DU51" s="213"/>
      <c r="DV51" s="213"/>
      <c r="DW51" s="213"/>
      <c r="DX51" s="213"/>
      <c r="DY51" s="213"/>
      <c r="DZ51" s="213"/>
      <c r="EA51" s="213"/>
      <c r="EB51" s="213"/>
      <c r="EC51" s="213"/>
      <c r="ED51" s="213"/>
      <c r="EE51" s="213"/>
    </row>
    <row r="52" spans="1:135" s="1" customFormat="1" ht="19.5" thickBot="1" x14ac:dyDescent="0.3">
      <c r="A52" s="54"/>
      <c r="B52" s="42" t="s">
        <v>181</v>
      </c>
      <c r="C52" s="55"/>
      <c r="D52" s="51" t="s">
        <v>35</v>
      </c>
      <c r="E52" s="65" t="s">
        <v>259</v>
      </c>
      <c r="F52" s="191">
        <f>F14*1</f>
        <v>0.8</v>
      </c>
      <c r="G52" s="31" t="s">
        <v>26</v>
      </c>
      <c r="H52" s="17"/>
      <c r="I52" s="17"/>
      <c r="J52" s="17"/>
      <c r="K52" s="17"/>
      <c r="L52" s="17"/>
      <c r="M52" s="17"/>
      <c r="N52" s="17"/>
      <c r="O52" s="17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55"/>
      <c r="AA52" s="261"/>
      <c r="AB52" s="261"/>
      <c r="AC52" s="282" t="s">
        <v>155</v>
      </c>
      <c r="AD52" s="255">
        <f>(0.5)/((F13-0.5)/AD51)</f>
        <v>2789.9159663865548</v>
      </c>
      <c r="AE52" s="248"/>
      <c r="AF52" s="248"/>
      <c r="AG52" s="241">
        <f t="shared" si="15"/>
        <v>167.2217468569944</v>
      </c>
      <c r="AH52" s="242">
        <f t="shared" si="16"/>
        <v>1.71875E-3</v>
      </c>
      <c r="AI52" s="234">
        <f t="shared" si="17"/>
        <v>44</v>
      </c>
      <c r="AJ52" s="234">
        <f t="shared" si="14"/>
        <v>25</v>
      </c>
      <c r="AK52" s="243">
        <f t="shared" si="18"/>
        <v>25</v>
      </c>
      <c r="AL52" s="243">
        <f t="shared" si="19"/>
        <v>0.19685039370078741</v>
      </c>
      <c r="AM52" s="238">
        <f t="shared" si="20"/>
        <v>0</v>
      </c>
      <c r="AN52" s="244">
        <f t="shared" si="11"/>
        <v>0.59841040173540438</v>
      </c>
      <c r="AO52" s="244">
        <f t="shared" si="21"/>
        <v>0</v>
      </c>
      <c r="AP52" s="244">
        <f t="shared" si="22"/>
        <v>0.1496026004338511</v>
      </c>
      <c r="AQ52" s="244">
        <f t="shared" si="23"/>
        <v>-0.20158959826459566</v>
      </c>
      <c r="AR52" s="244">
        <f t="shared" si="24"/>
        <v>0.19841040173540436</v>
      </c>
      <c r="AS52" s="280"/>
      <c r="AT52" s="295">
        <f t="shared" si="5"/>
        <v>0.5086488414750937</v>
      </c>
      <c r="AU52" s="296">
        <f t="shared" si="6"/>
        <v>0.59841040173540438</v>
      </c>
      <c r="AV52" s="232"/>
      <c r="AW52" s="298"/>
      <c r="AX52" s="298"/>
      <c r="AY52" s="232"/>
      <c r="AZ52" s="232"/>
      <c r="BA52" s="232"/>
      <c r="BB52" s="232"/>
      <c r="BC52" s="232"/>
      <c r="BD52" s="232"/>
      <c r="BE52" s="303"/>
      <c r="BF52" s="213"/>
      <c r="BG52" s="298"/>
      <c r="BH52" s="298"/>
      <c r="BI52" s="298"/>
      <c r="BJ52" s="298"/>
      <c r="BK52" s="298"/>
      <c r="BL52" s="298"/>
      <c r="BM52" s="298"/>
      <c r="BN52" s="298"/>
      <c r="BO52" s="298"/>
      <c r="BP52" s="298"/>
      <c r="BQ52" s="298"/>
      <c r="BR52" s="298"/>
      <c r="BS52" s="298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13"/>
      <c r="CE52" s="213"/>
      <c r="CF52" s="213"/>
      <c r="CG52" s="213"/>
      <c r="CH52" s="213"/>
      <c r="CI52" s="213"/>
      <c r="CJ52" s="213"/>
      <c r="CK52" s="213"/>
      <c r="CL52" s="213"/>
      <c r="CM52" s="213"/>
      <c r="CN52" s="213"/>
      <c r="CO52" s="213"/>
      <c r="CP52" s="213"/>
      <c r="CQ52" s="213"/>
      <c r="CR52" s="213"/>
      <c r="CS52" s="213"/>
      <c r="CT52" s="213"/>
      <c r="CU52" s="213"/>
      <c r="CV52" s="213"/>
      <c r="CW52" s="213"/>
      <c r="CX52" s="213"/>
      <c r="CY52" s="213"/>
      <c r="CZ52" s="213"/>
      <c r="DA52" s="213"/>
      <c r="DB52" s="213"/>
      <c r="DC52" s="213"/>
      <c r="DD52" s="213"/>
      <c r="DE52" s="213"/>
      <c r="DF52" s="213"/>
      <c r="DG52" s="213"/>
      <c r="DH52" s="213"/>
      <c r="DI52" s="213"/>
      <c r="DJ52" s="213"/>
      <c r="DK52" s="213"/>
      <c r="DL52" s="213"/>
      <c r="DM52" s="213"/>
      <c r="DN52" s="213"/>
      <c r="DO52" s="213"/>
      <c r="DP52" s="213"/>
      <c r="DQ52" s="213"/>
      <c r="DR52" s="213"/>
      <c r="DS52" s="213"/>
      <c r="DT52" s="213"/>
      <c r="DU52" s="213"/>
      <c r="DV52" s="213"/>
      <c r="DW52" s="213"/>
      <c r="DX52" s="213"/>
      <c r="DY52" s="213"/>
      <c r="DZ52" s="213"/>
      <c r="EA52" s="213"/>
      <c r="EB52" s="213"/>
      <c r="EC52" s="213"/>
      <c r="ED52" s="213"/>
      <c r="EE52" s="213"/>
    </row>
    <row r="53" spans="1:135" s="1" customFormat="1" x14ac:dyDescent="0.25">
      <c r="A53" s="57"/>
      <c r="B53" s="58"/>
      <c r="C53" s="59"/>
      <c r="D53" s="50" t="s">
        <v>78</v>
      </c>
      <c r="E53" s="36" t="s">
        <v>80</v>
      </c>
      <c r="F53" s="171">
        <f>F17/(2*2*PI()*F12*F51*F13*F52)</f>
        <v>2.2028365825867862E-4</v>
      </c>
      <c r="G53" s="69" t="s">
        <v>81</v>
      </c>
      <c r="H53" s="18"/>
      <c r="I53" s="18"/>
      <c r="J53" s="18"/>
      <c r="K53" s="18"/>
      <c r="L53" s="18"/>
      <c r="M53" s="18"/>
      <c r="N53" s="18"/>
      <c r="O53" s="18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55"/>
      <c r="AA53" s="261"/>
      <c r="AB53" s="261"/>
      <c r="AC53" s="282" t="s">
        <v>156</v>
      </c>
      <c r="AD53" s="255">
        <v>200000</v>
      </c>
      <c r="AE53" s="248"/>
      <c r="AF53" s="248"/>
      <c r="AG53" s="241">
        <f t="shared" si="15"/>
        <v>170.6328241027245</v>
      </c>
      <c r="AH53" s="242">
        <f t="shared" si="16"/>
        <v>1.7578125E-3</v>
      </c>
      <c r="AI53" s="234">
        <f t="shared" si="17"/>
        <v>45</v>
      </c>
      <c r="AJ53" s="234">
        <f t="shared" si="14"/>
        <v>26</v>
      </c>
      <c r="AK53" s="243">
        <f t="shared" si="18"/>
        <v>26</v>
      </c>
      <c r="AL53" s="243">
        <f t="shared" si="19"/>
        <v>0.20472440944881889</v>
      </c>
      <c r="AM53" s="238">
        <f t="shared" si="20"/>
        <v>0</v>
      </c>
      <c r="AN53" s="244">
        <f t="shared" si="11"/>
        <v>0.62234681780482048</v>
      </c>
      <c r="AO53" s="244">
        <f t="shared" si="21"/>
        <v>0</v>
      </c>
      <c r="AP53" s="244">
        <f t="shared" si="22"/>
        <v>0.15558670445120512</v>
      </c>
      <c r="AQ53" s="244">
        <f t="shared" si="23"/>
        <v>-0.17765318219517956</v>
      </c>
      <c r="AR53" s="244">
        <f t="shared" si="24"/>
        <v>0.22234681780482046</v>
      </c>
      <c r="AS53" s="280"/>
      <c r="AT53" s="295">
        <f t="shared" si="5"/>
        <v>0.52899479513409742</v>
      </c>
      <c r="AU53" s="296">
        <f t="shared" si="6"/>
        <v>0.62234681780482048</v>
      </c>
      <c r="AV53" s="232"/>
      <c r="AW53" s="298"/>
      <c r="AX53" s="298"/>
      <c r="AY53" s="232"/>
      <c r="AZ53" s="232"/>
      <c r="BA53" s="232"/>
      <c r="BB53" s="232"/>
      <c r="BC53" s="232"/>
      <c r="BD53" s="232"/>
      <c r="BE53" s="303"/>
      <c r="BF53" s="213"/>
      <c r="BG53" s="298"/>
      <c r="BH53" s="298"/>
      <c r="BI53" s="298"/>
      <c r="BJ53" s="298"/>
      <c r="BK53" s="298"/>
      <c r="BL53" s="298"/>
      <c r="BM53" s="298"/>
      <c r="BN53" s="298"/>
      <c r="BO53" s="298"/>
      <c r="BP53" s="298"/>
      <c r="BQ53" s="298"/>
      <c r="BR53" s="298"/>
      <c r="BS53" s="298"/>
      <c r="BT53" s="213"/>
      <c r="BU53" s="213"/>
      <c r="BV53" s="213"/>
      <c r="BW53" s="213"/>
      <c r="BX53" s="213"/>
      <c r="BY53" s="213"/>
      <c r="BZ53" s="213"/>
      <c r="CA53" s="213"/>
      <c r="CB53" s="213"/>
      <c r="CC53" s="213"/>
      <c r="CD53" s="213"/>
      <c r="CE53" s="213"/>
      <c r="CF53" s="213"/>
      <c r="CG53" s="213"/>
      <c r="CH53" s="213"/>
      <c r="CI53" s="213"/>
      <c r="CJ53" s="213"/>
      <c r="CK53" s="213"/>
      <c r="CL53" s="213"/>
      <c r="CM53" s="213"/>
      <c r="CN53" s="213"/>
      <c r="CO53" s="213"/>
      <c r="CP53" s="213"/>
      <c r="CQ53" s="213"/>
      <c r="CR53" s="213"/>
      <c r="CS53" s="213"/>
      <c r="CT53" s="213"/>
      <c r="CU53" s="213"/>
      <c r="CV53" s="213"/>
      <c r="CW53" s="213"/>
      <c r="CX53" s="213"/>
      <c r="CY53" s="213"/>
      <c r="CZ53" s="213"/>
      <c r="DA53" s="213"/>
      <c r="DB53" s="213"/>
      <c r="DC53" s="213"/>
      <c r="DD53" s="213"/>
      <c r="DE53" s="213"/>
      <c r="DF53" s="213"/>
      <c r="DG53" s="213"/>
      <c r="DH53" s="213"/>
      <c r="DI53" s="213"/>
      <c r="DJ53" s="213"/>
      <c r="DK53" s="213"/>
      <c r="DL53" s="213"/>
      <c r="DM53" s="213"/>
      <c r="DN53" s="213"/>
      <c r="DO53" s="213"/>
      <c r="DP53" s="213"/>
      <c r="DQ53" s="213"/>
      <c r="DR53" s="213"/>
      <c r="DS53" s="213"/>
      <c r="DT53" s="213"/>
      <c r="DU53" s="213"/>
      <c r="DV53" s="213"/>
      <c r="DW53" s="213"/>
      <c r="DX53" s="213"/>
      <c r="DY53" s="213"/>
      <c r="DZ53" s="213"/>
      <c r="EA53" s="213"/>
      <c r="EB53" s="213"/>
      <c r="EC53" s="213"/>
      <c r="ED53" s="213"/>
      <c r="EE53" s="213"/>
    </row>
    <row r="54" spans="1:135" s="32" customFormat="1" x14ac:dyDescent="0.25">
      <c r="B54" s="41"/>
      <c r="G54" s="71" t="s">
        <v>191</v>
      </c>
      <c r="H54" s="17"/>
      <c r="I54" s="17"/>
      <c r="J54" s="17"/>
      <c r="K54" s="17"/>
      <c r="L54" s="17"/>
      <c r="M54" s="17"/>
      <c r="N54" s="17"/>
      <c r="O54" s="17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55"/>
      <c r="AA54" s="261"/>
      <c r="AB54" s="261"/>
      <c r="AC54" s="282" t="s">
        <v>157</v>
      </c>
      <c r="AD54" s="248" t="s">
        <v>158</v>
      </c>
      <c r="AE54" s="248"/>
      <c r="AF54" s="248"/>
      <c r="AG54" s="241">
        <f t="shared" si="15"/>
        <v>174.01820467278151</v>
      </c>
      <c r="AH54" s="242">
        <f t="shared" si="16"/>
        <v>1.7968750000000001E-3</v>
      </c>
      <c r="AI54" s="234">
        <f t="shared" si="17"/>
        <v>46</v>
      </c>
      <c r="AJ54" s="234">
        <f t="shared" si="14"/>
        <v>27</v>
      </c>
      <c r="AK54" s="243">
        <f t="shared" si="18"/>
        <v>27</v>
      </c>
      <c r="AL54" s="243">
        <f t="shared" si="19"/>
        <v>0.2125984251968504</v>
      </c>
      <c r="AM54" s="238">
        <f t="shared" si="20"/>
        <v>0</v>
      </c>
      <c r="AN54" s="244">
        <f t="shared" si="11"/>
        <v>0.6462832338742367</v>
      </c>
      <c r="AO54" s="244">
        <f t="shared" si="21"/>
        <v>0</v>
      </c>
      <c r="AP54" s="244">
        <f t="shared" si="22"/>
        <v>0.16157080846855917</v>
      </c>
      <c r="AQ54" s="244">
        <f t="shared" si="23"/>
        <v>-0.15371676612576335</v>
      </c>
      <c r="AR54" s="244">
        <f t="shared" si="24"/>
        <v>0.24628323387423667</v>
      </c>
      <c r="AS54" s="280"/>
      <c r="AT54" s="295">
        <f t="shared" si="5"/>
        <v>0.54934074879310124</v>
      </c>
      <c r="AU54" s="296">
        <f t="shared" si="6"/>
        <v>0.6462832338742367</v>
      </c>
      <c r="AV54" s="232"/>
      <c r="AW54" s="207"/>
      <c r="AX54" s="207"/>
      <c r="AY54" s="232"/>
      <c r="AZ54" s="232"/>
      <c r="BA54" s="232"/>
      <c r="BB54" s="232"/>
      <c r="BC54" s="232"/>
      <c r="BD54" s="232"/>
      <c r="BE54" s="304"/>
      <c r="BF54" s="210"/>
      <c r="BG54" s="207"/>
      <c r="BH54" s="207"/>
      <c r="BI54" s="207"/>
      <c r="BJ54" s="207"/>
      <c r="BK54" s="207"/>
      <c r="BL54" s="207"/>
      <c r="BM54" s="207"/>
      <c r="BN54" s="207"/>
      <c r="BO54" s="207"/>
      <c r="BP54" s="207"/>
      <c r="BQ54" s="207"/>
      <c r="BR54" s="207"/>
      <c r="BS54" s="207"/>
      <c r="BT54" s="210"/>
      <c r="BU54" s="210"/>
      <c r="BV54" s="210"/>
      <c r="BW54" s="210"/>
      <c r="BX54" s="210"/>
      <c r="BY54" s="210"/>
      <c r="BZ54" s="210"/>
      <c r="CA54" s="210"/>
      <c r="CB54" s="210"/>
      <c r="CC54" s="210"/>
      <c r="CD54" s="210"/>
      <c r="CE54" s="210"/>
      <c r="CF54" s="210"/>
      <c r="CG54" s="210"/>
      <c r="CH54" s="210"/>
      <c r="CI54" s="210"/>
      <c r="CJ54" s="210"/>
      <c r="CK54" s="210"/>
      <c r="CL54" s="210"/>
      <c r="CM54" s="210"/>
      <c r="CN54" s="210"/>
      <c r="CO54" s="210"/>
      <c r="CP54" s="210"/>
      <c r="CQ54" s="210"/>
      <c r="CR54" s="210"/>
      <c r="CS54" s="210"/>
      <c r="CT54" s="210"/>
      <c r="CU54" s="210"/>
      <c r="CV54" s="210"/>
      <c r="CW54" s="210"/>
      <c r="CX54" s="210"/>
      <c r="CY54" s="210"/>
      <c r="CZ54" s="210"/>
      <c r="DA54" s="210"/>
      <c r="DB54" s="210"/>
      <c r="DC54" s="210"/>
      <c r="DD54" s="210"/>
      <c r="DE54" s="210"/>
      <c r="DF54" s="210"/>
      <c r="DG54" s="210"/>
      <c r="DH54" s="210"/>
      <c r="DI54" s="210"/>
      <c r="DJ54" s="210"/>
      <c r="DK54" s="210"/>
      <c r="DL54" s="210"/>
      <c r="DM54" s="210"/>
      <c r="DN54" s="210"/>
      <c r="DO54" s="210"/>
      <c r="DP54" s="210"/>
      <c r="DQ54" s="210"/>
      <c r="DR54" s="210"/>
      <c r="DS54" s="210"/>
      <c r="DT54" s="210"/>
      <c r="DU54" s="210"/>
      <c r="DV54" s="210"/>
      <c r="DW54" s="210"/>
      <c r="DX54" s="210"/>
      <c r="DY54" s="210"/>
      <c r="DZ54" s="210"/>
      <c r="EA54" s="210"/>
      <c r="EB54" s="210"/>
      <c r="EC54" s="210"/>
      <c r="ED54" s="210"/>
      <c r="EE54" s="210"/>
    </row>
    <row r="55" spans="1:135" s="32" customFormat="1" x14ac:dyDescent="0.25">
      <c r="B55" s="41"/>
      <c r="H55" s="17"/>
      <c r="I55" s="17"/>
      <c r="J55" s="17"/>
      <c r="K55" s="17"/>
      <c r="L55" s="17"/>
      <c r="M55" s="17"/>
      <c r="N55" s="17"/>
      <c r="O55" s="17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55"/>
      <c r="AA55" s="261"/>
      <c r="AB55" s="261"/>
      <c r="AC55" s="232"/>
      <c r="AD55" s="232"/>
      <c r="AE55" s="232"/>
      <c r="AF55" s="248"/>
      <c r="AG55" s="241">
        <f t="shared" si="15"/>
        <v>177.37737874130411</v>
      </c>
      <c r="AH55" s="242">
        <f t="shared" si="16"/>
        <v>1.8359375000000001E-3</v>
      </c>
      <c r="AI55" s="234">
        <f t="shared" si="17"/>
        <v>47</v>
      </c>
      <c r="AJ55" s="234">
        <f t="shared" si="14"/>
        <v>28</v>
      </c>
      <c r="AK55" s="243">
        <f t="shared" si="18"/>
        <v>28</v>
      </c>
      <c r="AL55" s="243">
        <f t="shared" si="19"/>
        <v>0.22047244094488189</v>
      </c>
      <c r="AM55" s="238">
        <f t="shared" si="20"/>
        <v>0</v>
      </c>
      <c r="AN55" s="244">
        <f t="shared" si="11"/>
        <v>0.6702196499436528</v>
      </c>
      <c r="AO55" s="244">
        <f t="shared" si="21"/>
        <v>0</v>
      </c>
      <c r="AP55" s="244">
        <f t="shared" si="22"/>
        <v>0.1675549124859132</v>
      </c>
      <c r="AQ55" s="244">
        <f t="shared" si="23"/>
        <v>-0.12978035005634725</v>
      </c>
      <c r="AR55" s="244">
        <f t="shared" si="24"/>
        <v>0.27021964994365277</v>
      </c>
      <c r="AS55" s="280"/>
      <c r="AT55" s="295">
        <f t="shared" si="5"/>
        <v>0.56968670245210495</v>
      </c>
      <c r="AU55" s="296">
        <f t="shared" si="6"/>
        <v>0.6702196499436528</v>
      </c>
      <c r="AV55" s="232"/>
      <c r="AW55" s="207"/>
      <c r="AX55" s="207"/>
      <c r="AY55" s="232"/>
      <c r="AZ55" s="232"/>
      <c r="BA55" s="232"/>
      <c r="BB55" s="232"/>
      <c r="BC55" s="232"/>
      <c r="BD55" s="232"/>
      <c r="BE55" s="304"/>
      <c r="BF55" s="210"/>
      <c r="BG55" s="207"/>
      <c r="BH55" s="207"/>
      <c r="BI55" s="207"/>
      <c r="BJ55" s="207"/>
      <c r="BK55" s="207"/>
      <c r="BL55" s="207"/>
      <c r="BM55" s="207"/>
      <c r="BN55" s="207"/>
      <c r="BO55" s="207"/>
      <c r="BP55" s="207"/>
      <c r="BQ55" s="207"/>
      <c r="BR55" s="207"/>
      <c r="BS55" s="207"/>
      <c r="BT55" s="210"/>
      <c r="BU55" s="210"/>
      <c r="BV55" s="210"/>
      <c r="BW55" s="210"/>
      <c r="BX55" s="210"/>
      <c r="BY55" s="210"/>
      <c r="BZ55" s="210"/>
      <c r="CA55" s="210"/>
      <c r="CB55" s="210"/>
      <c r="CC55" s="210"/>
      <c r="CD55" s="210"/>
      <c r="CE55" s="210"/>
      <c r="CF55" s="210"/>
      <c r="CG55" s="210"/>
      <c r="CH55" s="210"/>
      <c r="CI55" s="210"/>
      <c r="CJ55" s="210"/>
      <c r="CK55" s="210"/>
      <c r="CL55" s="210"/>
      <c r="CM55" s="210"/>
      <c r="CN55" s="210"/>
      <c r="CO55" s="210"/>
      <c r="CP55" s="210"/>
      <c r="CQ55" s="210"/>
      <c r="CR55" s="210"/>
      <c r="CS55" s="210"/>
      <c r="CT55" s="210"/>
      <c r="CU55" s="210"/>
      <c r="CV55" s="210"/>
      <c r="CW55" s="210"/>
      <c r="CX55" s="210"/>
      <c r="CY55" s="210"/>
      <c r="CZ55" s="210"/>
      <c r="DA55" s="210"/>
      <c r="DB55" s="210"/>
      <c r="DC55" s="210"/>
      <c r="DD55" s="210"/>
      <c r="DE55" s="210"/>
      <c r="DF55" s="210"/>
      <c r="DG55" s="210"/>
      <c r="DH55" s="210"/>
      <c r="DI55" s="210"/>
      <c r="DJ55" s="210"/>
      <c r="DK55" s="210"/>
      <c r="DL55" s="210"/>
      <c r="DM55" s="210"/>
      <c r="DN55" s="210"/>
      <c r="DO55" s="210"/>
      <c r="DP55" s="210"/>
      <c r="DQ55" s="210"/>
      <c r="DR55" s="210"/>
      <c r="DS55" s="210"/>
      <c r="DT55" s="210"/>
      <c r="DU55" s="210"/>
      <c r="DV55" s="210"/>
      <c r="DW55" s="210"/>
      <c r="DX55" s="210"/>
      <c r="DY55" s="210"/>
      <c r="DZ55" s="210"/>
      <c r="EA55" s="210"/>
      <c r="EB55" s="210"/>
      <c r="EC55" s="210"/>
      <c r="ED55" s="210"/>
      <c r="EE55" s="210"/>
    </row>
    <row r="56" spans="1:135" s="32" customFormat="1" x14ac:dyDescent="0.25">
      <c r="B56" s="41"/>
      <c r="H56" s="17"/>
      <c r="I56" s="17"/>
      <c r="J56" s="17"/>
      <c r="K56" s="17"/>
      <c r="L56" s="17"/>
      <c r="M56" s="17"/>
      <c r="N56" s="17"/>
      <c r="O56" s="17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55"/>
      <c r="AA56" s="261"/>
      <c r="AB56" s="261"/>
      <c r="AC56" s="232"/>
      <c r="AD56" s="232"/>
      <c r="AE56" s="248"/>
      <c r="AF56" s="248"/>
      <c r="AG56" s="241">
        <f t="shared" si="15"/>
        <v>180.70984042903351</v>
      </c>
      <c r="AH56" s="242">
        <f t="shared" si="16"/>
        <v>1.8749999999999999E-3</v>
      </c>
      <c r="AI56" s="234">
        <f t="shared" si="17"/>
        <v>48</v>
      </c>
      <c r="AJ56" s="234">
        <f t="shared" si="14"/>
        <v>29</v>
      </c>
      <c r="AK56" s="243">
        <f t="shared" si="18"/>
        <v>29</v>
      </c>
      <c r="AL56" s="243">
        <f t="shared" si="19"/>
        <v>0.2283464566929134</v>
      </c>
      <c r="AM56" s="238">
        <f t="shared" si="20"/>
        <v>0</v>
      </c>
      <c r="AN56" s="244">
        <f t="shared" si="11"/>
        <v>0.69415606601306901</v>
      </c>
      <c r="AO56" s="244">
        <f t="shared" si="21"/>
        <v>0</v>
      </c>
      <c r="AP56" s="244">
        <f t="shared" si="22"/>
        <v>0.17353901650326722</v>
      </c>
      <c r="AQ56" s="244">
        <f t="shared" si="23"/>
        <v>-0.10584393398693104</v>
      </c>
      <c r="AR56" s="244">
        <f t="shared" si="24"/>
        <v>0.29415606601306898</v>
      </c>
      <c r="AS56" s="234"/>
      <c r="AT56" s="295">
        <f t="shared" si="5"/>
        <v>0.59003265611110878</v>
      </c>
      <c r="AU56" s="296">
        <f t="shared" si="6"/>
        <v>0.69415606601306901</v>
      </c>
      <c r="AV56" s="232"/>
      <c r="AW56" s="207"/>
      <c r="AX56" s="207"/>
      <c r="AY56" s="232"/>
      <c r="AZ56" s="232"/>
      <c r="BA56" s="232"/>
      <c r="BB56" s="232"/>
      <c r="BC56" s="232"/>
      <c r="BD56" s="232"/>
      <c r="BE56" s="304"/>
      <c r="BF56" s="210"/>
      <c r="BG56" s="207"/>
      <c r="BH56" s="207"/>
      <c r="BI56" s="207"/>
      <c r="BJ56" s="207"/>
      <c r="BK56" s="207"/>
      <c r="BL56" s="207"/>
      <c r="BM56" s="207"/>
      <c r="BN56" s="207"/>
      <c r="BO56" s="207"/>
      <c r="BP56" s="207"/>
      <c r="BQ56" s="207"/>
      <c r="BR56" s="207"/>
      <c r="BS56" s="207"/>
      <c r="BT56" s="210"/>
      <c r="BU56" s="210"/>
      <c r="BV56" s="210"/>
      <c r="BW56" s="210"/>
      <c r="BX56" s="210"/>
      <c r="BY56" s="210"/>
      <c r="BZ56" s="210"/>
      <c r="CA56" s="210"/>
      <c r="CB56" s="210"/>
      <c r="CC56" s="210"/>
      <c r="CD56" s="210"/>
      <c r="CE56" s="210"/>
      <c r="CF56" s="210"/>
      <c r="CG56" s="210"/>
      <c r="CH56" s="210"/>
      <c r="CI56" s="210"/>
      <c r="CJ56" s="210"/>
      <c r="CK56" s="210"/>
      <c r="CL56" s="210"/>
      <c r="CM56" s="210"/>
      <c r="CN56" s="210"/>
      <c r="CO56" s="210"/>
      <c r="CP56" s="210"/>
      <c r="CQ56" s="210"/>
      <c r="CR56" s="210"/>
      <c r="CS56" s="210"/>
      <c r="CT56" s="210"/>
      <c r="CU56" s="210"/>
      <c r="CV56" s="210"/>
      <c r="CW56" s="210"/>
      <c r="CX56" s="210"/>
      <c r="CY56" s="210"/>
      <c r="CZ56" s="210"/>
      <c r="DA56" s="210"/>
      <c r="DB56" s="210"/>
      <c r="DC56" s="210"/>
      <c r="DD56" s="210"/>
      <c r="DE56" s="210"/>
      <c r="DF56" s="210"/>
      <c r="DG56" s="210"/>
      <c r="DH56" s="210"/>
      <c r="DI56" s="210"/>
      <c r="DJ56" s="210"/>
      <c r="DK56" s="210"/>
      <c r="DL56" s="210"/>
      <c r="DM56" s="210"/>
      <c r="DN56" s="210"/>
      <c r="DO56" s="210"/>
      <c r="DP56" s="210"/>
      <c r="DQ56" s="210"/>
      <c r="DR56" s="210"/>
      <c r="DS56" s="210"/>
      <c r="DT56" s="210"/>
      <c r="DU56" s="210"/>
      <c r="DV56" s="210"/>
      <c r="DW56" s="210"/>
      <c r="DX56" s="210"/>
      <c r="DY56" s="210"/>
      <c r="DZ56" s="210"/>
      <c r="EA56" s="210"/>
      <c r="EB56" s="210"/>
      <c r="EC56" s="210"/>
      <c r="ED56" s="210"/>
      <c r="EE56" s="210"/>
    </row>
    <row r="57" spans="1:135" s="32" customFormat="1" x14ac:dyDescent="0.25">
      <c r="B57" s="41"/>
      <c r="H57" s="17"/>
      <c r="I57" s="17"/>
      <c r="J57" s="17"/>
      <c r="K57" s="17"/>
      <c r="L57" s="17"/>
      <c r="M57" s="17"/>
      <c r="N57" s="17"/>
      <c r="O57" s="17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55"/>
      <c r="AA57" s="261"/>
      <c r="AB57" s="261"/>
      <c r="AC57" s="248"/>
      <c r="AD57" s="248"/>
      <c r="AE57" s="248"/>
      <c r="AF57" s="248"/>
      <c r="AG57" s="241">
        <f t="shared" si="15"/>
        <v>184.01508787949732</v>
      </c>
      <c r="AH57" s="242">
        <f t="shared" si="16"/>
        <v>1.9140625E-3</v>
      </c>
      <c r="AI57" s="234">
        <f t="shared" si="17"/>
        <v>49</v>
      </c>
      <c r="AJ57" s="234">
        <f t="shared" si="14"/>
        <v>30</v>
      </c>
      <c r="AK57" s="243">
        <f t="shared" si="18"/>
        <v>30</v>
      </c>
      <c r="AL57" s="243">
        <f t="shared" si="19"/>
        <v>0.23622047244094488</v>
      </c>
      <c r="AM57" s="238">
        <f t="shared" si="20"/>
        <v>0</v>
      </c>
      <c r="AN57" s="244">
        <f t="shared" si="11"/>
        <v>0.71809248208248522</v>
      </c>
      <c r="AO57" s="244">
        <f t="shared" si="21"/>
        <v>0</v>
      </c>
      <c r="AP57" s="244">
        <f t="shared" si="22"/>
        <v>0.1795231205206213</v>
      </c>
      <c r="AQ57" s="244">
        <f t="shared" si="23"/>
        <v>-8.1907517917514827E-2</v>
      </c>
      <c r="AR57" s="244">
        <f t="shared" si="24"/>
        <v>0.3180924820824852</v>
      </c>
      <c r="AS57" s="234"/>
      <c r="AT57" s="295">
        <f t="shared" si="5"/>
        <v>0.61037860977011249</v>
      </c>
      <c r="AU57" s="296">
        <f t="shared" si="6"/>
        <v>0.71809248208248522</v>
      </c>
      <c r="AV57" s="232"/>
      <c r="AW57" s="207"/>
      <c r="AX57" s="207"/>
      <c r="AY57" s="232"/>
      <c r="AZ57" s="232"/>
      <c r="BA57" s="232"/>
      <c r="BB57" s="232"/>
      <c r="BC57" s="232"/>
      <c r="BD57" s="232"/>
      <c r="BE57" s="304"/>
      <c r="BF57" s="210"/>
      <c r="BG57" s="207"/>
      <c r="BH57" s="207"/>
      <c r="BI57" s="207"/>
      <c r="BJ57" s="207"/>
      <c r="BK57" s="207"/>
      <c r="BL57" s="207"/>
      <c r="BM57" s="207"/>
      <c r="BN57" s="207"/>
      <c r="BO57" s="207"/>
      <c r="BP57" s="207"/>
      <c r="BQ57" s="207"/>
      <c r="BR57" s="207"/>
      <c r="BS57" s="207"/>
      <c r="BT57" s="210"/>
      <c r="BU57" s="210"/>
      <c r="BV57" s="210"/>
      <c r="BW57" s="210"/>
      <c r="BX57" s="210"/>
      <c r="BY57" s="210"/>
      <c r="BZ57" s="210"/>
      <c r="CA57" s="210"/>
      <c r="CB57" s="210"/>
      <c r="CC57" s="210"/>
      <c r="CD57" s="210"/>
      <c r="CE57" s="210"/>
      <c r="CF57" s="210"/>
      <c r="CG57" s="210"/>
      <c r="CH57" s="210"/>
      <c r="CI57" s="210"/>
      <c r="CJ57" s="210"/>
      <c r="CK57" s="210"/>
      <c r="CL57" s="210"/>
      <c r="CM57" s="210"/>
      <c r="CN57" s="210"/>
      <c r="CO57" s="210"/>
      <c r="CP57" s="210"/>
      <c r="CQ57" s="210"/>
      <c r="CR57" s="210"/>
      <c r="CS57" s="210"/>
      <c r="CT57" s="210"/>
      <c r="CU57" s="210"/>
      <c r="CV57" s="210"/>
      <c r="CW57" s="210"/>
      <c r="CX57" s="210"/>
      <c r="CY57" s="210"/>
      <c r="CZ57" s="210"/>
      <c r="DA57" s="210"/>
      <c r="DB57" s="210"/>
      <c r="DC57" s="210"/>
      <c r="DD57" s="210"/>
      <c r="DE57" s="210"/>
      <c r="DF57" s="210"/>
      <c r="DG57" s="210"/>
      <c r="DH57" s="210"/>
      <c r="DI57" s="210"/>
      <c r="DJ57" s="210"/>
      <c r="DK57" s="210"/>
      <c r="DL57" s="210"/>
      <c r="DM57" s="210"/>
      <c r="DN57" s="210"/>
      <c r="DO57" s="210"/>
      <c r="DP57" s="210"/>
      <c r="DQ57" s="210"/>
      <c r="DR57" s="210"/>
      <c r="DS57" s="210"/>
      <c r="DT57" s="210"/>
      <c r="DU57" s="210"/>
      <c r="DV57" s="210"/>
      <c r="DW57" s="210"/>
      <c r="DX57" s="210"/>
      <c r="DY57" s="210"/>
      <c r="DZ57" s="210"/>
      <c r="EA57" s="210"/>
      <c r="EB57" s="210"/>
      <c r="EC57" s="210"/>
      <c r="ED57" s="210"/>
      <c r="EE57" s="210"/>
    </row>
    <row r="58" spans="1:135" s="32" customFormat="1" x14ac:dyDescent="0.25">
      <c r="B58" s="41"/>
      <c r="H58" s="17"/>
      <c r="I58" s="17"/>
      <c r="J58" s="17"/>
      <c r="K58" s="17"/>
      <c r="L58" s="17"/>
      <c r="M58" s="17"/>
      <c r="N58" s="17"/>
      <c r="O58" s="17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55"/>
      <c r="AA58" s="261"/>
      <c r="AB58" s="261"/>
      <c r="AC58" s="232" t="s">
        <v>146</v>
      </c>
      <c r="AD58" s="232" t="s">
        <v>147</v>
      </c>
      <c r="AE58" s="232" t="s">
        <v>148</v>
      </c>
      <c r="AF58" s="232"/>
      <c r="AG58" s="241">
        <f t="shared" si="15"/>
        <v>187.29262333458723</v>
      </c>
      <c r="AH58" s="242">
        <f t="shared" si="16"/>
        <v>1.953125E-3</v>
      </c>
      <c r="AI58" s="234">
        <f t="shared" si="17"/>
        <v>50</v>
      </c>
      <c r="AJ58" s="234">
        <f t="shared" si="14"/>
        <v>31</v>
      </c>
      <c r="AK58" s="243">
        <f t="shared" si="18"/>
        <v>31</v>
      </c>
      <c r="AL58" s="243">
        <f t="shared" si="19"/>
        <v>0.24409448818897639</v>
      </c>
      <c r="AM58" s="238">
        <f t="shared" si="20"/>
        <v>0</v>
      </c>
      <c r="AN58" s="244">
        <f t="shared" si="11"/>
        <v>0.74202889815190143</v>
      </c>
      <c r="AO58" s="244">
        <f t="shared" si="21"/>
        <v>0</v>
      </c>
      <c r="AP58" s="244">
        <f t="shared" si="22"/>
        <v>0.18550722453797536</v>
      </c>
      <c r="AQ58" s="244">
        <f t="shared" si="23"/>
        <v>-5.7971101848098616E-2</v>
      </c>
      <c r="AR58" s="244">
        <f t="shared" si="24"/>
        <v>0.34202889815190141</v>
      </c>
      <c r="AS58" s="234"/>
      <c r="AT58" s="295">
        <f t="shared" si="5"/>
        <v>0.6307245634291162</v>
      </c>
      <c r="AU58" s="296">
        <f t="shared" si="6"/>
        <v>0.74202889815190143</v>
      </c>
      <c r="AV58" s="232"/>
      <c r="AW58" s="207"/>
      <c r="AX58" s="207"/>
      <c r="AY58" s="232"/>
      <c r="AZ58" s="232"/>
      <c r="BA58" s="232"/>
      <c r="BB58" s="232"/>
      <c r="BC58" s="232"/>
      <c r="BD58" s="232"/>
      <c r="BE58" s="304"/>
      <c r="BF58" s="210"/>
      <c r="BG58" s="207"/>
      <c r="BH58" s="207"/>
      <c r="BI58" s="207"/>
      <c r="BJ58" s="207"/>
      <c r="BK58" s="207"/>
      <c r="BL58" s="207"/>
      <c r="BM58" s="207"/>
      <c r="BN58" s="207"/>
      <c r="BO58" s="207"/>
      <c r="BP58" s="207"/>
      <c r="BQ58" s="207"/>
      <c r="BR58" s="207"/>
      <c r="BS58" s="207"/>
      <c r="BT58" s="210"/>
      <c r="BU58" s="210"/>
      <c r="BV58" s="210"/>
      <c r="BW58" s="210"/>
      <c r="BX58" s="210"/>
      <c r="BY58" s="210"/>
      <c r="BZ58" s="210"/>
      <c r="CA58" s="210"/>
      <c r="CB58" s="210"/>
      <c r="CC58" s="210"/>
      <c r="CD58" s="210"/>
      <c r="CE58" s="210"/>
      <c r="CF58" s="210"/>
      <c r="CG58" s="210"/>
      <c r="CH58" s="210"/>
      <c r="CI58" s="210"/>
      <c r="CJ58" s="210"/>
      <c r="CK58" s="210"/>
      <c r="CL58" s="210"/>
      <c r="CM58" s="210"/>
      <c r="CN58" s="210"/>
      <c r="CO58" s="210"/>
      <c r="CP58" s="210"/>
      <c r="CQ58" s="210"/>
      <c r="CR58" s="210"/>
      <c r="CS58" s="210"/>
      <c r="CT58" s="210"/>
      <c r="CU58" s="210"/>
      <c r="CV58" s="210"/>
      <c r="CW58" s="210"/>
      <c r="CX58" s="210"/>
      <c r="CY58" s="210"/>
      <c r="CZ58" s="210"/>
      <c r="DA58" s="210"/>
      <c r="DB58" s="210"/>
      <c r="DC58" s="210"/>
      <c r="DD58" s="210"/>
      <c r="DE58" s="210"/>
      <c r="DF58" s="210"/>
      <c r="DG58" s="210"/>
      <c r="DH58" s="210"/>
      <c r="DI58" s="210"/>
      <c r="DJ58" s="210"/>
      <c r="DK58" s="210"/>
      <c r="DL58" s="210"/>
      <c r="DM58" s="210"/>
      <c r="DN58" s="210"/>
      <c r="DO58" s="210"/>
      <c r="DP58" s="210"/>
      <c r="DQ58" s="210"/>
      <c r="DR58" s="210"/>
      <c r="DS58" s="210"/>
      <c r="DT58" s="210"/>
      <c r="DU58" s="210"/>
      <c r="DV58" s="210"/>
      <c r="DW58" s="210"/>
      <c r="DX58" s="210"/>
      <c r="DY58" s="210"/>
      <c r="DZ58" s="210"/>
      <c r="EA58" s="210"/>
      <c r="EB58" s="210"/>
      <c r="EC58" s="210"/>
      <c r="ED58" s="210"/>
      <c r="EE58" s="210"/>
    </row>
    <row r="59" spans="1:135" s="32" customFormat="1" x14ac:dyDescent="0.25">
      <c r="B59" s="41"/>
      <c r="H59" s="18"/>
      <c r="I59" s="18"/>
      <c r="J59" s="18"/>
      <c r="K59" s="18"/>
      <c r="L59" s="18"/>
      <c r="M59" s="18"/>
      <c r="N59" s="18"/>
      <c r="O59" s="18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55"/>
      <c r="AA59" s="261"/>
      <c r="AB59" s="261"/>
      <c r="AC59" s="232" t="s">
        <v>149</v>
      </c>
      <c r="AD59" s="232" t="s">
        <v>150</v>
      </c>
      <c r="AE59" s="232" t="s">
        <v>151</v>
      </c>
      <c r="AF59" s="232"/>
      <c r="AG59" s="241">
        <f t="shared" si="15"/>
        <v>190.54195320951931</v>
      </c>
      <c r="AH59" s="242">
        <f t="shared" si="16"/>
        <v>1.9921875E-3</v>
      </c>
      <c r="AI59" s="234">
        <f t="shared" si="17"/>
        <v>51</v>
      </c>
      <c r="AJ59" s="234">
        <f t="shared" si="14"/>
        <v>32</v>
      </c>
      <c r="AK59" s="243">
        <f t="shared" si="18"/>
        <v>32</v>
      </c>
      <c r="AL59" s="243">
        <f t="shared" si="19"/>
        <v>0.25196850393700787</v>
      </c>
      <c r="AM59" s="238">
        <f t="shared" si="20"/>
        <v>0</v>
      </c>
      <c r="AN59" s="244">
        <f t="shared" si="11"/>
        <v>0.76596531422131753</v>
      </c>
      <c r="AO59" s="244">
        <f t="shared" si="21"/>
        <v>0</v>
      </c>
      <c r="AP59" s="244">
        <f t="shared" si="22"/>
        <v>0.19149132855532938</v>
      </c>
      <c r="AQ59" s="244">
        <f t="shared" si="23"/>
        <v>-3.4034685778682516E-2</v>
      </c>
      <c r="AR59" s="244">
        <f t="shared" si="24"/>
        <v>0.36596531422131751</v>
      </c>
      <c r="AS59" s="234"/>
      <c r="AT59" s="295">
        <f t="shared" si="5"/>
        <v>0.65107051708811992</v>
      </c>
      <c r="AU59" s="296">
        <f t="shared" si="6"/>
        <v>0.76596531422131753</v>
      </c>
      <c r="AV59" s="232"/>
      <c r="AW59" s="207"/>
      <c r="AX59" s="207"/>
      <c r="AY59" s="234"/>
      <c r="AZ59" s="234"/>
      <c r="BA59" s="234"/>
      <c r="BB59" s="234"/>
      <c r="BC59" s="234"/>
      <c r="BD59" s="234"/>
      <c r="BE59" s="304"/>
      <c r="BF59" s="210"/>
      <c r="BG59" s="207"/>
      <c r="BH59" s="207"/>
      <c r="BI59" s="207"/>
      <c r="BJ59" s="207"/>
      <c r="BK59" s="207"/>
      <c r="BL59" s="207"/>
      <c r="BM59" s="207"/>
      <c r="BN59" s="207"/>
      <c r="BO59" s="207"/>
      <c r="BP59" s="207"/>
      <c r="BQ59" s="207"/>
      <c r="BR59" s="207"/>
      <c r="BS59" s="207"/>
      <c r="BT59" s="210"/>
      <c r="BU59" s="210"/>
      <c r="BV59" s="210"/>
      <c r="BW59" s="210"/>
      <c r="BX59" s="210"/>
      <c r="BY59" s="210"/>
      <c r="BZ59" s="210"/>
      <c r="CA59" s="210"/>
      <c r="CB59" s="210"/>
      <c r="CC59" s="210"/>
      <c r="CD59" s="210"/>
      <c r="CE59" s="210"/>
      <c r="CF59" s="210"/>
      <c r="CG59" s="210"/>
      <c r="CH59" s="210"/>
      <c r="CI59" s="210"/>
      <c r="CJ59" s="210"/>
      <c r="CK59" s="210"/>
      <c r="CL59" s="210"/>
      <c r="CM59" s="210"/>
      <c r="CN59" s="210"/>
      <c r="CO59" s="210"/>
      <c r="CP59" s="210"/>
      <c r="CQ59" s="210"/>
      <c r="CR59" s="210"/>
      <c r="CS59" s="210"/>
      <c r="CT59" s="210"/>
      <c r="CU59" s="210"/>
      <c r="CV59" s="210"/>
      <c r="CW59" s="210"/>
      <c r="CX59" s="210"/>
      <c r="CY59" s="210"/>
      <c r="CZ59" s="210"/>
      <c r="DA59" s="210"/>
      <c r="DB59" s="210"/>
      <c r="DC59" s="210"/>
      <c r="DD59" s="210"/>
      <c r="DE59" s="210"/>
      <c r="DF59" s="210"/>
      <c r="DG59" s="210"/>
      <c r="DH59" s="210"/>
      <c r="DI59" s="210"/>
      <c r="DJ59" s="210"/>
      <c r="DK59" s="210"/>
      <c r="DL59" s="210"/>
      <c r="DM59" s="210"/>
      <c r="DN59" s="210"/>
      <c r="DO59" s="210"/>
      <c r="DP59" s="210"/>
      <c r="DQ59" s="210"/>
      <c r="DR59" s="210"/>
      <c r="DS59" s="210"/>
      <c r="DT59" s="210"/>
      <c r="DU59" s="210"/>
      <c r="DV59" s="210"/>
      <c r="DW59" s="210"/>
      <c r="DX59" s="210"/>
      <c r="DY59" s="210"/>
      <c r="DZ59" s="210"/>
      <c r="EA59" s="210"/>
      <c r="EB59" s="210"/>
      <c r="EC59" s="210"/>
      <c r="ED59" s="210"/>
      <c r="EE59" s="210"/>
    </row>
    <row r="60" spans="1:135" s="32" customFormat="1" x14ac:dyDescent="0.25">
      <c r="B60" s="41"/>
      <c r="D60" s="33"/>
      <c r="E60" s="33"/>
      <c r="F60" s="33"/>
      <c r="G60" s="33"/>
      <c r="H60" s="33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55"/>
      <c r="AA60" s="261"/>
      <c r="AB60" s="261"/>
      <c r="AC60" s="232" t="s">
        <v>152</v>
      </c>
      <c r="AD60" s="232" t="s">
        <v>153</v>
      </c>
      <c r="AE60" s="232"/>
      <c r="AF60" s="232"/>
      <c r="AG60" s="241">
        <f t="shared" si="15"/>
        <v>193.76258816716643</v>
      </c>
      <c r="AH60" s="242">
        <f t="shared" si="16"/>
        <v>2.0312500000000001E-3</v>
      </c>
      <c r="AI60" s="234">
        <f t="shared" si="17"/>
        <v>52</v>
      </c>
      <c r="AJ60" s="234">
        <f t="shared" si="14"/>
        <v>33</v>
      </c>
      <c r="AK60" s="243">
        <f t="shared" si="18"/>
        <v>33</v>
      </c>
      <c r="AL60" s="243">
        <f t="shared" si="19"/>
        <v>0.25984251968503935</v>
      </c>
      <c r="AM60" s="238">
        <f t="shared" si="20"/>
        <v>0</v>
      </c>
      <c r="AN60" s="244">
        <f t="shared" si="11"/>
        <v>0.78990173029073363</v>
      </c>
      <c r="AO60" s="244">
        <f t="shared" si="21"/>
        <v>0</v>
      </c>
      <c r="AP60" s="244">
        <f t="shared" si="22"/>
        <v>0.19747543257268341</v>
      </c>
      <c r="AQ60" s="244">
        <f t="shared" si="23"/>
        <v>-1.0098269709266416E-2</v>
      </c>
      <c r="AR60" s="244">
        <f t="shared" si="24"/>
        <v>0.38990173029073361</v>
      </c>
      <c r="AS60" s="234"/>
      <c r="AT60" s="295">
        <f t="shared" si="5"/>
        <v>0.67141647074712363</v>
      </c>
      <c r="AU60" s="296">
        <f t="shared" si="6"/>
        <v>0.78990173029073363</v>
      </c>
      <c r="AV60" s="232"/>
      <c r="AW60" s="207"/>
      <c r="AX60" s="207"/>
      <c r="AY60" s="234"/>
      <c r="AZ60" s="234"/>
      <c r="BA60" s="234"/>
      <c r="BB60" s="234"/>
      <c r="BC60" s="234"/>
      <c r="BD60" s="234"/>
      <c r="BE60" s="304"/>
      <c r="BF60" s="210"/>
      <c r="BG60" s="207"/>
      <c r="BH60" s="207"/>
      <c r="BI60" s="207"/>
      <c r="BJ60" s="207"/>
      <c r="BK60" s="207"/>
      <c r="BL60" s="207"/>
      <c r="BM60" s="207"/>
      <c r="BN60" s="207"/>
      <c r="BO60" s="207"/>
      <c r="BP60" s="207"/>
      <c r="BQ60" s="207"/>
      <c r="BR60" s="207"/>
      <c r="BS60" s="207"/>
      <c r="BT60" s="210"/>
      <c r="BU60" s="210"/>
      <c r="BV60" s="210"/>
      <c r="BW60" s="210"/>
      <c r="BX60" s="210"/>
      <c r="BY60" s="210"/>
      <c r="BZ60" s="210"/>
      <c r="CA60" s="210"/>
      <c r="CB60" s="210"/>
      <c r="CC60" s="210"/>
      <c r="CD60" s="210"/>
      <c r="CE60" s="210"/>
      <c r="CF60" s="210"/>
      <c r="CG60" s="210"/>
      <c r="CH60" s="210"/>
      <c r="CI60" s="210"/>
      <c r="CJ60" s="210"/>
      <c r="CK60" s="210"/>
      <c r="CL60" s="210"/>
      <c r="CM60" s="210"/>
      <c r="CN60" s="210"/>
      <c r="CO60" s="210"/>
      <c r="CP60" s="210"/>
      <c r="CQ60" s="210"/>
      <c r="CR60" s="210"/>
      <c r="CS60" s="210"/>
      <c r="CT60" s="210"/>
      <c r="CU60" s="210"/>
      <c r="CV60" s="210"/>
      <c r="CW60" s="210"/>
      <c r="CX60" s="210"/>
      <c r="CY60" s="210"/>
      <c r="CZ60" s="210"/>
      <c r="DA60" s="210"/>
      <c r="DB60" s="210"/>
      <c r="DC60" s="210"/>
      <c r="DD60" s="210"/>
      <c r="DE60" s="210"/>
      <c r="DF60" s="210"/>
      <c r="DG60" s="210"/>
      <c r="DH60" s="210"/>
      <c r="DI60" s="210"/>
      <c r="DJ60" s="210"/>
      <c r="DK60" s="210"/>
      <c r="DL60" s="210"/>
      <c r="DM60" s="210"/>
      <c r="DN60" s="210"/>
      <c r="DO60" s="210"/>
      <c r="DP60" s="210"/>
      <c r="DQ60" s="210"/>
      <c r="DR60" s="210"/>
      <c r="DS60" s="210"/>
      <c r="DT60" s="210"/>
      <c r="DU60" s="210"/>
      <c r="DV60" s="210"/>
      <c r="DW60" s="210"/>
      <c r="DX60" s="210"/>
      <c r="DY60" s="210"/>
      <c r="DZ60" s="210"/>
      <c r="EA60" s="210"/>
      <c r="EB60" s="210"/>
      <c r="EC60" s="210"/>
      <c r="ED60" s="210"/>
      <c r="EE60" s="210"/>
    </row>
    <row r="61" spans="1:135" s="32" customFormat="1" x14ac:dyDescent="0.25">
      <c r="B61" s="41"/>
      <c r="D61" s="33"/>
      <c r="E61" s="33"/>
      <c r="F61" s="33"/>
      <c r="G61" s="33"/>
      <c r="H61" s="33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31"/>
      <c r="AA61" s="261"/>
      <c r="AB61" s="261"/>
      <c r="AC61" s="248"/>
      <c r="AD61" s="248"/>
      <c r="AE61" s="248"/>
      <c r="AF61" s="248"/>
      <c r="AG61" s="241">
        <f t="shared" si="15"/>
        <v>196.9540431917504</v>
      </c>
      <c r="AH61" s="242">
        <f t="shared" si="16"/>
        <v>2.0703125000000001E-3</v>
      </c>
      <c r="AI61" s="234">
        <f t="shared" si="17"/>
        <v>53</v>
      </c>
      <c r="AJ61" s="234">
        <f t="shared" si="14"/>
        <v>34</v>
      </c>
      <c r="AK61" s="243">
        <f t="shared" si="18"/>
        <v>34</v>
      </c>
      <c r="AL61" s="243">
        <f t="shared" si="19"/>
        <v>0.26771653543307089</v>
      </c>
      <c r="AM61" s="238">
        <f t="shared" si="20"/>
        <v>1</v>
      </c>
      <c r="AN61" s="244">
        <f t="shared" si="11"/>
        <v>0.81383814636014995</v>
      </c>
      <c r="AO61" s="244">
        <f t="shared" si="21"/>
        <v>1.3838146360149906E-2</v>
      </c>
      <c r="AP61" s="244">
        <f t="shared" si="22"/>
        <v>0.41383814636014993</v>
      </c>
      <c r="AQ61" s="244">
        <f t="shared" si="23"/>
        <v>1.3838146360149906E-2</v>
      </c>
      <c r="AR61" s="244">
        <f t="shared" si="24"/>
        <v>0.41383814636014993</v>
      </c>
      <c r="AS61" s="234"/>
      <c r="AT61" s="295">
        <f t="shared" si="5"/>
        <v>0.69176242440612745</v>
      </c>
      <c r="AU61" s="296">
        <f t="shared" si="6"/>
        <v>0.81383814636014995</v>
      </c>
      <c r="AV61" s="232"/>
      <c r="AW61" s="207"/>
      <c r="AX61" s="207"/>
      <c r="AY61" s="234"/>
      <c r="AZ61" s="234"/>
      <c r="BA61" s="234"/>
      <c r="BB61" s="234"/>
      <c r="BC61" s="234"/>
      <c r="BD61" s="234"/>
      <c r="BE61" s="304"/>
      <c r="BF61" s="210"/>
      <c r="BG61" s="207"/>
      <c r="BH61" s="207"/>
      <c r="BI61" s="207"/>
      <c r="BJ61" s="207"/>
      <c r="BK61" s="207"/>
      <c r="BL61" s="207"/>
      <c r="BM61" s="207"/>
      <c r="BN61" s="207"/>
      <c r="BO61" s="207"/>
      <c r="BP61" s="207"/>
      <c r="BQ61" s="207"/>
      <c r="BR61" s="207"/>
      <c r="BS61" s="207"/>
      <c r="BT61" s="210"/>
      <c r="BU61" s="210"/>
      <c r="BV61" s="210"/>
      <c r="BW61" s="210"/>
      <c r="BX61" s="210"/>
      <c r="BY61" s="210"/>
      <c r="BZ61" s="210"/>
      <c r="CA61" s="210"/>
      <c r="CB61" s="210"/>
      <c r="CC61" s="210"/>
      <c r="CD61" s="210"/>
      <c r="CE61" s="210"/>
      <c r="CF61" s="210"/>
      <c r="CG61" s="210"/>
      <c r="CH61" s="210"/>
      <c r="CI61" s="210"/>
      <c r="CJ61" s="210"/>
      <c r="CK61" s="210"/>
      <c r="CL61" s="210"/>
      <c r="CM61" s="210"/>
      <c r="CN61" s="210"/>
      <c r="CO61" s="210"/>
      <c r="CP61" s="210"/>
      <c r="CQ61" s="210"/>
      <c r="CR61" s="210"/>
      <c r="CS61" s="210"/>
      <c r="CT61" s="210"/>
      <c r="CU61" s="210"/>
      <c r="CV61" s="210"/>
      <c r="CW61" s="210"/>
      <c r="CX61" s="210"/>
      <c r="CY61" s="210"/>
      <c r="CZ61" s="210"/>
      <c r="DA61" s="210"/>
      <c r="DB61" s="210"/>
      <c r="DC61" s="210"/>
      <c r="DD61" s="210"/>
      <c r="DE61" s="210"/>
      <c r="DF61" s="210"/>
      <c r="DG61" s="210"/>
      <c r="DH61" s="210"/>
      <c r="DI61" s="210"/>
      <c r="DJ61" s="210"/>
      <c r="DK61" s="210"/>
      <c r="DL61" s="210"/>
      <c r="DM61" s="210"/>
      <c r="DN61" s="210"/>
      <c r="DO61" s="210"/>
      <c r="DP61" s="210"/>
      <c r="DQ61" s="210"/>
      <c r="DR61" s="210"/>
      <c r="DS61" s="210"/>
      <c r="DT61" s="210"/>
      <c r="DU61" s="210"/>
      <c r="DV61" s="210"/>
      <c r="DW61" s="210"/>
      <c r="DX61" s="210"/>
      <c r="DY61" s="210"/>
      <c r="DZ61" s="210"/>
      <c r="EA61" s="210"/>
      <c r="EB61" s="210"/>
      <c r="EC61" s="210"/>
      <c r="ED61" s="210"/>
      <c r="EE61" s="210"/>
    </row>
    <row r="62" spans="1:135" s="32" customFormat="1" x14ac:dyDescent="0.25">
      <c r="B62" s="41"/>
      <c r="D62" s="33"/>
      <c r="E62" s="33"/>
      <c r="F62" s="33"/>
      <c r="G62" s="33"/>
      <c r="H62" s="33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31"/>
      <c r="AA62" s="261"/>
      <c r="AB62" s="261"/>
      <c r="AC62" s="248"/>
      <c r="AD62" s="248"/>
      <c r="AE62" s="248"/>
      <c r="AF62" s="248"/>
      <c r="AG62" s="241">
        <f t="shared" si="15"/>
        <v>200.11583766188357</v>
      </c>
      <c r="AH62" s="242">
        <f t="shared" si="16"/>
        <v>2.1093750000000001E-3</v>
      </c>
      <c r="AI62" s="234">
        <f t="shared" si="17"/>
        <v>54</v>
      </c>
      <c r="AJ62" s="234">
        <f t="shared" si="14"/>
        <v>35</v>
      </c>
      <c r="AK62" s="243">
        <f t="shared" si="18"/>
        <v>35</v>
      </c>
      <c r="AL62" s="243">
        <f t="shared" si="19"/>
        <v>0.27559055118110237</v>
      </c>
      <c r="AM62" s="238">
        <f t="shared" si="20"/>
        <v>1</v>
      </c>
      <c r="AN62" s="244">
        <f t="shared" si="11"/>
        <v>0.83777456242956605</v>
      </c>
      <c r="AO62" s="244">
        <f t="shared" si="21"/>
        <v>3.7774562429566005E-2</v>
      </c>
      <c r="AP62" s="244">
        <f t="shared" si="22"/>
        <v>0.43777456242956603</v>
      </c>
      <c r="AQ62" s="244">
        <f t="shared" si="23"/>
        <v>3.7774562429566005E-2</v>
      </c>
      <c r="AR62" s="244">
        <f t="shared" si="24"/>
        <v>0.43777456242956603</v>
      </c>
      <c r="AS62" s="234"/>
      <c r="AT62" s="295">
        <f t="shared" si="5"/>
        <v>0.71210837806513116</v>
      </c>
      <c r="AU62" s="296">
        <f t="shared" si="6"/>
        <v>0.83777456242956605</v>
      </c>
      <c r="AV62" s="232"/>
      <c r="AW62" s="207"/>
      <c r="AX62" s="207"/>
      <c r="AY62" s="234"/>
      <c r="AZ62" s="234"/>
      <c r="BA62" s="234"/>
      <c r="BB62" s="234"/>
      <c r="BC62" s="234"/>
      <c r="BD62" s="234"/>
      <c r="BE62" s="304"/>
      <c r="BF62" s="210"/>
      <c r="BG62" s="207"/>
      <c r="BH62" s="207"/>
      <c r="BI62" s="207"/>
      <c r="BJ62" s="207"/>
      <c r="BK62" s="207"/>
      <c r="BL62" s="207"/>
      <c r="BM62" s="207"/>
      <c r="BN62" s="207"/>
      <c r="BO62" s="207"/>
      <c r="BP62" s="207"/>
      <c r="BQ62" s="207"/>
      <c r="BR62" s="207"/>
      <c r="BS62" s="207"/>
      <c r="BT62" s="210"/>
      <c r="BU62" s="210"/>
      <c r="BV62" s="210"/>
      <c r="BW62" s="210"/>
      <c r="BX62" s="210"/>
      <c r="BY62" s="210"/>
      <c r="BZ62" s="210"/>
      <c r="CA62" s="210"/>
      <c r="CB62" s="210"/>
      <c r="CC62" s="210"/>
      <c r="CD62" s="210"/>
      <c r="CE62" s="210"/>
      <c r="CF62" s="210"/>
      <c r="CG62" s="210"/>
      <c r="CH62" s="210"/>
      <c r="CI62" s="210"/>
      <c r="CJ62" s="210"/>
      <c r="CK62" s="210"/>
      <c r="CL62" s="210"/>
      <c r="CM62" s="210"/>
      <c r="CN62" s="210"/>
      <c r="CO62" s="210"/>
      <c r="CP62" s="210"/>
      <c r="CQ62" s="210"/>
      <c r="CR62" s="210"/>
      <c r="CS62" s="210"/>
      <c r="CT62" s="210"/>
      <c r="CU62" s="210"/>
      <c r="CV62" s="210"/>
      <c r="CW62" s="210"/>
      <c r="CX62" s="210"/>
      <c r="CY62" s="210"/>
      <c r="CZ62" s="210"/>
      <c r="DA62" s="210"/>
      <c r="DB62" s="210"/>
      <c r="DC62" s="210"/>
      <c r="DD62" s="210"/>
      <c r="DE62" s="210"/>
      <c r="DF62" s="210"/>
      <c r="DG62" s="210"/>
      <c r="DH62" s="210"/>
      <c r="DI62" s="210"/>
      <c r="DJ62" s="210"/>
      <c r="DK62" s="210"/>
      <c r="DL62" s="210"/>
      <c r="DM62" s="210"/>
      <c r="DN62" s="210"/>
      <c r="DO62" s="210"/>
      <c r="DP62" s="210"/>
      <c r="DQ62" s="210"/>
      <c r="DR62" s="210"/>
      <c r="DS62" s="210"/>
      <c r="DT62" s="210"/>
      <c r="DU62" s="210"/>
      <c r="DV62" s="210"/>
      <c r="DW62" s="210"/>
      <c r="DX62" s="210"/>
      <c r="DY62" s="210"/>
      <c r="DZ62" s="210"/>
      <c r="EA62" s="210"/>
      <c r="EB62" s="210"/>
      <c r="EC62" s="210"/>
      <c r="ED62" s="210"/>
      <c r="EE62" s="210"/>
    </row>
    <row r="63" spans="1:135" s="32" customFormat="1" x14ac:dyDescent="0.25">
      <c r="B63" s="41"/>
      <c r="D63" s="33"/>
      <c r="E63" s="33"/>
      <c r="F63" s="33"/>
      <c r="G63" s="33"/>
      <c r="H63" s="33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31"/>
      <c r="AA63" s="261"/>
      <c r="AB63" s="261"/>
      <c r="AC63" s="283" t="s">
        <v>174</v>
      </c>
      <c r="AD63" s="248"/>
      <c r="AE63" s="248"/>
      <c r="AF63" s="248"/>
      <c r="AG63" s="241">
        <f t="shared" si="15"/>
        <v>203.24749542294879</v>
      </c>
      <c r="AH63" s="242">
        <f t="shared" si="16"/>
        <v>2.1484375000000002E-3</v>
      </c>
      <c r="AI63" s="234">
        <f t="shared" si="17"/>
        <v>55</v>
      </c>
      <c r="AJ63" s="234">
        <f t="shared" si="14"/>
        <v>36</v>
      </c>
      <c r="AK63" s="243">
        <f t="shared" si="18"/>
        <v>36</v>
      </c>
      <c r="AL63" s="243">
        <f t="shared" si="19"/>
        <v>0.28346456692913385</v>
      </c>
      <c r="AM63" s="238">
        <f t="shared" si="20"/>
        <v>1</v>
      </c>
      <c r="AN63" s="244">
        <f t="shared" si="11"/>
        <v>0.86171097849898226</v>
      </c>
      <c r="AO63" s="244">
        <f t="shared" si="21"/>
        <v>6.1710978498982216E-2</v>
      </c>
      <c r="AP63" s="244">
        <f t="shared" si="22"/>
        <v>0.46171097849898224</v>
      </c>
      <c r="AQ63" s="244">
        <f t="shared" si="23"/>
        <v>6.1710978498982216E-2</v>
      </c>
      <c r="AR63" s="244">
        <f t="shared" si="24"/>
        <v>0.46171097849898224</v>
      </c>
      <c r="AS63" s="234"/>
      <c r="AT63" s="295">
        <f t="shared" si="5"/>
        <v>0.73245433172413488</v>
      </c>
      <c r="AU63" s="296">
        <f t="shared" si="6"/>
        <v>0.86171097849898226</v>
      </c>
      <c r="AV63" s="232"/>
      <c r="AW63" s="207"/>
      <c r="AX63" s="207"/>
      <c r="AY63" s="234"/>
      <c r="AZ63" s="234"/>
      <c r="BA63" s="234"/>
      <c r="BB63" s="234"/>
      <c r="BC63" s="234"/>
      <c r="BD63" s="234"/>
      <c r="BE63" s="304"/>
      <c r="BF63" s="210"/>
      <c r="BG63" s="207"/>
      <c r="BH63" s="207"/>
      <c r="BI63" s="207"/>
      <c r="BJ63" s="207"/>
      <c r="BK63" s="207"/>
      <c r="BL63" s="207"/>
      <c r="BM63" s="207"/>
      <c r="BN63" s="207"/>
      <c r="BO63" s="207"/>
      <c r="BP63" s="207"/>
      <c r="BQ63" s="207"/>
      <c r="BR63" s="207"/>
      <c r="BS63" s="207"/>
      <c r="BT63" s="210"/>
      <c r="BU63" s="210"/>
      <c r="BV63" s="210"/>
      <c r="BW63" s="210"/>
      <c r="BX63" s="210"/>
      <c r="BY63" s="210"/>
      <c r="BZ63" s="210"/>
      <c r="CA63" s="210"/>
      <c r="CB63" s="210"/>
      <c r="CC63" s="210"/>
      <c r="CD63" s="210"/>
      <c r="CE63" s="210"/>
      <c r="CF63" s="210"/>
      <c r="CG63" s="210"/>
      <c r="CH63" s="210"/>
      <c r="CI63" s="210"/>
      <c r="CJ63" s="210"/>
      <c r="CK63" s="210"/>
      <c r="CL63" s="210"/>
      <c r="CM63" s="210"/>
      <c r="CN63" s="210"/>
      <c r="CO63" s="210"/>
      <c r="CP63" s="210"/>
      <c r="CQ63" s="210"/>
      <c r="CR63" s="210"/>
      <c r="CS63" s="210"/>
      <c r="CT63" s="210"/>
      <c r="CU63" s="210"/>
      <c r="CV63" s="210"/>
      <c r="CW63" s="210"/>
      <c r="CX63" s="210"/>
      <c r="CY63" s="210"/>
      <c r="CZ63" s="210"/>
      <c r="DA63" s="210"/>
      <c r="DB63" s="210"/>
      <c r="DC63" s="210"/>
      <c r="DD63" s="210"/>
      <c r="DE63" s="210"/>
      <c r="DF63" s="210"/>
      <c r="DG63" s="210"/>
      <c r="DH63" s="210"/>
      <c r="DI63" s="210"/>
      <c r="DJ63" s="210"/>
      <c r="DK63" s="210"/>
      <c r="DL63" s="210"/>
      <c r="DM63" s="210"/>
      <c r="DN63" s="210"/>
      <c r="DO63" s="210"/>
      <c r="DP63" s="210"/>
      <c r="DQ63" s="210"/>
      <c r="DR63" s="210"/>
      <c r="DS63" s="210"/>
      <c r="DT63" s="210"/>
      <c r="DU63" s="210"/>
      <c r="DV63" s="210"/>
      <c r="DW63" s="210"/>
      <c r="DX63" s="210"/>
      <c r="DY63" s="210"/>
      <c r="DZ63" s="210"/>
      <c r="EA63" s="210"/>
      <c r="EB63" s="210"/>
      <c r="EC63" s="210"/>
      <c r="ED63" s="210"/>
      <c r="EE63" s="210"/>
    </row>
    <row r="64" spans="1:135" s="32" customFormat="1" x14ac:dyDescent="0.25">
      <c r="B64" s="41"/>
      <c r="D64" s="39"/>
      <c r="E64" s="33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1"/>
      <c r="AA64" s="261"/>
      <c r="AB64" s="261"/>
      <c r="AC64" s="283" t="s">
        <v>175</v>
      </c>
      <c r="AD64" s="248"/>
      <c r="AE64" s="248"/>
      <c r="AF64" s="248"/>
      <c r="AG64" s="241">
        <f t="shared" si="15"/>
        <v>206.34854485880635</v>
      </c>
      <c r="AH64" s="242">
        <f t="shared" si="16"/>
        <v>2.1875000000000002E-3</v>
      </c>
      <c r="AI64" s="234">
        <f t="shared" si="17"/>
        <v>56</v>
      </c>
      <c r="AJ64" s="234">
        <f t="shared" si="14"/>
        <v>37</v>
      </c>
      <c r="AK64" s="243">
        <f t="shared" si="18"/>
        <v>37</v>
      </c>
      <c r="AL64" s="243">
        <f t="shared" si="19"/>
        <v>0.29133858267716534</v>
      </c>
      <c r="AM64" s="238">
        <f t="shared" si="20"/>
        <v>1</v>
      </c>
      <c r="AN64" s="244">
        <f t="shared" si="11"/>
        <v>0.88564739456839836</v>
      </c>
      <c r="AO64" s="244">
        <f t="shared" si="21"/>
        <v>8.5647394568398316E-2</v>
      </c>
      <c r="AP64" s="244">
        <f t="shared" si="22"/>
        <v>0.48564739456839834</v>
      </c>
      <c r="AQ64" s="244">
        <f t="shared" si="23"/>
        <v>8.5647394568398316E-2</v>
      </c>
      <c r="AR64" s="244">
        <f t="shared" si="24"/>
        <v>0.48564739456839834</v>
      </c>
      <c r="AS64" s="234"/>
      <c r="AT64" s="295">
        <f t="shared" si="5"/>
        <v>0.75280028538313859</v>
      </c>
      <c r="AU64" s="296">
        <f t="shared" si="6"/>
        <v>0.88564739456839836</v>
      </c>
      <c r="AV64" s="232"/>
      <c r="AW64" s="207"/>
      <c r="AX64" s="207"/>
      <c r="AY64" s="234"/>
      <c r="AZ64" s="234"/>
      <c r="BA64" s="234"/>
      <c r="BB64" s="234"/>
      <c r="BC64" s="234"/>
      <c r="BD64" s="234"/>
      <c r="BE64" s="304"/>
      <c r="BF64" s="210"/>
      <c r="BG64" s="207"/>
      <c r="BH64" s="207"/>
      <c r="BI64" s="207"/>
      <c r="BJ64" s="207"/>
      <c r="BK64" s="207"/>
      <c r="BL64" s="207"/>
      <c r="BM64" s="207"/>
      <c r="BN64" s="207"/>
      <c r="BO64" s="207"/>
      <c r="BP64" s="207"/>
      <c r="BQ64" s="207"/>
      <c r="BR64" s="207"/>
      <c r="BS64" s="207"/>
      <c r="BT64" s="210"/>
      <c r="BU64" s="210"/>
      <c r="BV64" s="210"/>
      <c r="BW64" s="210"/>
      <c r="BX64" s="210"/>
      <c r="BY64" s="210"/>
      <c r="BZ64" s="210"/>
      <c r="CA64" s="210"/>
      <c r="CB64" s="210"/>
      <c r="CC64" s="210"/>
      <c r="CD64" s="210"/>
      <c r="CE64" s="210"/>
      <c r="CF64" s="210"/>
      <c r="CG64" s="210"/>
      <c r="CH64" s="210"/>
      <c r="CI64" s="210"/>
      <c r="CJ64" s="210"/>
      <c r="CK64" s="210"/>
      <c r="CL64" s="210"/>
      <c r="CM64" s="210"/>
      <c r="CN64" s="210"/>
      <c r="CO64" s="210"/>
      <c r="CP64" s="210"/>
      <c r="CQ64" s="210"/>
      <c r="CR64" s="210"/>
      <c r="CS64" s="210"/>
      <c r="CT64" s="210"/>
      <c r="CU64" s="210"/>
      <c r="CV64" s="210"/>
      <c r="CW64" s="210"/>
      <c r="CX64" s="210"/>
      <c r="CY64" s="210"/>
      <c r="CZ64" s="210"/>
      <c r="DA64" s="210"/>
      <c r="DB64" s="210"/>
      <c r="DC64" s="210"/>
      <c r="DD64" s="210"/>
      <c r="DE64" s="210"/>
      <c r="DF64" s="210"/>
      <c r="DG64" s="210"/>
      <c r="DH64" s="210"/>
      <c r="DI64" s="210"/>
      <c r="DJ64" s="210"/>
      <c r="DK64" s="210"/>
      <c r="DL64" s="210"/>
      <c r="DM64" s="210"/>
      <c r="DN64" s="210"/>
      <c r="DO64" s="210"/>
      <c r="DP64" s="210"/>
      <c r="DQ64" s="210"/>
      <c r="DR64" s="210"/>
      <c r="DS64" s="210"/>
      <c r="DT64" s="210"/>
      <c r="DU64" s="210"/>
      <c r="DV64" s="210"/>
      <c r="DW64" s="210"/>
      <c r="DX64" s="210"/>
      <c r="DY64" s="210"/>
      <c r="DZ64" s="210"/>
      <c r="EA64" s="210"/>
      <c r="EB64" s="210"/>
      <c r="EC64" s="210"/>
      <c r="ED64" s="210"/>
      <c r="EE64" s="210"/>
    </row>
    <row r="65" spans="2:135" s="32" customFormat="1" x14ac:dyDescent="0.25">
      <c r="B65" s="41"/>
      <c r="D65" s="39"/>
      <c r="E65" s="33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1"/>
      <c r="AA65" s="261"/>
      <c r="AB65" s="261"/>
      <c r="AC65" s="248"/>
      <c r="AD65" s="248"/>
      <c r="AE65" s="248"/>
      <c r="AF65" s="248"/>
      <c r="AG65" s="241">
        <f t="shared" si="15"/>
        <v>209.41851896281776</v>
      </c>
      <c r="AH65" s="242">
        <f t="shared" si="16"/>
        <v>2.2265625000000002E-3</v>
      </c>
      <c r="AI65" s="234">
        <f t="shared" si="17"/>
        <v>57</v>
      </c>
      <c r="AJ65" s="234">
        <f t="shared" si="14"/>
        <v>38</v>
      </c>
      <c r="AK65" s="243">
        <f t="shared" si="18"/>
        <v>38</v>
      </c>
      <c r="AL65" s="243">
        <f t="shared" si="19"/>
        <v>0.29921259842519687</v>
      </c>
      <c r="AM65" s="238">
        <f t="shared" si="20"/>
        <v>1</v>
      </c>
      <c r="AN65" s="244">
        <f t="shared" si="11"/>
        <v>0.90958381063781468</v>
      </c>
      <c r="AO65" s="244">
        <f t="shared" si="21"/>
        <v>0.10958381063781464</v>
      </c>
      <c r="AP65" s="244">
        <f t="shared" si="22"/>
        <v>0.50958381063781466</v>
      </c>
      <c r="AQ65" s="244">
        <f t="shared" si="23"/>
        <v>0.10958381063781464</v>
      </c>
      <c r="AR65" s="244">
        <f t="shared" si="24"/>
        <v>0.50958381063781466</v>
      </c>
      <c r="AS65" s="234"/>
      <c r="AT65" s="295">
        <f t="shared" si="5"/>
        <v>0.77314623904214252</v>
      </c>
      <c r="AU65" s="296">
        <f t="shared" si="6"/>
        <v>0.90958381063781468</v>
      </c>
      <c r="AV65" s="232"/>
      <c r="AW65" s="207"/>
      <c r="AX65" s="207"/>
      <c r="AY65" s="232"/>
      <c r="AZ65" s="232"/>
      <c r="BA65" s="232"/>
      <c r="BB65" s="232"/>
      <c r="BC65" s="232"/>
      <c r="BD65" s="234"/>
      <c r="BE65" s="304"/>
      <c r="BF65" s="210"/>
      <c r="BG65" s="207"/>
      <c r="BH65" s="207"/>
      <c r="BI65" s="207"/>
      <c r="BJ65" s="207"/>
      <c r="BK65" s="207"/>
      <c r="BL65" s="207"/>
      <c r="BM65" s="207"/>
      <c r="BN65" s="207"/>
      <c r="BO65" s="207"/>
      <c r="BP65" s="207"/>
      <c r="BQ65" s="207"/>
      <c r="BR65" s="207"/>
      <c r="BS65" s="207"/>
      <c r="BT65" s="210"/>
      <c r="BU65" s="210"/>
      <c r="BV65" s="210"/>
      <c r="BW65" s="210"/>
      <c r="BX65" s="210"/>
      <c r="BY65" s="210"/>
      <c r="BZ65" s="210"/>
      <c r="CA65" s="210"/>
      <c r="CB65" s="210"/>
      <c r="CC65" s="210"/>
      <c r="CD65" s="210"/>
      <c r="CE65" s="210"/>
      <c r="CF65" s="210"/>
      <c r="CG65" s="210"/>
      <c r="CH65" s="210"/>
      <c r="CI65" s="210"/>
      <c r="CJ65" s="210"/>
      <c r="CK65" s="210"/>
      <c r="CL65" s="210"/>
      <c r="CM65" s="210"/>
      <c r="CN65" s="210"/>
      <c r="CO65" s="210"/>
      <c r="CP65" s="210"/>
      <c r="CQ65" s="210"/>
      <c r="CR65" s="210"/>
      <c r="CS65" s="210"/>
      <c r="CT65" s="210"/>
      <c r="CU65" s="210"/>
      <c r="CV65" s="210"/>
      <c r="CW65" s="210"/>
      <c r="CX65" s="210"/>
      <c r="CY65" s="210"/>
      <c r="CZ65" s="210"/>
      <c r="DA65" s="210"/>
      <c r="DB65" s="210"/>
      <c r="DC65" s="210"/>
      <c r="DD65" s="210"/>
      <c r="DE65" s="210"/>
      <c r="DF65" s="210"/>
      <c r="DG65" s="210"/>
      <c r="DH65" s="210"/>
      <c r="DI65" s="210"/>
      <c r="DJ65" s="210"/>
      <c r="DK65" s="210"/>
      <c r="DL65" s="210"/>
      <c r="DM65" s="210"/>
      <c r="DN65" s="210"/>
      <c r="DO65" s="210"/>
      <c r="DP65" s="210"/>
      <c r="DQ65" s="210"/>
      <c r="DR65" s="210"/>
      <c r="DS65" s="210"/>
      <c r="DT65" s="210"/>
      <c r="DU65" s="210"/>
      <c r="DV65" s="210"/>
      <c r="DW65" s="210"/>
      <c r="DX65" s="210"/>
      <c r="DY65" s="210"/>
      <c r="DZ65" s="210"/>
      <c r="EA65" s="210"/>
      <c r="EB65" s="210"/>
      <c r="EC65" s="210"/>
      <c r="ED65" s="210"/>
      <c r="EE65" s="210"/>
    </row>
    <row r="66" spans="2:135" s="32" customFormat="1" x14ac:dyDescent="0.25">
      <c r="B66" s="41"/>
      <c r="D66" s="17"/>
      <c r="E66" s="33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1"/>
      <c r="AA66" s="261"/>
      <c r="AB66" s="261"/>
      <c r="AC66" s="282" t="s">
        <v>212</v>
      </c>
      <c r="AD66" s="248"/>
      <c r="AE66" s="248"/>
      <c r="AF66" s="248"/>
      <c r="AG66" s="241">
        <f t="shared" si="15"/>
        <v>212.45695540817525</v>
      </c>
      <c r="AH66" s="242">
        <f t="shared" si="16"/>
        <v>2.2656249999999998E-3</v>
      </c>
      <c r="AI66" s="234">
        <f t="shared" si="17"/>
        <v>58</v>
      </c>
      <c r="AJ66" s="234">
        <f t="shared" si="14"/>
        <v>39</v>
      </c>
      <c r="AK66" s="243">
        <f t="shared" si="18"/>
        <v>39</v>
      </c>
      <c r="AL66" s="243">
        <f t="shared" si="19"/>
        <v>0.30708661417322836</v>
      </c>
      <c r="AM66" s="238">
        <f t="shared" si="20"/>
        <v>1</v>
      </c>
      <c r="AN66" s="244">
        <f t="shared" si="11"/>
        <v>0.93352022670723078</v>
      </c>
      <c r="AO66" s="244">
        <f t="shared" si="21"/>
        <v>0.13352022670723074</v>
      </c>
      <c r="AP66" s="244">
        <f t="shared" si="22"/>
        <v>0.53352022670723076</v>
      </c>
      <c r="AQ66" s="244">
        <f t="shared" si="23"/>
        <v>0.13352022670723074</v>
      </c>
      <c r="AR66" s="244">
        <f t="shared" si="24"/>
        <v>0.53352022670723076</v>
      </c>
      <c r="AS66" s="234"/>
      <c r="AT66" s="295">
        <f t="shared" si="5"/>
        <v>0.79349219270114624</v>
      </c>
      <c r="AU66" s="296">
        <f t="shared" si="6"/>
        <v>0.93352022670723078</v>
      </c>
      <c r="AV66" s="232"/>
      <c r="AW66" s="207"/>
      <c r="AX66" s="207"/>
      <c r="AY66" s="234"/>
      <c r="AZ66" s="234"/>
      <c r="BA66" s="234"/>
      <c r="BB66" s="234"/>
      <c r="BC66" s="234"/>
      <c r="BD66" s="234"/>
      <c r="BE66" s="304"/>
      <c r="BF66" s="210"/>
      <c r="BG66" s="207"/>
      <c r="BH66" s="207"/>
      <c r="BI66" s="207"/>
      <c r="BJ66" s="207"/>
      <c r="BK66" s="207"/>
      <c r="BL66" s="207"/>
      <c r="BM66" s="207"/>
      <c r="BN66" s="207"/>
      <c r="BO66" s="207"/>
      <c r="BP66" s="207"/>
      <c r="BQ66" s="207"/>
      <c r="BR66" s="207"/>
      <c r="BS66" s="207"/>
      <c r="BT66" s="210"/>
      <c r="BU66" s="210"/>
      <c r="BV66" s="210"/>
      <c r="BW66" s="210"/>
      <c r="BX66" s="210"/>
      <c r="BY66" s="210"/>
      <c r="BZ66" s="210"/>
      <c r="CA66" s="210"/>
      <c r="CB66" s="210"/>
      <c r="CC66" s="210"/>
      <c r="CD66" s="210"/>
      <c r="CE66" s="210"/>
      <c r="CF66" s="210"/>
      <c r="CG66" s="210"/>
      <c r="CH66" s="210"/>
      <c r="CI66" s="210"/>
      <c r="CJ66" s="210"/>
      <c r="CK66" s="210"/>
      <c r="CL66" s="210"/>
      <c r="CM66" s="210"/>
      <c r="CN66" s="210"/>
      <c r="CO66" s="210"/>
      <c r="CP66" s="210"/>
      <c r="CQ66" s="210"/>
      <c r="CR66" s="210"/>
      <c r="CS66" s="210"/>
      <c r="CT66" s="210"/>
      <c r="CU66" s="210"/>
      <c r="CV66" s="210"/>
      <c r="CW66" s="210"/>
      <c r="CX66" s="210"/>
      <c r="CY66" s="210"/>
      <c r="CZ66" s="210"/>
      <c r="DA66" s="210"/>
      <c r="DB66" s="210"/>
      <c r="DC66" s="210"/>
      <c r="DD66" s="210"/>
      <c r="DE66" s="210"/>
      <c r="DF66" s="210"/>
      <c r="DG66" s="210"/>
      <c r="DH66" s="210"/>
      <c r="DI66" s="210"/>
      <c r="DJ66" s="210"/>
      <c r="DK66" s="210"/>
      <c r="DL66" s="210"/>
      <c r="DM66" s="210"/>
      <c r="DN66" s="210"/>
      <c r="DO66" s="210"/>
      <c r="DP66" s="210"/>
      <c r="DQ66" s="210"/>
      <c r="DR66" s="210"/>
      <c r="DS66" s="210"/>
      <c r="DT66" s="210"/>
      <c r="DU66" s="210"/>
      <c r="DV66" s="210"/>
      <c r="DW66" s="210"/>
      <c r="DX66" s="210"/>
      <c r="DY66" s="210"/>
      <c r="DZ66" s="210"/>
      <c r="EA66" s="210"/>
      <c r="EB66" s="210"/>
      <c r="EC66" s="210"/>
      <c r="ED66" s="210"/>
      <c r="EE66" s="210"/>
    </row>
    <row r="67" spans="2:135" s="15" customFormat="1" x14ac:dyDescent="0.25">
      <c r="B67" s="40"/>
      <c r="D67" s="33"/>
      <c r="E67" s="33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1"/>
      <c r="AA67" s="261"/>
      <c r="AB67" s="261"/>
      <c r="AC67" s="282" t="s">
        <v>210</v>
      </c>
      <c r="AD67" s="248">
        <f>$F$11*(SQRT(2))*1.1*1.1</f>
        <v>393.57563440843245</v>
      </c>
      <c r="AE67" s="248"/>
      <c r="AF67" s="248"/>
      <c r="AG67" s="241">
        <f t="shared" si="15"/>
        <v>215.46339661752637</v>
      </c>
      <c r="AH67" s="242">
        <f t="shared" si="16"/>
        <v>2.3046874999999999E-3</v>
      </c>
      <c r="AI67" s="234">
        <f t="shared" si="17"/>
        <v>59</v>
      </c>
      <c r="AJ67" s="234">
        <f t="shared" si="14"/>
        <v>40</v>
      </c>
      <c r="AK67" s="243">
        <f t="shared" si="18"/>
        <v>40</v>
      </c>
      <c r="AL67" s="243">
        <f t="shared" si="19"/>
        <v>0.31496062992125984</v>
      </c>
      <c r="AM67" s="238">
        <f t="shared" si="20"/>
        <v>1</v>
      </c>
      <c r="AN67" s="244">
        <f t="shared" si="11"/>
        <v>0.95745664277664688</v>
      </c>
      <c r="AO67" s="244">
        <f t="shared" si="21"/>
        <v>0.15745664277664684</v>
      </c>
      <c r="AP67" s="244">
        <f t="shared" si="22"/>
        <v>0.55745664277664686</v>
      </c>
      <c r="AQ67" s="244">
        <f t="shared" si="23"/>
        <v>0.15745664277664684</v>
      </c>
      <c r="AR67" s="244">
        <f t="shared" si="24"/>
        <v>0.55745664277664686</v>
      </c>
      <c r="AS67" s="234"/>
      <c r="AT67" s="295">
        <f t="shared" si="5"/>
        <v>0.81383814636014995</v>
      </c>
      <c r="AU67" s="296">
        <f t="shared" si="6"/>
        <v>0.95745664277664688</v>
      </c>
      <c r="AV67" s="237"/>
      <c r="AW67" s="208"/>
      <c r="AX67" s="208"/>
      <c r="AY67" s="238"/>
      <c r="AZ67" s="238"/>
      <c r="BA67" s="238"/>
      <c r="BB67" s="238"/>
      <c r="BC67" s="238"/>
      <c r="BD67" s="238"/>
      <c r="BE67" s="302"/>
      <c r="BF67" s="211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11"/>
      <c r="BU67" s="211"/>
      <c r="BV67" s="211"/>
      <c r="BW67" s="211"/>
      <c r="BX67" s="211"/>
      <c r="BY67" s="211"/>
      <c r="BZ67" s="211"/>
      <c r="CA67" s="211"/>
      <c r="CB67" s="211"/>
      <c r="CC67" s="211"/>
      <c r="CD67" s="211"/>
      <c r="CE67" s="211"/>
      <c r="CF67" s="211"/>
      <c r="CG67" s="211"/>
      <c r="CH67" s="211"/>
      <c r="CI67" s="211"/>
      <c r="CJ67" s="211"/>
      <c r="CK67" s="211"/>
      <c r="CL67" s="211"/>
      <c r="CM67" s="211"/>
      <c r="CN67" s="211"/>
      <c r="CO67" s="211"/>
      <c r="CP67" s="211"/>
      <c r="CQ67" s="211"/>
      <c r="CR67" s="211"/>
      <c r="CS67" s="211"/>
      <c r="CT67" s="211"/>
      <c r="CU67" s="211"/>
      <c r="CV67" s="211"/>
      <c r="CW67" s="211"/>
      <c r="CX67" s="211"/>
      <c r="CY67" s="211"/>
      <c r="CZ67" s="211"/>
      <c r="DA67" s="211"/>
      <c r="DB67" s="211"/>
      <c r="DC67" s="211"/>
      <c r="DD67" s="211"/>
      <c r="DE67" s="211"/>
      <c r="DF67" s="211"/>
      <c r="DG67" s="211"/>
      <c r="DH67" s="211"/>
      <c r="DI67" s="211"/>
      <c r="DJ67" s="211"/>
      <c r="DK67" s="211"/>
      <c r="DL67" s="211"/>
      <c r="DM67" s="211"/>
      <c r="DN67" s="211"/>
      <c r="DO67" s="211"/>
      <c r="DP67" s="211"/>
      <c r="DQ67" s="211"/>
      <c r="DR67" s="211"/>
      <c r="DS67" s="211"/>
      <c r="DT67" s="211"/>
      <c r="DU67" s="211"/>
      <c r="DV67" s="211"/>
      <c r="DW67" s="211"/>
      <c r="DX67" s="211"/>
      <c r="DY67" s="211"/>
      <c r="DZ67" s="211"/>
      <c r="EA67" s="211"/>
      <c r="EB67" s="211"/>
      <c r="EC67" s="211"/>
      <c r="ED67" s="211"/>
      <c r="EE67" s="211"/>
    </row>
    <row r="68" spans="2:135" s="15" customFormat="1" x14ac:dyDescent="0.25">
      <c r="B68" s="40"/>
      <c r="D68" s="17"/>
      <c r="E68" s="33"/>
      <c r="F68" s="16"/>
      <c r="G68" s="17"/>
      <c r="H68" s="17"/>
      <c r="I68" s="17"/>
      <c r="J68" s="17"/>
      <c r="K68" s="17"/>
      <c r="L68" s="17"/>
      <c r="M68" s="17"/>
      <c r="N68" s="17"/>
      <c r="O68" s="17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1"/>
      <c r="AA68" s="261"/>
      <c r="AB68" s="261"/>
      <c r="AC68" s="282" t="s">
        <v>211</v>
      </c>
      <c r="AD68" s="248">
        <f>((F11*(SQRT(2)))+F13)*1.1*1.1</f>
        <v>466.17563440843242</v>
      </c>
      <c r="AE68" s="248"/>
      <c r="AF68" s="248"/>
      <c r="AG68" s="241">
        <f t="shared" si="15"/>
        <v>218.43738983188348</v>
      </c>
      <c r="AH68" s="242">
        <f t="shared" si="16"/>
        <v>2.3437499999999999E-3</v>
      </c>
      <c r="AI68" s="234">
        <f t="shared" si="17"/>
        <v>60</v>
      </c>
      <c r="AJ68" s="234">
        <f t="shared" si="14"/>
        <v>41</v>
      </c>
      <c r="AK68" s="243">
        <f t="shared" si="18"/>
        <v>41</v>
      </c>
      <c r="AL68" s="243">
        <f t="shared" si="19"/>
        <v>0.32283464566929132</v>
      </c>
      <c r="AM68" s="238">
        <f t="shared" si="20"/>
        <v>1</v>
      </c>
      <c r="AN68" s="244">
        <f t="shared" si="11"/>
        <v>0.98139305884606309</v>
      </c>
      <c r="AO68" s="244">
        <f t="shared" si="21"/>
        <v>0.18139305884606305</v>
      </c>
      <c r="AP68" s="244">
        <f t="shared" si="22"/>
        <v>0.58139305884606307</v>
      </c>
      <c r="AQ68" s="244">
        <f t="shared" si="23"/>
        <v>0.18139305884606305</v>
      </c>
      <c r="AR68" s="244">
        <f t="shared" si="24"/>
        <v>0.58139305884606307</v>
      </c>
      <c r="AS68" s="234"/>
      <c r="AT68" s="295">
        <f t="shared" si="5"/>
        <v>0.83418410001915366</v>
      </c>
      <c r="AU68" s="296">
        <f t="shared" si="6"/>
        <v>0.98139305884606309</v>
      </c>
      <c r="AV68" s="237"/>
      <c r="AW68" s="208"/>
      <c r="AX68" s="208"/>
      <c r="AY68" s="238"/>
      <c r="AZ68" s="238"/>
      <c r="BA68" s="238"/>
      <c r="BB68" s="238"/>
      <c r="BC68" s="238"/>
      <c r="BD68" s="238"/>
      <c r="BE68" s="302"/>
      <c r="BF68" s="211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1"/>
      <c r="CJ68" s="211"/>
      <c r="CK68" s="211"/>
      <c r="CL68" s="211"/>
      <c r="CM68" s="211"/>
      <c r="CN68" s="211"/>
      <c r="CO68" s="211"/>
      <c r="CP68" s="211"/>
      <c r="CQ68" s="211"/>
      <c r="CR68" s="211"/>
      <c r="CS68" s="211"/>
      <c r="CT68" s="211"/>
      <c r="CU68" s="211"/>
      <c r="CV68" s="211"/>
      <c r="CW68" s="211"/>
      <c r="CX68" s="211"/>
      <c r="CY68" s="211"/>
      <c r="CZ68" s="211"/>
      <c r="DA68" s="211"/>
      <c r="DB68" s="211"/>
      <c r="DC68" s="211"/>
      <c r="DD68" s="211"/>
      <c r="DE68" s="211"/>
      <c r="DF68" s="211"/>
      <c r="DG68" s="211"/>
      <c r="DH68" s="211"/>
      <c r="DI68" s="211"/>
      <c r="DJ68" s="211"/>
      <c r="DK68" s="211"/>
      <c r="DL68" s="211"/>
      <c r="DM68" s="211"/>
      <c r="DN68" s="211"/>
      <c r="DO68" s="211"/>
      <c r="DP68" s="211"/>
      <c r="DQ68" s="211"/>
      <c r="DR68" s="211"/>
      <c r="DS68" s="211"/>
      <c r="DT68" s="211"/>
      <c r="DU68" s="211"/>
      <c r="DV68" s="211"/>
      <c r="DW68" s="211"/>
      <c r="DX68" s="211"/>
      <c r="DY68" s="211"/>
      <c r="DZ68" s="211"/>
      <c r="EA68" s="211"/>
      <c r="EB68" s="211"/>
      <c r="EC68" s="211"/>
      <c r="ED68" s="211"/>
      <c r="EE68" s="211"/>
    </row>
    <row r="69" spans="2:135" s="15" customFormat="1" x14ac:dyDescent="0.25">
      <c r="B69" s="40"/>
      <c r="D69" s="17"/>
      <c r="E69" s="33"/>
      <c r="F69" s="16"/>
      <c r="G69" s="17"/>
      <c r="H69" s="17"/>
      <c r="I69" s="17"/>
      <c r="J69" s="17"/>
      <c r="K69" s="17"/>
      <c r="L69" s="17"/>
      <c r="M69" s="17"/>
      <c r="N69" s="17"/>
      <c r="O69" s="17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1"/>
      <c r="AA69" s="261"/>
      <c r="AB69" s="261"/>
      <c r="AC69" s="248"/>
      <c r="AD69" s="248"/>
      <c r="AE69" s="248"/>
      <c r="AF69" s="248"/>
      <c r="AG69" s="241">
        <f t="shared" si="15"/>
        <v>221.37848717880786</v>
      </c>
      <c r="AH69" s="242">
        <f t="shared" si="16"/>
        <v>2.3828124999999999E-3</v>
      </c>
      <c r="AI69" s="234">
        <f t="shared" si="17"/>
        <v>61</v>
      </c>
      <c r="AJ69" s="234">
        <f t="shared" si="14"/>
        <v>42</v>
      </c>
      <c r="AK69" s="243">
        <f t="shared" si="18"/>
        <v>42</v>
      </c>
      <c r="AL69" s="243">
        <f t="shared" si="19"/>
        <v>0.33070866141732286</v>
      </c>
      <c r="AM69" s="238">
        <f t="shared" si="20"/>
        <v>1</v>
      </c>
      <c r="AN69" s="244">
        <f t="shared" si="11"/>
        <v>1.0053294749154793</v>
      </c>
      <c r="AO69" s="244">
        <f t="shared" si="21"/>
        <v>0.20532947491547926</v>
      </c>
      <c r="AP69" s="244">
        <f t="shared" si="22"/>
        <v>0.60532947491547928</v>
      </c>
      <c r="AQ69" s="244">
        <f t="shared" si="23"/>
        <v>0.20532947491547926</v>
      </c>
      <c r="AR69" s="244">
        <f t="shared" si="24"/>
        <v>0.60532947491547928</v>
      </c>
      <c r="AS69" s="234"/>
      <c r="AT69" s="295">
        <f t="shared" si="5"/>
        <v>0.85453005367815749</v>
      </c>
      <c r="AU69" s="296">
        <f t="shared" si="6"/>
        <v>1.0053294749154793</v>
      </c>
      <c r="AV69" s="237"/>
      <c r="AW69" s="208"/>
      <c r="AX69" s="208"/>
      <c r="AY69" s="238"/>
      <c r="AZ69" s="238"/>
      <c r="BA69" s="238"/>
      <c r="BB69" s="238"/>
      <c r="BC69" s="238"/>
      <c r="BD69" s="238"/>
      <c r="BE69" s="302"/>
      <c r="BF69" s="211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11"/>
      <c r="BU69" s="211"/>
      <c r="BV69" s="211"/>
      <c r="BW69" s="211"/>
      <c r="BX69" s="211"/>
      <c r="BY69" s="211"/>
      <c r="BZ69" s="211"/>
      <c r="CA69" s="211"/>
      <c r="CB69" s="211"/>
      <c r="CC69" s="211"/>
      <c r="CD69" s="211"/>
      <c r="CE69" s="211"/>
      <c r="CF69" s="211"/>
      <c r="CG69" s="211"/>
      <c r="CH69" s="211"/>
      <c r="CI69" s="211"/>
      <c r="CJ69" s="211"/>
      <c r="CK69" s="211"/>
      <c r="CL69" s="211"/>
      <c r="CM69" s="211"/>
      <c r="CN69" s="211"/>
      <c r="CO69" s="211"/>
      <c r="CP69" s="211"/>
      <c r="CQ69" s="211"/>
      <c r="CR69" s="211"/>
      <c r="CS69" s="211"/>
      <c r="CT69" s="211"/>
      <c r="CU69" s="211"/>
      <c r="CV69" s="211"/>
      <c r="CW69" s="211"/>
      <c r="CX69" s="211"/>
      <c r="CY69" s="211"/>
      <c r="CZ69" s="211"/>
      <c r="DA69" s="211"/>
      <c r="DB69" s="211"/>
      <c r="DC69" s="211"/>
      <c r="DD69" s="211"/>
      <c r="DE69" s="211"/>
      <c r="DF69" s="211"/>
      <c r="DG69" s="211"/>
      <c r="DH69" s="211"/>
      <c r="DI69" s="211"/>
      <c r="DJ69" s="211"/>
      <c r="DK69" s="211"/>
      <c r="DL69" s="211"/>
      <c r="DM69" s="211"/>
      <c r="DN69" s="211"/>
      <c r="DO69" s="211"/>
      <c r="DP69" s="211"/>
      <c r="DQ69" s="211"/>
      <c r="DR69" s="211"/>
      <c r="DS69" s="211"/>
      <c r="DT69" s="211"/>
      <c r="DU69" s="211"/>
      <c r="DV69" s="211"/>
      <c r="DW69" s="211"/>
      <c r="DX69" s="211"/>
      <c r="DY69" s="211"/>
      <c r="DZ69" s="211"/>
      <c r="EA69" s="211"/>
      <c r="EB69" s="211"/>
      <c r="EC69" s="211"/>
      <c r="ED69" s="211"/>
      <c r="EE69" s="211"/>
    </row>
    <row r="70" spans="2:135" s="15" customFormat="1" x14ac:dyDescent="0.25">
      <c r="B70" s="40"/>
      <c r="D70" s="17"/>
      <c r="E70" s="33"/>
      <c r="F70" s="16"/>
      <c r="G70" s="17"/>
      <c r="H70" s="17"/>
      <c r="I70" s="17"/>
      <c r="J70" s="17"/>
      <c r="K70" s="17"/>
      <c r="L70" s="17"/>
      <c r="M70" s="17"/>
      <c r="N70" s="17"/>
      <c r="O70" s="17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1"/>
      <c r="AA70" s="261"/>
      <c r="AB70" s="261"/>
      <c r="AC70" s="248" t="s">
        <v>115</v>
      </c>
      <c r="AD70" s="248">
        <f>AD67</f>
        <v>393.57563440843245</v>
      </c>
      <c r="AE70" s="248"/>
      <c r="AF70" s="248"/>
      <c r="AG70" s="241">
        <f t="shared" si="15"/>
        <v>224.28624573985712</v>
      </c>
      <c r="AH70" s="242">
        <f t="shared" si="16"/>
        <v>2.421875E-3</v>
      </c>
      <c r="AI70" s="234">
        <f t="shared" si="17"/>
        <v>62</v>
      </c>
      <c r="AJ70" s="234">
        <f t="shared" si="14"/>
        <v>43</v>
      </c>
      <c r="AK70" s="243">
        <f t="shared" si="18"/>
        <v>43</v>
      </c>
      <c r="AL70" s="243">
        <f t="shared" si="19"/>
        <v>0.33858267716535434</v>
      </c>
      <c r="AM70" s="238">
        <f t="shared" si="20"/>
        <v>1</v>
      </c>
      <c r="AN70" s="244">
        <f t="shared" si="11"/>
        <v>1.0292658909848955</v>
      </c>
      <c r="AO70" s="244">
        <f t="shared" si="21"/>
        <v>0.22926589098489547</v>
      </c>
      <c r="AP70" s="244">
        <f t="shared" si="22"/>
        <v>0.62926589098489549</v>
      </c>
      <c r="AQ70" s="244">
        <f t="shared" si="23"/>
        <v>0.22926589098489547</v>
      </c>
      <c r="AR70" s="244">
        <f t="shared" si="24"/>
        <v>0.62926589098489549</v>
      </c>
      <c r="AS70" s="234"/>
      <c r="AT70" s="295">
        <f t="shared" si="5"/>
        <v>0.8748760073371612</v>
      </c>
      <c r="AU70" s="296">
        <f t="shared" si="6"/>
        <v>1.0292658909848955</v>
      </c>
      <c r="AV70" s="237"/>
      <c r="AW70" s="208"/>
      <c r="AX70" s="208"/>
      <c r="AY70" s="238"/>
      <c r="AZ70" s="238"/>
      <c r="BA70" s="238"/>
      <c r="BB70" s="238"/>
      <c r="BC70" s="238"/>
      <c r="BD70" s="238"/>
      <c r="BE70" s="302"/>
      <c r="BF70" s="211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11"/>
      <c r="BU70" s="211"/>
      <c r="BV70" s="211"/>
      <c r="BW70" s="211"/>
      <c r="BX70" s="211"/>
      <c r="BY70" s="211"/>
      <c r="BZ70" s="211"/>
      <c r="CA70" s="211"/>
      <c r="CB70" s="211"/>
      <c r="CC70" s="211"/>
      <c r="CD70" s="211"/>
      <c r="CE70" s="211"/>
      <c r="CF70" s="211"/>
      <c r="CG70" s="211"/>
      <c r="CH70" s="211"/>
      <c r="CI70" s="211"/>
      <c r="CJ70" s="211"/>
      <c r="CK70" s="211"/>
      <c r="CL70" s="211"/>
      <c r="CM70" s="211"/>
      <c r="CN70" s="211"/>
      <c r="CO70" s="211"/>
      <c r="CP70" s="211"/>
      <c r="CQ70" s="211"/>
      <c r="CR70" s="211"/>
      <c r="CS70" s="211"/>
      <c r="CT70" s="211"/>
      <c r="CU70" s="211"/>
      <c r="CV70" s="211"/>
      <c r="CW70" s="211"/>
      <c r="CX70" s="211"/>
      <c r="CY70" s="211"/>
      <c r="CZ70" s="211"/>
      <c r="DA70" s="211"/>
      <c r="DB70" s="211"/>
      <c r="DC70" s="211"/>
      <c r="DD70" s="211"/>
      <c r="DE70" s="211"/>
      <c r="DF70" s="211"/>
      <c r="DG70" s="211"/>
      <c r="DH70" s="211"/>
      <c r="DI70" s="211"/>
      <c r="DJ70" s="211"/>
      <c r="DK70" s="211"/>
      <c r="DL70" s="211"/>
      <c r="DM70" s="211"/>
      <c r="DN70" s="211"/>
      <c r="DO70" s="211"/>
      <c r="DP70" s="211"/>
      <c r="DQ70" s="211"/>
      <c r="DR70" s="211"/>
      <c r="DS70" s="211"/>
      <c r="DT70" s="211"/>
      <c r="DU70" s="211"/>
      <c r="DV70" s="211"/>
      <c r="DW70" s="211"/>
      <c r="DX70" s="211"/>
      <c r="DY70" s="211"/>
      <c r="DZ70" s="211"/>
      <c r="EA70" s="211"/>
      <c r="EB70" s="211"/>
      <c r="EC70" s="211"/>
      <c r="ED70" s="211"/>
      <c r="EE70" s="211"/>
    </row>
    <row r="71" spans="2:135" s="15" customFormat="1" x14ac:dyDescent="0.25">
      <c r="B71" s="40"/>
      <c r="D71" s="17"/>
      <c r="E71" s="33"/>
      <c r="F71" s="16"/>
      <c r="G71" s="17"/>
      <c r="H71" s="17"/>
      <c r="I71" s="17"/>
      <c r="J71" s="17"/>
      <c r="K71" s="17"/>
      <c r="L71" s="17"/>
      <c r="M71" s="17"/>
      <c r="N71" s="17"/>
      <c r="O71" s="17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1"/>
      <c r="AA71" s="261"/>
      <c r="AB71" s="261"/>
      <c r="AC71" s="248"/>
      <c r="AD71" s="248"/>
      <c r="AE71" s="248"/>
      <c r="AF71" s="248"/>
      <c r="AG71" s="241">
        <f t="shared" si="15"/>
        <v>227.16022761728769</v>
      </c>
      <c r="AH71" s="242">
        <f t="shared" si="16"/>
        <v>2.4609375E-3</v>
      </c>
      <c r="AI71" s="234">
        <f t="shared" si="17"/>
        <v>63</v>
      </c>
      <c r="AJ71" s="234">
        <f t="shared" si="14"/>
        <v>44</v>
      </c>
      <c r="AK71" s="243">
        <f t="shared" si="18"/>
        <v>44</v>
      </c>
      <c r="AL71" s="243">
        <f t="shared" si="19"/>
        <v>0.34645669291338582</v>
      </c>
      <c r="AM71" s="238">
        <f t="shared" si="20"/>
        <v>1</v>
      </c>
      <c r="AN71" s="244">
        <f t="shared" si="11"/>
        <v>1.0532023070543115</v>
      </c>
      <c r="AO71" s="244">
        <f t="shared" si="21"/>
        <v>0.25320230705431146</v>
      </c>
      <c r="AP71" s="244">
        <f t="shared" si="22"/>
        <v>0.65320230705431148</v>
      </c>
      <c r="AQ71" s="244">
        <f t="shared" si="23"/>
        <v>0.25320230705431146</v>
      </c>
      <c r="AR71" s="244">
        <f t="shared" si="24"/>
        <v>0.65320230705431148</v>
      </c>
      <c r="AS71" s="234"/>
      <c r="AT71" s="295">
        <f t="shared" si="5"/>
        <v>0.89522196099616491</v>
      </c>
      <c r="AU71" s="296">
        <f t="shared" si="6"/>
        <v>1.0532023070543115</v>
      </c>
      <c r="AV71" s="237"/>
      <c r="AW71" s="208"/>
      <c r="AX71" s="208"/>
      <c r="AY71" s="238"/>
      <c r="AZ71" s="238"/>
      <c r="BA71" s="238"/>
      <c r="BB71" s="238"/>
      <c r="BC71" s="238"/>
      <c r="BD71" s="238"/>
      <c r="BE71" s="302"/>
      <c r="BF71" s="211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11"/>
      <c r="BU71" s="211"/>
      <c r="BV71" s="211"/>
      <c r="BW71" s="211"/>
      <c r="BX71" s="211"/>
      <c r="BY71" s="211"/>
      <c r="BZ71" s="211"/>
      <c r="CA71" s="211"/>
      <c r="CB71" s="211"/>
      <c r="CC71" s="211"/>
      <c r="CD71" s="211"/>
      <c r="CE71" s="211"/>
      <c r="CF71" s="211"/>
      <c r="CG71" s="211"/>
      <c r="CH71" s="211"/>
      <c r="CI71" s="211"/>
      <c r="CJ71" s="211"/>
      <c r="CK71" s="211"/>
      <c r="CL71" s="211"/>
      <c r="CM71" s="211"/>
      <c r="CN71" s="211"/>
      <c r="CO71" s="211"/>
      <c r="CP71" s="211"/>
      <c r="CQ71" s="211"/>
      <c r="CR71" s="211"/>
      <c r="CS71" s="211"/>
      <c r="CT71" s="211"/>
      <c r="CU71" s="211"/>
      <c r="CV71" s="211"/>
      <c r="CW71" s="211"/>
      <c r="CX71" s="211"/>
      <c r="CY71" s="211"/>
      <c r="CZ71" s="211"/>
      <c r="DA71" s="211"/>
      <c r="DB71" s="211"/>
      <c r="DC71" s="211"/>
      <c r="DD71" s="211"/>
      <c r="DE71" s="211"/>
      <c r="DF71" s="211"/>
      <c r="DG71" s="211"/>
      <c r="DH71" s="211"/>
      <c r="DI71" s="211"/>
      <c r="DJ71" s="211"/>
      <c r="DK71" s="211"/>
      <c r="DL71" s="211"/>
      <c r="DM71" s="211"/>
      <c r="DN71" s="211"/>
      <c r="DO71" s="211"/>
      <c r="DP71" s="211"/>
      <c r="DQ71" s="211"/>
      <c r="DR71" s="211"/>
      <c r="DS71" s="211"/>
      <c r="DT71" s="211"/>
      <c r="DU71" s="211"/>
      <c r="DV71" s="211"/>
      <c r="DW71" s="211"/>
      <c r="DX71" s="211"/>
      <c r="DY71" s="211"/>
      <c r="DZ71" s="211"/>
      <c r="EA71" s="211"/>
      <c r="EB71" s="211"/>
      <c r="EC71" s="211"/>
      <c r="ED71" s="211"/>
      <c r="EE71" s="211"/>
    </row>
    <row r="72" spans="2:135" s="15" customFormat="1" x14ac:dyDescent="0.25">
      <c r="B72" s="40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31"/>
      <c r="AA72" s="261"/>
      <c r="AB72" s="261"/>
      <c r="AC72" s="248"/>
      <c r="AD72" s="248"/>
      <c r="AE72" s="248"/>
      <c r="AF72" s="248"/>
      <c r="AG72" s="241">
        <f t="shared" si="15"/>
        <v>230</v>
      </c>
      <c r="AH72" s="242">
        <f t="shared" si="16"/>
        <v>2.5000000000000001E-3</v>
      </c>
      <c r="AI72" s="234">
        <f t="shared" si="17"/>
        <v>64</v>
      </c>
      <c r="AJ72" s="234">
        <f t="shared" si="14"/>
        <v>45</v>
      </c>
      <c r="AK72" s="243">
        <f t="shared" si="18"/>
        <v>45</v>
      </c>
      <c r="AL72" s="243">
        <f t="shared" si="19"/>
        <v>0.3543307086614173</v>
      </c>
      <c r="AM72" s="238">
        <f t="shared" si="20"/>
        <v>1</v>
      </c>
      <c r="AN72" s="244">
        <f t="shared" si="11"/>
        <v>1.0771387231237277</v>
      </c>
      <c r="AO72" s="244">
        <f t="shared" si="21"/>
        <v>0.27713872312372767</v>
      </c>
      <c r="AP72" s="244">
        <f t="shared" si="22"/>
        <v>0.67713872312372769</v>
      </c>
      <c r="AQ72" s="244">
        <f t="shared" si="23"/>
        <v>0.27713872312372767</v>
      </c>
      <c r="AR72" s="244">
        <f t="shared" si="24"/>
        <v>0.67713872312372769</v>
      </c>
      <c r="AS72" s="234"/>
      <c r="AT72" s="295">
        <f t="shared" si="5"/>
        <v>0.91556791465516862</v>
      </c>
      <c r="AU72" s="296">
        <f t="shared" si="6"/>
        <v>1.0771387231237277</v>
      </c>
      <c r="AV72" s="237"/>
      <c r="AW72" s="208"/>
      <c r="AX72" s="208"/>
      <c r="AY72" s="238"/>
      <c r="AZ72" s="238"/>
      <c r="BA72" s="238"/>
      <c r="BB72" s="238"/>
      <c r="BC72" s="238"/>
      <c r="BD72" s="238"/>
      <c r="BE72" s="302"/>
      <c r="BF72" s="211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11"/>
      <c r="BU72" s="211"/>
      <c r="BV72" s="211"/>
      <c r="BW72" s="211"/>
      <c r="BX72" s="211"/>
      <c r="BY72" s="211"/>
      <c r="BZ72" s="211"/>
      <c r="CA72" s="211"/>
      <c r="CB72" s="211"/>
      <c r="CC72" s="211"/>
      <c r="CD72" s="211"/>
      <c r="CE72" s="211"/>
      <c r="CF72" s="211"/>
      <c r="CG72" s="211"/>
      <c r="CH72" s="211"/>
      <c r="CI72" s="211"/>
      <c r="CJ72" s="211"/>
      <c r="CK72" s="211"/>
      <c r="CL72" s="211"/>
      <c r="CM72" s="211"/>
      <c r="CN72" s="211"/>
      <c r="CO72" s="211"/>
      <c r="CP72" s="211"/>
      <c r="CQ72" s="211"/>
      <c r="CR72" s="211"/>
      <c r="CS72" s="211"/>
      <c r="CT72" s="211"/>
      <c r="CU72" s="211"/>
      <c r="CV72" s="211"/>
      <c r="CW72" s="211"/>
      <c r="CX72" s="211"/>
      <c r="CY72" s="211"/>
      <c r="CZ72" s="211"/>
      <c r="DA72" s="211"/>
      <c r="DB72" s="211"/>
      <c r="DC72" s="211"/>
      <c r="DD72" s="211"/>
      <c r="DE72" s="211"/>
      <c r="DF72" s="211"/>
      <c r="DG72" s="211"/>
      <c r="DH72" s="211"/>
      <c r="DI72" s="211"/>
      <c r="DJ72" s="211"/>
      <c r="DK72" s="211"/>
      <c r="DL72" s="211"/>
      <c r="DM72" s="211"/>
      <c r="DN72" s="211"/>
      <c r="DO72" s="211"/>
      <c r="DP72" s="211"/>
      <c r="DQ72" s="211"/>
      <c r="DR72" s="211"/>
      <c r="DS72" s="211"/>
      <c r="DT72" s="211"/>
      <c r="DU72" s="211"/>
      <c r="DV72" s="211"/>
      <c r="DW72" s="211"/>
      <c r="DX72" s="211"/>
      <c r="DY72" s="211"/>
      <c r="DZ72" s="211"/>
      <c r="EA72" s="211"/>
      <c r="EB72" s="211"/>
      <c r="EC72" s="211"/>
      <c r="ED72" s="211"/>
      <c r="EE72" s="211"/>
    </row>
    <row r="73" spans="2:135" s="15" customFormat="1" x14ac:dyDescent="0.25">
      <c r="B73" s="40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31"/>
      <c r="AA73" s="261"/>
      <c r="AB73" s="261"/>
      <c r="AC73" s="248"/>
      <c r="AD73" s="248"/>
      <c r="AE73" s="248"/>
      <c r="AF73" s="248"/>
      <c r="AG73" s="241">
        <f t="shared" si="15"/>
        <v>232.80513522871883</v>
      </c>
      <c r="AH73" s="242">
        <f t="shared" si="16"/>
        <v>2.5390625000000001E-3</v>
      </c>
      <c r="AI73" s="234">
        <f t="shared" si="17"/>
        <v>65</v>
      </c>
      <c r="AJ73" s="234">
        <f t="shared" ref="AJ73:AJ133" si="25">AJ74-1</f>
        <v>46</v>
      </c>
      <c r="AK73" s="243">
        <f t="shared" si="18"/>
        <v>46</v>
      </c>
      <c r="AL73" s="243">
        <f t="shared" si="19"/>
        <v>0.36220472440944884</v>
      </c>
      <c r="AM73" s="238">
        <f t="shared" si="20"/>
        <v>1</v>
      </c>
      <c r="AN73" s="244">
        <f t="shared" si="11"/>
        <v>1.1010751391931441</v>
      </c>
      <c r="AO73" s="244">
        <f t="shared" si="21"/>
        <v>0.3010751391931441</v>
      </c>
      <c r="AP73" s="244">
        <f t="shared" si="22"/>
        <v>0.70107513919314413</v>
      </c>
      <c r="AQ73" s="244">
        <f t="shared" si="23"/>
        <v>0.3010751391931441</v>
      </c>
      <c r="AR73" s="244">
        <f t="shared" si="24"/>
        <v>0.70107513919314413</v>
      </c>
      <c r="AS73" s="234"/>
      <c r="AT73" s="295">
        <f t="shared" ref="AT73:AT136" si="26">AL73/$AD$37</f>
        <v>0.93591386831417245</v>
      </c>
      <c r="AU73" s="296">
        <f t="shared" ref="AU73:AU136" si="27">AL73/$AE$37</f>
        <v>1.1010751391931441</v>
      </c>
      <c r="AV73" s="237"/>
      <c r="AW73" s="208"/>
      <c r="AX73" s="208"/>
      <c r="AY73" s="238"/>
      <c r="AZ73" s="238"/>
      <c r="BA73" s="238"/>
      <c r="BB73" s="238"/>
      <c r="BC73" s="238"/>
      <c r="BD73" s="238"/>
      <c r="BE73" s="302"/>
      <c r="BF73" s="211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11"/>
      <c r="BU73" s="211"/>
      <c r="BV73" s="211"/>
      <c r="BW73" s="211"/>
      <c r="BX73" s="211"/>
      <c r="BY73" s="211"/>
      <c r="BZ73" s="211"/>
      <c r="CA73" s="211"/>
      <c r="CB73" s="211"/>
      <c r="CC73" s="211"/>
      <c r="CD73" s="211"/>
      <c r="CE73" s="211"/>
      <c r="CF73" s="211"/>
      <c r="CG73" s="211"/>
      <c r="CH73" s="211"/>
      <c r="CI73" s="211"/>
      <c r="CJ73" s="211"/>
      <c r="CK73" s="211"/>
      <c r="CL73" s="211"/>
      <c r="CM73" s="211"/>
      <c r="CN73" s="211"/>
      <c r="CO73" s="211"/>
      <c r="CP73" s="211"/>
      <c r="CQ73" s="211"/>
      <c r="CR73" s="211"/>
      <c r="CS73" s="211"/>
      <c r="CT73" s="211"/>
      <c r="CU73" s="211"/>
      <c r="CV73" s="211"/>
      <c r="CW73" s="211"/>
      <c r="CX73" s="211"/>
      <c r="CY73" s="211"/>
      <c r="CZ73" s="211"/>
      <c r="DA73" s="211"/>
      <c r="DB73" s="211"/>
      <c r="DC73" s="211"/>
      <c r="DD73" s="211"/>
      <c r="DE73" s="211"/>
      <c r="DF73" s="211"/>
      <c r="DG73" s="211"/>
      <c r="DH73" s="211"/>
      <c r="DI73" s="211"/>
      <c r="DJ73" s="211"/>
      <c r="DK73" s="211"/>
      <c r="DL73" s="211"/>
      <c r="DM73" s="211"/>
      <c r="DN73" s="211"/>
      <c r="DO73" s="211"/>
      <c r="DP73" s="211"/>
      <c r="DQ73" s="211"/>
      <c r="DR73" s="211"/>
      <c r="DS73" s="211"/>
      <c r="DT73" s="211"/>
      <c r="DU73" s="211"/>
      <c r="DV73" s="211"/>
      <c r="DW73" s="211"/>
      <c r="DX73" s="211"/>
      <c r="DY73" s="211"/>
      <c r="DZ73" s="211"/>
      <c r="EA73" s="211"/>
      <c r="EB73" s="211"/>
      <c r="EC73" s="211"/>
      <c r="ED73" s="211"/>
      <c r="EE73" s="211"/>
    </row>
    <row r="74" spans="2:135" s="15" customFormat="1" x14ac:dyDescent="0.25">
      <c r="B74" s="40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31"/>
      <c r="AA74" s="261"/>
      <c r="AB74" s="261"/>
      <c r="AC74" s="248"/>
      <c r="AD74" s="248"/>
      <c r="AE74" s="248"/>
      <c r="AF74" s="248"/>
      <c r="AG74" s="241">
        <f t="shared" ref="AG74:AG137" si="28">(SIN((AI74*PI())/256))*(SQRT(2)*$F$11)</f>
        <v>235.57521086039679</v>
      </c>
      <c r="AH74" s="242">
        <f t="shared" ref="AH74:AH137" si="29">((1/(2*$F$12))/256)*AI74</f>
        <v>2.5781250000000001E-3</v>
      </c>
      <c r="AI74" s="234">
        <f t="shared" si="17"/>
        <v>66</v>
      </c>
      <c r="AJ74" s="234">
        <f t="shared" si="25"/>
        <v>47</v>
      </c>
      <c r="AK74" s="243">
        <f t="shared" ref="AK74:AK137" si="30">IF((AJ74&lt;22),22,AJ74)</f>
        <v>47</v>
      </c>
      <c r="AL74" s="243">
        <f t="shared" ref="AL74:AL137" si="31">AK74/127</f>
        <v>0.37007874015748032</v>
      </c>
      <c r="AM74" s="238">
        <f t="shared" si="20"/>
        <v>1</v>
      </c>
      <c r="AN74" s="244">
        <f t="shared" ref="AN74:AN137" si="32">IF(($F$22="Buck"),AT74,AU74)</f>
        <v>1.1250115552625601</v>
      </c>
      <c r="AO74" s="244">
        <f t="shared" si="21"/>
        <v>0.32501155526256009</v>
      </c>
      <c r="AP74" s="244">
        <f t="shared" si="22"/>
        <v>0.72501155526256011</v>
      </c>
      <c r="AQ74" s="244">
        <f t="shared" si="23"/>
        <v>0.32501155526256009</v>
      </c>
      <c r="AR74" s="244">
        <f t="shared" ref="AR74:AR137" si="33">(AN74+AQ74)/2</f>
        <v>0.72501155526256011</v>
      </c>
      <c r="AS74" s="234"/>
      <c r="AT74" s="295">
        <f t="shared" si="26"/>
        <v>0.95625982197317616</v>
      </c>
      <c r="AU74" s="296">
        <f t="shared" si="27"/>
        <v>1.1250115552625601</v>
      </c>
      <c r="AV74" s="237"/>
      <c r="AW74" s="208"/>
      <c r="AX74" s="208"/>
      <c r="AY74" s="238"/>
      <c r="AZ74" s="238"/>
      <c r="BA74" s="238"/>
      <c r="BB74" s="238"/>
      <c r="BC74" s="238"/>
      <c r="BD74" s="238"/>
      <c r="BE74" s="302"/>
      <c r="BF74" s="211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11"/>
      <c r="BU74" s="211"/>
      <c r="BV74" s="211"/>
      <c r="BW74" s="211"/>
      <c r="BX74" s="211"/>
      <c r="BY74" s="211"/>
      <c r="BZ74" s="211"/>
      <c r="CA74" s="211"/>
      <c r="CB74" s="211"/>
      <c r="CC74" s="211"/>
      <c r="CD74" s="211"/>
      <c r="CE74" s="211"/>
      <c r="CF74" s="211"/>
      <c r="CG74" s="211"/>
      <c r="CH74" s="211"/>
      <c r="CI74" s="211"/>
      <c r="CJ74" s="211"/>
      <c r="CK74" s="211"/>
      <c r="CL74" s="211"/>
      <c r="CM74" s="211"/>
      <c r="CN74" s="211"/>
      <c r="CO74" s="211"/>
      <c r="CP74" s="211"/>
      <c r="CQ74" s="211"/>
      <c r="CR74" s="211"/>
      <c r="CS74" s="211"/>
      <c r="CT74" s="211"/>
      <c r="CU74" s="211"/>
      <c r="CV74" s="211"/>
      <c r="CW74" s="211"/>
      <c r="CX74" s="211"/>
      <c r="CY74" s="211"/>
      <c r="CZ74" s="211"/>
      <c r="DA74" s="211"/>
      <c r="DB74" s="211"/>
      <c r="DC74" s="211"/>
      <c r="DD74" s="211"/>
      <c r="DE74" s="211"/>
      <c r="DF74" s="211"/>
      <c r="DG74" s="211"/>
      <c r="DH74" s="211"/>
      <c r="DI74" s="211"/>
      <c r="DJ74" s="211"/>
      <c r="DK74" s="211"/>
      <c r="DL74" s="211"/>
      <c r="DM74" s="211"/>
      <c r="DN74" s="211"/>
      <c r="DO74" s="211"/>
      <c r="DP74" s="211"/>
      <c r="DQ74" s="211"/>
      <c r="DR74" s="211"/>
      <c r="DS74" s="211"/>
      <c r="DT74" s="211"/>
      <c r="DU74" s="211"/>
      <c r="DV74" s="211"/>
      <c r="DW74" s="211"/>
      <c r="DX74" s="211"/>
      <c r="DY74" s="211"/>
      <c r="DZ74" s="211"/>
      <c r="EA74" s="211"/>
      <c r="EB74" s="211"/>
      <c r="EC74" s="211"/>
      <c r="ED74" s="211"/>
      <c r="EE74" s="211"/>
    </row>
    <row r="75" spans="2:135" s="15" customFormat="1" x14ac:dyDescent="0.25">
      <c r="B75" s="40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31"/>
      <c r="AA75" s="261"/>
      <c r="AB75" s="261"/>
      <c r="AC75" s="248"/>
      <c r="AD75" s="248"/>
      <c r="AE75" s="248"/>
      <c r="AF75" s="248"/>
      <c r="AG75" s="241">
        <f t="shared" si="28"/>
        <v>238.30980973183293</v>
      </c>
      <c r="AH75" s="242">
        <f t="shared" si="29"/>
        <v>2.6171875000000002E-3</v>
      </c>
      <c r="AI75" s="234">
        <f t="shared" ref="AI75:AI138" si="34">1+AI74</f>
        <v>67</v>
      </c>
      <c r="AJ75" s="234">
        <f t="shared" si="25"/>
        <v>48</v>
      </c>
      <c r="AK75" s="243">
        <f t="shared" si="30"/>
        <v>48</v>
      </c>
      <c r="AL75" s="243">
        <f t="shared" si="31"/>
        <v>0.37795275590551181</v>
      </c>
      <c r="AM75" s="238">
        <f t="shared" si="20"/>
        <v>1</v>
      </c>
      <c r="AN75" s="244">
        <f t="shared" si="32"/>
        <v>1.1489479713319763</v>
      </c>
      <c r="AO75" s="244">
        <f t="shared" si="21"/>
        <v>0.3489479713319763</v>
      </c>
      <c r="AP75" s="244">
        <f t="shared" si="22"/>
        <v>0.74894797133197633</v>
      </c>
      <c r="AQ75" s="244">
        <f t="shared" si="23"/>
        <v>0.3489479713319763</v>
      </c>
      <c r="AR75" s="244">
        <f t="shared" si="33"/>
        <v>0.74894797133197633</v>
      </c>
      <c r="AS75" s="234"/>
      <c r="AT75" s="295">
        <f t="shared" si="26"/>
        <v>0.97660577563217987</v>
      </c>
      <c r="AU75" s="296">
        <f t="shared" si="27"/>
        <v>1.1489479713319763</v>
      </c>
      <c r="AV75" s="237"/>
      <c r="AW75" s="208"/>
      <c r="AX75" s="208"/>
      <c r="AY75" s="238"/>
      <c r="AZ75" s="238"/>
      <c r="BA75" s="238"/>
      <c r="BB75" s="238"/>
      <c r="BC75" s="238"/>
      <c r="BD75" s="238"/>
      <c r="BE75" s="302"/>
      <c r="BF75" s="211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11"/>
      <c r="BU75" s="211"/>
      <c r="BV75" s="211"/>
      <c r="BW75" s="211"/>
      <c r="BX75" s="211"/>
      <c r="BY75" s="211"/>
      <c r="BZ75" s="211"/>
      <c r="CA75" s="211"/>
      <c r="CB75" s="211"/>
      <c r="CC75" s="211"/>
      <c r="CD75" s="211"/>
      <c r="CE75" s="211"/>
      <c r="CF75" s="211"/>
      <c r="CG75" s="211"/>
      <c r="CH75" s="211"/>
      <c r="CI75" s="211"/>
      <c r="CJ75" s="211"/>
      <c r="CK75" s="211"/>
      <c r="CL75" s="211"/>
      <c r="CM75" s="211"/>
      <c r="CN75" s="211"/>
      <c r="CO75" s="211"/>
      <c r="CP75" s="211"/>
      <c r="CQ75" s="211"/>
      <c r="CR75" s="211"/>
      <c r="CS75" s="211"/>
      <c r="CT75" s="211"/>
      <c r="CU75" s="211"/>
      <c r="CV75" s="211"/>
      <c r="CW75" s="211"/>
      <c r="CX75" s="211"/>
      <c r="CY75" s="211"/>
      <c r="CZ75" s="211"/>
      <c r="DA75" s="211"/>
      <c r="DB75" s="211"/>
      <c r="DC75" s="211"/>
      <c r="DD75" s="211"/>
      <c r="DE75" s="211"/>
      <c r="DF75" s="211"/>
      <c r="DG75" s="211"/>
      <c r="DH75" s="211"/>
      <c r="DI75" s="211"/>
      <c r="DJ75" s="211"/>
      <c r="DK75" s="211"/>
      <c r="DL75" s="211"/>
      <c r="DM75" s="211"/>
      <c r="DN75" s="211"/>
      <c r="DO75" s="211"/>
      <c r="DP75" s="211"/>
      <c r="DQ75" s="211"/>
      <c r="DR75" s="211"/>
      <c r="DS75" s="211"/>
      <c r="DT75" s="211"/>
      <c r="DU75" s="211"/>
      <c r="DV75" s="211"/>
      <c r="DW75" s="211"/>
      <c r="DX75" s="211"/>
      <c r="DY75" s="211"/>
      <c r="DZ75" s="211"/>
      <c r="EA75" s="211"/>
      <c r="EB75" s="211"/>
      <c r="EC75" s="211"/>
      <c r="ED75" s="211"/>
      <c r="EE75" s="211"/>
    </row>
    <row r="76" spans="2:135" s="15" customFormat="1" x14ac:dyDescent="0.25">
      <c r="B76" s="40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31"/>
      <c r="AA76" s="261"/>
      <c r="AB76" s="261"/>
      <c r="AC76" s="248"/>
      <c r="AD76" s="248"/>
      <c r="AE76" s="248"/>
      <c r="AF76" s="248"/>
      <c r="AG76" s="241">
        <f t="shared" si="28"/>
        <v>241.00852002249582</v>
      </c>
      <c r="AH76" s="242">
        <f t="shared" si="29"/>
        <v>2.6562500000000002E-3</v>
      </c>
      <c r="AI76" s="234">
        <f t="shared" si="34"/>
        <v>68</v>
      </c>
      <c r="AJ76" s="234">
        <f t="shared" si="25"/>
        <v>49</v>
      </c>
      <c r="AK76" s="243">
        <f t="shared" si="30"/>
        <v>49</v>
      </c>
      <c r="AL76" s="243">
        <f t="shared" si="31"/>
        <v>0.38582677165354329</v>
      </c>
      <c r="AM76" s="238">
        <f t="shared" si="20"/>
        <v>1</v>
      </c>
      <c r="AN76" s="244">
        <f t="shared" si="32"/>
        <v>1.1728843874013923</v>
      </c>
      <c r="AO76" s="244">
        <f t="shared" si="21"/>
        <v>0.37288438740139229</v>
      </c>
      <c r="AP76" s="244">
        <f t="shared" si="22"/>
        <v>0.77288438740139231</v>
      </c>
      <c r="AQ76" s="244">
        <f t="shared" si="23"/>
        <v>0.37288438740139229</v>
      </c>
      <c r="AR76" s="244">
        <f t="shared" si="33"/>
        <v>0.77288438740139231</v>
      </c>
      <c r="AS76" s="234"/>
      <c r="AT76" s="295">
        <f t="shared" si="26"/>
        <v>0.99695172929118359</v>
      </c>
      <c r="AU76" s="296">
        <f t="shared" si="27"/>
        <v>1.1728843874013923</v>
      </c>
      <c r="AV76" s="237"/>
      <c r="AW76" s="208"/>
      <c r="AX76" s="208"/>
      <c r="AY76" s="238"/>
      <c r="AZ76" s="238"/>
      <c r="BA76" s="238"/>
      <c r="BB76" s="238"/>
      <c r="BC76" s="238"/>
      <c r="BD76" s="238"/>
      <c r="BE76" s="302"/>
      <c r="BF76" s="211"/>
      <c r="BG76" s="208"/>
      <c r="BH76" s="208"/>
      <c r="BI76" s="208"/>
      <c r="BJ76" s="208"/>
      <c r="BK76" s="208"/>
      <c r="BL76" s="208"/>
      <c r="BM76" s="208"/>
      <c r="BN76" s="208"/>
      <c r="BO76" s="208"/>
      <c r="BP76" s="208"/>
      <c r="BQ76" s="208"/>
      <c r="BR76" s="208"/>
      <c r="BS76" s="208"/>
      <c r="BT76" s="211"/>
      <c r="BU76" s="211"/>
      <c r="BV76" s="211"/>
      <c r="BW76" s="211"/>
      <c r="BX76" s="211"/>
      <c r="BY76" s="211"/>
      <c r="BZ76" s="211"/>
      <c r="CA76" s="211"/>
      <c r="CB76" s="211"/>
      <c r="CC76" s="211"/>
      <c r="CD76" s="211"/>
      <c r="CE76" s="211"/>
      <c r="CF76" s="211"/>
      <c r="CG76" s="211"/>
      <c r="CH76" s="211"/>
      <c r="CI76" s="211"/>
      <c r="CJ76" s="211"/>
      <c r="CK76" s="211"/>
      <c r="CL76" s="211"/>
      <c r="CM76" s="211"/>
      <c r="CN76" s="211"/>
      <c r="CO76" s="211"/>
      <c r="CP76" s="211"/>
      <c r="CQ76" s="211"/>
      <c r="CR76" s="211"/>
      <c r="CS76" s="211"/>
      <c r="CT76" s="211"/>
      <c r="CU76" s="211"/>
      <c r="CV76" s="211"/>
      <c r="CW76" s="211"/>
      <c r="CX76" s="211"/>
      <c r="CY76" s="211"/>
      <c r="CZ76" s="211"/>
      <c r="DA76" s="211"/>
      <c r="DB76" s="211"/>
      <c r="DC76" s="211"/>
      <c r="DD76" s="211"/>
      <c r="DE76" s="211"/>
      <c r="DF76" s="211"/>
      <c r="DG76" s="211"/>
      <c r="DH76" s="211"/>
      <c r="DI76" s="211"/>
      <c r="DJ76" s="211"/>
      <c r="DK76" s="211"/>
      <c r="DL76" s="211"/>
      <c r="DM76" s="211"/>
      <c r="DN76" s="211"/>
      <c r="DO76" s="211"/>
      <c r="DP76" s="211"/>
      <c r="DQ76" s="211"/>
      <c r="DR76" s="211"/>
      <c r="DS76" s="211"/>
      <c r="DT76" s="211"/>
      <c r="DU76" s="211"/>
      <c r="DV76" s="211"/>
      <c r="DW76" s="211"/>
      <c r="DX76" s="211"/>
      <c r="DY76" s="211"/>
      <c r="DZ76" s="211"/>
      <c r="EA76" s="211"/>
      <c r="EB76" s="211"/>
      <c r="EC76" s="211"/>
      <c r="ED76" s="211"/>
      <c r="EE76" s="211"/>
    </row>
    <row r="77" spans="2:135" s="15" customFormat="1" x14ac:dyDescent="0.25">
      <c r="B77" s="40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31"/>
      <c r="AA77" s="261"/>
      <c r="AB77" s="261"/>
      <c r="AC77" s="248"/>
      <c r="AD77" s="248"/>
      <c r="AE77" s="248"/>
      <c r="AF77" s="248"/>
      <c r="AG77" s="241">
        <f t="shared" si="28"/>
        <v>243.67093531654228</v>
      </c>
      <c r="AH77" s="242">
        <f t="shared" si="29"/>
        <v>2.6953125000000002E-3</v>
      </c>
      <c r="AI77" s="234">
        <f t="shared" si="34"/>
        <v>69</v>
      </c>
      <c r="AJ77" s="234">
        <f t="shared" si="25"/>
        <v>50</v>
      </c>
      <c r="AK77" s="243">
        <f t="shared" si="30"/>
        <v>50</v>
      </c>
      <c r="AL77" s="243">
        <f t="shared" si="31"/>
        <v>0.39370078740157483</v>
      </c>
      <c r="AM77" s="238">
        <f t="shared" si="20"/>
        <v>1</v>
      </c>
      <c r="AN77" s="244">
        <f t="shared" si="32"/>
        <v>1.1968208034708088</v>
      </c>
      <c r="AO77" s="244">
        <f t="shared" si="21"/>
        <v>0.39682080347080873</v>
      </c>
      <c r="AP77" s="244">
        <f t="shared" si="22"/>
        <v>0.79682080347080875</v>
      </c>
      <c r="AQ77" s="244">
        <f t="shared" si="23"/>
        <v>0.39682080347080873</v>
      </c>
      <c r="AR77" s="244">
        <f t="shared" si="33"/>
        <v>0.79682080347080875</v>
      </c>
      <c r="AS77" s="234"/>
      <c r="AT77" s="295">
        <f t="shared" si="26"/>
        <v>1.0172976829501874</v>
      </c>
      <c r="AU77" s="296">
        <f t="shared" si="27"/>
        <v>1.1968208034708088</v>
      </c>
      <c r="AV77" s="237"/>
      <c r="AW77" s="208"/>
      <c r="AX77" s="208"/>
      <c r="AY77" s="238"/>
      <c r="AZ77" s="238"/>
      <c r="BA77" s="238"/>
      <c r="BB77" s="238"/>
      <c r="BC77" s="238"/>
      <c r="BD77" s="238"/>
      <c r="BE77" s="302"/>
      <c r="BF77" s="211"/>
      <c r="BG77" s="208"/>
      <c r="BH77" s="208"/>
      <c r="BI77" s="208"/>
      <c r="BJ77" s="208"/>
      <c r="BK77" s="208"/>
      <c r="BL77" s="208"/>
      <c r="BM77" s="208"/>
      <c r="BN77" s="208"/>
      <c r="BO77" s="208"/>
      <c r="BP77" s="208"/>
      <c r="BQ77" s="208"/>
      <c r="BR77" s="208"/>
      <c r="BS77" s="208"/>
      <c r="BT77" s="211"/>
      <c r="BU77" s="211"/>
      <c r="BV77" s="211"/>
      <c r="BW77" s="211"/>
      <c r="BX77" s="211"/>
      <c r="BY77" s="211"/>
      <c r="BZ77" s="211"/>
      <c r="CA77" s="211"/>
      <c r="CB77" s="211"/>
      <c r="CC77" s="211"/>
      <c r="CD77" s="211"/>
      <c r="CE77" s="211"/>
      <c r="CF77" s="211"/>
      <c r="CG77" s="211"/>
      <c r="CH77" s="211"/>
      <c r="CI77" s="211"/>
      <c r="CJ77" s="211"/>
      <c r="CK77" s="211"/>
      <c r="CL77" s="211"/>
      <c r="CM77" s="211"/>
      <c r="CN77" s="211"/>
      <c r="CO77" s="211"/>
      <c r="CP77" s="211"/>
      <c r="CQ77" s="211"/>
      <c r="CR77" s="211"/>
      <c r="CS77" s="211"/>
      <c r="CT77" s="211"/>
      <c r="CU77" s="211"/>
      <c r="CV77" s="211"/>
      <c r="CW77" s="211"/>
      <c r="CX77" s="211"/>
      <c r="CY77" s="211"/>
      <c r="CZ77" s="211"/>
      <c r="DA77" s="211"/>
      <c r="DB77" s="211"/>
      <c r="DC77" s="211"/>
      <c r="DD77" s="211"/>
      <c r="DE77" s="211"/>
      <c r="DF77" s="211"/>
      <c r="DG77" s="211"/>
      <c r="DH77" s="211"/>
      <c r="DI77" s="211"/>
      <c r="DJ77" s="211"/>
      <c r="DK77" s="211"/>
      <c r="DL77" s="211"/>
      <c r="DM77" s="211"/>
      <c r="DN77" s="211"/>
      <c r="DO77" s="211"/>
      <c r="DP77" s="211"/>
      <c r="DQ77" s="211"/>
      <c r="DR77" s="211"/>
      <c r="DS77" s="211"/>
      <c r="DT77" s="211"/>
      <c r="DU77" s="211"/>
      <c r="DV77" s="211"/>
      <c r="DW77" s="211"/>
      <c r="DX77" s="211"/>
      <c r="DY77" s="211"/>
      <c r="DZ77" s="211"/>
      <c r="EA77" s="211"/>
      <c r="EB77" s="211"/>
      <c r="EC77" s="211"/>
      <c r="ED77" s="211"/>
      <c r="EE77" s="211"/>
    </row>
    <row r="78" spans="2:135" s="15" customFormat="1" x14ac:dyDescent="0.25">
      <c r="B78" s="40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31"/>
      <c r="AA78" s="261"/>
      <c r="AB78" s="261"/>
      <c r="AC78" s="248"/>
      <c r="AD78" s="248"/>
      <c r="AE78" s="248"/>
      <c r="AF78" s="248"/>
      <c r="AG78" s="241">
        <f t="shared" si="28"/>
        <v>246.29665466402224</v>
      </c>
      <c r="AH78" s="242">
        <f t="shared" si="29"/>
        <v>2.7343750000000003E-3</v>
      </c>
      <c r="AI78" s="234">
        <f t="shared" si="34"/>
        <v>70</v>
      </c>
      <c r="AJ78" s="234">
        <f t="shared" si="25"/>
        <v>51</v>
      </c>
      <c r="AK78" s="243">
        <f t="shared" si="30"/>
        <v>51</v>
      </c>
      <c r="AL78" s="243">
        <f t="shared" si="31"/>
        <v>0.40157480314960631</v>
      </c>
      <c r="AM78" s="238">
        <f t="shared" si="20"/>
        <v>1</v>
      </c>
      <c r="AN78" s="244">
        <f t="shared" si="32"/>
        <v>1.2207572195402248</v>
      </c>
      <c r="AO78" s="244">
        <f t="shared" si="21"/>
        <v>0.42075721954022471</v>
      </c>
      <c r="AP78" s="244">
        <f t="shared" si="22"/>
        <v>0.82075721954022474</v>
      </c>
      <c r="AQ78" s="244">
        <f t="shared" si="23"/>
        <v>0.42075721954022471</v>
      </c>
      <c r="AR78" s="244">
        <f t="shared" si="33"/>
        <v>0.82075721954022474</v>
      </c>
      <c r="AS78" s="234"/>
      <c r="AT78" s="295">
        <f t="shared" si="26"/>
        <v>1.0376436366091912</v>
      </c>
      <c r="AU78" s="296">
        <f t="shared" si="27"/>
        <v>1.2207572195402248</v>
      </c>
      <c r="AV78" s="237"/>
      <c r="AW78" s="208"/>
      <c r="AX78" s="208"/>
      <c r="AY78" s="238"/>
      <c r="AZ78" s="238"/>
      <c r="BA78" s="238"/>
      <c r="BB78" s="238"/>
      <c r="BC78" s="238"/>
      <c r="BD78" s="238"/>
      <c r="BE78" s="302"/>
      <c r="BF78" s="211"/>
      <c r="BG78" s="208"/>
      <c r="BH78" s="208"/>
      <c r="BI78" s="208"/>
      <c r="BJ78" s="208"/>
      <c r="BK78" s="208"/>
      <c r="BL78" s="208"/>
      <c r="BM78" s="208"/>
      <c r="BN78" s="208"/>
      <c r="BO78" s="208"/>
      <c r="BP78" s="208"/>
      <c r="BQ78" s="208"/>
      <c r="BR78" s="208"/>
      <c r="BS78" s="208"/>
      <c r="BT78" s="211"/>
      <c r="BU78" s="211"/>
      <c r="BV78" s="211"/>
      <c r="BW78" s="211"/>
      <c r="BX78" s="211"/>
      <c r="BY78" s="211"/>
      <c r="BZ78" s="211"/>
      <c r="CA78" s="211"/>
      <c r="CB78" s="211"/>
      <c r="CC78" s="211"/>
      <c r="CD78" s="211"/>
      <c r="CE78" s="211"/>
      <c r="CF78" s="211"/>
      <c r="CG78" s="211"/>
      <c r="CH78" s="211"/>
      <c r="CI78" s="211"/>
      <c r="CJ78" s="211"/>
      <c r="CK78" s="211"/>
      <c r="CL78" s="211"/>
      <c r="CM78" s="211"/>
      <c r="CN78" s="211"/>
      <c r="CO78" s="211"/>
      <c r="CP78" s="211"/>
      <c r="CQ78" s="211"/>
      <c r="CR78" s="211"/>
      <c r="CS78" s="211"/>
      <c r="CT78" s="211"/>
      <c r="CU78" s="211"/>
      <c r="CV78" s="211"/>
      <c r="CW78" s="211"/>
      <c r="CX78" s="211"/>
      <c r="CY78" s="211"/>
      <c r="CZ78" s="211"/>
      <c r="DA78" s="211"/>
      <c r="DB78" s="211"/>
      <c r="DC78" s="211"/>
      <c r="DD78" s="211"/>
      <c r="DE78" s="211"/>
      <c r="DF78" s="211"/>
      <c r="DG78" s="211"/>
      <c r="DH78" s="211"/>
      <c r="DI78" s="211"/>
      <c r="DJ78" s="211"/>
      <c r="DK78" s="211"/>
      <c r="DL78" s="211"/>
      <c r="DM78" s="211"/>
      <c r="DN78" s="211"/>
      <c r="DO78" s="211"/>
      <c r="DP78" s="211"/>
      <c r="DQ78" s="211"/>
      <c r="DR78" s="211"/>
      <c r="DS78" s="211"/>
      <c r="DT78" s="211"/>
      <c r="DU78" s="211"/>
      <c r="DV78" s="211"/>
      <c r="DW78" s="211"/>
      <c r="DX78" s="211"/>
      <c r="DY78" s="211"/>
      <c r="DZ78" s="211"/>
      <c r="EA78" s="211"/>
      <c r="EB78" s="211"/>
      <c r="EC78" s="211"/>
      <c r="ED78" s="211"/>
      <c r="EE78" s="211"/>
    </row>
    <row r="79" spans="2:135" s="15" customFormat="1" x14ac:dyDescent="0.25">
      <c r="B79" s="40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31"/>
      <c r="AA79" s="261"/>
      <c r="AB79" s="261"/>
      <c r="AC79" s="248"/>
      <c r="AD79" s="248"/>
      <c r="AE79" s="248"/>
      <c r="AF79" s="248"/>
      <c r="AG79" s="241">
        <f t="shared" si="28"/>
        <v>248.88528264126015</v>
      </c>
      <c r="AH79" s="242">
        <f t="shared" si="29"/>
        <v>2.7734374999999999E-3</v>
      </c>
      <c r="AI79" s="234">
        <f t="shared" si="34"/>
        <v>71</v>
      </c>
      <c r="AJ79" s="234">
        <f t="shared" si="25"/>
        <v>52</v>
      </c>
      <c r="AK79" s="243">
        <f t="shared" si="30"/>
        <v>52</v>
      </c>
      <c r="AL79" s="243">
        <f t="shared" si="31"/>
        <v>0.40944881889763779</v>
      </c>
      <c r="AM79" s="238">
        <f t="shared" si="20"/>
        <v>1</v>
      </c>
      <c r="AN79" s="244">
        <f t="shared" si="32"/>
        <v>1.244693635609641</v>
      </c>
      <c r="AO79" s="244">
        <f t="shared" si="21"/>
        <v>0.44469363560964092</v>
      </c>
      <c r="AP79" s="244">
        <f t="shared" si="22"/>
        <v>0.84469363560964095</v>
      </c>
      <c r="AQ79" s="244">
        <f t="shared" si="23"/>
        <v>0.44469363560964092</v>
      </c>
      <c r="AR79" s="244">
        <f t="shared" si="33"/>
        <v>0.84469363560964095</v>
      </c>
      <c r="AS79" s="234"/>
      <c r="AT79" s="295">
        <f t="shared" si="26"/>
        <v>1.0579895902681948</v>
      </c>
      <c r="AU79" s="296">
        <f t="shared" si="27"/>
        <v>1.244693635609641</v>
      </c>
      <c r="AV79" s="237"/>
      <c r="AW79" s="208"/>
      <c r="AX79" s="208"/>
      <c r="AY79" s="238"/>
      <c r="AZ79" s="238"/>
      <c r="BA79" s="238"/>
      <c r="BB79" s="238"/>
      <c r="BC79" s="238"/>
      <c r="BD79" s="238"/>
      <c r="BE79" s="302"/>
      <c r="BF79" s="211"/>
      <c r="BG79" s="208"/>
      <c r="BH79" s="208"/>
      <c r="BI79" s="208"/>
      <c r="BJ79" s="208"/>
      <c r="BK79" s="208"/>
      <c r="BL79" s="208"/>
      <c r="BM79" s="208"/>
      <c r="BN79" s="208"/>
      <c r="BO79" s="208"/>
      <c r="BP79" s="208"/>
      <c r="BQ79" s="208"/>
      <c r="BR79" s="208"/>
      <c r="BS79" s="208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1"/>
      <c r="CJ79" s="211"/>
      <c r="CK79" s="211"/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1"/>
      <c r="DL79" s="211"/>
      <c r="DM79" s="211"/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</row>
    <row r="80" spans="2:135" s="15" customFormat="1" x14ac:dyDescent="0.25">
      <c r="B80" s="40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31"/>
      <c r="AA80" s="273"/>
      <c r="AB80" s="273"/>
      <c r="AC80" s="284"/>
      <c r="AD80" s="284"/>
      <c r="AE80" s="284"/>
      <c r="AF80" s="284"/>
      <c r="AG80" s="241">
        <f t="shared" si="28"/>
        <v>251.43642941040423</v>
      </c>
      <c r="AH80" s="242">
        <f t="shared" si="29"/>
        <v>2.8124999999999999E-3</v>
      </c>
      <c r="AI80" s="234">
        <f t="shared" si="34"/>
        <v>72</v>
      </c>
      <c r="AJ80" s="234">
        <f t="shared" si="25"/>
        <v>53</v>
      </c>
      <c r="AK80" s="243">
        <f t="shared" si="30"/>
        <v>53</v>
      </c>
      <c r="AL80" s="243">
        <f t="shared" si="31"/>
        <v>0.41732283464566927</v>
      </c>
      <c r="AM80" s="238">
        <f t="shared" si="20"/>
        <v>1</v>
      </c>
      <c r="AN80" s="244">
        <f t="shared" si="32"/>
        <v>1.2686300516790572</v>
      </c>
      <c r="AO80" s="244">
        <f t="shared" si="21"/>
        <v>0.46863005167905714</v>
      </c>
      <c r="AP80" s="244">
        <f t="shared" si="22"/>
        <v>0.86863005167905716</v>
      </c>
      <c r="AQ80" s="244">
        <f t="shared" si="23"/>
        <v>0.46863005167905714</v>
      </c>
      <c r="AR80" s="244">
        <f t="shared" si="33"/>
        <v>0.86863005167905716</v>
      </c>
      <c r="AS80" s="232"/>
      <c r="AT80" s="295">
        <f t="shared" si="26"/>
        <v>1.0783355439271987</v>
      </c>
      <c r="AU80" s="296">
        <f t="shared" si="27"/>
        <v>1.2686300516790572</v>
      </c>
      <c r="AV80" s="237"/>
      <c r="AW80" s="208"/>
      <c r="AX80" s="208"/>
      <c r="AY80" s="238"/>
      <c r="AZ80" s="238"/>
      <c r="BA80" s="238"/>
      <c r="BB80" s="238"/>
      <c r="BC80" s="238"/>
      <c r="BD80" s="238"/>
      <c r="BE80" s="302"/>
      <c r="BF80" s="211"/>
      <c r="BG80" s="208"/>
      <c r="BH80" s="208"/>
      <c r="BI80" s="208"/>
      <c r="BJ80" s="208"/>
      <c r="BK80" s="208"/>
      <c r="BL80" s="208"/>
      <c r="BM80" s="208"/>
      <c r="BN80" s="208"/>
      <c r="BO80" s="208"/>
      <c r="BP80" s="208"/>
      <c r="BQ80" s="208"/>
      <c r="BR80" s="208"/>
      <c r="BS80" s="208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</row>
    <row r="81" spans="2:135" s="15" customFormat="1" x14ac:dyDescent="0.25">
      <c r="B81" s="40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31"/>
      <c r="AA81" s="273"/>
      <c r="AB81" s="273"/>
      <c r="AC81" s="284"/>
      <c r="AD81" s="284"/>
      <c r="AE81" s="284"/>
      <c r="AF81" s="284"/>
      <c r="AG81" s="241">
        <f t="shared" si="28"/>
        <v>253.94971077813497</v>
      </c>
      <c r="AH81" s="242">
        <f t="shared" si="29"/>
        <v>2.8515624999999999E-3</v>
      </c>
      <c r="AI81" s="234">
        <f t="shared" si="34"/>
        <v>73</v>
      </c>
      <c r="AJ81" s="234">
        <f t="shared" si="25"/>
        <v>54</v>
      </c>
      <c r="AK81" s="243">
        <f t="shared" si="30"/>
        <v>54</v>
      </c>
      <c r="AL81" s="243">
        <f t="shared" si="31"/>
        <v>0.42519685039370081</v>
      </c>
      <c r="AM81" s="238">
        <f t="shared" si="20"/>
        <v>1</v>
      </c>
      <c r="AN81" s="244">
        <f t="shared" si="32"/>
        <v>1.2925664677484734</v>
      </c>
      <c r="AO81" s="244">
        <f t="shared" si="21"/>
        <v>0.49256646774847335</v>
      </c>
      <c r="AP81" s="244">
        <f t="shared" si="22"/>
        <v>0.89256646774847337</v>
      </c>
      <c r="AQ81" s="244">
        <f t="shared" si="23"/>
        <v>0.49256646774847335</v>
      </c>
      <c r="AR81" s="244">
        <f t="shared" si="33"/>
        <v>0.89256646774847337</v>
      </c>
      <c r="AS81" s="232"/>
      <c r="AT81" s="295">
        <f t="shared" si="26"/>
        <v>1.0986814975862025</v>
      </c>
      <c r="AU81" s="296">
        <f t="shared" si="27"/>
        <v>1.2925664677484734</v>
      </c>
      <c r="AV81" s="237"/>
      <c r="AW81" s="208"/>
      <c r="AX81" s="208"/>
      <c r="AY81" s="238"/>
      <c r="AZ81" s="238"/>
      <c r="BA81" s="238"/>
      <c r="BB81" s="238"/>
      <c r="BC81" s="238"/>
      <c r="BD81" s="238"/>
      <c r="BE81" s="302"/>
      <c r="BF81" s="211"/>
      <c r="BG81" s="208"/>
      <c r="BH81" s="208"/>
      <c r="BI81" s="208"/>
      <c r="BJ81" s="208"/>
      <c r="BK81" s="208"/>
      <c r="BL81" s="208"/>
      <c r="BM81" s="208"/>
      <c r="BN81" s="208"/>
      <c r="BO81" s="208"/>
      <c r="BP81" s="208"/>
      <c r="BQ81" s="208"/>
      <c r="BR81" s="208"/>
      <c r="BS81" s="208"/>
      <c r="BT81" s="211"/>
      <c r="BU81" s="211"/>
      <c r="BV81" s="211"/>
      <c r="BW81" s="211"/>
      <c r="BX81" s="211"/>
      <c r="BY81" s="211"/>
      <c r="BZ81" s="211"/>
      <c r="CA81" s="211"/>
      <c r="CB81" s="211"/>
      <c r="CC81" s="211"/>
      <c r="CD81" s="211"/>
      <c r="CE81" s="211"/>
      <c r="CF81" s="211"/>
      <c r="CG81" s="211"/>
      <c r="CH81" s="211"/>
      <c r="CI81" s="211"/>
      <c r="CJ81" s="211"/>
      <c r="CK81" s="211"/>
      <c r="CL81" s="211"/>
      <c r="CM81" s="211"/>
      <c r="CN81" s="211"/>
      <c r="CO81" s="211"/>
      <c r="CP81" s="211"/>
      <c r="CQ81" s="211"/>
      <c r="CR81" s="211"/>
      <c r="CS81" s="211"/>
      <c r="CT81" s="211"/>
      <c r="CU81" s="211"/>
      <c r="CV81" s="211"/>
      <c r="CW81" s="211"/>
      <c r="CX81" s="211"/>
      <c r="CY81" s="211"/>
      <c r="CZ81" s="211"/>
      <c r="DA81" s="211"/>
      <c r="DB81" s="211"/>
      <c r="DC81" s="211"/>
      <c r="DD81" s="211"/>
      <c r="DE81" s="211"/>
      <c r="DF81" s="211"/>
      <c r="DG81" s="211"/>
      <c r="DH81" s="211"/>
      <c r="DI81" s="211"/>
      <c r="DJ81" s="211"/>
      <c r="DK81" s="211"/>
      <c r="DL81" s="211"/>
      <c r="DM81" s="211"/>
      <c r="DN81" s="211"/>
      <c r="DO81" s="211"/>
      <c r="DP81" s="211"/>
      <c r="DQ81" s="211"/>
      <c r="DR81" s="211"/>
      <c r="DS81" s="211"/>
      <c r="DT81" s="211"/>
      <c r="DU81" s="211"/>
      <c r="DV81" s="211"/>
      <c r="DW81" s="211"/>
      <c r="DX81" s="211"/>
      <c r="DY81" s="211"/>
      <c r="DZ81" s="211"/>
      <c r="EA81" s="211"/>
      <c r="EB81" s="211"/>
      <c r="EC81" s="211"/>
      <c r="ED81" s="211"/>
      <c r="EE81" s="211"/>
    </row>
    <row r="82" spans="2:135" s="15" customFormat="1" x14ac:dyDescent="0.25">
      <c r="B82" s="40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31"/>
      <c r="AA82" s="273"/>
      <c r="AB82" s="273"/>
      <c r="AC82" s="284"/>
      <c r="AD82" s="284"/>
      <c r="AE82" s="284"/>
      <c r="AF82" s="284"/>
      <c r="AG82" s="241">
        <f t="shared" si="28"/>
        <v>256.42474825352303</v>
      </c>
      <c r="AH82" s="242">
        <f t="shared" si="29"/>
        <v>2.890625E-3</v>
      </c>
      <c r="AI82" s="234">
        <f t="shared" si="34"/>
        <v>74</v>
      </c>
      <c r="AJ82" s="234">
        <f t="shared" si="25"/>
        <v>55</v>
      </c>
      <c r="AK82" s="243">
        <f t="shared" si="30"/>
        <v>55</v>
      </c>
      <c r="AL82" s="243">
        <f t="shared" si="31"/>
        <v>0.43307086614173229</v>
      </c>
      <c r="AM82" s="238">
        <f t="shared" si="20"/>
        <v>1</v>
      </c>
      <c r="AN82" s="244">
        <f t="shared" si="32"/>
        <v>1.3165028838178896</v>
      </c>
      <c r="AO82" s="244">
        <f t="shared" si="21"/>
        <v>0.51650288381788956</v>
      </c>
      <c r="AP82" s="244">
        <f t="shared" si="22"/>
        <v>0.91650288381788958</v>
      </c>
      <c r="AQ82" s="244">
        <f t="shared" si="23"/>
        <v>0.51650288381788956</v>
      </c>
      <c r="AR82" s="244">
        <f t="shared" si="33"/>
        <v>0.91650288381788958</v>
      </c>
      <c r="AS82" s="232"/>
      <c r="AT82" s="295">
        <f t="shared" si="26"/>
        <v>1.1190274512452061</v>
      </c>
      <c r="AU82" s="296">
        <f t="shared" si="27"/>
        <v>1.3165028838178896</v>
      </c>
      <c r="AV82" s="237"/>
      <c r="AW82" s="208"/>
      <c r="AX82" s="208"/>
      <c r="AY82" s="238"/>
      <c r="AZ82" s="238"/>
      <c r="BA82" s="238"/>
      <c r="BB82" s="238"/>
      <c r="BC82" s="238"/>
      <c r="BD82" s="238"/>
      <c r="BE82" s="302"/>
      <c r="BF82" s="211"/>
      <c r="BG82" s="208"/>
      <c r="BH82" s="208"/>
      <c r="BI82" s="208"/>
      <c r="BJ82" s="208"/>
      <c r="BK82" s="208"/>
      <c r="BL82" s="208"/>
      <c r="BM82" s="208"/>
      <c r="BN82" s="208"/>
      <c r="BO82" s="208"/>
      <c r="BP82" s="208"/>
      <c r="BQ82" s="208"/>
      <c r="BR82" s="208"/>
      <c r="BS82" s="208"/>
      <c r="BT82" s="211"/>
      <c r="BU82" s="211"/>
      <c r="BV82" s="211"/>
      <c r="BW82" s="211"/>
      <c r="BX82" s="211"/>
      <c r="BY82" s="211"/>
      <c r="BZ82" s="211"/>
      <c r="CA82" s="211"/>
      <c r="CB82" s="211"/>
      <c r="CC82" s="211"/>
      <c r="CD82" s="211"/>
      <c r="CE82" s="211"/>
      <c r="CF82" s="211"/>
      <c r="CG82" s="211"/>
      <c r="CH82" s="211"/>
      <c r="CI82" s="211"/>
      <c r="CJ82" s="211"/>
      <c r="CK82" s="211"/>
      <c r="CL82" s="211"/>
      <c r="CM82" s="211"/>
      <c r="CN82" s="211"/>
      <c r="CO82" s="211"/>
      <c r="CP82" s="211"/>
      <c r="CQ82" s="211"/>
      <c r="CR82" s="211"/>
      <c r="CS82" s="211"/>
      <c r="CT82" s="211"/>
      <c r="CU82" s="211"/>
      <c r="CV82" s="211"/>
      <c r="CW82" s="211"/>
      <c r="CX82" s="211"/>
      <c r="CY82" s="211"/>
      <c r="CZ82" s="211"/>
      <c r="DA82" s="211"/>
      <c r="DB82" s="211"/>
      <c r="DC82" s="211"/>
      <c r="DD82" s="211"/>
      <c r="DE82" s="211"/>
      <c r="DF82" s="211"/>
      <c r="DG82" s="211"/>
      <c r="DH82" s="211"/>
      <c r="DI82" s="211"/>
      <c r="DJ82" s="211"/>
      <c r="DK82" s="211"/>
      <c r="DL82" s="211"/>
      <c r="DM82" s="211"/>
      <c r="DN82" s="211"/>
      <c r="DO82" s="211"/>
      <c r="DP82" s="211"/>
      <c r="DQ82" s="211"/>
      <c r="DR82" s="211"/>
      <c r="DS82" s="211"/>
      <c r="DT82" s="211"/>
      <c r="DU82" s="211"/>
      <c r="DV82" s="211"/>
      <c r="DW82" s="211"/>
      <c r="DX82" s="211"/>
      <c r="DY82" s="211"/>
      <c r="DZ82" s="211"/>
      <c r="EA82" s="211"/>
      <c r="EB82" s="211"/>
      <c r="EC82" s="211"/>
      <c r="ED82" s="211"/>
      <c r="EE82" s="211"/>
    </row>
    <row r="83" spans="2:135" s="15" customFormat="1" x14ac:dyDescent="0.25">
      <c r="B83" s="40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31"/>
      <c r="AA83" s="273"/>
      <c r="AB83" s="273"/>
      <c r="AC83" s="284"/>
      <c r="AD83" s="284"/>
      <c r="AE83" s="284"/>
      <c r="AF83" s="284"/>
      <c r="AG83" s="241">
        <f t="shared" si="28"/>
        <v>258.86116910502841</v>
      </c>
      <c r="AH83" s="242">
        <f t="shared" si="29"/>
        <v>2.9296875E-3</v>
      </c>
      <c r="AI83" s="234">
        <f t="shared" si="34"/>
        <v>75</v>
      </c>
      <c r="AJ83" s="234">
        <f t="shared" si="25"/>
        <v>56</v>
      </c>
      <c r="AK83" s="243">
        <f t="shared" si="30"/>
        <v>56</v>
      </c>
      <c r="AL83" s="243">
        <f t="shared" si="31"/>
        <v>0.44094488188976377</v>
      </c>
      <c r="AM83" s="238">
        <f t="shared" si="20"/>
        <v>1</v>
      </c>
      <c r="AN83" s="244">
        <f t="shared" si="32"/>
        <v>1.3404392998873056</v>
      </c>
      <c r="AO83" s="244">
        <f t="shared" si="21"/>
        <v>0.54043929988730555</v>
      </c>
      <c r="AP83" s="244">
        <f t="shared" si="22"/>
        <v>0.94043929988730557</v>
      </c>
      <c r="AQ83" s="244">
        <f t="shared" si="23"/>
        <v>0.54043929988730555</v>
      </c>
      <c r="AR83" s="244">
        <f t="shared" si="33"/>
        <v>0.94043929988730557</v>
      </c>
      <c r="AS83" s="232"/>
      <c r="AT83" s="295">
        <f t="shared" si="26"/>
        <v>1.1393734049042099</v>
      </c>
      <c r="AU83" s="296">
        <f t="shared" si="27"/>
        <v>1.3404392998873056</v>
      </c>
      <c r="AV83" s="237"/>
      <c r="AW83" s="208"/>
      <c r="AX83" s="208"/>
      <c r="AY83" s="238"/>
      <c r="AZ83" s="238"/>
      <c r="BA83" s="238"/>
      <c r="BB83" s="238"/>
      <c r="BC83" s="238"/>
      <c r="BD83" s="238"/>
      <c r="BE83" s="302"/>
      <c r="BF83" s="211"/>
      <c r="BG83" s="208"/>
      <c r="BH83" s="208"/>
      <c r="BI83" s="208"/>
      <c r="BJ83" s="208"/>
      <c r="BK83" s="208"/>
      <c r="BL83" s="208"/>
      <c r="BM83" s="208"/>
      <c r="BN83" s="208"/>
      <c r="BO83" s="208"/>
      <c r="BP83" s="208"/>
      <c r="BQ83" s="208"/>
      <c r="BR83" s="208"/>
      <c r="BS83" s="208"/>
      <c r="BT83" s="211"/>
      <c r="BU83" s="211"/>
      <c r="BV83" s="211"/>
      <c r="BW83" s="211"/>
      <c r="BX83" s="211"/>
      <c r="BY83" s="211"/>
      <c r="BZ83" s="211"/>
      <c r="CA83" s="211"/>
      <c r="CB83" s="211"/>
      <c r="CC83" s="211"/>
      <c r="CD83" s="211"/>
      <c r="CE83" s="211"/>
      <c r="CF83" s="211"/>
      <c r="CG83" s="211"/>
      <c r="CH83" s="211"/>
      <c r="CI83" s="211"/>
      <c r="CJ83" s="211"/>
      <c r="CK83" s="211"/>
      <c r="CL83" s="211"/>
      <c r="CM83" s="211"/>
      <c r="CN83" s="211"/>
      <c r="CO83" s="211"/>
      <c r="CP83" s="211"/>
      <c r="CQ83" s="211"/>
      <c r="CR83" s="211"/>
      <c r="CS83" s="211"/>
      <c r="CT83" s="211"/>
      <c r="CU83" s="211"/>
      <c r="CV83" s="211"/>
      <c r="CW83" s="211"/>
      <c r="CX83" s="211"/>
      <c r="CY83" s="211"/>
      <c r="CZ83" s="211"/>
      <c r="DA83" s="211"/>
      <c r="DB83" s="211"/>
      <c r="DC83" s="211"/>
      <c r="DD83" s="211"/>
      <c r="DE83" s="211"/>
      <c r="DF83" s="211"/>
      <c r="DG83" s="211"/>
      <c r="DH83" s="211"/>
      <c r="DI83" s="211"/>
      <c r="DJ83" s="211"/>
      <c r="DK83" s="211"/>
      <c r="DL83" s="211"/>
      <c r="DM83" s="211"/>
      <c r="DN83" s="211"/>
      <c r="DO83" s="211"/>
      <c r="DP83" s="211"/>
      <c r="DQ83" s="211"/>
      <c r="DR83" s="211"/>
      <c r="DS83" s="211"/>
      <c r="DT83" s="211"/>
      <c r="DU83" s="211"/>
      <c r="DV83" s="211"/>
      <c r="DW83" s="211"/>
      <c r="DX83" s="211"/>
      <c r="DY83" s="211"/>
      <c r="DZ83" s="211"/>
      <c r="EA83" s="211"/>
      <c r="EB83" s="211"/>
      <c r="EC83" s="211"/>
      <c r="ED83" s="211"/>
      <c r="EE83" s="211"/>
    </row>
    <row r="84" spans="2:135" s="15" customFormat="1" x14ac:dyDescent="0.25">
      <c r="B84" s="40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31"/>
      <c r="AA84" s="273"/>
      <c r="AB84" s="273"/>
      <c r="AC84" s="284"/>
      <c r="AD84" s="284"/>
      <c r="AE84" s="284"/>
      <c r="AF84" s="284"/>
      <c r="AG84" s="241">
        <f t="shared" si="28"/>
        <v>261.2586064166328</v>
      </c>
      <c r="AH84" s="242">
        <f t="shared" si="29"/>
        <v>2.96875E-3</v>
      </c>
      <c r="AI84" s="234">
        <f t="shared" si="34"/>
        <v>76</v>
      </c>
      <c r="AJ84" s="234">
        <f t="shared" si="25"/>
        <v>57</v>
      </c>
      <c r="AK84" s="243">
        <f t="shared" si="30"/>
        <v>57</v>
      </c>
      <c r="AL84" s="243">
        <f t="shared" si="31"/>
        <v>0.44881889763779526</v>
      </c>
      <c r="AM84" s="238">
        <f t="shared" si="20"/>
        <v>1</v>
      </c>
      <c r="AN84" s="244">
        <f t="shared" si="32"/>
        <v>1.3643757159567218</v>
      </c>
      <c r="AO84" s="244">
        <f t="shared" si="21"/>
        <v>0.56437571595672176</v>
      </c>
      <c r="AP84" s="244">
        <f t="shared" si="22"/>
        <v>0.96437571595672178</v>
      </c>
      <c r="AQ84" s="244">
        <f t="shared" si="23"/>
        <v>0.56437571595672176</v>
      </c>
      <c r="AR84" s="244">
        <f t="shared" si="33"/>
        <v>0.96437571595672178</v>
      </c>
      <c r="AS84" s="232"/>
      <c r="AT84" s="295">
        <f t="shared" si="26"/>
        <v>1.1597193585632135</v>
      </c>
      <c r="AU84" s="296">
        <f t="shared" si="27"/>
        <v>1.3643757159567218</v>
      </c>
      <c r="AV84" s="237"/>
      <c r="AW84" s="208"/>
      <c r="AX84" s="208"/>
      <c r="AY84" s="238"/>
      <c r="AZ84" s="238"/>
      <c r="BA84" s="238"/>
      <c r="BB84" s="238"/>
      <c r="BC84" s="238"/>
      <c r="BD84" s="238"/>
      <c r="BE84" s="302"/>
      <c r="BF84" s="211"/>
      <c r="BG84" s="208"/>
      <c r="BH84" s="208"/>
      <c r="BI84" s="208"/>
      <c r="BJ84" s="208"/>
      <c r="BK84" s="208"/>
      <c r="BL84" s="208"/>
      <c r="BM84" s="208"/>
      <c r="BN84" s="208"/>
      <c r="BO84" s="208"/>
      <c r="BP84" s="208"/>
      <c r="BQ84" s="208"/>
      <c r="BR84" s="208"/>
      <c r="BS84" s="208"/>
      <c r="BT84" s="211"/>
      <c r="BU84" s="211"/>
      <c r="BV84" s="211"/>
      <c r="BW84" s="211"/>
      <c r="BX84" s="211"/>
      <c r="BY84" s="211"/>
      <c r="BZ84" s="211"/>
      <c r="CA84" s="211"/>
      <c r="CB84" s="211"/>
      <c r="CC84" s="211"/>
      <c r="CD84" s="211"/>
      <c r="CE84" s="211"/>
      <c r="CF84" s="211"/>
      <c r="CG84" s="211"/>
      <c r="CH84" s="211"/>
      <c r="CI84" s="211"/>
      <c r="CJ84" s="211"/>
      <c r="CK84" s="211"/>
      <c r="CL84" s="211"/>
      <c r="CM84" s="211"/>
      <c r="CN84" s="211"/>
      <c r="CO84" s="211"/>
      <c r="CP84" s="211"/>
      <c r="CQ84" s="211"/>
      <c r="CR84" s="211"/>
      <c r="CS84" s="211"/>
      <c r="CT84" s="211"/>
      <c r="CU84" s="211"/>
      <c r="CV84" s="211"/>
      <c r="CW84" s="211"/>
      <c r="CX84" s="211"/>
      <c r="CY84" s="211"/>
      <c r="CZ84" s="211"/>
      <c r="DA84" s="211"/>
      <c r="DB84" s="211"/>
      <c r="DC84" s="211"/>
      <c r="DD84" s="211"/>
      <c r="DE84" s="211"/>
      <c r="DF84" s="211"/>
      <c r="DG84" s="211"/>
      <c r="DH84" s="211"/>
      <c r="DI84" s="211"/>
      <c r="DJ84" s="211"/>
      <c r="DK84" s="211"/>
      <c r="DL84" s="211"/>
      <c r="DM84" s="211"/>
      <c r="DN84" s="211"/>
      <c r="DO84" s="211"/>
      <c r="DP84" s="211"/>
      <c r="DQ84" s="211"/>
      <c r="DR84" s="211"/>
      <c r="DS84" s="211"/>
      <c r="DT84" s="211"/>
      <c r="DU84" s="211"/>
      <c r="DV84" s="211"/>
      <c r="DW84" s="211"/>
      <c r="DX84" s="211"/>
      <c r="DY84" s="211"/>
      <c r="DZ84" s="211"/>
      <c r="EA84" s="211"/>
      <c r="EB84" s="211"/>
      <c r="EC84" s="211"/>
      <c r="ED84" s="211"/>
      <c r="EE84" s="211"/>
    </row>
    <row r="85" spans="2:135" s="15" customFormat="1" x14ac:dyDescent="0.25">
      <c r="B85" s="40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7"/>
      <c r="AA85" s="273"/>
      <c r="AB85" s="273"/>
      <c r="AC85" s="284"/>
      <c r="AD85" s="284"/>
      <c r="AE85" s="284"/>
      <c r="AF85" s="284"/>
      <c r="AG85" s="241">
        <f t="shared" si="28"/>
        <v>263.61669914309556</v>
      </c>
      <c r="AH85" s="242">
        <f t="shared" si="29"/>
        <v>3.0078125000000001E-3</v>
      </c>
      <c r="AI85" s="234">
        <f t="shared" si="34"/>
        <v>77</v>
      </c>
      <c r="AJ85" s="234">
        <f t="shared" si="25"/>
        <v>58</v>
      </c>
      <c r="AK85" s="243">
        <f t="shared" si="30"/>
        <v>58</v>
      </c>
      <c r="AL85" s="243">
        <f t="shared" si="31"/>
        <v>0.45669291338582679</v>
      </c>
      <c r="AM85" s="238">
        <f t="shared" si="20"/>
        <v>1</v>
      </c>
      <c r="AN85" s="244">
        <f t="shared" si="32"/>
        <v>1.388312132026138</v>
      </c>
      <c r="AO85" s="244">
        <f t="shared" si="21"/>
        <v>0.58831213202613797</v>
      </c>
      <c r="AP85" s="244">
        <f t="shared" si="22"/>
        <v>0.98831213202613799</v>
      </c>
      <c r="AQ85" s="244">
        <f t="shared" si="23"/>
        <v>0.58831213202613797</v>
      </c>
      <c r="AR85" s="244">
        <f t="shared" si="33"/>
        <v>0.98831213202613799</v>
      </c>
      <c r="AS85" s="232"/>
      <c r="AT85" s="295">
        <f t="shared" si="26"/>
        <v>1.1800653122222176</v>
      </c>
      <c r="AU85" s="296">
        <f t="shared" si="27"/>
        <v>1.388312132026138</v>
      </c>
      <c r="AV85" s="237"/>
      <c r="AW85" s="208"/>
      <c r="AX85" s="208"/>
      <c r="AY85" s="238"/>
      <c r="AZ85" s="238"/>
      <c r="BA85" s="238"/>
      <c r="BB85" s="238"/>
      <c r="BC85" s="238"/>
      <c r="BD85" s="238"/>
      <c r="BE85" s="302"/>
      <c r="BF85" s="211"/>
      <c r="BG85" s="208"/>
      <c r="BH85" s="208"/>
      <c r="BI85" s="208"/>
      <c r="BJ85" s="208"/>
      <c r="BK85" s="208"/>
      <c r="BL85" s="208"/>
      <c r="BM85" s="208"/>
      <c r="BN85" s="208"/>
      <c r="BO85" s="208"/>
      <c r="BP85" s="208"/>
      <c r="BQ85" s="208"/>
      <c r="BR85" s="208"/>
      <c r="BS85" s="208"/>
      <c r="BT85" s="211"/>
      <c r="BU85" s="211"/>
      <c r="BV85" s="211"/>
      <c r="BW85" s="211"/>
      <c r="BX85" s="211"/>
      <c r="BY85" s="211"/>
      <c r="BZ85" s="211"/>
      <c r="CA85" s="211"/>
      <c r="CB85" s="211"/>
      <c r="CC85" s="211"/>
      <c r="CD85" s="211"/>
      <c r="CE85" s="211"/>
      <c r="CF85" s="211"/>
      <c r="CG85" s="211"/>
      <c r="CH85" s="211"/>
      <c r="CI85" s="211"/>
      <c r="CJ85" s="211"/>
      <c r="CK85" s="211"/>
      <c r="CL85" s="211"/>
      <c r="CM85" s="211"/>
      <c r="CN85" s="211"/>
      <c r="CO85" s="211"/>
      <c r="CP85" s="211"/>
      <c r="CQ85" s="211"/>
      <c r="CR85" s="211"/>
      <c r="CS85" s="211"/>
      <c r="CT85" s="211"/>
      <c r="CU85" s="211"/>
      <c r="CV85" s="211"/>
      <c r="CW85" s="211"/>
      <c r="CX85" s="211"/>
      <c r="CY85" s="211"/>
      <c r="CZ85" s="211"/>
      <c r="DA85" s="211"/>
      <c r="DB85" s="211"/>
      <c r="DC85" s="211"/>
      <c r="DD85" s="211"/>
      <c r="DE85" s="211"/>
      <c r="DF85" s="211"/>
      <c r="DG85" s="211"/>
      <c r="DH85" s="211"/>
      <c r="DI85" s="211"/>
      <c r="DJ85" s="211"/>
      <c r="DK85" s="211"/>
      <c r="DL85" s="211"/>
      <c r="DM85" s="211"/>
      <c r="DN85" s="211"/>
      <c r="DO85" s="211"/>
      <c r="DP85" s="211"/>
      <c r="DQ85" s="211"/>
      <c r="DR85" s="211"/>
      <c r="DS85" s="211"/>
      <c r="DT85" s="211"/>
      <c r="DU85" s="211"/>
      <c r="DV85" s="211"/>
      <c r="DW85" s="211"/>
      <c r="DX85" s="211"/>
      <c r="DY85" s="211"/>
      <c r="DZ85" s="211"/>
      <c r="EA85" s="211"/>
      <c r="EB85" s="211"/>
      <c r="EC85" s="211"/>
      <c r="ED85" s="211"/>
      <c r="EE85" s="211"/>
    </row>
    <row r="86" spans="2:135" s="15" customFormat="1" x14ac:dyDescent="0.25">
      <c r="B86" s="40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7"/>
      <c r="AA86" s="273"/>
      <c r="AB86" s="273"/>
      <c r="AC86" s="284"/>
      <c r="AD86" s="284"/>
      <c r="AE86" s="284"/>
      <c r="AF86" s="284"/>
      <c r="AG86" s="241">
        <f t="shared" si="28"/>
        <v>265.93509216432579</v>
      </c>
      <c r="AH86" s="242">
        <f t="shared" si="29"/>
        <v>3.0468750000000001E-3</v>
      </c>
      <c r="AI86" s="234">
        <f t="shared" si="34"/>
        <v>78</v>
      </c>
      <c r="AJ86" s="234">
        <f t="shared" si="25"/>
        <v>59</v>
      </c>
      <c r="AK86" s="243">
        <f t="shared" si="30"/>
        <v>59</v>
      </c>
      <c r="AL86" s="243">
        <f t="shared" si="31"/>
        <v>0.46456692913385828</v>
      </c>
      <c r="AM86" s="238">
        <f t="shared" si="20"/>
        <v>1</v>
      </c>
      <c r="AN86" s="244">
        <f t="shared" si="32"/>
        <v>1.4122485480955542</v>
      </c>
      <c r="AO86" s="244">
        <f t="shared" si="21"/>
        <v>0.61224854809555418</v>
      </c>
      <c r="AP86" s="244">
        <f t="shared" si="22"/>
        <v>1.0122485480955543</v>
      </c>
      <c r="AQ86" s="244">
        <f t="shared" si="23"/>
        <v>0.61224854809555418</v>
      </c>
      <c r="AR86" s="244">
        <f t="shared" si="33"/>
        <v>1.0122485480955543</v>
      </c>
      <c r="AS86" s="232"/>
      <c r="AT86" s="295">
        <f t="shared" si="26"/>
        <v>1.2004112658812212</v>
      </c>
      <c r="AU86" s="296">
        <f t="shared" si="27"/>
        <v>1.4122485480955542</v>
      </c>
      <c r="AV86" s="237"/>
      <c r="AW86" s="208"/>
      <c r="AX86" s="208"/>
      <c r="AY86" s="238"/>
      <c r="AZ86" s="238"/>
      <c r="BA86" s="238"/>
      <c r="BB86" s="238"/>
      <c r="BC86" s="238"/>
      <c r="BD86" s="238"/>
      <c r="BE86" s="302"/>
      <c r="BF86" s="211"/>
      <c r="BG86" s="208"/>
      <c r="BH86" s="208"/>
      <c r="BI86" s="208"/>
      <c r="BJ86" s="208"/>
      <c r="BK86" s="208"/>
      <c r="BL86" s="208"/>
      <c r="BM86" s="208"/>
      <c r="BN86" s="208"/>
      <c r="BO86" s="208"/>
      <c r="BP86" s="208"/>
      <c r="BQ86" s="208"/>
      <c r="BR86" s="208"/>
      <c r="BS86" s="208"/>
      <c r="BT86" s="211"/>
      <c r="BU86" s="211"/>
      <c r="BV86" s="211"/>
      <c r="BW86" s="211"/>
      <c r="BX86" s="211"/>
      <c r="BY86" s="211"/>
      <c r="BZ86" s="211"/>
      <c r="CA86" s="211"/>
      <c r="CB86" s="211"/>
      <c r="CC86" s="211"/>
      <c r="CD86" s="211"/>
      <c r="CE86" s="211"/>
      <c r="CF86" s="211"/>
      <c r="CG86" s="211"/>
      <c r="CH86" s="211"/>
      <c r="CI86" s="211"/>
      <c r="CJ86" s="211"/>
      <c r="CK86" s="211"/>
      <c r="CL86" s="211"/>
      <c r="CM86" s="211"/>
      <c r="CN86" s="211"/>
      <c r="CO86" s="211"/>
      <c r="CP86" s="211"/>
      <c r="CQ86" s="211"/>
      <c r="CR86" s="211"/>
      <c r="CS86" s="211"/>
      <c r="CT86" s="211"/>
      <c r="CU86" s="211"/>
      <c r="CV86" s="211"/>
      <c r="CW86" s="211"/>
      <c r="CX86" s="211"/>
      <c r="CY86" s="211"/>
      <c r="CZ86" s="211"/>
      <c r="DA86" s="211"/>
      <c r="DB86" s="211"/>
      <c r="DC86" s="211"/>
      <c r="DD86" s="211"/>
      <c r="DE86" s="211"/>
      <c r="DF86" s="211"/>
      <c r="DG86" s="211"/>
      <c r="DH86" s="211"/>
      <c r="DI86" s="211"/>
      <c r="DJ86" s="211"/>
      <c r="DK86" s="211"/>
      <c r="DL86" s="211"/>
      <c r="DM86" s="211"/>
      <c r="DN86" s="211"/>
      <c r="DO86" s="211"/>
      <c r="DP86" s="211"/>
      <c r="DQ86" s="211"/>
      <c r="DR86" s="211"/>
      <c r="DS86" s="211"/>
      <c r="DT86" s="211"/>
      <c r="DU86" s="211"/>
      <c r="DV86" s="211"/>
      <c r="DW86" s="211"/>
      <c r="DX86" s="211"/>
      <c r="DY86" s="211"/>
      <c r="DZ86" s="211"/>
      <c r="EA86" s="211"/>
      <c r="EB86" s="211"/>
      <c r="EC86" s="211"/>
      <c r="ED86" s="211"/>
      <c r="EE86" s="211"/>
    </row>
    <row r="87" spans="2:135" s="15" customFormat="1" x14ac:dyDescent="0.25">
      <c r="B87" s="40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7"/>
      <c r="AA87" s="273"/>
      <c r="AB87" s="273"/>
      <c r="AC87" s="284"/>
      <c r="AD87" s="284"/>
      <c r="AE87" s="284"/>
      <c r="AF87" s="284"/>
      <c r="AG87" s="241">
        <f t="shared" si="28"/>
        <v>268.21343633886221</v>
      </c>
      <c r="AH87" s="242">
        <f t="shared" si="29"/>
        <v>3.0859375000000001E-3</v>
      </c>
      <c r="AI87" s="234">
        <f t="shared" si="34"/>
        <v>79</v>
      </c>
      <c r="AJ87" s="234">
        <f t="shared" si="25"/>
        <v>60</v>
      </c>
      <c r="AK87" s="243">
        <f t="shared" si="30"/>
        <v>60</v>
      </c>
      <c r="AL87" s="243">
        <f t="shared" si="31"/>
        <v>0.47244094488188976</v>
      </c>
      <c r="AM87" s="238">
        <f t="shared" si="20"/>
        <v>1</v>
      </c>
      <c r="AN87" s="244">
        <f t="shared" si="32"/>
        <v>1.4361849641649704</v>
      </c>
      <c r="AO87" s="244">
        <f t="shared" si="21"/>
        <v>0.63618496416497039</v>
      </c>
      <c r="AP87" s="244">
        <f t="shared" si="22"/>
        <v>1.0361849641649705</v>
      </c>
      <c r="AQ87" s="244">
        <f t="shared" si="23"/>
        <v>0.63618496416497039</v>
      </c>
      <c r="AR87" s="244">
        <f t="shared" si="33"/>
        <v>1.0361849641649705</v>
      </c>
      <c r="AS87" s="232"/>
      <c r="AT87" s="295">
        <f t="shared" si="26"/>
        <v>1.220757219540225</v>
      </c>
      <c r="AU87" s="296">
        <f t="shared" si="27"/>
        <v>1.4361849641649704</v>
      </c>
      <c r="AV87" s="237"/>
      <c r="AW87" s="208"/>
      <c r="AX87" s="208"/>
      <c r="AY87" s="238"/>
      <c r="AZ87" s="238"/>
      <c r="BA87" s="238"/>
      <c r="BB87" s="238"/>
      <c r="BC87" s="238"/>
      <c r="BD87" s="238"/>
      <c r="BE87" s="302"/>
      <c r="BF87" s="211"/>
      <c r="BG87" s="208"/>
      <c r="BH87" s="208"/>
      <c r="BI87" s="208"/>
      <c r="BJ87" s="208"/>
      <c r="BK87" s="208"/>
      <c r="BL87" s="208"/>
      <c r="BM87" s="208"/>
      <c r="BN87" s="208"/>
      <c r="BO87" s="208"/>
      <c r="BP87" s="208"/>
      <c r="BQ87" s="208"/>
      <c r="BR87" s="208"/>
      <c r="BS87" s="208"/>
      <c r="BT87" s="211"/>
      <c r="BU87" s="211"/>
      <c r="BV87" s="211"/>
      <c r="BW87" s="211"/>
      <c r="BX87" s="211"/>
      <c r="BY87" s="211"/>
      <c r="BZ87" s="211"/>
      <c r="CA87" s="211"/>
      <c r="CB87" s="211"/>
      <c r="CC87" s="211"/>
      <c r="CD87" s="211"/>
      <c r="CE87" s="211"/>
      <c r="CF87" s="211"/>
      <c r="CG87" s="211"/>
      <c r="CH87" s="211"/>
      <c r="CI87" s="211"/>
      <c r="CJ87" s="211"/>
      <c r="CK87" s="211"/>
      <c r="CL87" s="211"/>
      <c r="CM87" s="211"/>
      <c r="CN87" s="211"/>
      <c r="CO87" s="211"/>
      <c r="CP87" s="211"/>
      <c r="CQ87" s="211"/>
      <c r="CR87" s="211"/>
      <c r="CS87" s="211"/>
      <c r="CT87" s="211"/>
      <c r="CU87" s="211"/>
      <c r="CV87" s="211"/>
      <c r="CW87" s="211"/>
      <c r="CX87" s="211"/>
      <c r="CY87" s="211"/>
      <c r="CZ87" s="211"/>
      <c r="DA87" s="211"/>
      <c r="DB87" s="211"/>
      <c r="DC87" s="211"/>
      <c r="DD87" s="211"/>
      <c r="DE87" s="211"/>
      <c r="DF87" s="211"/>
      <c r="DG87" s="211"/>
      <c r="DH87" s="211"/>
      <c r="DI87" s="211"/>
      <c r="DJ87" s="211"/>
      <c r="DK87" s="211"/>
      <c r="DL87" s="211"/>
      <c r="DM87" s="211"/>
      <c r="DN87" s="211"/>
      <c r="DO87" s="211"/>
      <c r="DP87" s="211"/>
      <c r="DQ87" s="211"/>
      <c r="DR87" s="211"/>
      <c r="DS87" s="211"/>
      <c r="DT87" s="211"/>
      <c r="DU87" s="211"/>
      <c r="DV87" s="211"/>
      <c r="DW87" s="211"/>
      <c r="DX87" s="211"/>
      <c r="DY87" s="211"/>
      <c r="DZ87" s="211"/>
      <c r="EA87" s="211"/>
      <c r="EB87" s="211"/>
      <c r="EC87" s="211"/>
      <c r="ED87" s="211"/>
      <c r="EE87" s="211"/>
    </row>
    <row r="88" spans="2:135" s="15" customFormat="1" x14ac:dyDescent="0.25">
      <c r="B88" s="40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7"/>
      <c r="AA88" s="273"/>
      <c r="AB88" s="273"/>
      <c r="AC88" s="284"/>
      <c r="AD88" s="284"/>
      <c r="AE88" s="284"/>
      <c r="AF88" s="284"/>
      <c r="AG88" s="241">
        <f t="shared" si="28"/>
        <v>270.45138855645251</v>
      </c>
      <c r="AH88" s="242">
        <f t="shared" si="29"/>
        <v>3.1250000000000002E-3</v>
      </c>
      <c r="AI88" s="234">
        <f t="shared" si="34"/>
        <v>80</v>
      </c>
      <c r="AJ88" s="234">
        <f t="shared" si="25"/>
        <v>61</v>
      </c>
      <c r="AK88" s="243">
        <f t="shared" si="30"/>
        <v>61</v>
      </c>
      <c r="AL88" s="243">
        <f t="shared" si="31"/>
        <v>0.48031496062992124</v>
      </c>
      <c r="AM88" s="238">
        <f t="shared" si="20"/>
        <v>1</v>
      </c>
      <c r="AN88" s="244">
        <f t="shared" si="32"/>
        <v>1.4601213802343864</v>
      </c>
      <c r="AO88" s="244">
        <f t="shared" si="21"/>
        <v>0.66012138023438638</v>
      </c>
      <c r="AP88" s="244">
        <f t="shared" si="22"/>
        <v>1.0601213802343863</v>
      </c>
      <c r="AQ88" s="244">
        <f t="shared" si="23"/>
        <v>0.66012138023438638</v>
      </c>
      <c r="AR88" s="244">
        <f t="shared" si="33"/>
        <v>1.0601213802343863</v>
      </c>
      <c r="AS88" s="232"/>
      <c r="AT88" s="295">
        <f t="shared" si="26"/>
        <v>1.2411031731992286</v>
      </c>
      <c r="AU88" s="296">
        <f t="shared" si="27"/>
        <v>1.4601213802343864</v>
      </c>
      <c r="AV88" s="237"/>
      <c r="AW88" s="208"/>
      <c r="AX88" s="208"/>
      <c r="AY88" s="238"/>
      <c r="AZ88" s="238"/>
      <c r="BA88" s="238"/>
      <c r="BB88" s="238"/>
      <c r="BC88" s="238"/>
      <c r="BD88" s="238"/>
      <c r="BE88" s="302"/>
      <c r="BF88" s="211"/>
      <c r="BG88" s="208"/>
      <c r="BH88" s="208"/>
      <c r="BI88" s="208"/>
      <c r="BJ88" s="208"/>
      <c r="BK88" s="208"/>
      <c r="BL88" s="208"/>
      <c r="BM88" s="208"/>
      <c r="BN88" s="208"/>
      <c r="BO88" s="208"/>
      <c r="BP88" s="208"/>
      <c r="BQ88" s="208"/>
      <c r="BR88" s="208"/>
      <c r="BS88" s="208"/>
      <c r="BT88" s="211"/>
      <c r="BU88" s="211"/>
      <c r="BV88" s="211"/>
      <c r="BW88" s="211"/>
      <c r="BX88" s="211"/>
      <c r="BY88" s="211"/>
      <c r="BZ88" s="211"/>
      <c r="CA88" s="211"/>
      <c r="CB88" s="211"/>
      <c r="CC88" s="211"/>
      <c r="CD88" s="211"/>
      <c r="CE88" s="211"/>
      <c r="CF88" s="211"/>
      <c r="CG88" s="211"/>
      <c r="CH88" s="211"/>
      <c r="CI88" s="211"/>
      <c r="CJ88" s="211"/>
      <c r="CK88" s="211"/>
      <c r="CL88" s="211"/>
      <c r="CM88" s="211"/>
      <c r="CN88" s="211"/>
      <c r="CO88" s="211"/>
      <c r="CP88" s="211"/>
      <c r="CQ88" s="211"/>
      <c r="CR88" s="211"/>
      <c r="CS88" s="211"/>
      <c r="CT88" s="211"/>
      <c r="CU88" s="211"/>
      <c r="CV88" s="211"/>
      <c r="CW88" s="211"/>
      <c r="CX88" s="211"/>
      <c r="CY88" s="211"/>
      <c r="CZ88" s="211"/>
      <c r="DA88" s="211"/>
      <c r="DB88" s="211"/>
      <c r="DC88" s="211"/>
      <c r="DD88" s="211"/>
      <c r="DE88" s="211"/>
      <c r="DF88" s="211"/>
      <c r="DG88" s="211"/>
      <c r="DH88" s="211"/>
      <c r="DI88" s="211"/>
      <c r="DJ88" s="211"/>
      <c r="DK88" s="211"/>
      <c r="DL88" s="211"/>
      <c r="DM88" s="211"/>
      <c r="DN88" s="211"/>
      <c r="DO88" s="211"/>
      <c r="DP88" s="211"/>
      <c r="DQ88" s="211"/>
      <c r="DR88" s="211"/>
      <c r="DS88" s="211"/>
      <c r="DT88" s="211"/>
      <c r="DU88" s="211"/>
      <c r="DV88" s="211"/>
      <c r="DW88" s="211"/>
      <c r="DX88" s="211"/>
      <c r="DY88" s="211"/>
      <c r="DZ88" s="211"/>
      <c r="EA88" s="211"/>
      <c r="EB88" s="211"/>
      <c r="EC88" s="211"/>
      <c r="ED88" s="211"/>
      <c r="EE88" s="211"/>
    </row>
    <row r="89" spans="2:135" s="15" customFormat="1" x14ac:dyDescent="0.25">
      <c r="B89" s="40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7"/>
      <c r="AA89" s="273"/>
      <c r="AB89" s="273"/>
      <c r="AC89" s="284"/>
      <c r="AD89" s="284"/>
      <c r="AE89" s="284"/>
      <c r="AF89" s="284"/>
      <c r="AG89" s="241">
        <f t="shared" si="28"/>
        <v>272.64861178972461</v>
      </c>
      <c r="AH89" s="242">
        <f t="shared" si="29"/>
        <v>3.1640625000000002E-3</v>
      </c>
      <c r="AI89" s="234">
        <f t="shared" si="34"/>
        <v>81</v>
      </c>
      <c r="AJ89" s="234">
        <f t="shared" si="25"/>
        <v>62</v>
      </c>
      <c r="AK89" s="243">
        <f t="shared" si="30"/>
        <v>62</v>
      </c>
      <c r="AL89" s="243">
        <f t="shared" si="31"/>
        <v>0.48818897637795278</v>
      </c>
      <c r="AM89" s="238">
        <f t="shared" si="20"/>
        <v>1</v>
      </c>
      <c r="AN89" s="244">
        <f t="shared" si="32"/>
        <v>1.4840577963038029</v>
      </c>
      <c r="AO89" s="244">
        <f t="shared" si="21"/>
        <v>0.68405779630380281</v>
      </c>
      <c r="AP89" s="244">
        <f t="shared" si="22"/>
        <v>1.0840577963038029</v>
      </c>
      <c r="AQ89" s="244">
        <f t="shared" si="23"/>
        <v>0.68405779630380281</v>
      </c>
      <c r="AR89" s="244">
        <f t="shared" si="33"/>
        <v>1.0840577963038029</v>
      </c>
      <c r="AS89" s="232"/>
      <c r="AT89" s="295">
        <f t="shared" si="26"/>
        <v>1.2614491268582324</v>
      </c>
      <c r="AU89" s="296">
        <f t="shared" si="27"/>
        <v>1.4840577963038029</v>
      </c>
      <c r="AV89" s="237"/>
      <c r="AW89" s="208"/>
      <c r="AX89" s="208"/>
      <c r="AY89" s="238"/>
      <c r="AZ89" s="238"/>
      <c r="BA89" s="238"/>
      <c r="BB89" s="238"/>
      <c r="BC89" s="238"/>
      <c r="BD89" s="238"/>
      <c r="BE89" s="302"/>
      <c r="BF89" s="211"/>
      <c r="BG89" s="208"/>
      <c r="BH89" s="208"/>
      <c r="BI89" s="208"/>
      <c r="BJ89" s="208"/>
      <c r="BK89" s="208"/>
      <c r="BL89" s="208"/>
      <c r="BM89" s="208"/>
      <c r="BN89" s="208"/>
      <c r="BO89" s="208"/>
      <c r="BP89" s="208"/>
      <c r="BQ89" s="208"/>
      <c r="BR89" s="208"/>
      <c r="BS89" s="208"/>
      <c r="BT89" s="211"/>
      <c r="BU89" s="211"/>
      <c r="BV89" s="211"/>
      <c r="BW89" s="211"/>
      <c r="BX89" s="211"/>
      <c r="BY89" s="211"/>
      <c r="BZ89" s="211"/>
      <c r="CA89" s="211"/>
      <c r="CB89" s="211"/>
      <c r="CC89" s="211"/>
      <c r="CD89" s="211"/>
      <c r="CE89" s="211"/>
      <c r="CF89" s="211"/>
      <c r="CG89" s="211"/>
      <c r="CH89" s="211"/>
      <c r="CI89" s="211"/>
      <c r="CJ89" s="211"/>
      <c r="CK89" s="211"/>
      <c r="CL89" s="211"/>
      <c r="CM89" s="211"/>
      <c r="CN89" s="211"/>
      <c r="CO89" s="211"/>
      <c r="CP89" s="211"/>
      <c r="CQ89" s="211"/>
      <c r="CR89" s="211"/>
      <c r="CS89" s="211"/>
      <c r="CT89" s="211"/>
      <c r="CU89" s="211"/>
      <c r="CV89" s="211"/>
      <c r="CW89" s="211"/>
      <c r="CX89" s="211"/>
      <c r="CY89" s="211"/>
      <c r="CZ89" s="211"/>
      <c r="DA89" s="211"/>
      <c r="DB89" s="211"/>
      <c r="DC89" s="211"/>
      <c r="DD89" s="211"/>
      <c r="DE89" s="211"/>
      <c r="DF89" s="211"/>
      <c r="DG89" s="211"/>
      <c r="DH89" s="211"/>
      <c r="DI89" s="211"/>
      <c r="DJ89" s="211"/>
      <c r="DK89" s="211"/>
      <c r="DL89" s="211"/>
      <c r="DM89" s="211"/>
      <c r="DN89" s="211"/>
      <c r="DO89" s="211"/>
      <c r="DP89" s="211"/>
      <c r="DQ89" s="211"/>
      <c r="DR89" s="211"/>
      <c r="DS89" s="211"/>
      <c r="DT89" s="211"/>
      <c r="DU89" s="211"/>
      <c r="DV89" s="211"/>
      <c r="DW89" s="211"/>
      <c r="DX89" s="211"/>
      <c r="DY89" s="211"/>
      <c r="DZ89" s="211"/>
      <c r="EA89" s="211"/>
      <c r="EB89" s="211"/>
      <c r="EC89" s="211"/>
      <c r="ED89" s="211"/>
      <c r="EE89" s="211"/>
    </row>
    <row r="90" spans="2:135" s="15" customFormat="1" x14ac:dyDescent="0.25">
      <c r="B90" s="40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7"/>
      <c r="AA90" s="273"/>
      <c r="AB90" s="273"/>
      <c r="AC90" s="284"/>
      <c r="AD90" s="284"/>
      <c r="AE90" s="284"/>
      <c r="AF90" s="284"/>
      <c r="AG90" s="241">
        <f t="shared" si="28"/>
        <v>274.80477514494163</v>
      </c>
      <c r="AH90" s="242">
        <f t="shared" si="29"/>
        <v>3.2031250000000002E-3</v>
      </c>
      <c r="AI90" s="234">
        <f t="shared" si="34"/>
        <v>82</v>
      </c>
      <c r="AJ90" s="234">
        <f t="shared" si="25"/>
        <v>63</v>
      </c>
      <c r="AK90" s="243">
        <f t="shared" si="30"/>
        <v>63</v>
      </c>
      <c r="AL90" s="243">
        <f t="shared" si="31"/>
        <v>0.49606299212598426</v>
      </c>
      <c r="AM90" s="238">
        <f t="shared" si="20"/>
        <v>1</v>
      </c>
      <c r="AN90" s="244">
        <f t="shared" si="32"/>
        <v>1.5079942123732188</v>
      </c>
      <c r="AO90" s="244">
        <f t="shared" si="21"/>
        <v>0.7079942123732188</v>
      </c>
      <c r="AP90" s="244">
        <f t="shared" si="22"/>
        <v>1.1079942123732187</v>
      </c>
      <c r="AQ90" s="244">
        <f t="shared" si="23"/>
        <v>0.7079942123732188</v>
      </c>
      <c r="AR90" s="244">
        <f t="shared" si="33"/>
        <v>1.1079942123732187</v>
      </c>
      <c r="AS90" s="232"/>
      <c r="AT90" s="295">
        <f t="shared" si="26"/>
        <v>1.2817950805172362</v>
      </c>
      <c r="AU90" s="296">
        <f t="shared" si="27"/>
        <v>1.5079942123732188</v>
      </c>
      <c r="AV90" s="237"/>
      <c r="AW90" s="208"/>
      <c r="AX90" s="208"/>
      <c r="AY90" s="238"/>
      <c r="AZ90" s="238"/>
      <c r="BA90" s="238"/>
      <c r="BB90" s="238"/>
      <c r="BC90" s="238"/>
      <c r="BD90" s="238"/>
      <c r="BE90" s="302"/>
      <c r="BF90" s="211"/>
      <c r="BG90" s="208"/>
      <c r="BH90" s="208"/>
      <c r="BI90" s="208"/>
      <c r="BJ90" s="208"/>
      <c r="BK90" s="208"/>
      <c r="BL90" s="208"/>
      <c r="BM90" s="208"/>
      <c r="BN90" s="208"/>
      <c r="BO90" s="208"/>
      <c r="BP90" s="208"/>
      <c r="BQ90" s="208"/>
      <c r="BR90" s="208"/>
      <c r="BS90" s="208"/>
      <c r="BT90" s="211"/>
      <c r="BU90" s="211"/>
      <c r="BV90" s="211"/>
      <c r="BW90" s="211"/>
      <c r="BX90" s="211"/>
      <c r="BY90" s="211"/>
      <c r="BZ90" s="211"/>
      <c r="CA90" s="211"/>
      <c r="CB90" s="211"/>
      <c r="CC90" s="211"/>
      <c r="CD90" s="211"/>
      <c r="CE90" s="211"/>
      <c r="CF90" s="211"/>
      <c r="CG90" s="211"/>
      <c r="CH90" s="211"/>
      <c r="CI90" s="211"/>
      <c r="CJ90" s="211"/>
      <c r="CK90" s="211"/>
      <c r="CL90" s="211"/>
      <c r="CM90" s="211"/>
      <c r="CN90" s="211"/>
      <c r="CO90" s="211"/>
      <c r="CP90" s="211"/>
      <c r="CQ90" s="211"/>
      <c r="CR90" s="211"/>
      <c r="CS90" s="211"/>
      <c r="CT90" s="211"/>
      <c r="CU90" s="211"/>
      <c r="CV90" s="211"/>
      <c r="CW90" s="211"/>
      <c r="CX90" s="211"/>
      <c r="CY90" s="211"/>
      <c r="CZ90" s="211"/>
      <c r="DA90" s="211"/>
      <c r="DB90" s="211"/>
      <c r="DC90" s="211"/>
      <c r="DD90" s="211"/>
      <c r="DE90" s="211"/>
      <c r="DF90" s="211"/>
      <c r="DG90" s="211"/>
      <c r="DH90" s="211"/>
      <c r="DI90" s="211"/>
      <c r="DJ90" s="211"/>
      <c r="DK90" s="211"/>
      <c r="DL90" s="211"/>
      <c r="DM90" s="211"/>
      <c r="DN90" s="211"/>
      <c r="DO90" s="211"/>
      <c r="DP90" s="211"/>
      <c r="DQ90" s="211"/>
      <c r="DR90" s="211"/>
      <c r="DS90" s="211"/>
      <c r="DT90" s="211"/>
      <c r="DU90" s="211"/>
      <c r="DV90" s="211"/>
      <c r="DW90" s="211"/>
      <c r="DX90" s="211"/>
      <c r="DY90" s="211"/>
      <c r="DZ90" s="211"/>
      <c r="EA90" s="211"/>
      <c r="EB90" s="211"/>
      <c r="EC90" s="211"/>
      <c r="ED90" s="211"/>
      <c r="EE90" s="211"/>
    </row>
    <row r="91" spans="2:135" s="15" customFormat="1" x14ac:dyDescent="0.25">
      <c r="B91" s="40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7"/>
      <c r="AA91" s="273"/>
      <c r="AB91" s="273"/>
      <c r="AC91" s="284"/>
      <c r="AD91" s="284"/>
      <c r="AE91" s="284"/>
      <c r="AF91" s="284"/>
      <c r="AG91" s="241">
        <f t="shared" si="28"/>
        <v>276.91955391183319</v>
      </c>
      <c r="AH91" s="242">
        <f t="shared" si="29"/>
        <v>3.2421875000000003E-3</v>
      </c>
      <c r="AI91" s="234">
        <f t="shared" si="34"/>
        <v>83</v>
      </c>
      <c r="AJ91" s="234">
        <f t="shared" si="25"/>
        <v>64</v>
      </c>
      <c r="AK91" s="243">
        <f t="shared" si="30"/>
        <v>64</v>
      </c>
      <c r="AL91" s="243">
        <f t="shared" si="31"/>
        <v>0.50393700787401574</v>
      </c>
      <c r="AM91" s="238">
        <f t="shared" si="20"/>
        <v>1</v>
      </c>
      <c r="AN91" s="244">
        <f t="shared" si="32"/>
        <v>1.5319306284426351</v>
      </c>
      <c r="AO91" s="244">
        <f t="shared" si="21"/>
        <v>0.73193062844263501</v>
      </c>
      <c r="AP91" s="244">
        <f t="shared" si="22"/>
        <v>1.1319306284426349</v>
      </c>
      <c r="AQ91" s="244">
        <f t="shared" si="23"/>
        <v>0.73193062844263501</v>
      </c>
      <c r="AR91" s="244">
        <f t="shared" si="33"/>
        <v>1.1319306284426349</v>
      </c>
      <c r="AS91" s="232"/>
      <c r="AT91" s="295">
        <f t="shared" si="26"/>
        <v>1.3021410341762398</v>
      </c>
      <c r="AU91" s="296">
        <f t="shared" si="27"/>
        <v>1.5319306284426351</v>
      </c>
      <c r="AV91" s="237"/>
      <c r="AW91" s="208"/>
      <c r="AX91" s="208"/>
      <c r="AY91" s="238"/>
      <c r="AZ91" s="238"/>
      <c r="BA91" s="238"/>
      <c r="BB91" s="238"/>
      <c r="BC91" s="238"/>
      <c r="BD91" s="238"/>
      <c r="BE91" s="302"/>
      <c r="BF91" s="211"/>
      <c r="BG91" s="208"/>
      <c r="BH91" s="208"/>
      <c r="BI91" s="208"/>
      <c r="BJ91" s="208"/>
      <c r="BK91" s="208"/>
      <c r="BL91" s="208"/>
      <c r="BM91" s="208"/>
      <c r="BN91" s="208"/>
      <c r="BO91" s="208"/>
      <c r="BP91" s="208"/>
      <c r="BQ91" s="208"/>
      <c r="BR91" s="208"/>
      <c r="BS91" s="208"/>
      <c r="BT91" s="211"/>
      <c r="BU91" s="211"/>
      <c r="BV91" s="211"/>
      <c r="BW91" s="211"/>
      <c r="BX91" s="211"/>
      <c r="BY91" s="211"/>
      <c r="BZ91" s="211"/>
      <c r="CA91" s="211"/>
      <c r="CB91" s="211"/>
      <c r="CC91" s="211"/>
      <c r="CD91" s="211"/>
      <c r="CE91" s="211"/>
      <c r="CF91" s="211"/>
      <c r="CG91" s="211"/>
      <c r="CH91" s="211"/>
      <c r="CI91" s="211"/>
      <c r="CJ91" s="211"/>
      <c r="CK91" s="211"/>
      <c r="CL91" s="211"/>
      <c r="CM91" s="211"/>
      <c r="CN91" s="211"/>
      <c r="CO91" s="211"/>
      <c r="CP91" s="211"/>
      <c r="CQ91" s="211"/>
      <c r="CR91" s="211"/>
      <c r="CS91" s="211"/>
      <c r="CT91" s="211"/>
      <c r="CU91" s="211"/>
      <c r="CV91" s="211"/>
      <c r="CW91" s="211"/>
      <c r="CX91" s="211"/>
      <c r="CY91" s="211"/>
      <c r="CZ91" s="211"/>
      <c r="DA91" s="211"/>
      <c r="DB91" s="211"/>
      <c r="DC91" s="211"/>
      <c r="DD91" s="211"/>
      <c r="DE91" s="211"/>
      <c r="DF91" s="211"/>
      <c r="DG91" s="211"/>
      <c r="DH91" s="211"/>
      <c r="DI91" s="211"/>
      <c r="DJ91" s="211"/>
      <c r="DK91" s="211"/>
      <c r="DL91" s="211"/>
      <c r="DM91" s="211"/>
      <c r="DN91" s="211"/>
      <c r="DO91" s="211"/>
      <c r="DP91" s="211"/>
      <c r="DQ91" s="211"/>
      <c r="DR91" s="211"/>
      <c r="DS91" s="211"/>
      <c r="DT91" s="211"/>
      <c r="DU91" s="211"/>
      <c r="DV91" s="211"/>
      <c r="DW91" s="211"/>
      <c r="DX91" s="211"/>
      <c r="DY91" s="211"/>
      <c r="DZ91" s="211"/>
      <c r="EA91" s="211"/>
      <c r="EB91" s="211"/>
      <c r="EC91" s="211"/>
      <c r="ED91" s="211"/>
      <c r="EE91" s="211"/>
    </row>
    <row r="92" spans="2:135" s="15" customFormat="1" x14ac:dyDescent="0.25">
      <c r="B92" s="40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7"/>
      <c r="AA92" s="273"/>
      <c r="AB92" s="273"/>
      <c r="AC92" s="284"/>
      <c r="AD92" s="284"/>
      <c r="AE92" s="284"/>
      <c r="AF92" s="284"/>
      <c r="AG92" s="241">
        <f t="shared" si="28"/>
        <v>278.99262961249582</v>
      </c>
      <c r="AH92" s="242">
        <f t="shared" si="29"/>
        <v>3.2812499999999999E-3</v>
      </c>
      <c r="AI92" s="234">
        <f t="shared" si="34"/>
        <v>84</v>
      </c>
      <c r="AJ92" s="234">
        <f t="shared" si="25"/>
        <v>65</v>
      </c>
      <c r="AK92" s="243">
        <f t="shared" si="30"/>
        <v>65</v>
      </c>
      <c r="AL92" s="243">
        <f t="shared" si="31"/>
        <v>0.51181102362204722</v>
      </c>
      <c r="AM92" s="238">
        <f t="shared" si="20"/>
        <v>1</v>
      </c>
      <c r="AN92" s="244">
        <f t="shared" si="32"/>
        <v>1.5558670445120513</v>
      </c>
      <c r="AO92" s="244">
        <f t="shared" si="21"/>
        <v>0.75586704451205122</v>
      </c>
      <c r="AP92" s="244">
        <f t="shared" si="22"/>
        <v>1.1558670445120511</v>
      </c>
      <c r="AQ92" s="244">
        <f t="shared" si="23"/>
        <v>0.75586704451205122</v>
      </c>
      <c r="AR92" s="244">
        <f t="shared" si="33"/>
        <v>1.1558670445120511</v>
      </c>
      <c r="AS92" s="232"/>
      <c r="AT92" s="295">
        <f t="shared" si="26"/>
        <v>1.3224869878352437</v>
      </c>
      <c r="AU92" s="296">
        <f t="shared" si="27"/>
        <v>1.5558670445120513</v>
      </c>
      <c r="AV92" s="237"/>
      <c r="AW92" s="208"/>
      <c r="AX92" s="208"/>
      <c r="AY92" s="238"/>
      <c r="AZ92" s="238"/>
      <c r="BA92" s="238"/>
      <c r="BB92" s="238"/>
      <c r="BC92" s="238"/>
      <c r="BD92" s="238"/>
      <c r="BE92" s="302"/>
      <c r="BF92" s="211"/>
      <c r="BG92" s="208"/>
      <c r="BH92" s="208"/>
      <c r="BI92" s="208"/>
      <c r="BJ92" s="208"/>
      <c r="BK92" s="208"/>
      <c r="BL92" s="208"/>
      <c r="BM92" s="208"/>
      <c r="BN92" s="208"/>
      <c r="BO92" s="208"/>
      <c r="BP92" s="208"/>
      <c r="BQ92" s="208"/>
      <c r="BR92" s="208"/>
      <c r="BS92" s="208"/>
      <c r="BT92" s="211"/>
      <c r="BU92" s="211"/>
      <c r="BV92" s="211"/>
      <c r="BW92" s="211"/>
      <c r="BX92" s="211"/>
      <c r="BY92" s="211"/>
      <c r="BZ92" s="211"/>
      <c r="CA92" s="211"/>
      <c r="CB92" s="211"/>
      <c r="CC92" s="211"/>
      <c r="CD92" s="211"/>
      <c r="CE92" s="211"/>
      <c r="CF92" s="211"/>
      <c r="CG92" s="211"/>
      <c r="CH92" s="211"/>
      <c r="CI92" s="211"/>
      <c r="CJ92" s="211"/>
      <c r="CK92" s="211"/>
      <c r="CL92" s="211"/>
      <c r="CM92" s="211"/>
      <c r="CN92" s="211"/>
      <c r="CO92" s="211"/>
      <c r="CP92" s="211"/>
      <c r="CQ92" s="211"/>
      <c r="CR92" s="211"/>
      <c r="CS92" s="211"/>
      <c r="CT92" s="211"/>
      <c r="CU92" s="211"/>
      <c r="CV92" s="211"/>
      <c r="CW92" s="211"/>
      <c r="CX92" s="211"/>
      <c r="CY92" s="211"/>
      <c r="CZ92" s="211"/>
      <c r="DA92" s="211"/>
      <c r="DB92" s="211"/>
      <c r="DC92" s="211"/>
      <c r="DD92" s="211"/>
      <c r="DE92" s="211"/>
      <c r="DF92" s="211"/>
      <c r="DG92" s="211"/>
      <c r="DH92" s="211"/>
      <c r="DI92" s="211"/>
      <c r="DJ92" s="211"/>
      <c r="DK92" s="211"/>
      <c r="DL92" s="211"/>
      <c r="DM92" s="211"/>
      <c r="DN92" s="211"/>
      <c r="DO92" s="211"/>
      <c r="DP92" s="211"/>
      <c r="DQ92" s="211"/>
      <c r="DR92" s="211"/>
      <c r="DS92" s="211"/>
      <c r="DT92" s="211"/>
      <c r="DU92" s="211"/>
      <c r="DV92" s="211"/>
      <c r="DW92" s="211"/>
      <c r="DX92" s="211"/>
      <c r="DY92" s="211"/>
      <c r="DZ92" s="211"/>
      <c r="EA92" s="211"/>
      <c r="EB92" s="211"/>
      <c r="EC92" s="211"/>
      <c r="ED92" s="211"/>
      <c r="EE92" s="211"/>
    </row>
    <row r="93" spans="2:135" s="15" customFormat="1" x14ac:dyDescent="0.25">
      <c r="B93" s="40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7"/>
      <c r="AA93" s="273"/>
      <c r="AB93" s="273"/>
      <c r="AC93" s="284"/>
      <c r="AD93" s="284"/>
      <c r="AE93" s="284"/>
      <c r="AF93" s="284"/>
      <c r="AG93" s="241">
        <f t="shared" si="28"/>
        <v>281.02369004935434</v>
      </c>
      <c r="AH93" s="242">
        <f t="shared" si="29"/>
        <v>3.3203124999999999E-3</v>
      </c>
      <c r="AI93" s="234">
        <f t="shared" si="34"/>
        <v>85</v>
      </c>
      <c r="AJ93" s="234">
        <f t="shared" si="25"/>
        <v>66</v>
      </c>
      <c r="AK93" s="243">
        <f t="shared" si="30"/>
        <v>66</v>
      </c>
      <c r="AL93" s="243">
        <f t="shared" si="31"/>
        <v>0.51968503937007871</v>
      </c>
      <c r="AM93" s="238">
        <f t="shared" si="20"/>
        <v>1</v>
      </c>
      <c r="AN93" s="244">
        <f t="shared" si="32"/>
        <v>1.5798034605814673</v>
      </c>
      <c r="AO93" s="244">
        <f t="shared" si="21"/>
        <v>0.77980346058146721</v>
      </c>
      <c r="AP93" s="244">
        <f t="shared" si="22"/>
        <v>1.1798034605814673</v>
      </c>
      <c r="AQ93" s="244">
        <f t="shared" si="23"/>
        <v>0.77980346058146721</v>
      </c>
      <c r="AR93" s="244">
        <f t="shared" si="33"/>
        <v>1.1798034605814673</v>
      </c>
      <c r="AS93" s="232"/>
      <c r="AT93" s="295">
        <f t="shared" si="26"/>
        <v>1.3428329414942473</v>
      </c>
      <c r="AU93" s="296">
        <f t="shared" si="27"/>
        <v>1.5798034605814673</v>
      </c>
      <c r="AV93" s="237"/>
      <c r="AW93" s="208"/>
      <c r="AX93" s="208"/>
      <c r="AY93" s="238"/>
      <c r="AZ93" s="238"/>
      <c r="BA93" s="238"/>
      <c r="BB93" s="238"/>
      <c r="BC93" s="238"/>
      <c r="BD93" s="238"/>
      <c r="BE93" s="302"/>
      <c r="BF93" s="211"/>
      <c r="BG93" s="208"/>
      <c r="BH93" s="208"/>
      <c r="BI93" s="208"/>
      <c r="BJ93" s="208"/>
      <c r="BK93" s="208"/>
      <c r="BL93" s="208"/>
      <c r="BM93" s="208"/>
      <c r="BN93" s="208"/>
      <c r="BO93" s="208"/>
      <c r="BP93" s="208"/>
      <c r="BQ93" s="208"/>
      <c r="BR93" s="208"/>
      <c r="BS93" s="208"/>
      <c r="BT93" s="211"/>
      <c r="BU93" s="211"/>
      <c r="BV93" s="211"/>
      <c r="BW93" s="211"/>
      <c r="BX93" s="211"/>
      <c r="BY93" s="211"/>
      <c r="BZ93" s="211"/>
      <c r="CA93" s="211"/>
      <c r="CB93" s="211"/>
      <c r="CC93" s="211"/>
      <c r="CD93" s="211"/>
      <c r="CE93" s="211"/>
      <c r="CF93" s="211"/>
      <c r="CG93" s="211"/>
      <c r="CH93" s="211"/>
      <c r="CI93" s="211"/>
      <c r="CJ93" s="211"/>
      <c r="CK93" s="211"/>
      <c r="CL93" s="211"/>
      <c r="CM93" s="211"/>
      <c r="CN93" s="211"/>
      <c r="CO93" s="211"/>
      <c r="CP93" s="211"/>
      <c r="CQ93" s="211"/>
      <c r="CR93" s="211"/>
      <c r="CS93" s="211"/>
      <c r="CT93" s="211"/>
      <c r="CU93" s="211"/>
      <c r="CV93" s="211"/>
      <c r="CW93" s="211"/>
      <c r="CX93" s="211"/>
      <c r="CY93" s="211"/>
      <c r="CZ93" s="211"/>
      <c r="DA93" s="211"/>
      <c r="DB93" s="211"/>
      <c r="DC93" s="211"/>
      <c r="DD93" s="211"/>
      <c r="DE93" s="211"/>
      <c r="DF93" s="211"/>
      <c r="DG93" s="211"/>
      <c r="DH93" s="211"/>
      <c r="DI93" s="211"/>
      <c r="DJ93" s="211"/>
      <c r="DK93" s="211"/>
      <c r="DL93" s="211"/>
      <c r="DM93" s="211"/>
      <c r="DN93" s="211"/>
      <c r="DO93" s="211"/>
      <c r="DP93" s="211"/>
      <c r="DQ93" s="211"/>
      <c r="DR93" s="211"/>
      <c r="DS93" s="211"/>
      <c r="DT93" s="211"/>
      <c r="DU93" s="211"/>
      <c r="DV93" s="211"/>
      <c r="DW93" s="211"/>
      <c r="DX93" s="211"/>
      <c r="DY93" s="211"/>
      <c r="DZ93" s="211"/>
      <c r="EA93" s="211"/>
      <c r="EB93" s="211"/>
      <c r="EC93" s="211"/>
      <c r="ED93" s="211"/>
      <c r="EE93" s="211"/>
    </row>
    <row r="94" spans="2:135" s="15" customFormat="1" x14ac:dyDescent="0.25">
      <c r="B94" s="40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7"/>
      <c r="AA94" s="273"/>
      <c r="AB94" s="273"/>
      <c r="AC94" s="284"/>
      <c r="AD94" s="284"/>
      <c r="AE94" s="284"/>
      <c r="AF94" s="284"/>
      <c r="AG94" s="241">
        <f t="shared" si="28"/>
        <v>283.01242935217778</v>
      </c>
      <c r="AH94" s="242">
        <f t="shared" si="29"/>
        <v>3.3593749999999999E-3</v>
      </c>
      <c r="AI94" s="234">
        <f t="shared" si="34"/>
        <v>86</v>
      </c>
      <c r="AJ94" s="234">
        <f t="shared" si="25"/>
        <v>67</v>
      </c>
      <c r="AK94" s="243">
        <f t="shared" si="30"/>
        <v>67</v>
      </c>
      <c r="AL94" s="243">
        <f t="shared" si="31"/>
        <v>0.52755905511811019</v>
      </c>
      <c r="AM94" s="238">
        <f t="shared" si="20"/>
        <v>1</v>
      </c>
      <c r="AN94" s="244">
        <f t="shared" si="32"/>
        <v>1.6037398766508835</v>
      </c>
      <c r="AO94" s="244">
        <f t="shared" si="21"/>
        <v>0.80373987665088342</v>
      </c>
      <c r="AP94" s="244">
        <f t="shared" si="22"/>
        <v>1.2037398766508836</v>
      </c>
      <c r="AQ94" s="244">
        <f t="shared" si="23"/>
        <v>0.80373987665088342</v>
      </c>
      <c r="AR94" s="244">
        <f t="shared" si="33"/>
        <v>1.2037398766508836</v>
      </c>
      <c r="AS94" s="232"/>
      <c r="AT94" s="295">
        <f t="shared" si="26"/>
        <v>1.3631788951532511</v>
      </c>
      <c r="AU94" s="296">
        <f t="shared" si="27"/>
        <v>1.6037398766508835</v>
      </c>
      <c r="AV94" s="237"/>
      <c r="AW94" s="208"/>
      <c r="AX94" s="208"/>
      <c r="AY94" s="238"/>
      <c r="AZ94" s="238"/>
      <c r="BA94" s="238"/>
      <c r="BB94" s="238"/>
      <c r="BC94" s="238"/>
      <c r="BD94" s="238"/>
      <c r="BE94" s="302"/>
      <c r="BF94" s="211"/>
      <c r="BG94" s="208"/>
      <c r="BH94" s="208"/>
      <c r="BI94" s="208"/>
      <c r="BJ94" s="208"/>
      <c r="BK94" s="208"/>
      <c r="BL94" s="208"/>
      <c r="BM94" s="208"/>
      <c r="BN94" s="208"/>
      <c r="BO94" s="208"/>
      <c r="BP94" s="208"/>
      <c r="BQ94" s="208"/>
      <c r="BR94" s="208"/>
      <c r="BS94" s="208"/>
      <c r="BT94" s="211"/>
      <c r="BU94" s="211"/>
      <c r="BV94" s="211"/>
      <c r="BW94" s="211"/>
      <c r="BX94" s="211"/>
      <c r="BY94" s="211"/>
      <c r="BZ94" s="211"/>
      <c r="CA94" s="211"/>
      <c r="CB94" s="211"/>
      <c r="CC94" s="211"/>
      <c r="CD94" s="211"/>
      <c r="CE94" s="211"/>
      <c r="CF94" s="211"/>
      <c r="CG94" s="211"/>
      <c r="CH94" s="211"/>
      <c r="CI94" s="211"/>
      <c r="CJ94" s="211"/>
      <c r="CK94" s="211"/>
      <c r="CL94" s="211"/>
      <c r="CM94" s="211"/>
      <c r="CN94" s="211"/>
      <c r="CO94" s="211"/>
      <c r="CP94" s="211"/>
      <c r="CQ94" s="211"/>
      <c r="CR94" s="211"/>
      <c r="CS94" s="211"/>
      <c r="CT94" s="211"/>
      <c r="CU94" s="211"/>
      <c r="CV94" s="211"/>
      <c r="CW94" s="211"/>
      <c r="CX94" s="211"/>
      <c r="CY94" s="211"/>
      <c r="CZ94" s="211"/>
      <c r="DA94" s="211"/>
      <c r="DB94" s="211"/>
      <c r="DC94" s="211"/>
      <c r="DD94" s="211"/>
      <c r="DE94" s="211"/>
      <c r="DF94" s="211"/>
      <c r="DG94" s="211"/>
      <c r="DH94" s="211"/>
      <c r="DI94" s="211"/>
      <c r="DJ94" s="211"/>
      <c r="DK94" s="211"/>
      <c r="DL94" s="211"/>
      <c r="DM94" s="211"/>
      <c r="DN94" s="211"/>
      <c r="DO94" s="211"/>
      <c r="DP94" s="211"/>
      <c r="DQ94" s="211"/>
      <c r="DR94" s="211"/>
      <c r="DS94" s="211"/>
      <c r="DT94" s="211"/>
      <c r="DU94" s="211"/>
      <c r="DV94" s="211"/>
      <c r="DW94" s="211"/>
      <c r="DX94" s="211"/>
      <c r="DY94" s="211"/>
      <c r="DZ94" s="211"/>
      <c r="EA94" s="211"/>
      <c r="EB94" s="211"/>
      <c r="EC94" s="211"/>
      <c r="ED94" s="211"/>
      <c r="EE94" s="211"/>
    </row>
    <row r="95" spans="2:135" s="15" customFormat="1" x14ac:dyDescent="0.25">
      <c r="B95" s="40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7"/>
      <c r="AA95" s="273"/>
      <c r="AB95" s="273"/>
      <c r="AC95" s="284"/>
      <c r="AD95" s="284"/>
      <c r="AE95" s="284"/>
      <c r="AF95" s="284"/>
      <c r="AG95" s="241">
        <f t="shared" si="28"/>
        <v>284.95854802414237</v>
      </c>
      <c r="AH95" s="242">
        <f t="shared" si="29"/>
        <v>3.3984375E-3</v>
      </c>
      <c r="AI95" s="234">
        <f t="shared" si="34"/>
        <v>87</v>
      </c>
      <c r="AJ95" s="234">
        <f t="shared" si="25"/>
        <v>68</v>
      </c>
      <c r="AK95" s="243">
        <f t="shared" si="30"/>
        <v>68</v>
      </c>
      <c r="AL95" s="243">
        <f t="shared" si="31"/>
        <v>0.53543307086614178</v>
      </c>
      <c r="AM95" s="238">
        <f t="shared" si="20"/>
        <v>1</v>
      </c>
      <c r="AN95" s="244">
        <f t="shared" si="32"/>
        <v>1.6276762927202999</v>
      </c>
      <c r="AO95" s="244">
        <f t="shared" si="21"/>
        <v>0.82767629272029986</v>
      </c>
      <c r="AP95" s="244">
        <f t="shared" si="22"/>
        <v>1.2276762927202998</v>
      </c>
      <c r="AQ95" s="244">
        <f t="shared" si="23"/>
        <v>0.82767629272029986</v>
      </c>
      <c r="AR95" s="244">
        <f t="shared" si="33"/>
        <v>1.2276762927202998</v>
      </c>
      <c r="AS95" s="232"/>
      <c r="AT95" s="295">
        <f t="shared" si="26"/>
        <v>1.3835248488122549</v>
      </c>
      <c r="AU95" s="296">
        <f t="shared" si="27"/>
        <v>1.6276762927202999</v>
      </c>
      <c r="AV95" s="237"/>
      <c r="AW95" s="208"/>
      <c r="AX95" s="208"/>
      <c r="AY95" s="238"/>
      <c r="AZ95" s="238"/>
      <c r="BA95" s="238"/>
      <c r="BB95" s="238"/>
      <c r="BC95" s="238"/>
      <c r="BD95" s="238"/>
      <c r="BE95" s="302"/>
      <c r="BF95" s="211"/>
      <c r="BG95" s="208"/>
      <c r="BH95" s="208"/>
      <c r="BI95" s="208"/>
      <c r="BJ95" s="208"/>
      <c r="BK95" s="208"/>
      <c r="BL95" s="208"/>
      <c r="BM95" s="208"/>
      <c r="BN95" s="208"/>
      <c r="BO95" s="208"/>
      <c r="BP95" s="208"/>
      <c r="BQ95" s="208"/>
      <c r="BR95" s="208"/>
      <c r="BS95" s="208"/>
      <c r="BT95" s="211"/>
      <c r="BU95" s="211"/>
      <c r="BV95" s="211"/>
      <c r="BW95" s="211"/>
      <c r="BX95" s="211"/>
      <c r="BY95" s="211"/>
      <c r="BZ95" s="211"/>
      <c r="CA95" s="211"/>
      <c r="CB95" s="211"/>
      <c r="CC95" s="211"/>
      <c r="CD95" s="211"/>
      <c r="CE95" s="211"/>
      <c r="CF95" s="211"/>
      <c r="CG95" s="211"/>
      <c r="CH95" s="211"/>
      <c r="CI95" s="211"/>
      <c r="CJ95" s="211"/>
      <c r="CK95" s="211"/>
      <c r="CL95" s="211"/>
      <c r="CM95" s="211"/>
      <c r="CN95" s="211"/>
      <c r="CO95" s="211"/>
      <c r="CP95" s="211"/>
      <c r="CQ95" s="211"/>
      <c r="CR95" s="211"/>
      <c r="CS95" s="211"/>
      <c r="CT95" s="211"/>
      <c r="CU95" s="211"/>
      <c r="CV95" s="211"/>
      <c r="CW95" s="211"/>
      <c r="CX95" s="211"/>
      <c r="CY95" s="211"/>
      <c r="CZ95" s="211"/>
      <c r="DA95" s="211"/>
      <c r="DB95" s="211"/>
      <c r="DC95" s="211"/>
      <c r="DD95" s="211"/>
      <c r="DE95" s="211"/>
      <c r="DF95" s="211"/>
      <c r="DG95" s="211"/>
      <c r="DH95" s="211"/>
      <c r="DI95" s="211"/>
      <c r="DJ95" s="211"/>
      <c r="DK95" s="211"/>
      <c r="DL95" s="211"/>
      <c r="DM95" s="211"/>
      <c r="DN95" s="211"/>
      <c r="DO95" s="211"/>
      <c r="DP95" s="211"/>
      <c r="DQ95" s="211"/>
      <c r="DR95" s="211"/>
      <c r="DS95" s="211"/>
      <c r="DT95" s="211"/>
      <c r="DU95" s="211"/>
      <c r="DV95" s="211"/>
      <c r="DW95" s="211"/>
      <c r="DX95" s="211"/>
      <c r="DY95" s="211"/>
      <c r="DZ95" s="211"/>
      <c r="EA95" s="211"/>
      <c r="EB95" s="211"/>
      <c r="EC95" s="211"/>
      <c r="ED95" s="211"/>
      <c r="EE95" s="211"/>
    </row>
    <row r="96" spans="2:135" s="15" customFormat="1" x14ac:dyDescent="0.25">
      <c r="B96" s="40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7"/>
      <c r="AA96" s="273"/>
      <c r="AB96" s="273"/>
      <c r="AC96" s="284"/>
      <c r="AD96" s="284"/>
      <c r="AE96" s="284"/>
      <c r="AF96" s="284"/>
      <c r="AG96" s="241">
        <f t="shared" si="28"/>
        <v>286.86175298693439</v>
      </c>
      <c r="AH96" s="242">
        <f t="shared" si="29"/>
        <v>3.4375E-3</v>
      </c>
      <c r="AI96" s="234">
        <f t="shared" si="34"/>
        <v>88</v>
      </c>
      <c r="AJ96" s="234">
        <f t="shared" si="25"/>
        <v>69</v>
      </c>
      <c r="AK96" s="243">
        <f t="shared" si="30"/>
        <v>69</v>
      </c>
      <c r="AL96" s="243">
        <f t="shared" si="31"/>
        <v>0.54330708661417326</v>
      </c>
      <c r="AM96" s="238">
        <f t="shared" si="20"/>
        <v>1</v>
      </c>
      <c r="AN96" s="244">
        <f t="shared" si="32"/>
        <v>1.6516127087897161</v>
      </c>
      <c r="AO96" s="244">
        <f t="shared" si="21"/>
        <v>0.85161270878971607</v>
      </c>
      <c r="AP96" s="244">
        <f t="shared" si="22"/>
        <v>1.251612708789716</v>
      </c>
      <c r="AQ96" s="244">
        <f t="shared" si="23"/>
        <v>0.85161270878971607</v>
      </c>
      <c r="AR96" s="244">
        <f t="shared" si="33"/>
        <v>1.251612708789716</v>
      </c>
      <c r="AS96" s="232"/>
      <c r="AT96" s="295">
        <f t="shared" si="26"/>
        <v>1.4038708024712587</v>
      </c>
      <c r="AU96" s="296">
        <f t="shared" si="27"/>
        <v>1.6516127087897161</v>
      </c>
      <c r="AV96" s="237"/>
      <c r="AW96" s="208"/>
      <c r="AX96" s="208"/>
      <c r="AY96" s="238"/>
      <c r="AZ96" s="238"/>
      <c r="BA96" s="238"/>
      <c r="BB96" s="238"/>
      <c r="BC96" s="238"/>
      <c r="BD96" s="238"/>
      <c r="BE96" s="302"/>
      <c r="BF96" s="211"/>
      <c r="BG96" s="208"/>
      <c r="BH96" s="208"/>
      <c r="BI96" s="208"/>
      <c r="BJ96" s="208"/>
      <c r="BK96" s="208"/>
      <c r="BL96" s="208"/>
      <c r="BM96" s="208"/>
      <c r="BN96" s="208"/>
      <c r="BO96" s="208"/>
      <c r="BP96" s="208"/>
      <c r="BQ96" s="208"/>
      <c r="BR96" s="208"/>
      <c r="BS96" s="208"/>
      <c r="BT96" s="211"/>
      <c r="BU96" s="211"/>
      <c r="BV96" s="211"/>
      <c r="BW96" s="211"/>
      <c r="BX96" s="211"/>
      <c r="BY96" s="211"/>
      <c r="BZ96" s="211"/>
      <c r="CA96" s="211"/>
      <c r="CB96" s="211"/>
      <c r="CC96" s="211"/>
      <c r="CD96" s="211"/>
      <c r="CE96" s="211"/>
      <c r="CF96" s="211"/>
      <c r="CG96" s="211"/>
      <c r="CH96" s="211"/>
      <c r="CI96" s="211"/>
      <c r="CJ96" s="211"/>
      <c r="CK96" s="211"/>
      <c r="CL96" s="211"/>
      <c r="CM96" s="211"/>
      <c r="CN96" s="211"/>
      <c r="CO96" s="211"/>
      <c r="CP96" s="211"/>
      <c r="CQ96" s="211"/>
      <c r="CR96" s="211"/>
      <c r="CS96" s="211"/>
      <c r="CT96" s="211"/>
      <c r="CU96" s="211"/>
      <c r="CV96" s="211"/>
      <c r="CW96" s="211"/>
      <c r="CX96" s="211"/>
      <c r="CY96" s="211"/>
      <c r="CZ96" s="211"/>
      <c r="DA96" s="211"/>
      <c r="DB96" s="211"/>
      <c r="DC96" s="211"/>
      <c r="DD96" s="211"/>
      <c r="DE96" s="211"/>
      <c r="DF96" s="211"/>
      <c r="DG96" s="211"/>
      <c r="DH96" s="211"/>
      <c r="DI96" s="211"/>
      <c r="DJ96" s="211"/>
      <c r="DK96" s="211"/>
      <c r="DL96" s="211"/>
      <c r="DM96" s="211"/>
      <c r="DN96" s="211"/>
      <c r="DO96" s="211"/>
      <c r="DP96" s="211"/>
      <c r="DQ96" s="211"/>
      <c r="DR96" s="211"/>
      <c r="DS96" s="211"/>
      <c r="DT96" s="211"/>
      <c r="DU96" s="211"/>
      <c r="DV96" s="211"/>
      <c r="DW96" s="211"/>
      <c r="DX96" s="211"/>
      <c r="DY96" s="211"/>
      <c r="DZ96" s="211"/>
      <c r="EA96" s="211"/>
      <c r="EB96" s="211"/>
      <c r="EC96" s="211"/>
      <c r="ED96" s="211"/>
      <c r="EE96" s="211"/>
    </row>
    <row r="97" spans="2:135" s="15" customFormat="1" x14ac:dyDescent="0.25">
      <c r="B97" s="40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7"/>
      <c r="AA97" s="273"/>
      <c r="AB97" s="273"/>
      <c r="AC97" s="284"/>
      <c r="AD97" s="284"/>
      <c r="AE97" s="284"/>
      <c r="AF97" s="284"/>
      <c r="AG97" s="241">
        <f t="shared" si="28"/>
        <v>288.72175762488706</v>
      </c>
      <c r="AH97" s="242">
        <f t="shared" si="29"/>
        <v>3.4765625000000001E-3</v>
      </c>
      <c r="AI97" s="234">
        <f t="shared" si="34"/>
        <v>89</v>
      </c>
      <c r="AJ97" s="234">
        <f t="shared" si="25"/>
        <v>70</v>
      </c>
      <c r="AK97" s="243">
        <f t="shared" si="30"/>
        <v>70</v>
      </c>
      <c r="AL97" s="243">
        <f t="shared" si="31"/>
        <v>0.55118110236220474</v>
      </c>
      <c r="AM97" s="238">
        <f t="shared" si="20"/>
        <v>1</v>
      </c>
      <c r="AN97" s="244">
        <f t="shared" si="32"/>
        <v>1.6755491248591321</v>
      </c>
      <c r="AO97" s="244">
        <f t="shared" si="21"/>
        <v>0.87554912485913206</v>
      </c>
      <c r="AP97" s="244">
        <f t="shared" si="22"/>
        <v>1.2755491248591322</v>
      </c>
      <c r="AQ97" s="244">
        <f t="shared" si="23"/>
        <v>0.87554912485913206</v>
      </c>
      <c r="AR97" s="244">
        <f t="shared" si="33"/>
        <v>1.2755491248591322</v>
      </c>
      <c r="AS97" s="232"/>
      <c r="AT97" s="295">
        <f t="shared" si="26"/>
        <v>1.4242167561302623</v>
      </c>
      <c r="AU97" s="296">
        <f t="shared" si="27"/>
        <v>1.6755491248591321</v>
      </c>
      <c r="AV97" s="237"/>
      <c r="AW97" s="208"/>
      <c r="AX97" s="208"/>
      <c r="AY97" s="238"/>
      <c r="AZ97" s="238"/>
      <c r="BA97" s="238"/>
      <c r="BB97" s="238"/>
      <c r="BC97" s="238"/>
      <c r="BD97" s="238"/>
      <c r="BE97" s="302"/>
      <c r="BF97" s="211"/>
      <c r="BG97" s="208"/>
      <c r="BH97" s="208"/>
      <c r="BI97" s="208"/>
      <c r="BJ97" s="208"/>
      <c r="BK97" s="208"/>
      <c r="BL97" s="208"/>
      <c r="BM97" s="208"/>
      <c r="BN97" s="208"/>
      <c r="BO97" s="208"/>
      <c r="BP97" s="208"/>
      <c r="BQ97" s="208"/>
      <c r="BR97" s="208"/>
      <c r="BS97" s="208"/>
      <c r="BT97" s="211"/>
      <c r="BU97" s="211"/>
      <c r="BV97" s="211"/>
      <c r="BW97" s="211"/>
      <c r="BX97" s="211"/>
      <c r="BY97" s="211"/>
      <c r="BZ97" s="211"/>
      <c r="CA97" s="211"/>
      <c r="CB97" s="211"/>
      <c r="CC97" s="211"/>
      <c r="CD97" s="211"/>
      <c r="CE97" s="211"/>
      <c r="CF97" s="211"/>
      <c r="CG97" s="211"/>
      <c r="CH97" s="211"/>
      <c r="CI97" s="211"/>
      <c r="CJ97" s="211"/>
      <c r="CK97" s="211"/>
      <c r="CL97" s="211"/>
      <c r="CM97" s="211"/>
      <c r="CN97" s="211"/>
      <c r="CO97" s="211"/>
      <c r="CP97" s="211"/>
      <c r="CQ97" s="211"/>
      <c r="CR97" s="211"/>
      <c r="CS97" s="211"/>
      <c r="CT97" s="211"/>
      <c r="CU97" s="211"/>
      <c r="CV97" s="211"/>
      <c r="CW97" s="211"/>
      <c r="CX97" s="211"/>
      <c r="CY97" s="211"/>
      <c r="CZ97" s="211"/>
      <c r="DA97" s="211"/>
      <c r="DB97" s="211"/>
      <c r="DC97" s="211"/>
      <c r="DD97" s="211"/>
      <c r="DE97" s="211"/>
      <c r="DF97" s="211"/>
      <c r="DG97" s="211"/>
      <c r="DH97" s="211"/>
      <c r="DI97" s="211"/>
      <c r="DJ97" s="211"/>
      <c r="DK97" s="211"/>
      <c r="DL97" s="211"/>
      <c r="DM97" s="211"/>
      <c r="DN97" s="211"/>
      <c r="DO97" s="211"/>
      <c r="DP97" s="211"/>
      <c r="DQ97" s="211"/>
      <c r="DR97" s="211"/>
      <c r="DS97" s="211"/>
      <c r="DT97" s="211"/>
      <c r="DU97" s="211"/>
      <c r="DV97" s="211"/>
      <c r="DW97" s="211"/>
      <c r="DX97" s="211"/>
      <c r="DY97" s="211"/>
      <c r="DZ97" s="211"/>
      <c r="EA97" s="211"/>
      <c r="EB97" s="211"/>
      <c r="EC97" s="211"/>
      <c r="ED97" s="211"/>
      <c r="EE97" s="211"/>
    </row>
    <row r="98" spans="2:135" s="15" customFormat="1" x14ac:dyDescent="0.25">
      <c r="B98" s="40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7"/>
      <c r="AA98" s="273"/>
      <c r="AB98" s="273"/>
      <c r="AC98" s="284"/>
      <c r="AD98" s="284"/>
      <c r="AE98" s="284"/>
      <c r="AF98" s="284"/>
      <c r="AG98" s="241">
        <f t="shared" si="28"/>
        <v>290.53828182814351</v>
      </c>
      <c r="AH98" s="242">
        <f t="shared" si="29"/>
        <v>3.5156250000000001E-3</v>
      </c>
      <c r="AI98" s="234">
        <f t="shared" si="34"/>
        <v>90</v>
      </c>
      <c r="AJ98" s="234">
        <f t="shared" si="25"/>
        <v>71</v>
      </c>
      <c r="AK98" s="243">
        <f t="shared" si="30"/>
        <v>71</v>
      </c>
      <c r="AL98" s="243">
        <f t="shared" si="31"/>
        <v>0.55905511811023623</v>
      </c>
      <c r="AM98" s="238">
        <f t="shared" si="20"/>
        <v>1</v>
      </c>
      <c r="AN98" s="244">
        <f t="shared" si="32"/>
        <v>1.6994855409285483</v>
      </c>
      <c r="AO98" s="244">
        <f t="shared" si="21"/>
        <v>0.89948554092854827</v>
      </c>
      <c r="AP98" s="244">
        <f t="shared" si="22"/>
        <v>1.2994855409285484</v>
      </c>
      <c r="AQ98" s="244">
        <f t="shared" si="23"/>
        <v>0.89948554092854827</v>
      </c>
      <c r="AR98" s="244">
        <f t="shared" si="33"/>
        <v>1.2994855409285484</v>
      </c>
      <c r="AS98" s="232"/>
      <c r="AT98" s="295">
        <f t="shared" si="26"/>
        <v>1.4445627097892662</v>
      </c>
      <c r="AU98" s="296">
        <f t="shared" si="27"/>
        <v>1.6994855409285483</v>
      </c>
      <c r="AV98" s="237"/>
      <c r="AW98" s="208"/>
      <c r="AX98" s="208"/>
      <c r="AY98" s="238"/>
      <c r="AZ98" s="238"/>
      <c r="BA98" s="238"/>
      <c r="BB98" s="238"/>
      <c r="BC98" s="238"/>
      <c r="BD98" s="238"/>
      <c r="BE98" s="302"/>
      <c r="BF98" s="211"/>
      <c r="BG98" s="208"/>
      <c r="BH98" s="208"/>
      <c r="BI98" s="208"/>
      <c r="BJ98" s="208"/>
      <c r="BK98" s="208"/>
      <c r="BL98" s="208"/>
      <c r="BM98" s="208"/>
      <c r="BN98" s="208"/>
      <c r="BO98" s="208"/>
      <c r="BP98" s="208"/>
      <c r="BQ98" s="208"/>
      <c r="BR98" s="208"/>
      <c r="BS98" s="208"/>
      <c r="BT98" s="211"/>
      <c r="BU98" s="211"/>
      <c r="BV98" s="211"/>
      <c r="BW98" s="211"/>
      <c r="BX98" s="211"/>
      <c r="BY98" s="211"/>
      <c r="BZ98" s="211"/>
      <c r="CA98" s="211"/>
      <c r="CB98" s="211"/>
      <c r="CC98" s="211"/>
      <c r="CD98" s="211"/>
      <c r="CE98" s="211"/>
      <c r="CF98" s="211"/>
      <c r="CG98" s="211"/>
      <c r="CH98" s="211"/>
      <c r="CI98" s="211"/>
      <c r="CJ98" s="211"/>
      <c r="CK98" s="211"/>
      <c r="CL98" s="211"/>
      <c r="CM98" s="211"/>
      <c r="CN98" s="211"/>
      <c r="CO98" s="211"/>
      <c r="CP98" s="211"/>
      <c r="CQ98" s="211"/>
      <c r="CR98" s="211"/>
      <c r="CS98" s="211"/>
      <c r="CT98" s="211"/>
      <c r="CU98" s="211"/>
      <c r="CV98" s="211"/>
      <c r="CW98" s="211"/>
      <c r="CX98" s="211"/>
      <c r="CY98" s="211"/>
      <c r="CZ98" s="211"/>
      <c r="DA98" s="211"/>
      <c r="DB98" s="211"/>
      <c r="DC98" s="211"/>
      <c r="DD98" s="211"/>
      <c r="DE98" s="211"/>
      <c r="DF98" s="211"/>
      <c r="DG98" s="211"/>
      <c r="DH98" s="211"/>
      <c r="DI98" s="211"/>
      <c r="DJ98" s="211"/>
      <c r="DK98" s="211"/>
      <c r="DL98" s="211"/>
      <c r="DM98" s="211"/>
      <c r="DN98" s="211"/>
      <c r="DO98" s="211"/>
      <c r="DP98" s="211"/>
      <c r="DQ98" s="211"/>
      <c r="DR98" s="211"/>
      <c r="DS98" s="211"/>
      <c r="DT98" s="211"/>
      <c r="DU98" s="211"/>
      <c r="DV98" s="211"/>
      <c r="DW98" s="211"/>
      <c r="DX98" s="211"/>
      <c r="DY98" s="211"/>
      <c r="DZ98" s="211"/>
      <c r="EA98" s="211"/>
      <c r="EB98" s="211"/>
      <c r="EC98" s="211"/>
      <c r="ED98" s="211"/>
      <c r="EE98" s="211"/>
    </row>
    <row r="99" spans="2:135" s="15" customFormat="1" x14ac:dyDescent="0.25">
      <c r="B99" s="40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7"/>
      <c r="AA99" s="273"/>
      <c r="AB99" s="273"/>
      <c r="AC99" s="284"/>
      <c r="AD99" s="284"/>
      <c r="AE99" s="284"/>
      <c r="AF99" s="284"/>
      <c r="AG99" s="241">
        <f t="shared" si="28"/>
        <v>292.31105203484037</v>
      </c>
      <c r="AH99" s="242">
        <f t="shared" si="29"/>
        <v>3.5546875000000001E-3</v>
      </c>
      <c r="AI99" s="234">
        <f t="shared" si="34"/>
        <v>91</v>
      </c>
      <c r="AJ99" s="234">
        <f t="shared" si="25"/>
        <v>72</v>
      </c>
      <c r="AK99" s="243">
        <f t="shared" si="30"/>
        <v>72</v>
      </c>
      <c r="AL99" s="243">
        <f t="shared" si="31"/>
        <v>0.56692913385826771</v>
      </c>
      <c r="AM99" s="238">
        <f t="shared" si="20"/>
        <v>1</v>
      </c>
      <c r="AN99" s="244">
        <f t="shared" si="32"/>
        <v>1.7234219569979645</v>
      </c>
      <c r="AO99" s="244">
        <f t="shared" si="21"/>
        <v>0.92342195699796448</v>
      </c>
      <c r="AP99" s="244">
        <f t="shared" si="22"/>
        <v>1.3234219569979646</v>
      </c>
      <c r="AQ99" s="244">
        <f t="shared" si="23"/>
        <v>0.92342195699796448</v>
      </c>
      <c r="AR99" s="244">
        <f t="shared" si="33"/>
        <v>1.3234219569979646</v>
      </c>
      <c r="AS99" s="232"/>
      <c r="AT99" s="295">
        <f t="shared" si="26"/>
        <v>1.4649086634482698</v>
      </c>
      <c r="AU99" s="296">
        <f t="shared" si="27"/>
        <v>1.7234219569979645</v>
      </c>
      <c r="AV99" s="237"/>
      <c r="AW99" s="208"/>
      <c r="AX99" s="208"/>
      <c r="AY99" s="238"/>
      <c r="AZ99" s="238"/>
      <c r="BA99" s="238"/>
      <c r="BB99" s="238"/>
      <c r="BC99" s="238"/>
      <c r="BD99" s="238"/>
      <c r="BE99" s="302"/>
      <c r="BF99" s="211"/>
      <c r="BG99" s="208"/>
      <c r="BH99" s="208"/>
      <c r="BI99" s="208"/>
      <c r="BJ99" s="208"/>
      <c r="BK99" s="208"/>
      <c r="BL99" s="208"/>
      <c r="BM99" s="208"/>
      <c r="BN99" s="208"/>
      <c r="BO99" s="208"/>
      <c r="BP99" s="208"/>
      <c r="BQ99" s="208"/>
      <c r="BR99" s="208"/>
      <c r="BS99" s="208"/>
      <c r="BT99" s="211"/>
      <c r="BU99" s="211"/>
      <c r="BV99" s="211"/>
      <c r="BW99" s="211"/>
      <c r="BX99" s="211"/>
      <c r="BY99" s="211"/>
      <c r="BZ99" s="211"/>
      <c r="CA99" s="211"/>
      <c r="CB99" s="211"/>
      <c r="CC99" s="211"/>
      <c r="CD99" s="211"/>
      <c r="CE99" s="211"/>
      <c r="CF99" s="211"/>
      <c r="CG99" s="211"/>
      <c r="CH99" s="211"/>
      <c r="CI99" s="211"/>
      <c r="CJ99" s="211"/>
      <c r="CK99" s="211"/>
      <c r="CL99" s="211"/>
      <c r="CM99" s="211"/>
      <c r="CN99" s="211"/>
      <c r="CO99" s="211"/>
      <c r="CP99" s="211"/>
      <c r="CQ99" s="211"/>
      <c r="CR99" s="211"/>
      <c r="CS99" s="211"/>
      <c r="CT99" s="211"/>
      <c r="CU99" s="211"/>
      <c r="CV99" s="211"/>
      <c r="CW99" s="211"/>
      <c r="CX99" s="211"/>
      <c r="CY99" s="211"/>
      <c r="CZ99" s="211"/>
      <c r="DA99" s="211"/>
      <c r="DB99" s="211"/>
      <c r="DC99" s="211"/>
      <c r="DD99" s="211"/>
      <c r="DE99" s="211"/>
      <c r="DF99" s="211"/>
      <c r="DG99" s="211"/>
      <c r="DH99" s="211"/>
      <c r="DI99" s="211"/>
      <c r="DJ99" s="211"/>
      <c r="DK99" s="211"/>
      <c r="DL99" s="211"/>
      <c r="DM99" s="211"/>
      <c r="DN99" s="211"/>
      <c r="DO99" s="211"/>
      <c r="DP99" s="211"/>
      <c r="DQ99" s="211"/>
      <c r="DR99" s="211"/>
      <c r="DS99" s="211"/>
      <c r="DT99" s="211"/>
      <c r="DU99" s="211"/>
      <c r="DV99" s="211"/>
      <c r="DW99" s="211"/>
      <c r="DX99" s="211"/>
      <c r="DY99" s="211"/>
      <c r="DZ99" s="211"/>
      <c r="EA99" s="211"/>
      <c r="EB99" s="211"/>
      <c r="EC99" s="211"/>
      <c r="ED99" s="211"/>
      <c r="EE99" s="211"/>
    </row>
    <row r="100" spans="2:135" s="15" customFormat="1" x14ac:dyDescent="0.25">
      <c r="B100" s="40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7"/>
      <c r="AA100" s="273"/>
      <c r="AB100" s="273"/>
      <c r="AC100" s="284"/>
      <c r="AD100" s="284"/>
      <c r="AE100" s="284"/>
      <c r="AF100" s="284"/>
      <c r="AG100" s="241">
        <f t="shared" si="28"/>
        <v>294.0398012723054</v>
      </c>
      <c r="AH100" s="242">
        <f t="shared" si="29"/>
        <v>3.5937500000000002E-3</v>
      </c>
      <c r="AI100" s="234">
        <f t="shared" si="34"/>
        <v>92</v>
      </c>
      <c r="AJ100" s="234">
        <f t="shared" si="25"/>
        <v>73</v>
      </c>
      <c r="AK100" s="243">
        <f t="shared" si="30"/>
        <v>73</v>
      </c>
      <c r="AL100" s="243">
        <f t="shared" si="31"/>
        <v>0.57480314960629919</v>
      </c>
      <c r="AM100" s="238">
        <f t="shared" si="20"/>
        <v>1</v>
      </c>
      <c r="AN100" s="244">
        <f t="shared" si="32"/>
        <v>1.7473583730673805</v>
      </c>
      <c r="AO100" s="244">
        <f t="shared" si="21"/>
        <v>0.94735837306738047</v>
      </c>
      <c r="AP100" s="244">
        <f t="shared" si="22"/>
        <v>1.3473583730673804</v>
      </c>
      <c r="AQ100" s="244">
        <f t="shared" si="23"/>
        <v>0.94735837306738047</v>
      </c>
      <c r="AR100" s="244">
        <f t="shared" si="33"/>
        <v>1.3473583730673804</v>
      </c>
      <c r="AS100" s="232"/>
      <c r="AT100" s="295">
        <f t="shared" si="26"/>
        <v>1.4852546171072736</v>
      </c>
      <c r="AU100" s="296">
        <f t="shared" si="27"/>
        <v>1.7473583730673805</v>
      </c>
      <c r="AV100" s="237"/>
      <c r="AW100" s="208"/>
      <c r="AX100" s="208"/>
      <c r="AY100" s="238"/>
      <c r="AZ100" s="238"/>
      <c r="BA100" s="238"/>
      <c r="BB100" s="238"/>
      <c r="BC100" s="238"/>
      <c r="BD100" s="238"/>
      <c r="BE100" s="302"/>
      <c r="BF100" s="211"/>
      <c r="BG100" s="208"/>
      <c r="BH100" s="208"/>
      <c r="BI100" s="208"/>
      <c r="BJ100" s="208"/>
      <c r="BK100" s="208"/>
      <c r="BL100" s="208"/>
      <c r="BM100" s="208"/>
      <c r="BN100" s="208"/>
      <c r="BO100" s="208"/>
      <c r="BP100" s="208"/>
      <c r="BQ100" s="208"/>
      <c r="BR100" s="208"/>
      <c r="BS100" s="208"/>
      <c r="BT100" s="211"/>
      <c r="BU100" s="211"/>
      <c r="BV100" s="211"/>
      <c r="BW100" s="211"/>
      <c r="BX100" s="211"/>
      <c r="BY100" s="211"/>
      <c r="BZ100" s="211"/>
      <c r="CA100" s="211"/>
      <c r="CB100" s="211"/>
      <c r="CC100" s="211"/>
      <c r="CD100" s="211"/>
      <c r="CE100" s="211"/>
      <c r="CF100" s="211"/>
      <c r="CG100" s="211"/>
      <c r="CH100" s="211"/>
      <c r="CI100" s="211"/>
      <c r="CJ100" s="211"/>
      <c r="CK100" s="211"/>
      <c r="CL100" s="211"/>
      <c r="CM100" s="211"/>
      <c r="CN100" s="211"/>
      <c r="CO100" s="211"/>
      <c r="CP100" s="211"/>
      <c r="CQ100" s="211"/>
      <c r="CR100" s="211"/>
      <c r="CS100" s="211"/>
      <c r="CT100" s="211"/>
      <c r="CU100" s="211"/>
      <c r="CV100" s="211"/>
      <c r="CW100" s="211"/>
      <c r="CX100" s="211"/>
      <c r="CY100" s="211"/>
      <c r="CZ100" s="211"/>
      <c r="DA100" s="211"/>
      <c r="DB100" s="211"/>
      <c r="DC100" s="211"/>
      <c r="DD100" s="211"/>
      <c r="DE100" s="211"/>
      <c r="DF100" s="211"/>
      <c r="DG100" s="211"/>
      <c r="DH100" s="211"/>
      <c r="DI100" s="211"/>
      <c r="DJ100" s="211"/>
      <c r="DK100" s="211"/>
      <c r="DL100" s="211"/>
      <c r="DM100" s="211"/>
      <c r="DN100" s="211"/>
      <c r="DO100" s="211"/>
      <c r="DP100" s="211"/>
      <c r="DQ100" s="211"/>
      <c r="DR100" s="211"/>
      <c r="DS100" s="211"/>
      <c r="DT100" s="211"/>
      <c r="DU100" s="211"/>
      <c r="DV100" s="211"/>
      <c r="DW100" s="211"/>
      <c r="DX100" s="211"/>
      <c r="DY100" s="211"/>
      <c r="DZ100" s="211"/>
      <c r="EA100" s="211"/>
      <c r="EB100" s="211"/>
      <c r="EC100" s="211"/>
      <c r="ED100" s="211"/>
      <c r="EE100" s="211"/>
    </row>
    <row r="101" spans="2:135" s="15" customFormat="1" x14ac:dyDescent="0.25">
      <c r="B101" s="40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7"/>
      <c r="AA101" s="273"/>
      <c r="AB101" s="273"/>
      <c r="AC101" s="284"/>
      <c r="AD101" s="284"/>
      <c r="AE101" s="284"/>
      <c r="AF101" s="284"/>
      <c r="AG101" s="241">
        <f t="shared" si="28"/>
        <v>295.72426919726217</v>
      </c>
      <c r="AH101" s="242">
        <f t="shared" si="29"/>
        <v>3.6328125000000002E-3</v>
      </c>
      <c r="AI101" s="234">
        <f t="shared" si="34"/>
        <v>93</v>
      </c>
      <c r="AJ101" s="234">
        <f t="shared" si="25"/>
        <v>74</v>
      </c>
      <c r="AK101" s="243">
        <f t="shared" si="30"/>
        <v>74</v>
      </c>
      <c r="AL101" s="243">
        <f t="shared" si="31"/>
        <v>0.58267716535433067</v>
      </c>
      <c r="AM101" s="238">
        <f t="shared" si="20"/>
        <v>1</v>
      </c>
      <c r="AN101" s="244">
        <f t="shared" si="32"/>
        <v>1.7712947891367967</v>
      </c>
      <c r="AO101" s="244">
        <f t="shared" si="21"/>
        <v>0.97129478913679668</v>
      </c>
      <c r="AP101" s="244">
        <f t="shared" si="22"/>
        <v>1.3712947891367966</v>
      </c>
      <c r="AQ101" s="244">
        <f t="shared" si="23"/>
        <v>0.97129478913679668</v>
      </c>
      <c r="AR101" s="244">
        <f t="shared" si="33"/>
        <v>1.3712947891367966</v>
      </c>
      <c r="AS101" s="232"/>
      <c r="AT101" s="295">
        <f t="shared" si="26"/>
        <v>1.5056005707662772</v>
      </c>
      <c r="AU101" s="296">
        <f t="shared" si="27"/>
        <v>1.7712947891367967</v>
      </c>
      <c r="AV101" s="237"/>
      <c r="AW101" s="208"/>
      <c r="AX101" s="208"/>
      <c r="AY101" s="238"/>
      <c r="AZ101" s="238"/>
      <c r="BA101" s="238"/>
      <c r="BB101" s="238"/>
      <c r="BC101" s="238"/>
      <c r="BD101" s="238"/>
      <c r="BE101" s="302"/>
      <c r="BF101" s="211"/>
      <c r="BG101" s="208"/>
      <c r="BH101" s="208"/>
      <c r="BI101" s="208"/>
      <c r="BJ101" s="208"/>
      <c r="BK101" s="208"/>
      <c r="BL101" s="208"/>
      <c r="BM101" s="208"/>
      <c r="BN101" s="208"/>
      <c r="BO101" s="208"/>
      <c r="BP101" s="208"/>
      <c r="BQ101" s="208"/>
      <c r="BR101" s="208"/>
      <c r="BS101" s="208"/>
      <c r="BT101" s="211"/>
      <c r="BU101" s="211"/>
      <c r="BV101" s="211"/>
      <c r="BW101" s="211"/>
      <c r="BX101" s="211"/>
      <c r="BY101" s="211"/>
      <c r="BZ101" s="211"/>
      <c r="CA101" s="211"/>
      <c r="CB101" s="211"/>
      <c r="CC101" s="211"/>
      <c r="CD101" s="211"/>
      <c r="CE101" s="211"/>
      <c r="CF101" s="211"/>
      <c r="CG101" s="211"/>
      <c r="CH101" s="211"/>
      <c r="CI101" s="211"/>
      <c r="CJ101" s="211"/>
      <c r="CK101" s="211"/>
      <c r="CL101" s="211"/>
      <c r="CM101" s="211"/>
      <c r="CN101" s="211"/>
      <c r="CO101" s="211"/>
      <c r="CP101" s="211"/>
      <c r="CQ101" s="211"/>
      <c r="CR101" s="211"/>
      <c r="CS101" s="211"/>
      <c r="CT101" s="211"/>
      <c r="CU101" s="211"/>
      <c r="CV101" s="211"/>
      <c r="CW101" s="211"/>
      <c r="CX101" s="211"/>
      <c r="CY101" s="211"/>
      <c r="CZ101" s="211"/>
      <c r="DA101" s="211"/>
      <c r="DB101" s="211"/>
      <c r="DC101" s="211"/>
      <c r="DD101" s="211"/>
      <c r="DE101" s="211"/>
      <c r="DF101" s="211"/>
      <c r="DG101" s="211"/>
      <c r="DH101" s="211"/>
      <c r="DI101" s="211"/>
      <c r="DJ101" s="211"/>
      <c r="DK101" s="211"/>
      <c r="DL101" s="211"/>
      <c r="DM101" s="211"/>
      <c r="DN101" s="211"/>
      <c r="DO101" s="211"/>
      <c r="DP101" s="211"/>
      <c r="DQ101" s="211"/>
      <c r="DR101" s="211"/>
      <c r="DS101" s="211"/>
      <c r="DT101" s="211"/>
      <c r="DU101" s="211"/>
      <c r="DV101" s="211"/>
      <c r="DW101" s="211"/>
      <c r="DX101" s="211"/>
      <c r="DY101" s="211"/>
      <c r="DZ101" s="211"/>
      <c r="EA101" s="211"/>
      <c r="EB101" s="211"/>
      <c r="EC101" s="211"/>
      <c r="ED101" s="211"/>
      <c r="EE101" s="211"/>
    </row>
    <row r="102" spans="2:135" s="15" customFormat="1" x14ac:dyDescent="0.25">
      <c r="B102" s="40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7"/>
      <c r="AA102" s="273"/>
      <c r="AB102" s="273"/>
      <c r="AC102" s="284"/>
      <c r="AD102" s="284"/>
      <c r="AE102" s="284"/>
      <c r="AF102" s="284"/>
      <c r="AG102" s="241">
        <f t="shared" si="28"/>
        <v>297.36420213503726</v>
      </c>
      <c r="AH102" s="242">
        <f t="shared" si="29"/>
        <v>3.6718750000000002E-3</v>
      </c>
      <c r="AI102" s="234">
        <f t="shared" si="34"/>
        <v>94</v>
      </c>
      <c r="AJ102" s="234">
        <f t="shared" si="25"/>
        <v>75</v>
      </c>
      <c r="AK102" s="243">
        <f t="shared" si="30"/>
        <v>75</v>
      </c>
      <c r="AL102" s="243">
        <f t="shared" si="31"/>
        <v>0.59055118110236215</v>
      </c>
      <c r="AM102" s="238">
        <f t="shared" si="20"/>
        <v>1</v>
      </c>
      <c r="AN102" s="244">
        <f t="shared" si="32"/>
        <v>1.7952312052062129</v>
      </c>
      <c r="AO102" s="244">
        <f t="shared" si="21"/>
        <v>0.99523120520621289</v>
      </c>
      <c r="AP102" s="244">
        <f t="shared" si="22"/>
        <v>1.3952312052062128</v>
      </c>
      <c r="AQ102" s="244">
        <f t="shared" si="23"/>
        <v>0.99523120520621289</v>
      </c>
      <c r="AR102" s="244">
        <f t="shared" si="33"/>
        <v>1.3952312052062128</v>
      </c>
      <c r="AS102" s="232"/>
      <c r="AT102" s="295">
        <f t="shared" si="26"/>
        <v>1.525946524425281</v>
      </c>
      <c r="AU102" s="296">
        <f t="shared" si="27"/>
        <v>1.7952312052062129</v>
      </c>
      <c r="AV102" s="237"/>
      <c r="AW102" s="208"/>
      <c r="AX102" s="208"/>
      <c r="AY102" s="238"/>
      <c r="AZ102" s="238"/>
      <c r="BA102" s="238"/>
      <c r="BB102" s="238"/>
      <c r="BC102" s="238"/>
      <c r="BD102" s="238"/>
      <c r="BE102" s="302"/>
      <c r="BF102" s="211"/>
      <c r="BG102" s="208"/>
      <c r="BH102" s="208"/>
      <c r="BI102" s="208"/>
      <c r="BJ102" s="208"/>
      <c r="BK102" s="208"/>
      <c r="BL102" s="208"/>
      <c r="BM102" s="208"/>
      <c r="BN102" s="208"/>
      <c r="BO102" s="208"/>
      <c r="BP102" s="208"/>
      <c r="BQ102" s="208"/>
      <c r="BR102" s="208"/>
      <c r="BS102" s="208"/>
      <c r="BT102" s="211"/>
      <c r="BU102" s="211"/>
      <c r="BV102" s="211"/>
      <c r="BW102" s="211"/>
      <c r="BX102" s="211"/>
      <c r="BY102" s="211"/>
      <c r="BZ102" s="211"/>
      <c r="CA102" s="211"/>
      <c r="CB102" s="211"/>
      <c r="CC102" s="211"/>
      <c r="CD102" s="211"/>
      <c r="CE102" s="211"/>
      <c r="CF102" s="211"/>
      <c r="CG102" s="211"/>
      <c r="CH102" s="211"/>
      <c r="CI102" s="211"/>
      <c r="CJ102" s="211"/>
      <c r="CK102" s="211"/>
      <c r="CL102" s="211"/>
      <c r="CM102" s="211"/>
      <c r="CN102" s="211"/>
      <c r="CO102" s="211"/>
      <c r="CP102" s="211"/>
      <c r="CQ102" s="211"/>
      <c r="CR102" s="211"/>
      <c r="CS102" s="211"/>
      <c r="CT102" s="211"/>
      <c r="CU102" s="211"/>
      <c r="CV102" s="211"/>
      <c r="CW102" s="211"/>
      <c r="CX102" s="211"/>
      <c r="CY102" s="211"/>
      <c r="CZ102" s="211"/>
      <c r="DA102" s="211"/>
      <c r="DB102" s="211"/>
      <c r="DC102" s="211"/>
      <c r="DD102" s="211"/>
      <c r="DE102" s="211"/>
      <c r="DF102" s="211"/>
      <c r="DG102" s="211"/>
      <c r="DH102" s="211"/>
      <c r="DI102" s="211"/>
      <c r="DJ102" s="211"/>
      <c r="DK102" s="211"/>
      <c r="DL102" s="211"/>
      <c r="DM102" s="211"/>
      <c r="DN102" s="211"/>
      <c r="DO102" s="211"/>
      <c r="DP102" s="211"/>
      <c r="DQ102" s="211"/>
      <c r="DR102" s="211"/>
      <c r="DS102" s="211"/>
      <c r="DT102" s="211"/>
      <c r="DU102" s="211"/>
      <c r="DV102" s="211"/>
      <c r="DW102" s="211"/>
      <c r="DX102" s="211"/>
      <c r="DY102" s="211"/>
      <c r="DZ102" s="211"/>
      <c r="EA102" s="211"/>
      <c r="EB102" s="211"/>
      <c r="EC102" s="211"/>
      <c r="ED102" s="211"/>
      <c r="EE102" s="211"/>
    </row>
    <row r="103" spans="2:135" s="15" customFormat="1" x14ac:dyDescent="0.25">
      <c r="B103" s="40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7"/>
      <c r="AA103" s="273"/>
      <c r="AB103" s="273"/>
      <c r="AC103" s="284"/>
      <c r="AD103" s="284"/>
      <c r="AE103" s="284"/>
      <c r="AF103" s="284"/>
      <c r="AG103" s="241">
        <f t="shared" si="28"/>
        <v>298.95935311776225</v>
      </c>
      <c r="AH103" s="242">
        <f t="shared" si="29"/>
        <v>3.7109375000000003E-3</v>
      </c>
      <c r="AI103" s="234">
        <f t="shared" si="34"/>
        <v>95</v>
      </c>
      <c r="AJ103" s="234">
        <f t="shared" si="25"/>
        <v>76</v>
      </c>
      <c r="AK103" s="243">
        <f t="shared" si="30"/>
        <v>76</v>
      </c>
      <c r="AL103" s="243">
        <f t="shared" si="31"/>
        <v>0.59842519685039375</v>
      </c>
      <c r="AM103" s="238">
        <f t="shared" si="20"/>
        <v>1</v>
      </c>
      <c r="AN103" s="244">
        <f t="shared" si="32"/>
        <v>1.8191676212756294</v>
      </c>
      <c r="AO103" s="244">
        <f t="shared" si="21"/>
        <v>1.0191676212756293</v>
      </c>
      <c r="AP103" s="244">
        <f t="shared" si="22"/>
        <v>1.4191676212756295</v>
      </c>
      <c r="AQ103" s="244">
        <f t="shared" si="23"/>
        <v>1.0191676212756293</v>
      </c>
      <c r="AR103" s="244">
        <f t="shared" si="33"/>
        <v>1.4191676212756295</v>
      </c>
      <c r="AS103" s="232"/>
      <c r="AT103" s="295">
        <f t="shared" si="26"/>
        <v>1.546292478084285</v>
      </c>
      <c r="AU103" s="296">
        <f t="shared" si="27"/>
        <v>1.8191676212756294</v>
      </c>
      <c r="AV103" s="237"/>
      <c r="AW103" s="208"/>
      <c r="AX103" s="208"/>
      <c r="AY103" s="238"/>
      <c r="AZ103" s="238"/>
      <c r="BA103" s="238"/>
      <c r="BB103" s="238"/>
      <c r="BC103" s="238"/>
      <c r="BD103" s="238"/>
      <c r="BE103" s="302"/>
      <c r="BF103" s="211"/>
      <c r="BG103" s="208"/>
      <c r="BH103" s="208"/>
      <c r="BI103" s="208"/>
      <c r="BJ103" s="208"/>
      <c r="BK103" s="208"/>
      <c r="BL103" s="208"/>
      <c r="BM103" s="208"/>
      <c r="BN103" s="208"/>
      <c r="BO103" s="208"/>
      <c r="BP103" s="208"/>
      <c r="BQ103" s="208"/>
      <c r="BR103" s="208"/>
      <c r="BS103" s="208"/>
      <c r="BT103" s="211"/>
      <c r="BU103" s="211"/>
      <c r="BV103" s="211"/>
      <c r="BW103" s="211"/>
      <c r="BX103" s="211"/>
      <c r="BY103" s="211"/>
      <c r="BZ103" s="211"/>
      <c r="CA103" s="211"/>
      <c r="CB103" s="211"/>
      <c r="CC103" s="211"/>
      <c r="CD103" s="211"/>
      <c r="CE103" s="211"/>
      <c r="CF103" s="211"/>
      <c r="CG103" s="211"/>
      <c r="CH103" s="211"/>
      <c r="CI103" s="211"/>
      <c r="CJ103" s="211"/>
      <c r="CK103" s="211"/>
      <c r="CL103" s="211"/>
      <c r="CM103" s="211"/>
      <c r="CN103" s="211"/>
      <c r="CO103" s="211"/>
      <c r="CP103" s="211"/>
      <c r="CQ103" s="211"/>
      <c r="CR103" s="211"/>
      <c r="CS103" s="211"/>
      <c r="CT103" s="211"/>
      <c r="CU103" s="211"/>
      <c r="CV103" s="211"/>
      <c r="CW103" s="211"/>
      <c r="CX103" s="211"/>
      <c r="CY103" s="211"/>
      <c r="CZ103" s="211"/>
      <c r="DA103" s="211"/>
      <c r="DB103" s="211"/>
      <c r="DC103" s="211"/>
      <c r="DD103" s="211"/>
      <c r="DE103" s="211"/>
      <c r="DF103" s="211"/>
      <c r="DG103" s="211"/>
      <c r="DH103" s="211"/>
      <c r="DI103" s="211"/>
      <c r="DJ103" s="211"/>
      <c r="DK103" s="211"/>
      <c r="DL103" s="211"/>
      <c r="DM103" s="211"/>
      <c r="DN103" s="211"/>
      <c r="DO103" s="211"/>
      <c r="DP103" s="211"/>
      <c r="DQ103" s="211"/>
      <c r="DR103" s="211"/>
      <c r="DS103" s="211"/>
      <c r="DT103" s="211"/>
      <c r="DU103" s="211"/>
      <c r="DV103" s="211"/>
      <c r="DW103" s="211"/>
      <c r="DX103" s="211"/>
      <c r="DY103" s="211"/>
      <c r="DZ103" s="211"/>
      <c r="EA103" s="211"/>
      <c r="EB103" s="211"/>
      <c r="EC103" s="211"/>
      <c r="ED103" s="211"/>
      <c r="EE103" s="211"/>
    </row>
    <row r="104" spans="2:135" s="15" customFormat="1" x14ac:dyDescent="0.25">
      <c r="B104" s="40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7"/>
      <c r="AA104" s="273"/>
      <c r="AB104" s="273"/>
      <c r="AC104" s="284"/>
      <c r="AD104" s="284"/>
      <c r="AE104" s="284"/>
      <c r="AF104" s="284"/>
      <c r="AG104" s="241">
        <f t="shared" si="28"/>
        <v>300.50948192156659</v>
      </c>
      <c r="AH104" s="242">
        <f t="shared" si="29"/>
        <v>3.7499999999999999E-3</v>
      </c>
      <c r="AI104" s="234">
        <f t="shared" si="34"/>
        <v>96</v>
      </c>
      <c r="AJ104" s="234">
        <f t="shared" si="25"/>
        <v>77</v>
      </c>
      <c r="AK104" s="243">
        <f t="shared" si="30"/>
        <v>77</v>
      </c>
      <c r="AL104" s="243">
        <f t="shared" si="31"/>
        <v>0.60629921259842523</v>
      </c>
      <c r="AM104" s="238">
        <f t="shared" si="20"/>
        <v>1</v>
      </c>
      <c r="AN104" s="244">
        <f t="shared" si="32"/>
        <v>1.8431040373450454</v>
      </c>
      <c r="AO104" s="244">
        <f t="shared" si="21"/>
        <v>1.0431040373450453</v>
      </c>
      <c r="AP104" s="244">
        <f t="shared" si="22"/>
        <v>1.4431040373450452</v>
      </c>
      <c r="AQ104" s="244">
        <f t="shared" si="23"/>
        <v>1.0431040373450453</v>
      </c>
      <c r="AR104" s="244">
        <f t="shared" si="33"/>
        <v>1.4431040373450452</v>
      </c>
      <c r="AS104" s="232"/>
      <c r="AT104" s="295">
        <f t="shared" si="26"/>
        <v>1.5666384317432887</v>
      </c>
      <c r="AU104" s="296">
        <f t="shared" si="27"/>
        <v>1.8431040373450454</v>
      </c>
      <c r="AV104" s="237"/>
      <c r="AW104" s="208"/>
      <c r="AX104" s="208"/>
      <c r="AY104" s="238"/>
      <c r="AZ104" s="238"/>
      <c r="BA104" s="238"/>
      <c r="BB104" s="238"/>
      <c r="BC104" s="238"/>
      <c r="BD104" s="238"/>
      <c r="BE104" s="302"/>
      <c r="BF104" s="211"/>
      <c r="BG104" s="208"/>
      <c r="BH104" s="208"/>
      <c r="BI104" s="208"/>
      <c r="BJ104" s="208"/>
      <c r="BK104" s="208"/>
      <c r="BL104" s="208"/>
      <c r="BM104" s="208"/>
      <c r="BN104" s="208"/>
      <c r="BO104" s="208"/>
      <c r="BP104" s="208"/>
      <c r="BQ104" s="208"/>
      <c r="BR104" s="208"/>
      <c r="BS104" s="208"/>
      <c r="BT104" s="211"/>
      <c r="BU104" s="211"/>
      <c r="BV104" s="211"/>
      <c r="BW104" s="211"/>
      <c r="BX104" s="211"/>
      <c r="BY104" s="211"/>
      <c r="BZ104" s="211"/>
      <c r="CA104" s="211"/>
      <c r="CB104" s="211"/>
      <c r="CC104" s="211"/>
      <c r="CD104" s="211"/>
      <c r="CE104" s="211"/>
      <c r="CF104" s="211"/>
      <c r="CG104" s="211"/>
      <c r="CH104" s="211"/>
      <c r="CI104" s="211"/>
      <c r="CJ104" s="211"/>
      <c r="CK104" s="211"/>
      <c r="CL104" s="211"/>
      <c r="CM104" s="211"/>
      <c r="CN104" s="211"/>
      <c r="CO104" s="211"/>
      <c r="CP104" s="211"/>
      <c r="CQ104" s="211"/>
      <c r="CR104" s="211"/>
      <c r="CS104" s="211"/>
      <c r="CT104" s="211"/>
      <c r="CU104" s="211"/>
      <c r="CV104" s="211"/>
      <c r="CW104" s="211"/>
      <c r="CX104" s="211"/>
      <c r="CY104" s="211"/>
      <c r="CZ104" s="211"/>
      <c r="DA104" s="211"/>
      <c r="DB104" s="211"/>
      <c r="DC104" s="211"/>
      <c r="DD104" s="211"/>
      <c r="DE104" s="211"/>
      <c r="DF104" s="211"/>
      <c r="DG104" s="211"/>
      <c r="DH104" s="211"/>
      <c r="DI104" s="211"/>
      <c r="DJ104" s="211"/>
      <c r="DK104" s="211"/>
      <c r="DL104" s="211"/>
      <c r="DM104" s="211"/>
      <c r="DN104" s="211"/>
      <c r="DO104" s="211"/>
      <c r="DP104" s="211"/>
      <c r="DQ104" s="211"/>
      <c r="DR104" s="211"/>
      <c r="DS104" s="211"/>
      <c r="DT104" s="211"/>
      <c r="DU104" s="211"/>
      <c r="DV104" s="211"/>
      <c r="DW104" s="211"/>
      <c r="DX104" s="211"/>
      <c r="DY104" s="211"/>
      <c r="DZ104" s="211"/>
      <c r="EA104" s="211"/>
      <c r="EB104" s="211"/>
      <c r="EC104" s="211"/>
      <c r="ED104" s="211"/>
      <c r="EE104" s="211"/>
    </row>
    <row r="105" spans="2:135" s="15" customFormat="1" x14ac:dyDescent="0.25">
      <c r="B105" s="40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7"/>
      <c r="AA105" s="273"/>
      <c r="AB105" s="273"/>
      <c r="AC105" s="284"/>
      <c r="AD105" s="284"/>
      <c r="AE105" s="284"/>
      <c r="AF105" s="284"/>
      <c r="AG105" s="241">
        <f t="shared" si="28"/>
        <v>302.01435510275434</v>
      </c>
      <c r="AH105" s="242">
        <f t="shared" si="29"/>
        <v>3.7890624999999999E-3</v>
      </c>
      <c r="AI105" s="234">
        <f t="shared" si="34"/>
        <v>97</v>
      </c>
      <c r="AJ105" s="234">
        <f t="shared" si="25"/>
        <v>78</v>
      </c>
      <c r="AK105" s="243">
        <f t="shared" si="30"/>
        <v>78</v>
      </c>
      <c r="AL105" s="243">
        <f t="shared" si="31"/>
        <v>0.61417322834645671</v>
      </c>
      <c r="AM105" s="238">
        <f t="shared" si="20"/>
        <v>1</v>
      </c>
      <c r="AN105" s="244">
        <f t="shared" si="32"/>
        <v>1.8670404534144616</v>
      </c>
      <c r="AO105" s="244">
        <f t="shared" si="21"/>
        <v>1.0670404534144615</v>
      </c>
      <c r="AP105" s="244">
        <f t="shared" si="22"/>
        <v>1.4670404534144614</v>
      </c>
      <c r="AQ105" s="244">
        <f t="shared" si="23"/>
        <v>1.0670404534144615</v>
      </c>
      <c r="AR105" s="244">
        <f t="shared" si="33"/>
        <v>1.4670404534144614</v>
      </c>
      <c r="AS105" s="232"/>
      <c r="AT105" s="295">
        <f t="shared" si="26"/>
        <v>1.5869843854022925</v>
      </c>
      <c r="AU105" s="296">
        <f t="shared" si="27"/>
        <v>1.8670404534144616</v>
      </c>
      <c r="AV105" s="237"/>
      <c r="AW105" s="208"/>
      <c r="AX105" s="208"/>
      <c r="AY105" s="238"/>
      <c r="AZ105" s="238"/>
      <c r="BA105" s="238"/>
      <c r="BB105" s="238"/>
      <c r="BC105" s="238"/>
      <c r="BD105" s="238"/>
      <c r="BE105" s="302"/>
      <c r="BF105" s="211"/>
      <c r="BG105" s="208"/>
      <c r="BH105" s="208"/>
      <c r="BI105" s="208"/>
      <c r="BJ105" s="208"/>
      <c r="BK105" s="208"/>
      <c r="BL105" s="208"/>
      <c r="BM105" s="208"/>
      <c r="BN105" s="208"/>
      <c r="BO105" s="208"/>
      <c r="BP105" s="208"/>
      <c r="BQ105" s="208"/>
      <c r="BR105" s="208"/>
      <c r="BS105" s="208"/>
      <c r="BT105" s="211"/>
      <c r="BU105" s="211"/>
      <c r="BV105" s="211"/>
      <c r="BW105" s="211"/>
      <c r="BX105" s="211"/>
      <c r="BY105" s="211"/>
      <c r="BZ105" s="211"/>
      <c r="CA105" s="211"/>
      <c r="CB105" s="211"/>
      <c r="CC105" s="211"/>
      <c r="CD105" s="211"/>
      <c r="CE105" s="211"/>
      <c r="CF105" s="211"/>
      <c r="CG105" s="211"/>
      <c r="CH105" s="211"/>
      <c r="CI105" s="211"/>
      <c r="CJ105" s="211"/>
      <c r="CK105" s="211"/>
      <c r="CL105" s="211"/>
      <c r="CM105" s="211"/>
      <c r="CN105" s="211"/>
      <c r="CO105" s="211"/>
      <c r="CP105" s="211"/>
      <c r="CQ105" s="211"/>
      <c r="CR105" s="211"/>
      <c r="CS105" s="211"/>
      <c r="CT105" s="211"/>
      <c r="CU105" s="211"/>
      <c r="CV105" s="211"/>
      <c r="CW105" s="211"/>
      <c r="CX105" s="211"/>
      <c r="CY105" s="211"/>
      <c r="CZ105" s="211"/>
      <c r="DA105" s="211"/>
      <c r="DB105" s="211"/>
      <c r="DC105" s="211"/>
      <c r="DD105" s="211"/>
      <c r="DE105" s="211"/>
      <c r="DF105" s="211"/>
      <c r="DG105" s="211"/>
      <c r="DH105" s="211"/>
      <c r="DI105" s="211"/>
      <c r="DJ105" s="211"/>
      <c r="DK105" s="211"/>
      <c r="DL105" s="211"/>
      <c r="DM105" s="211"/>
      <c r="DN105" s="211"/>
      <c r="DO105" s="211"/>
      <c r="DP105" s="211"/>
      <c r="DQ105" s="211"/>
      <c r="DR105" s="211"/>
      <c r="DS105" s="211"/>
      <c r="DT105" s="211"/>
      <c r="DU105" s="211"/>
      <c r="DV105" s="211"/>
      <c r="DW105" s="211"/>
      <c r="DX105" s="211"/>
      <c r="DY105" s="211"/>
      <c r="DZ105" s="211"/>
      <c r="EA105" s="211"/>
      <c r="EB105" s="211"/>
      <c r="EC105" s="211"/>
      <c r="ED105" s="211"/>
      <c r="EE105" s="211"/>
    </row>
    <row r="106" spans="2:135" s="15" customFormat="1" x14ac:dyDescent="0.25">
      <c r="B106" s="40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7"/>
      <c r="AA106" s="273"/>
      <c r="AB106" s="273"/>
      <c r="AC106" s="284"/>
      <c r="AD106" s="284"/>
      <c r="AE106" s="284"/>
      <c r="AF106" s="284"/>
      <c r="AG106" s="241">
        <f t="shared" si="28"/>
        <v>303.4737460329597</v>
      </c>
      <c r="AH106" s="242">
        <f t="shared" si="29"/>
        <v>3.8281249999999999E-3</v>
      </c>
      <c r="AI106" s="234">
        <f t="shared" si="34"/>
        <v>98</v>
      </c>
      <c r="AJ106" s="234">
        <f t="shared" si="25"/>
        <v>79</v>
      </c>
      <c r="AK106" s="243">
        <f t="shared" si="30"/>
        <v>79</v>
      </c>
      <c r="AL106" s="243">
        <f t="shared" si="31"/>
        <v>0.62204724409448819</v>
      </c>
      <c r="AM106" s="238">
        <f t="shared" si="20"/>
        <v>1</v>
      </c>
      <c r="AN106" s="244">
        <f t="shared" si="32"/>
        <v>1.8909768694838778</v>
      </c>
      <c r="AO106" s="244">
        <f t="shared" si="21"/>
        <v>1.0909768694838777</v>
      </c>
      <c r="AP106" s="244">
        <f t="shared" si="22"/>
        <v>1.4909768694838776</v>
      </c>
      <c r="AQ106" s="244">
        <f t="shared" si="23"/>
        <v>1.0909768694838777</v>
      </c>
      <c r="AR106" s="244">
        <f t="shared" si="33"/>
        <v>1.4909768694838776</v>
      </c>
      <c r="AS106" s="232"/>
      <c r="AT106" s="295">
        <f t="shared" si="26"/>
        <v>1.6073303390612961</v>
      </c>
      <c r="AU106" s="296">
        <f t="shared" si="27"/>
        <v>1.8909768694838778</v>
      </c>
      <c r="AV106" s="237"/>
      <c r="AW106" s="208"/>
      <c r="AX106" s="208"/>
      <c r="AY106" s="238"/>
      <c r="AZ106" s="238"/>
      <c r="BA106" s="238"/>
      <c r="BB106" s="238"/>
      <c r="BC106" s="238"/>
      <c r="BD106" s="238"/>
      <c r="BE106" s="302"/>
      <c r="BF106" s="211"/>
      <c r="BG106" s="208"/>
      <c r="BH106" s="208"/>
      <c r="BI106" s="208"/>
      <c r="BJ106" s="208"/>
      <c r="BK106" s="208"/>
      <c r="BL106" s="208"/>
      <c r="BM106" s="208"/>
      <c r="BN106" s="208"/>
      <c r="BO106" s="208"/>
      <c r="BP106" s="208"/>
      <c r="BQ106" s="208"/>
      <c r="BR106" s="208"/>
      <c r="BS106" s="208"/>
      <c r="BT106" s="211"/>
      <c r="BU106" s="211"/>
      <c r="BV106" s="211"/>
      <c r="BW106" s="211"/>
      <c r="BX106" s="211"/>
      <c r="BY106" s="211"/>
      <c r="BZ106" s="211"/>
      <c r="CA106" s="211"/>
      <c r="CB106" s="211"/>
      <c r="CC106" s="211"/>
      <c r="CD106" s="211"/>
      <c r="CE106" s="211"/>
      <c r="CF106" s="211"/>
      <c r="CG106" s="211"/>
      <c r="CH106" s="211"/>
      <c r="CI106" s="211"/>
      <c r="CJ106" s="211"/>
      <c r="CK106" s="211"/>
      <c r="CL106" s="211"/>
      <c r="CM106" s="211"/>
      <c r="CN106" s="211"/>
      <c r="CO106" s="211"/>
      <c r="CP106" s="211"/>
      <c r="CQ106" s="211"/>
      <c r="CR106" s="211"/>
      <c r="CS106" s="211"/>
      <c r="CT106" s="211"/>
      <c r="CU106" s="211"/>
      <c r="CV106" s="211"/>
      <c r="CW106" s="211"/>
      <c r="CX106" s="211"/>
      <c r="CY106" s="211"/>
      <c r="CZ106" s="211"/>
      <c r="DA106" s="211"/>
      <c r="DB106" s="211"/>
      <c r="DC106" s="211"/>
      <c r="DD106" s="211"/>
      <c r="DE106" s="211"/>
      <c r="DF106" s="211"/>
      <c r="DG106" s="211"/>
      <c r="DH106" s="211"/>
      <c r="DI106" s="211"/>
      <c r="DJ106" s="211"/>
      <c r="DK106" s="211"/>
      <c r="DL106" s="211"/>
      <c r="DM106" s="211"/>
      <c r="DN106" s="211"/>
      <c r="DO106" s="211"/>
      <c r="DP106" s="211"/>
      <c r="DQ106" s="211"/>
      <c r="DR106" s="211"/>
      <c r="DS106" s="211"/>
      <c r="DT106" s="211"/>
      <c r="DU106" s="211"/>
      <c r="DV106" s="211"/>
      <c r="DW106" s="211"/>
      <c r="DX106" s="211"/>
      <c r="DY106" s="211"/>
      <c r="DZ106" s="211"/>
      <c r="EA106" s="211"/>
      <c r="EB106" s="211"/>
      <c r="EC106" s="211"/>
      <c r="ED106" s="211"/>
      <c r="EE106" s="211"/>
    </row>
    <row r="107" spans="2:135" s="15" customFormat="1" x14ac:dyDescent="0.25">
      <c r="B107" s="40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7"/>
      <c r="AA107" s="273"/>
      <c r="AB107" s="273"/>
      <c r="AC107" s="284"/>
      <c r="AD107" s="284"/>
      <c r="AE107" s="284"/>
      <c r="AF107" s="284"/>
      <c r="AG107" s="241">
        <f t="shared" si="28"/>
        <v>304.88743493327672</v>
      </c>
      <c r="AH107" s="242">
        <f t="shared" si="29"/>
        <v>3.8671875E-3</v>
      </c>
      <c r="AI107" s="234">
        <f t="shared" si="34"/>
        <v>99</v>
      </c>
      <c r="AJ107" s="234">
        <f t="shared" si="25"/>
        <v>80</v>
      </c>
      <c r="AK107" s="243">
        <f t="shared" si="30"/>
        <v>80</v>
      </c>
      <c r="AL107" s="243">
        <f t="shared" si="31"/>
        <v>0.62992125984251968</v>
      </c>
      <c r="AM107" s="238">
        <f t="shared" si="20"/>
        <v>1</v>
      </c>
      <c r="AN107" s="244">
        <f t="shared" si="32"/>
        <v>1.9149132855532938</v>
      </c>
      <c r="AO107" s="244">
        <f t="shared" si="21"/>
        <v>1.1149132855532937</v>
      </c>
      <c r="AP107" s="244">
        <f t="shared" si="22"/>
        <v>1.5149132855532939</v>
      </c>
      <c r="AQ107" s="244">
        <f t="shared" si="23"/>
        <v>1.1149132855532937</v>
      </c>
      <c r="AR107" s="244">
        <f t="shared" si="33"/>
        <v>1.5149132855532939</v>
      </c>
      <c r="AS107" s="232"/>
      <c r="AT107" s="295">
        <f t="shared" si="26"/>
        <v>1.6276762927202999</v>
      </c>
      <c r="AU107" s="296">
        <f t="shared" si="27"/>
        <v>1.9149132855532938</v>
      </c>
      <c r="AV107" s="237"/>
      <c r="AW107" s="208"/>
      <c r="AX107" s="208"/>
      <c r="AY107" s="238"/>
      <c r="AZ107" s="238"/>
      <c r="BA107" s="238"/>
      <c r="BB107" s="238"/>
      <c r="BC107" s="238"/>
      <c r="BD107" s="238"/>
      <c r="BE107" s="302"/>
      <c r="BF107" s="211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08"/>
      <c r="BR107" s="208"/>
      <c r="BS107" s="208"/>
      <c r="BT107" s="211"/>
      <c r="BU107" s="211"/>
      <c r="BV107" s="211"/>
      <c r="BW107" s="211"/>
      <c r="BX107" s="211"/>
      <c r="BY107" s="211"/>
      <c r="BZ107" s="211"/>
      <c r="CA107" s="211"/>
      <c r="CB107" s="211"/>
      <c r="CC107" s="211"/>
      <c r="CD107" s="211"/>
      <c r="CE107" s="211"/>
      <c r="CF107" s="211"/>
      <c r="CG107" s="211"/>
      <c r="CH107" s="211"/>
      <c r="CI107" s="211"/>
      <c r="CJ107" s="211"/>
      <c r="CK107" s="211"/>
      <c r="CL107" s="211"/>
      <c r="CM107" s="211"/>
      <c r="CN107" s="211"/>
      <c r="CO107" s="211"/>
      <c r="CP107" s="211"/>
      <c r="CQ107" s="211"/>
      <c r="CR107" s="211"/>
      <c r="CS107" s="211"/>
      <c r="CT107" s="211"/>
      <c r="CU107" s="211"/>
      <c r="CV107" s="211"/>
      <c r="CW107" s="211"/>
      <c r="CX107" s="211"/>
      <c r="CY107" s="211"/>
      <c r="CZ107" s="211"/>
      <c r="DA107" s="211"/>
      <c r="DB107" s="211"/>
      <c r="DC107" s="211"/>
      <c r="DD107" s="211"/>
      <c r="DE107" s="211"/>
      <c r="DF107" s="211"/>
      <c r="DG107" s="211"/>
      <c r="DH107" s="211"/>
      <c r="DI107" s="211"/>
      <c r="DJ107" s="211"/>
      <c r="DK107" s="211"/>
      <c r="DL107" s="211"/>
      <c r="DM107" s="211"/>
      <c r="DN107" s="211"/>
      <c r="DO107" s="211"/>
      <c r="DP107" s="211"/>
      <c r="DQ107" s="211"/>
      <c r="DR107" s="211"/>
      <c r="DS107" s="211"/>
      <c r="DT107" s="211"/>
      <c r="DU107" s="211"/>
      <c r="DV107" s="211"/>
      <c r="DW107" s="211"/>
      <c r="DX107" s="211"/>
      <c r="DY107" s="211"/>
      <c r="DZ107" s="211"/>
      <c r="EA107" s="211"/>
      <c r="EB107" s="211"/>
      <c r="EC107" s="211"/>
      <c r="ED107" s="211"/>
      <c r="EE107" s="211"/>
    </row>
    <row r="108" spans="2:135" s="15" customFormat="1" x14ac:dyDescent="0.25">
      <c r="B108" s="40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7"/>
      <c r="AA108" s="273"/>
      <c r="AB108" s="273"/>
      <c r="AC108" s="284"/>
      <c r="AD108" s="284"/>
      <c r="AE108" s="284"/>
      <c r="AF108" s="284"/>
      <c r="AG108" s="241">
        <f t="shared" si="28"/>
        <v>306.25520890735686</v>
      </c>
      <c r="AH108" s="242">
        <f t="shared" si="29"/>
        <v>3.90625E-3</v>
      </c>
      <c r="AI108" s="234">
        <f t="shared" si="34"/>
        <v>100</v>
      </c>
      <c r="AJ108" s="234">
        <f t="shared" si="25"/>
        <v>81</v>
      </c>
      <c r="AK108" s="243">
        <f t="shared" si="30"/>
        <v>81</v>
      </c>
      <c r="AL108" s="243">
        <f t="shared" si="31"/>
        <v>0.63779527559055116</v>
      </c>
      <c r="AM108" s="238">
        <f t="shared" si="20"/>
        <v>1</v>
      </c>
      <c r="AN108" s="244">
        <f t="shared" si="32"/>
        <v>1.93884970162271</v>
      </c>
      <c r="AO108" s="244">
        <f t="shared" si="21"/>
        <v>1.1388497016227099</v>
      </c>
      <c r="AP108" s="244">
        <f t="shared" si="22"/>
        <v>1.5388497016227101</v>
      </c>
      <c r="AQ108" s="244">
        <f t="shared" si="23"/>
        <v>1.1388497016227099</v>
      </c>
      <c r="AR108" s="244">
        <f t="shared" si="33"/>
        <v>1.5388497016227101</v>
      </c>
      <c r="AS108" s="232"/>
      <c r="AT108" s="295">
        <f t="shared" si="26"/>
        <v>1.6480222463793035</v>
      </c>
      <c r="AU108" s="296">
        <f t="shared" si="27"/>
        <v>1.93884970162271</v>
      </c>
      <c r="AV108" s="237"/>
      <c r="AW108" s="208"/>
      <c r="AX108" s="208"/>
      <c r="AY108" s="238"/>
      <c r="AZ108" s="238"/>
      <c r="BA108" s="238"/>
      <c r="BB108" s="238"/>
      <c r="BC108" s="238"/>
      <c r="BD108" s="238"/>
      <c r="BE108" s="302"/>
      <c r="BF108" s="211"/>
      <c r="BG108" s="208"/>
      <c r="BH108" s="208"/>
      <c r="BI108" s="208"/>
      <c r="BJ108" s="208"/>
      <c r="BK108" s="208"/>
      <c r="BL108" s="208"/>
      <c r="BM108" s="208"/>
      <c r="BN108" s="208"/>
      <c r="BO108" s="208"/>
      <c r="BP108" s="208"/>
      <c r="BQ108" s="208"/>
      <c r="BR108" s="208"/>
      <c r="BS108" s="208"/>
      <c r="BT108" s="211"/>
      <c r="BU108" s="211"/>
      <c r="BV108" s="211"/>
      <c r="BW108" s="211"/>
      <c r="BX108" s="211"/>
      <c r="BY108" s="211"/>
      <c r="BZ108" s="211"/>
      <c r="CA108" s="211"/>
      <c r="CB108" s="211"/>
      <c r="CC108" s="211"/>
      <c r="CD108" s="211"/>
      <c r="CE108" s="211"/>
      <c r="CF108" s="211"/>
      <c r="CG108" s="211"/>
      <c r="CH108" s="211"/>
      <c r="CI108" s="211"/>
      <c r="CJ108" s="211"/>
      <c r="CK108" s="211"/>
      <c r="CL108" s="211"/>
      <c r="CM108" s="211"/>
      <c r="CN108" s="211"/>
      <c r="CO108" s="211"/>
      <c r="CP108" s="211"/>
      <c r="CQ108" s="211"/>
      <c r="CR108" s="211"/>
      <c r="CS108" s="211"/>
      <c r="CT108" s="211"/>
      <c r="CU108" s="211"/>
      <c r="CV108" s="211"/>
      <c r="CW108" s="211"/>
      <c r="CX108" s="211"/>
      <c r="CY108" s="211"/>
      <c r="CZ108" s="211"/>
      <c r="DA108" s="211"/>
      <c r="DB108" s="211"/>
      <c r="DC108" s="211"/>
      <c r="DD108" s="211"/>
      <c r="DE108" s="211"/>
      <c r="DF108" s="211"/>
      <c r="DG108" s="211"/>
      <c r="DH108" s="211"/>
      <c r="DI108" s="211"/>
      <c r="DJ108" s="211"/>
      <c r="DK108" s="211"/>
      <c r="DL108" s="211"/>
      <c r="DM108" s="211"/>
      <c r="DN108" s="211"/>
      <c r="DO108" s="211"/>
      <c r="DP108" s="211"/>
      <c r="DQ108" s="211"/>
      <c r="DR108" s="211"/>
      <c r="DS108" s="211"/>
      <c r="DT108" s="211"/>
      <c r="DU108" s="211"/>
      <c r="DV108" s="211"/>
      <c r="DW108" s="211"/>
      <c r="DX108" s="211"/>
      <c r="DY108" s="211"/>
      <c r="DZ108" s="211"/>
      <c r="EA108" s="211"/>
      <c r="EB108" s="211"/>
      <c r="EC108" s="211"/>
      <c r="ED108" s="211"/>
      <c r="EE108" s="211"/>
    </row>
    <row r="109" spans="2:135" s="15" customFormat="1" x14ac:dyDescent="0.25">
      <c r="B109" s="40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7"/>
      <c r="AA109" s="273"/>
      <c r="AB109" s="273"/>
      <c r="AC109" s="284"/>
      <c r="AD109" s="284"/>
      <c r="AE109" s="284"/>
      <c r="AF109" s="284"/>
      <c r="AG109" s="241">
        <f t="shared" si="28"/>
        <v>307.57686197347073</v>
      </c>
      <c r="AH109" s="242">
        <f t="shared" si="29"/>
        <v>3.9453125E-3</v>
      </c>
      <c r="AI109" s="234">
        <f t="shared" si="34"/>
        <v>101</v>
      </c>
      <c r="AJ109" s="234">
        <f t="shared" si="25"/>
        <v>82</v>
      </c>
      <c r="AK109" s="243">
        <f t="shared" si="30"/>
        <v>82</v>
      </c>
      <c r="AL109" s="243">
        <f t="shared" si="31"/>
        <v>0.64566929133858264</v>
      </c>
      <c r="AM109" s="238">
        <f t="shared" si="20"/>
        <v>1</v>
      </c>
      <c r="AN109" s="244">
        <f t="shared" si="32"/>
        <v>1.9627861176921262</v>
      </c>
      <c r="AO109" s="244">
        <f t="shared" si="21"/>
        <v>1.1627861176921261</v>
      </c>
      <c r="AP109" s="244">
        <f t="shared" si="22"/>
        <v>1.5627861176921263</v>
      </c>
      <c r="AQ109" s="244">
        <f t="shared" si="23"/>
        <v>1.1627861176921261</v>
      </c>
      <c r="AR109" s="244">
        <f t="shared" si="33"/>
        <v>1.5627861176921263</v>
      </c>
      <c r="AS109" s="232"/>
      <c r="AT109" s="295">
        <f t="shared" si="26"/>
        <v>1.6683682000383073</v>
      </c>
      <c r="AU109" s="296">
        <f t="shared" si="27"/>
        <v>1.9627861176921262</v>
      </c>
      <c r="AV109" s="237"/>
      <c r="AW109" s="208"/>
      <c r="AX109" s="208"/>
      <c r="AY109" s="238"/>
      <c r="AZ109" s="238"/>
      <c r="BA109" s="238"/>
      <c r="BB109" s="238"/>
      <c r="BC109" s="238"/>
      <c r="BD109" s="238"/>
      <c r="BE109" s="302"/>
      <c r="BF109" s="211"/>
      <c r="BG109" s="208"/>
      <c r="BH109" s="208"/>
      <c r="BI109" s="208"/>
      <c r="BJ109" s="208"/>
      <c r="BK109" s="208"/>
      <c r="BL109" s="208"/>
      <c r="BM109" s="208"/>
      <c r="BN109" s="208"/>
      <c r="BO109" s="208"/>
      <c r="BP109" s="208"/>
      <c r="BQ109" s="208"/>
      <c r="BR109" s="208"/>
      <c r="BS109" s="208"/>
      <c r="BT109" s="211"/>
      <c r="BU109" s="211"/>
      <c r="BV109" s="211"/>
      <c r="BW109" s="211"/>
      <c r="BX109" s="211"/>
      <c r="BY109" s="211"/>
      <c r="BZ109" s="211"/>
      <c r="CA109" s="211"/>
      <c r="CB109" s="211"/>
      <c r="CC109" s="211"/>
      <c r="CD109" s="211"/>
      <c r="CE109" s="211"/>
      <c r="CF109" s="211"/>
      <c r="CG109" s="211"/>
      <c r="CH109" s="211"/>
      <c r="CI109" s="211"/>
      <c r="CJ109" s="211"/>
      <c r="CK109" s="211"/>
      <c r="CL109" s="211"/>
      <c r="CM109" s="211"/>
      <c r="CN109" s="211"/>
      <c r="CO109" s="211"/>
      <c r="CP109" s="211"/>
      <c r="CQ109" s="211"/>
      <c r="CR109" s="211"/>
      <c r="CS109" s="211"/>
      <c r="CT109" s="211"/>
      <c r="CU109" s="211"/>
      <c r="CV109" s="211"/>
      <c r="CW109" s="211"/>
      <c r="CX109" s="211"/>
      <c r="CY109" s="211"/>
      <c r="CZ109" s="211"/>
      <c r="DA109" s="211"/>
      <c r="DB109" s="211"/>
      <c r="DC109" s="211"/>
      <c r="DD109" s="211"/>
      <c r="DE109" s="211"/>
      <c r="DF109" s="211"/>
      <c r="DG109" s="211"/>
      <c r="DH109" s="211"/>
      <c r="DI109" s="211"/>
      <c r="DJ109" s="211"/>
      <c r="DK109" s="211"/>
      <c r="DL109" s="211"/>
      <c r="DM109" s="211"/>
      <c r="DN109" s="211"/>
      <c r="DO109" s="211"/>
      <c r="DP109" s="211"/>
      <c r="DQ109" s="211"/>
      <c r="DR109" s="211"/>
      <c r="DS109" s="211"/>
      <c r="DT109" s="211"/>
      <c r="DU109" s="211"/>
      <c r="DV109" s="211"/>
      <c r="DW109" s="211"/>
      <c r="DX109" s="211"/>
      <c r="DY109" s="211"/>
      <c r="DZ109" s="211"/>
      <c r="EA109" s="211"/>
      <c r="EB109" s="211"/>
      <c r="EC109" s="211"/>
      <c r="ED109" s="211"/>
      <c r="EE109" s="211"/>
    </row>
    <row r="110" spans="2:135" s="15" customFormat="1" x14ac:dyDescent="0.25">
      <c r="B110" s="40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7"/>
      <c r="AA110" s="273"/>
      <c r="AB110" s="273"/>
      <c r="AC110" s="284"/>
      <c r="AD110" s="284"/>
      <c r="AE110" s="284"/>
      <c r="AF110" s="284"/>
      <c r="AG110" s="241">
        <f t="shared" si="28"/>
        <v>308.85219509552803</v>
      </c>
      <c r="AH110" s="242">
        <f t="shared" si="29"/>
        <v>3.9843750000000001E-3</v>
      </c>
      <c r="AI110" s="234">
        <f t="shared" si="34"/>
        <v>102</v>
      </c>
      <c r="AJ110" s="234">
        <f t="shared" si="25"/>
        <v>83</v>
      </c>
      <c r="AK110" s="243">
        <f t="shared" si="30"/>
        <v>83</v>
      </c>
      <c r="AL110" s="243">
        <f t="shared" si="31"/>
        <v>0.65354330708661412</v>
      </c>
      <c r="AM110" s="238">
        <f t="shared" si="20"/>
        <v>1</v>
      </c>
      <c r="AN110" s="244">
        <f t="shared" si="32"/>
        <v>1.9867225337615422</v>
      </c>
      <c r="AO110" s="244">
        <f t="shared" si="21"/>
        <v>1.1867225337615421</v>
      </c>
      <c r="AP110" s="244">
        <f t="shared" si="22"/>
        <v>1.586722533761542</v>
      </c>
      <c r="AQ110" s="244">
        <f t="shared" si="23"/>
        <v>1.1867225337615421</v>
      </c>
      <c r="AR110" s="244">
        <f t="shared" si="33"/>
        <v>1.586722533761542</v>
      </c>
      <c r="AS110" s="232"/>
      <c r="AT110" s="295">
        <f t="shared" si="26"/>
        <v>1.6887141536973109</v>
      </c>
      <c r="AU110" s="296">
        <f t="shared" si="27"/>
        <v>1.9867225337615422</v>
      </c>
      <c r="AV110" s="237"/>
      <c r="AW110" s="208"/>
      <c r="AX110" s="208"/>
      <c r="AY110" s="238"/>
      <c r="AZ110" s="238"/>
      <c r="BA110" s="238"/>
      <c r="BB110" s="238"/>
      <c r="BC110" s="238"/>
      <c r="BD110" s="238"/>
      <c r="BE110" s="302"/>
      <c r="BF110" s="211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  <c r="BQ110" s="208"/>
      <c r="BR110" s="208"/>
      <c r="BS110" s="208"/>
      <c r="BT110" s="211"/>
      <c r="BU110" s="211"/>
      <c r="BV110" s="211"/>
      <c r="BW110" s="211"/>
      <c r="BX110" s="211"/>
      <c r="BY110" s="211"/>
      <c r="BZ110" s="211"/>
      <c r="CA110" s="211"/>
      <c r="CB110" s="211"/>
      <c r="CC110" s="211"/>
      <c r="CD110" s="211"/>
      <c r="CE110" s="211"/>
      <c r="CF110" s="211"/>
      <c r="CG110" s="211"/>
      <c r="CH110" s="211"/>
      <c r="CI110" s="211"/>
      <c r="CJ110" s="211"/>
      <c r="CK110" s="211"/>
      <c r="CL110" s="211"/>
      <c r="CM110" s="211"/>
      <c r="CN110" s="211"/>
      <c r="CO110" s="211"/>
      <c r="CP110" s="211"/>
      <c r="CQ110" s="211"/>
      <c r="CR110" s="211"/>
      <c r="CS110" s="211"/>
      <c r="CT110" s="211"/>
      <c r="CU110" s="211"/>
      <c r="CV110" s="211"/>
      <c r="CW110" s="211"/>
      <c r="CX110" s="211"/>
      <c r="CY110" s="211"/>
      <c r="CZ110" s="211"/>
      <c r="DA110" s="211"/>
      <c r="DB110" s="211"/>
      <c r="DC110" s="211"/>
      <c r="DD110" s="211"/>
      <c r="DE110" s="211"/>
      <c r="DF110" s="211"/>
      <c r="DG110" s="211"/>
      <c r="DH110" s="211"/>
      <c r="DI110" s="211"/>
      <c r="DJ110" s="211"/>
      <c r="DK110" s="211"/>
      <c r="DL110" s="211"/>
      <c r="DM110" s="211"/>
      <c r="DN110" s="211"/>
      <c r="DO110" s="211"/>
      <c r="DP110" s="211"/>
      <c r="DQ110" s="211"/>
      <c r="DR110" s="211"/>
      <c r="DS110" s="211"/>
      <c r="DT110" s="211"/>
      <c r="DU110" s="211"/>
      <c r="DV110" s="211"/>
      <c r="DW110" s="211"/>
      <c r="DX110" s="211"/>
      <c r="DY110" s="211"/>
      <c r="DZ110" s="211"/>
      <c r="EA110" s="211"/>
      <c r="EB110" s="211"/>
      <c r="EC110" s="211"/>
      <c r="ED110" s="211"/>
      <c r="EE110" s="211"/>
    </row>
    <row r="111" spans="2:135" s="15" customFormat="1" x14ac:dyDescent="0.25">
      <c r="B111" s="40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7"/>
      <c r="AA111" s="273"/>
      <c r="AB111" s="273"/>
      <c r="AC111" s="284"/>
      <c r="AD111" s="284"/>
      <c r="AE111" s="284"/>
      <c r="AF111" s="284"/>
      <c r="AG111" s="241">
        <f t="shared" si="28"/>
        <v>310.08101621305161</v>
      </c>
      <c r="AH111" s="242">
        <f t="shared" si="29"/>
        <v>4.0234375000000001E-3</v>
      </c>
      <c r="AI111" s="234">
        <f t="shared" si="34"/>
        <v>103</v>
      </c>
      <c r="AJ111" s="234">
        <f t="shared" si="25"/>
        <v>84</v>
      </c>
      <c r="AK111" s="243">
        <f t="shared" si="30"/>
        <v>84</v>
      </c>
      <c r="AL111" s="243">
        <f t="shared" si="31"/>
        <v>0.66141732283464572</v>
      </c>
      <c r="AM111" s="238">
        <f t="shared" si="20"/>
        <v>1</v>
      </c>
      <c r="AN111" s="244">
        <f t="shared" si="32"/>
        <v>2.0106589498309586</v>
      </c>
      <c r="AO111" s="244">
        <f t="shared" si="21"/>
        <v>1.2106589498309586</v>
      </c>
      <c r="AP111" s="244">
        <f t="shared" si="22"/>
        <v>1.6106589498309587</v>
      </c>
      <c r="AQ111" s="244">
        <f t="shared" si="23"/>
        <v>1.2106589498309586</v>
      </c>
      <c r="AR111" s="244">
        <f t="shared" si="33"/>
        <v>1.6106589498309587</v>
      </c>
      <c r="AS111" s="232"/>
      <c r="AT111" s="295">
        <f t="shared" si="26"/>
        <v>1.709060107356315</v>
      </c>
      <c r="AU111" s="296">
        <f t="shared" si="27"/>
        <v>2.0106589498309586</v>
      </c>
      <c r="AV111" s="237"/>
      <c r="AW111" s="208"/>
      <c r="AX111" s="208"/>
      <c r="AY111" s="238"/>
      <c r="AZ111" s="238"/>
      <c r="BA111" s="238"/>
      <c r="BB111" s="238"/>
      <c r="BC111" s="238"/>
      <c r="BD111" s="238"/>
      <c r="BE111" s="302"/>
      <c r="BF111" s="211"/>
      <c r="BG111" s="208"/>
      <c r="BH111" s="208"/>
      <c r="BI111" s="208"/>
      <c r="BJ111" s="208"/>
      <c r="BK111" s="208"/>
      <c r="BL111" s="208"/>
      <c r="BM111" s="208"/>
      <c r="BN111" s="208"/>
      <c r="BO111" s="208"/>
      <c r="BP111" s="208"/>
      <c r="BQ111" s="208"/>
      <c r="BR111" s="208"/>
      <c r="BS111" s="208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211"/>
      <c r="CD111" s="211"/>
      <c r="CE111" s="211"/>
      <c r="CF111" s="211"/>
      <c r="CG111" s="211"/>
      <c r="CH111" s="211"/>
      <c r="CI111" s="211"/>
      <c r="CJ111" s="211"/>
      <c r="CK111" s="211"/>
      <c r="CL111" s="211"/>
      <c r="CM111" s="211"/>
      <c r="CN111" s="211"/>
      <c r="CO111" s="211"/>
      <c r="CP111" s="211"/>
      <c r="CQ111" s="211"/>
      <c r="CR111" s="211"/>
      <c r="CS111" s="211"/>
      <c r="CT111" s="211"/>
      <c r="CU111" s="211"/>
      <c r="CV111" s="211"/>
      <c r="CW111" s="211"/>
      <c r="CX111" s="211"/>
      <c r="CY111" s="211"/>
      <c r="CZ111" s="211"/>
      <c r="DA111" s="211"/>
      <c r="DB111" s="211"/>
      <c r="DC111" s="211"/>
      <c r="DD111" s="211"/>
      <c r="DE111" s="211"/>
      <c r="DF111" s="211"/>
      <c r="DG111" s="211"/>
      <c r="DH111" s="211"/>
      <c r="DI111" s="211"/>
      <c r="DJ111" s="211"/>
      <c r="DK111" s="211"/>
      <c r="DL111" s="211"/>
      <c r="DM111" s="211"/>
      <c r="DN111" s="211"/>
      <c r="DO111" s="211"/>
      <c r="DP111" s="211"/>
      <c r="DQ111" s="211"/>
      <c r="DR111" s="211"/>
      <c r="DS111" s="211"/>
      <c r="DT111" s="211"/>
      <c r="DU111" s="211"/>
      <c r="DV111" s="211"/>
      <c r="DW111" s="211"/>
      <c r="DX111" s="211"/>
      <c r="DY111" s="211"/>
      <c r="DZ111" s="211"/>
      <c r="EA111" s="211"/>
      <c r="EB111" s="211"/>
      <c r="EC111" s="211"/>
      <c r="ED111" s="211"/>
      <c r="EE111" s="211"/>
    </row>
    <row r="112" spans="2:135" s="15" customFormat="1" x14ac:dyDescent="0.25">
      <c r="B112" s="40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7"/>
      <c r="AA112" s="273"/>
      <c r="AB112" s="273"/>
      <c r="AC112" s="284"/>
      <c r="AD112" s="284"/>
      <c r="AE112" s="284"/>
      <c r="AF112" s="284"/>
      <c r="AG112" s="241">
        <f t="shared" si="28"/>
        <v>311.26314027010113</v>
      </c>
      <c r="AH112" s="242">
        <f t="shared" si="29"/>
        <v>4.0625000000000001E-3</v>
      </c>
      <c r="AI112" s="234">
        <f t="shared" si="34"/>
        <v>104</v>
      </c>
      <c r="AJ112" s="234">
        <f t="shared" si="25"/>
        <v>85</v>
      </c>
      <c r="AK112" s="243">
        <f t="shared" si="30"/>
        <v>85</v>
      </c>
      <c r="AL112" s="243">
        <f t="shared" si="31"/>
        <v>0.6692913385826772</v>
      </c>
      <c r="AM112" s="238">
        <f t="shared" si="20"/>
        <v>1</v>
      </c>
      <c r="AN112" s="244">
        <f t="shared" si="32"/>
        <v>2.0345953659003748</v>
      </c>
      <c r="AO112" s="244">
        <f t="shared" si="21"/>
        <v>1.2345953659003748</v>
      </c>
      <c r="AP112" s="244">
        <f t="shared" si="22"/>
        <v>1.6345953659003749</v>
      </c>
      <c r="AQ112" s="244">
        <f t="shared" si="23"/>
        <v>1.2345953659003748</v>
      </c>
      <c r="AR112" s="244">
        <f t="shared" si="33"/>
        <v>1.6345953659003749</v>
      </c>
      <c r="AS112" s="232"/>
      <c r="AT112" s="295">
        <f t="shared" si="26"/>
        <v>1.7294060610153188</v>
      </c>
      <c r="AU112" s="296">
        <f t="shared" si="27"/>
        <v>2.0345953659003748</v>
      </c>
      <c r="AV112" s="237"/>
      <c r="AW112" s="208"/>
      <c r="AX112" s="208"/>
      <c r="AY112" s="238"/>
      <c r="AZ112" s="238"/>
      <c r="BA112" s="238"/>
      <c r="BB112" s="238"/>
      <c r="BC112" s="238"/>
      <c r="BD112" s="238"/>
      <c r="BE112" s="302"/>
      <c r="BF112" s="211"/>
      <c r="BG112" s="208"/>
      <c r="BH112" s="208"/>
      <c r="BI112" s="208"/>
      <c r="BJ112" s="208"/>
      <c r="BK112" s="208"/>
      <c r="BL112" s="208"/>
      <c r="BM112" s="208"/>
      <c r="BN112" s="208"/>
      <c r="BO112" s="208"/>
      <c r="BP112" s="208"/>
      <c r="BQ112" s="208"/>
      <c r="BR112" s="208"/>
      <c r="BS112" s="208"/>
      <c r="BT112" s="211"/>
      <c r="BU112" s="211"/>
      <c r="BV112" s="211"/>
      <c r="BW112" s="211"/>
      <c r="BX112" s="211"/>
      <c r="BY112" s="211"/>
      <c r="BZ112" s="211"/>
      <c r="CA112" s="211"/>
      <c r="CB112" s="211"/>
      <c r="CC112" s="211"/>
      <c r="CD112" s="211"/>
      <c r="CE112" s="211"/>
      <c r="CF112" s="211"/>
      <c r="CG112" s="211"/>
      <c r="CH112" s="211"/>
      <c r="CI112" s="211"/>
      <c r="CJ112" s="211"/>
      <c r="CK112" s="211"/>
      <c r="CL112" s="211"/>
      <c r="CM112" s="211"/>
      <c r="CN112" s="211"/>
      <c r="CO112" s="211"/>
      <c r="CP112" s="211"/>
      <c r="CQ112" s="211"/>
      <c r="CR112" s="211"/>
      <c r="CS112" s="211"/>
      <c r="CT112" s="211"/>
      <c r="CU112" s="211"/>
      <c r="CV112" s="211"/>
      <c r="CW112" s="211"/>
      <c r="CX112" s="211"/>
      <c r="CY112" s="211"/>
      <c r="CZ112" s="211"/>
      <c r="DA112" s="211"/>
      <c r="DB112" s="211"/>
      <c r="DC112" s="211"/>
      <c r="DD112" s="211"/>
      <c r="DE112" s="211"/>
      <c r="DF112" s="211"/>
      <c r="DG112" s="211"/>
      <c r="DH112" s="211"/>
      <c r="DI112" s="211"/>
      <c r="DJ112" s="211"/>
      <c r="DK112" s="211"/>
      <c r="DL112" s="211"/>
      <c r="DM112" s="211"/>
      <c r="DN112" s="211"/>
      <c r="DO112" s="211"/>
      <c r="DP112" s="211"/>
      <c r="DQ112" s="211"/>
      <c r="DR112" s="211"/>
      <c r="DS112" s="211"/>
      <c r="DT112" s="211"/>
      <c r="DU112" s="211"/>
      <c r="DV112" s="211"/>
      <c r="DW112" s="211"/>
      <c r="DX112" s="211"/>
      <c r="DY112" s="211"/>
      <c r="DZ112" s="211"/>
      <c r="EA112" s="211"/>
      <c r="EB112" s="211"/>
      <c r="EC112" s="211"/>
      <c r="ED112" s="211"/>
      <c r="EE112" s="211"/>
    </row>
    <row r="113" spans="2:135" s="15" customFormat="1" x14ac:dyDescent="0.25">
      <c r="B113" s="40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7"/>
      <c r="AA113" s="273"/>
      <c r="AB113" s="273"/>
      <c r="AC113" s="284"/>
      <c r="AD113" s="284"/>
      <c r="AE113" s="284"/>
      <c r="AF113" s="284"/>
      <c r="AG113" s="241">
        <f t="shared" si="28"/>
        <v>312.39838924314176</v>
      </c>
      <c r="AH113" s="242">
        <f t="shared" si="29"/>
        <v>4.1015625000000002E-3</v>
      </c>
      <c r="AI113" s="234">
        <f t="shared" si="34"/>
        <v>105</v>
      </c>
      <c r="AJ113" s="234">
        <f t="shared" si="25"/>
        <v>86</v>
      </c>
      <c r="AK113" s="243">
        <f t="shared" si="30"/>
        <v>86</v>
      </c>
      <c r="AL113" s="243">
        <f t="shared" si="31"/>
        <v>0.67716535433070868</v>
      </c>
      <c r="AM113" s="238">
        <f t="shared" ref="AM113:AM176" si="35">IF((AN113&gt;$F$27),1,0)</f>
        <v>1</v>
      </c>
      <c r="AN113" s="244">
        <f t="shared" si="32"/>
        <v>2.058531781969791</v>
      </c>
      <c r="AO113" s="244">
        <f t="shared" ref="AO113:AO176" si="36">IF((AN113-$F$27&gt;0),(AN113-$F$27),0)</f>
        <v>1.258531781969791</v>
      </c>
      <c r="AP113" s="244">
        <f t="shared" ref="AP113:AP176" si="37">IF((AN113&gt;$F$27),(AN113-($F$27/2)),(AN113*0.5*$F$14/($F$14+$F$27)))</f>
        <v>1.6585317819697911</v>
      </c>
      <c r="AQ113" s="244">
        <f t="shared" ref="AQ113:AQ176" si="38">AN113-$F$27</f>
        <v>1.258531781969791</v>
      </c>
      <c r="AR113" s="244">
        <f t="shared" si="33"/>
        <v>1.6585317819697911</v>
      </c>
      <c r="AS113" s="232"/>
      <c r="AT113" s="295">
        <f t="shared" si="26"/>
        <v>1.7497520146743224</v>
      </c>
      <c r="AU113" s="296">
        <f t="shared" si="27"/>
        <v>2.058531781969791</v>
      </c>
      <c r="AV113" s="237"/>
      <c r="AW113" s="208"/>
      <c r="AX113" s="208"/>
      <c r="AY113" s="238"/>
      <c r="AZ113" s="238"/>
      <c r="BA113" s="238"/>
      <c r="BB113" s="238"/>
      <c r="BC113" s="238"/>
      <c r="BD113" s="238"/>
      <c r="BE113" s="302"/>
      <c r="BF113" s="211"/>
      <c r="BG113" s="208"/>
      <c r="BH113" s="208"/>
      <c r="BI113" s="208"/>
      <c r="BJ113" s="208"/>
      <c r="BK113" s="208"/>
      <c r="BL113" s="208"/>
      <c r="BM113" s="208"/>
      <c r="BN113" s="208"/>
      <c r="BO113" s="208"/>
      <c r="BP113" s="208"/>
      <c r="BQ113" s="208"/>
      <c r="BR113" s="208"/>
      <c r="BS113" s="208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211"/>
      <c r="CD113" s="211"/>
      <c r="CE113" s="211"/>
      <c r="CF113" s="211"/>
      <c r="CG113" s="211"/>
      <c r="CH113" s="211"/>
      <c r="CI113" s="211"/>
      <c r="CJ113" s="211"/>
      <c r="CK113" s="211"/>
      <c r="CL113" s="211"/>
      <c r="CM113" s="211"/>
      <c r="CN113" s="211"/>
      <c r="CO113" s="211"/>
      <c r="CP113" s="211"/>
      <c r="CQ113" s="211"/>
      <c r="CR113" s="211"/>
      <c r="CS113" s="211"/>
      <c r="CT113" s="211"/>
      <c r="CU113" s="211"/>
      <c r="CV113" s="211"/>
      <c r="CW113" s="211"/>
      <c r="CX113" s="211"/>
      <c r="CY113" s="211"/>
      <c r="CZ113" s="211"/>
      <c r="DA113" s="211"/>
      <c r="DB113" s="211"/>
      <c r="DC113" s="211"/>
      <c r="DD113" s="211"/>
      <c r="DE113" s="211"/>
      <c r="DF113" s="211"/>
      <c r="DG113" s="211"/>
      <c r="DH113" s="211"/>
      <c r="DI113" s="211"/>
      <c r="DJ113" s="211"/>
      <c r="DK113" s="211"/>
      <c r="DL113" s="211"/>
      <c r="DM113" s="211"/>
      <c r="DN113" s="211"/>
      <c r="DO113" s="211"/>
      <c r="DP113" s="211"/>
      <c r="DQ113" s="211"/>
      <c r="DR113" s="211"/>
      <c r="DS113" s="211"/>
      <c r="DT113" s="211"/>
      <c r="DU113" s="211"/>
      <c r="DV113" s="211"/>
      <c r="DW113" s="211"/>
      <c r="DX113" s="211"/>
      <c r="DY113" s="211"/>
      <c r="DZ113" s="211"/>
      <c r="EA113" s="211"/>
      <c r="EB113" s="211"/>
      <c r="EC113" s="211"/>
      <c r="ED113" s="211"/>
      <c r="EE113" s="211"/>
    </row>
    <row r="114" spans="2:135" s="15" customFormat="1" x14ac:dyDescent="0.25">
      <c r="B114" s="40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7"/>
      <c r="AA114" s="273"/>
      <c r="AB114" s="273"/>
      <c r="AC114" s="284"/>
      <c r="AD114" s="284"/>
      <c r="AE114" s="284"/>
      <c r="AF114" s="284"/>
      <c r="AG114" s="241">
        <f t="shared" si="28"/>
        <v>313.48659216785398</v>
      </c>
      <c r="AH114" s="242">
        <f t="shared" si="29"/>
        <v>4.1406250000000002E-3</v>
      </c>
      <c r="AI114" s="234">
        <f t="shared" si="34"/>
        <v>106</v>
      </c>
      <c r="AJ114" s="234">
        <f t="shared" si="25"/>
        <v>87</v>
      </c>
      <c r="AK114" s="243">
        <f t="shared" si="30"/>
        <v>87</v>
      </c>
      <c r="AL114" s="243">
        <f t="shared" si="31"/>
        <v>0.68503937007874016</v>
      </c>
      <c r="AM114" s="238">
        <f t="shared" si="35"/>
        <v>1</v>
      </c>
      <c r="AN114" s="244">
        <f t="shared" si="32"/>
        <v>2.0824681980392072</v>
      </c>
      <c r="AO114" s="244">
        <f t="shared" si="36"/>
        <v>1.2824681980392072</v>
      </c>
      <c r="AP114" s="244">
        <f t="shared" si="37"/>
        <v>1.6824681980392073</v>
      </c>
      <c r="AQ114" s="244">
        <f t="shared" si="38"/>
        <v>1.2824681980392072</v>
      </c>
      <c r="AR114" s="244">
        <f t="shared" si="33"/>
        <v>1.6824681980392073</v>
      </c>
      <c r="AS114" s="232"/>
      <c r="AT114" s="295">
        <f t="shared" si="26"/>
        <v>1.7700979683333262</v>
      </c>
      <c r="AU114" s="296">
        <f t="shared" si="27"/>
        <v>2.0824681980392072</v>
      </c>
      <c r="AV114" s="237"/>
      <c r="AW114" s="208"/>
      <c r="AX114" s="208"/>
      <c r="AY114" s="238"/>
      <c r="AZ114" s="238"/>
      <c r="BA114" s="238"/>
      <c r="BB114" s="238"/>
      <c r="BC114" s="238"/>
      <c r="BD114" s="238"/>
      <c r="BE114" s="302"/>
      <c r="BF114" s="211"/>
      <c r="BG114" s="208"/>
      <c r="BH114" s="208"/>
      <c r="BI114" s="208"/>
      <c r="BJ114" s="208"/>
      <c r="BK114" s="208"/>
      <c r="BL114" s="208"/>
      <c r="BM114" s="208"/>
      <c r="BN114" s="208"/>
      <c r="BO114" s="208"/>
      <c r="BP114" s="208"/>
      <c r="BQ114" s="208"/>
      <c r="BR114" s="208"/>
      <c r="BS114" s="208"/>
      <c r="BT114" s="211"/>
      <c r="BU114" s="211"/>
      <c r="BV114" s="211"/>
      <c r="BW114" s="211"/>
      <c r="BX114" s="211"/>
      <c r="BY114" s="211"/>
      <c r="BZ114" s="211"/>
      <c r="CA114" s="211"/>
      <c r="CB114" s="211"/>
      <c r="CC114" s="211"/>
      <c r="CD114" s="211"/>
      <c r="CE114" s="211"/>
      <c r="CF114" s="211"/>
      <c r="CG114" s="211"/>
      <c r="CH114" s="211"/>
      <c r="CI114" s="211"/>
      <c r="CJ114" s="211"/>
      <c r="CK114" s="211"/>
      <c r="CL114" s="211"/>
      <c r="CM114" s="211"/>
      <c r="CN114" s="211"/>
      <c r="CO114" s="211"/>
      <c r="CP114" s="211"/>
      <c r="CQ114" s="211"/>
      <c r="CR114" s="211"/>
      <c r="CS114" s="211"/>
      <c r="CT114" s="211"/>
      <c r="CU114" s="211"/>
      <c r="CV114" s="211"/>
      <c r="CW114" s="211"/>
      <c r="CX114" s="211"/>
      <c r="CY114" s="211"/>
      <c r="CZ114" s="211"/>
      <c r="DA114" s="211"/>
      <c r="DB114" s="211"/>
      <c r="DC114" s="211"/>
      <c r="DD114" s="211"/>
      <c r="DE114" s="211"/>
      <c r="DF114" s="211"/>
      <c r="DG114" s="211"/>
      <c r="DH114" s="211"/>
      <c r="DI114" s="211"/>
      <c r="DJ114" s="211"/>
      <c r="DK114" s="211"/>
      <c r="DL114" s="211"/>
      <c r="DM114" s="211"/>
      <c r="DN114" s="211"/>
      <c r="DO114" s="211"/>
      <c r="DP114" s="211"/>
      <c r="DQ114" s="211"/>
      <c r="DR114" s="211"/>
      <c r="DS114" s="211"/>
      <c r="DT114" s="211"/>
      <c r="DU114" s="211"/>
      <c r="DV114" s="211"/>
      <c r="DW114" s="211"/>
      <c r="DX114" s="211"/>
      <c r="DY114" s="211"/>
      <c r="DZ114" s="211"/>
      <c r="EA114" s="211"/>
      <c r="EB114" s="211"/>
      <c r="EC114" s="211"/>
      <c r="ED114" s="211"/>
      <c r="EE114" s="211"/>
    </row>
    <row r="115" spans="2:135" s="15" customFormat="1" x14ac:dyDescent="0.25">
      <c r="B115" s="40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7"/>
      <c r="AA115" s="273"/>
      <c r="AB115" s="273"/>
      <c r="AC115" s="284"/>
      <c r="AD115" s="284"/>
      <c r="AE115" s="284"/>
      <c r="AF115" s="284"/>
      <c r="AG115" s="241">
        <f t="shared" si="28"/>
        <v>314.52758516488001</v>
      </c>
      <c r="AH115" s="242">
        <f t="shared" si="29"/>
        <v>4.1796875000000002E-3</v>
      </c>
      <c r="AI115" s="234">
        <f t="shared" si="34"/>
        <v>107</v>
      </c>
      <c r="AJ115" s="234">
        <f t="shared" si="25"/>
        <v>88</v>
      </c>
      <c r="AK115" s="243">
        <f t="shared" si="30"/>
        <v>88</v>
      </c>
      <c r="AL115" s="243">
        <f t="shared" si="31"/>
        <v>0.69291338582677164</v>
      </c>
      <c r="AM115" s="238">
        <f t="shared" si="35"/>
        <v>1</v>
      </c>
      <c r="AN115" s="244">
        <f t="shared" si="32"/>
        <v>2.106404614108623</v>
      </c>
      <c r="AO115" s="244">
        <f t="shared" si="36"/>
        <v>1.306404614108623</v>
      </c>
      <c r="AP115" s="244">
        <f t="shared" si="37"/>
        <v>1.7064046141086231</v>
      </c>
      <c r="AQ115" s="244">
        <f t="shared" si="38"/>
        <v>1.306404614108623</v>
      </c>
      <c r="AR115" s="244">
        <f t="shared" si="33"/>
        <v>1.7064046141086231</v>
      </c>
      <c r="AS115" s="232"/>
      <c r="AT115" s="295">
        <f t="shared" si="26"/>
        <v>1.7904439219923298</v>
      </c>
      <c r="AU115" s="296">
        <f t="shared" si="27"/>
        <v>2.106404614108623</v>
      </c>
      <c r="AV115" s="237"/>
      <c r="AW115" s="208"/>
      <c r="AX115" s="208"/>
      <c r="AY115" s="238"/>
      <c r="AZ115" s="238"/>
      <c r="BA115" s="238"/>
      <c r="BB115" s="238"/>
      <c r="BC115" s="238"/>
      <c r="BD115" s="238"/>
      <c r="BE115" s="302"/>
      <c r="BF115" s="211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11"/>
      <c r="BU115" s="211"/>
      <c r="BV115" s="211"/>
      <c r="BW115" s="211"/>
      <c r="BX115" s="211"/>
      <c r="BY115" s="211"/>
      <c r="BZ115" s="211"/>
      <c r="CA115" s="211"/>
      <c r="CB115" s="211"/>
      <c r="CC115" s="211"/>
      <c r="CD115" s="211"/>
      <c r="CE115" s="211"/>
      <c r="CF115" s="211"/>
      <c r="CG115" s="211"/>
      <c r="CH115" s="211"/>
      <c r="CI115" s="211"/>
      <c r="CJ115" s="211"/>
      <c r="CK115" s="211"/>
      <c r="CL115" s="211"/>
      <c r="CM115" s="211"/>
      <c r="CN115" s="211"/>
      <c r="CO115" s="211"/>
      <c r="CP115" s="211"/>
      <c r="CQ115" s="211"/>
      <c r="CR115" s="211"/>
      <c r="CS115" s="211"/>
      <c r="CT115" s="211"/>
      <c r="CU115" s="211"/>
      <c r="CV115" s="211"/>
      <c r="CW115" s="211"/>
      <c r="CX115" s="211"/>
      <c r="CY115" s="211"/>
      <c r="CZ115" s="211"/>
      <c r="DA115" s="211"/>
      <c r="DB115" s="211"/>
      <c r="DC115" s="211"/>
      <c r="DD115" s="211"/>
      <c r="DE115" s="211"/>
      <c r="DF115" s="211"/>
      <c r="DG115" s="211"/>
      <c r="DH115" s="211"/>
      <c r="DI115" s="211"/>
      <c r="DJ115" s="211"/>
      <c r="DK115" s="211"/>
      <c r="DL115" s="211"/>
      <c r="DM115" s="211"/>
      <c r="DN115" s="211"/>
      <c r="DO115" s="211"/>
      <c r="DP115" s="211"/>
      <c r="DQ115" s="211"/>
      <c r="DR115" s="211"/>
      <c r="DS115" s="211"/>
      <c r="DT115" s="211"/>
      <c r="DU115" s="211"/>
      <c r="DV115" s="211"/>
      <c r="DW115" s="211"/>
      <c r="DX115" s="211"/>
      <c r="DY115" s="211"/>
      <c r="DZ115" s="211"/>
      <c r="EA115" s="211"/>
      <c r="EB115" s="211"/>
      <c r="EC115" s="211"/>
      <c r="ED115" s="211"/>
      <c r="EE115" s="211"/>
    </row>
    <row r="116" spans="2:135" s="15" customFormat="1" x14ac:dyDescent="0.25">
      <c r="B116" s="40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7"/>
      <c r="AA116" s="273"/>
      <c r="AB116" s="273"/>
      <c r="AC116" s="284"/>
      <c r="AD116" s="284"/>
      <c r="AE116" s="284"/>
      <c r="AF116" s="284"/>
      <c r="AG116" s="241">
        <f t="shared" si="28"/>
        <v>315.52121146450355</v>
      </c>
      <c r="AH116" s="242">
        <f t="shared" si="29"/>
        <v>4.2187500000000003E-3</v>
      </c>
      <c r="AI116" s="234">
        <f t="shared" si="34"/>
        <v>108</v>
      </c>
      <c r="AJ116" s="234">
        <f t="shared" si="25"/>
        <v>89</v>
      </c>
      <c r="AK116" s="243">
        <f t="shared" si="30"/>
        <v>89</v>
      </c>
      <c r="AL116" s="243">
        <f t="shared" si="31"/>
        <v>0.70078740157480313</v>
      </c>
      <c r="AM116" s="238">
        <f t="shared" si="35"/>
        <v>1</v>
      </c>
      <c r="AN116" s="244">
        <f t="shared" si="32"/>
        <v>2.1303410301780392</v>
      </c>
      <c r="AO116" s="244">
        <f t="shared" si="36"/>
        <v>1.3303410301780392</v>
      </c>
      <c r="AP116" s="244">
        <f t="shared" si="37"/>
        <v>1.7303410301780393</v>
      </c>
      <c r="AQ116" s="244">
        <f t="shared" si="38"/>
        <v>1.3303410301780392</v>
      </c>
      <c r="AR116" s="244">
        <f t="shared" si="33"/>
        <v>1.7303410301780393</v>
      </c>
      <c r="AS116" s="232"/>
      <c r="AT116" s="295">
        <f t="shared" si="26"/>
        <v>1.8107898756513336</v>
      </c>
      <c r="AU116" s="296">
        <f t="shared" si="27"/>
        <v>2.1303410301780392</v>
      </c>
      <c r="AV116" s="237"/>
      <c r="AW116" s="208"/>
      <c r="AX116" s="208"/>
      <c r="AY116" s="238"/>
      <c r="AZ116" s="238"/>
      <c r="BA116" s="238"/>
      <c r="BB116" s="238"/>
      <c r="BC116" s="238"/>
      <c r="BD116" s="238"/>
      <c r="BE116" s="302"/>
      <c r="BF116" s="211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11"/>
      <c r="BU116" s="211"/>
      <c r="BV116" s="211"/>
      <c r="BW116" s="211"/>
      <c r="BX116" s="211"/>
      <c r="BY116" s="211"/>
      <c r="BZ116" s="211"/>
      <c r="CA116" s="211"/>
      <c r="CB116" s="211"/>
      <c r="CC116" s="211"/>
      <c r="CD116" s="211"/>
      <c r="CE116" s="211"/>
      <c r="CF116" s="211"/>
      <c r="CG116" s="211"/>
      <c r="CH116" s="211"/>
      <c r="CI116" s="211"/>
      <c r="CJ116" s="211"/>
      <c r="CK116" s="211"/>
      <c r="CL116" s="211"/>
      <c r="CM116" s="211"/>
      <c r="CN116" s="211"/>
      <c r="CO116" s="211"/>
      <c r="CP116" s="211"/>
      <c r="CQ116" s="211"/>
      <c r="CR116" s="211"/>
      <c r="CS116" s="211"/>
      <c r="CT116" s="211"/>
      <c r="CU116" s="211"/>
      <c r="CV116" s="211"/>
      <c r="CW116" s="211"/>
      <c r="CX116" s="211"/>
      <c r="CY116" s="211"/>
      <c r="CZ116" s="211"/>
      <c r="DA116" s="211"/>
      <c r="DB116" s="211"/>
      <c r="DC116" s="211"/>
      <c r="DD116" s="211"/>
      <c r="DE116" s="211"/>
      <c r="DF116" s="211"/>
      <c r="DG116" s="211"/>
      <c r="DH116" s="211"/>
      <c r="DI116" s="211"/>
      <c r="DJ116" s="211"/>
      <c r="DK116" s="211"/>
      <c r="DL116" s="211"/>
      <c r="DM116" s="211"/>
      <c r="DN116" s="211"/>
      <c r="DO116" s="211"/>
      <c r="DP116" s="211"/>
      <c r="DQ116" s="211"/>
      <c r="DR116" s="211"/>
      <c r="DS116" s="211"/>
      <c r="DT116" s="211"/>
      <c r="DU116" s="211"/>
      <c r="DV116" s="211"/>
      <c r="DW116" s="211"/>
      <c r="DX116" s="211"/>
      <c r="DY116" s="211"/>
      <c r="DZ116" s="211"/>
      <c r="EA116" s="211"/>
      <c r="EB116" s="211"/>
      <c r="EC116" s="211"/>
      <c r="ED116" s="211"/>
      <c r="EE116" s="211"/>
    </row>
    <row r="117" spans="2:135" s="15" customFormat="1" x14ac:dyDescent="0.25">
      <c r="B117" s="40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7"/>
      <c r="AA117" s="273"/>
      <c r="AB117" s="273"/>
      <c r="AC117" s="284"/>
      <c r="AD117" s="284"/>
      <c r="AE117" s="284"/>
      <c r="AF117" s="284"/>
      <c r="AG117" s="241">
        <f t="shared" si="28"/>
        <v>316.46732143025883</v>
      </c>
      <c r="AH117" s="242">
        <f t="shared" si="29"/>
        <v>4.2578125000000003E-3</v>
      </c>
      <c r="AI117" s="234">
        <f t="shared" si="34"/>
        <v>109</v>
      </c>
      <c r="AJ117" s="234">
        <f t="shared" si="25"/>
        <v>90</v>
      </c>
      <c r="AK117" s="243">
        <f t="shared" si="30"/>
        <v>90</v>
      </c>
      <c r="AL117" s="243">
        <f t="shared" si="31"/>
        <v>0.70866141732283461</v>
      </c>
      <c r="AM117" s="238">
        <f t="shared" si="35"/>
        <v>1</v>
      </c>
      <c r="AN117" s="244">
        <f t="shared" si="32"/>
        <v>2.1542774462474554</v>
      </c>
      <c r="AO117" s="244">
        <f t="shared" si="36"/>
        <v>1.3542774462474554</v>
      </c>
      <c r="AP117" s="244">
        <f t="shared" si="37"/>
        <v>1.7542774462474555</v>
      </c>
      <c r="AQ117" s="244">
        <f t="shared" si="38"/>
        <v>1.3542774462474554</v>
      </c>
      <c r="AR117" s="244">
        <f t="shared" si="33"/>
        <v>1.7542774462474555</v>
      </c>
      <c r="AS117" s="232"/>
      <c r="AT117" s="295">
        <f t="shared" si="26"/>
        <v>1.8311358293103372</v>
      </c>
      <c r="AU117" s="296">
        <f t="shared" si="27"/>
        <v>2.1542774462474554</v>
      </c>
      <c r="AV117" s="237"/>
      <c r="AW117" s="208"/>
      <c r="AX117" s="208"/>
      <c r="AY117" s="238"/>
      <c r="AZ117" s="238"/>
      <c r="BA117" s="238"/>
      <c r="BB117" s="238"/>
      <c r="BC117" s="238"/>
      <c r="BD117" s="238"/>
      <c r="BE117" s="302"/>
      <c r="BF117" s="211"/>
      <c r="BG117" s="208"/>
      <c r="BH117" s="208"/>
      <c r="BI117" s="208"/>
      <c r="BJ117" s="208"/>
      <c r="BK117" s="208"/>
      <c r="BL117" s="208"/>
      <c r="BM117" s="208"/>
      <c r="BN117" s="208"/>
      <c r="BO117" s="208"/>
      <c r="BP117" s="208"/>
      <c r="BQ117" s="208"/>
      <c r="BR117" s="208"/>
      <c r="BS117" s="208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211"/>
      <c r="CD117" s="211"/>
      <c r="CE117" s="211"/>
      <c r="CF117" s="211"/>
      <c r="CG117" s="211"/>
      <c r="CH117" s="211"/>
      <c r="CI117" s="211"/>
      <c r="CJ117" s="211"/>
      <c r="CK117" s="211"/>
      <c r="CL117" s="211"/>
      <c r="CM117" s="211"/>
      <c r="CN117" s="211"/>
      <c r="CO117" s="211"/>
      <c r="CP117" s="211"/>
      <c r="CQ117" s="211"/>
      <c r="CR117" s="211"/>
      <c r="CS117" s="211"/>
      <c r="CT117" s="211"/>
      <c r="CU117" s="211"/>
      <c r="CV117" s="211"/>
      <c r="CW117" s="211"/>
      <c r="CX117" s="211"/>
      <c r="CY117" s="211"/>
      <c r="CZ117" s="211"/>
      <c r="DA117" s="211"/>
      <c r="DB117" s="211"/>
      <c r="DC117" s="211"/>
      <c r="DD117" s="211"/>
      <c r="DE117" s="211"/>
      <c r="DF117" s="211"/>
      <c r="DG117" s="211"/>
      <c r="DH117" s="211"/>
      <c r="DI117" s="211"/>
      <c r="DJ117" s="211"/>
      <c r="DK117" s="211"/>
      <c r="DL117" s="211"/>
      <c r="DM117" s="211"/>
      <c r="DN117" s="211"/>
      <c r="DO117" s="211"/>
      <c r="DP117" s="211"/>
      <c r="DQ117" s="211"/>
      <c r="DR117" s="211"/>
      <c r="DS117" s="211"/>
      <c r="DT117" s="211"/>
      <c r="DU117" s="211"/>
      <c r="DV117" s="211"/>
      <c r="DW117" s="211"/>
      <c r="DX117" s="211"/>
      <c r="DY117" s="211"/>
      <c r="DZ117" s="211"/>
      <c r="EA117" s="211"/>
      <c r="EB117" s="211"/>
      <c r="EC117" s="211"/>
      <c r="ED117" s="211"/>
      <c r="EE117" s="211"/>
    </row>
    <row r="118" spans="2:135" s="15" customFormat="1" x14ac:dyDescent="0.25">
      <c r="B118" s="40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7"/>
      <c r="AA118" s="273"/>
      <c r="AB118" s="273"/>
      <c r="AC118" s="284"/>
      <c r="AD118" s="284"/>
      <c r="AE118" s="284"/>
      <c r="AF118" s="284"/>
      <c r="AG118" s="241">
        <f t="shared" si="28"/>
        <v>317.36577258146502</v>
      </c>
      <c r="AH118" s="242">
        <f t="shared" si="29"/>
        <v>4.2968750000000003E-3</v>
      </c>
      <c r="AI118" s="234">
        <f t="shared" si="34"/>
        <v>110</v>
      </c>
      <c r="AJ118" s="234">
        <f t="shared" si="25"/>
        <v>91</v>
      </c>
      <c r="AK118" s="243">
        <f t="shared" si="30"/>
        <v>91</v>
      </c>
      <c r="AL118" s="243">
        <f t="shared" si="31"/>
        <v>0.71653543307086609</v>
      </c>
      <c r="AM118" s="238">
        <f t="shared" si="35"/>
        <v>1</v>
      </c>
      <c r="AN118" s="244">
        <f t="shared" si="32"/>
        <v>2.1782138623168716</v>
      </c>
      <c r="AO118" s="244">
        <f t="shared" si="36"/>
        <v>1.3782138623168716</v>
      </c>
      <c r="AP118" s="244">
        <f t="shared" si="37"/>
        <v>1.7782138623168717</v>
      </c>
      <c r="AQ118" s="244">
        <f t="shared" si="38"/>
        <v>1.3782138623168716</v>
      </c>
      <c r="AR118" s="244">
        <f t="shared" si="33"/>
        <v>1.7782138623168717</v>
      </c>
      <c r="AS118" s="232"/>
      <c r="AT118" s="295">
        <f t="shared" si="26"/>
        <v>1.8514817829693411</v>
      </c>
      <c r="AU118" s="296">
        <f t="shared" si="27"/>
        <v>2.1782138623168716</v>
      </c>
      <c r="AV118" s="237"/>
      <c r="AW118" s="208"/>
      <c r="AX118" s="208"/>
      <c r="AY118" s="238"/>
      <c r="AZ118" s="238"/>
      <c r="BA118" s="238"/>
      <c r="BB118" s="238"/>
      <c r="BC118" s="238"/>
      <c r="BD118" s="238"/>
      <c r="BE118" s="302"/>
      <c r="BF118" s="211"/>
      <c r="BG118" s="208"/>
      <c r="BH118" s="208"/>
      <c r="BI118" s="208"/>
      <c r="BJ118" s="208"/>
      <c r="BK118" s="208"/>
      <c r="BL118" s="208"/>
      <c r="BM118" s="208"/>
      <c r="BN118" s="208"/>
      <c r="BO118" s="208"/>
      <c r="BP118" s="208"/>
      <c r="BQ118" s="208"/>
      <c r="BR118" s="208"/>
      <c r="BS118" s="208"/>
      <c r="BT118" s="211"/>
      <c r="BU118" s="211"/>
      <c r="BV118" s="211"/>
      <c r="BW118" s="211"/>
      <c r="BX118" s="211"/>
      <c r="BY118" s="211"/>
      <c r="BZ118" s="211"/>
      <c r="CA118" s="211"/>
      <c r="CB118" s="211"/>
      <c r="CC118" s="211"/>
      <c r="CD118" s="211"/>
      <c r="CE118" s="211"/>
      <c r="CF118" s="211"/>
      <c r="CG118" s="211"/>
      <c r="CH118" s="211"/>
      <c r="CI118" s="211"/>
      <c r="CJ118" s="211"/>
      <c r="CK118" s="211"/>
      <c r="CL118" s="211"/>
      <c r="CM118" s="211"/>
      <c r="CN118" s="211"/>
      <c r="CO118" s="211"/>
      <c r="CP118" s="211"/>
      <c r="CQ118" s="211"/>
      <c r="CR118" s="211"/>
      <c r="CS118" s="211"/>
      <c r="CT118" s="211"/>
      <c r="CU118" s="211"/>
      <c r="CV118" s="211"/>
      <c r="CW118" s="211"/>
      <c r="CX118" s="211"/>
      <c r="CY118" s="211"/>
      <c r="CZ118" s="211"/>
      <c r="DA118" s="211"/>
      <c r="DB118" s="211"/>
      <c r="DC118" s="211"/>
      <c r="DD118" s="211"/>
      <c r="DE118" s="211"/>
      <c r="DF118" s="211"/>
      <c r="DG118" s="211"/>
      <c r="DH118" s="211"/>
      <c r="DI118" s="211"/>
      <c r="DJ118" s="211"/>
      <c r="DK118" s="211"/>
      <c r="DL118" s="211"/>
      <c r="DM118" s="211"/>
      <c r="DN118" s="211"/>
      <c r="DO118" s="211"/>
      <c r="DP118" s="211"/>
      <c r="DQ118" s="211"/>
      <c r="DR118" s="211"/>
      <c r="DS118" s="211"/>
      <c r="DT118" s="211"/>
      <c r="DU118" s="211"/>
      <c r="DV118" s="211"/>
      <c r="DW118" s="211"/>
      <c r="DX118" s="211"/>
      <c r="DY118" s="211"/>
      <c r="DZ118" s="211"/>
      <c r="EA118" s="211"/>
      <c r="EB118" s="211"/>
      <c r="EC118" s="211"/>
      <c r="ED118" s="211"/>
      <c r="EE118" s="211"/>
    </row>
    <row r="119" spans="2:135" s="15" customFormat="1" x14ac:dyDescent="0.25">
      <c r="B119" s="40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7"/>
      <c r="AA119" s="273"/>
      <c r="AB119" s="273"/>
      <c r="AC119" s="284"/>
      <c r="AD119" s="284"/>
      <c r="AE119" s="284"/>
      <c r="AF119" s="284"/>
      <c r="AG119" s="241">
        <f t="shared" si="28"/>
        <v>318.21642961468342</v>
      </c>
      <c r="AH119" s="242">
        <f t="shared" si="29"/>
        <v>4.3359375000000004E-3</v>
      </c>
      <c r="AI119" s="234">
        <f t="shared" si="34"/>
        <v>111</v>
      </c>
      <c r="AJ119" s="234">
        <f t="shared" si="25"/>
        <v>92</v>
      </c>
      <c r="AK119" s="243">
        <f t="shared" si="30"/>
        <v>92</v>
      </c>
      <c r="AL119" s="243">
        <f t="shared" si="31"/>
        <v>0.72440944881889768</v>
      </c>
      <c r="AM119" s="238">
        <f t="shared" si="35"/>
        <v>1</v>
      </c>
      <c r="AN119" s="244">
        <f t="shared" si="32"/>
        <v>2.2021502783862883</v>
      </c>
      <c r="AO119" s="244">
        <f t="shared" si="36"/>
        <v>1.4021502783862883</v>
      </c>
      <c r="AP119" s="244">
        <f t="shared" si="37"/>
        <v>1.8021502783862884</v>
      </c>
      <c r="AQ119" s="244">
        <f t="shared" si="38"/>
        <v>1.4021502783862883</v>
      </c>
      <c r="AR119" s="244">
        <f t="shared" si="33"/>
        <v>1.8021502783862884</v>
      </c>
      <c r="AS119" s="232"/>
      <c r="AT119" s="295">
        <f t="shared" si="26"/>
        <v>1.8718277366283449</v>
      </c>
      <c r="AU119" s="296">
        <f t="shared" si="27"/>
        <v>2.2021502783862883</v>
      </c>
      <c r="AV119" s="237"/>
      <c r="AW119" s="208"/>
      <c r="AX119" s="208"/>
      <c r="AY119" s="238"/>
      <c r="AZ119" s="238"/>
      <c r="BA119" s="238"/>
      <c r="BB119" s="238"/>
      <c r="BC119" s="238"/>
      <c r="BD119" s="238"/>
      <c r="BE119" s="302"/>
      <c r="BF119" s="211"/>
      <c r="BG119" s="208"/>
      <c r="BH119" s="208"/>
      <c r="BI119" s="208"/>
      <c r="BJ119" s="208"/>
      <c r="BK119" s="208"/>
      <c r="BL119" s="208"/>
      <c r="BM119" s="208"/>
      <c r="BN119" s="208"/>
      <c r="BO119" s="208"/>
      <c r="BP119" s="208"/>
      <c r="BQ119" s="208"/>
      <c r="BR119" s="208"/>
      <c r="BS119" s="208"/>
      <c r="BT119" s="211"/>
      <c r="BU119" s="211"/>
      <c r="BV119" s="211"/>
      <c r="BW119" s="211"/>
      <c r="BX119" s="211"/>
      <c r="BY119" s="211"/>
      <c r="BZ119" s="211"/>
      <c r="CA119" s="211"/>
      <c r="CB119" s="211"/>
      <c r="CC119" s="211"/>
      <c r="CD119" s="211"/>
      <c r="CE119" s="211"/>
      <c r="CF119" s="211"/>
      <c r="CG119" s="211"/>
      <c r="CH119" s="211"/>
      <c r="CI119" s="211"/>
      <c r="CJ119" s="211"/>
      <c r="CK119" s="211"/>
      <c r="CL119" s="211"/>
      <c r="CM119" s="211"/>
      <c r="CN119" s="211"/>
      <c r="CO119" s="211"/>
      <c r="CP119" s="211"/>
      <c r="CQ119" s="211"/>
      <c r="CR119" s="211"/>
      <c r="CS119" s="211"/>
      <c r="CT119" s="211"/>
      <c r="CU119" s="211"/>
      <c r="CV119" s="211"/>
      <c r="CW119" s="211"/>
      <c r="CX119" s="211"/>
      <c r="CY119" s="211"/>
      <c r="CZ119" s="211"/>
      <c r="DA119" s="211"/>
      <c r="DB119" s="211"/>
      <c r="DC119" s="211"/>
      <c r="DD119" s="211"/>
      <c r="DE119" s="211"/>
      <c r="DF119" s="211"/>
      <c r="DG119" s="211"/>
      <c r="DH119" s="211"/>
      <c r="DI119" s="211"/>
      <c r="DJ119" s="211"/>
      <c r="DK119" s="211"/>
      <c r="DL119" s="211"/>
      <c r="DM119" s="211"/>
      <c r="DN119" s="211"/>
      <c r="DO119" s="211"/>
      <c r="DP119" s="211"/>
      <c r="DQ119" s="211"/>
      <c r="DR119" s="211"/>
      <c r="DS119" s="211"/>
      <c r="DT119" s="211"/>
      <c r="DU119" s="211"/>
      <c r="DV119" s="211"/>
      <c r="DW119" s="211"/>
      <c r="DX119" s="211"/>
      <c r="DY119" s="211"/>
      <c r="DZ119" s="211"/>
      <c r="EA119" s="211"/>
      <c r="EB119" s="211"/>
      <c r="EC119" s="211"/>
      <c r="ED119" s="211"/>
      <c r="EE119" s="211"/>
    </row>
    <row r="120" spans="2:135" s="15" customFormat="1" x14ac:dyDescent="0.25">
      <c r="B120" s="40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7"/>
      <c r="AA120" s="273"/>
      <c r="AB120" s="273"/>
      <c r="AC120" s="284"/>
      <c r="AD120" s="284"/>
      <c r="AE120" s="284"/>
      <c r="AF120" s="284"/>
      <c r="AG120" s="241">
        <f t="shared" si="28"/>
        <v>319.0191644240939</v>
      </c>
      <c r="AH120" s="242">
        <f t="shared" si="29"/>
        <v>4.3750000000000004E-3</v>
      </c>
      <c r="AI120" s="234">
        <f t="shared" si="34"/>
        <v>112</v>
      </c>
      <c r="AJ120" s="234">
        <f t="shared" si="25"/>
        <v>93</v>
      </c>
      <c r="AK120" s="243">
        <f t="shared" si="30"/>
        <v>93</v>
      </c>
      <c r="AL120" s="243">
        <f t="shared" si="31"/>
        <v>0.73228346456692917</v>
      </c>
      <c r="AM120" s="238">
        <f t="shared" si="35"/>
        <v>1</v>
      </c>
      <c r="AN120" s="244">
        <f t="shared" si="32"/>
        <v>2.2260866944557041</v>
      </c>
      <c r="AO120" s="244">
        <f t="shared" si="36"/>
        <v>1.426086694455704</v>
      </c>
      <c r="AP120" s="244">
        <f t="shared" si="37"/>
        <v>1.8260866944557042</v>
      </c>
      <c r="AQ120" s="244">
        <f t="shared" si="38"/>
        <v>1.426086694455704</v>
      </c>
      <c r="AR120" s="244">
        <f t="shared" si="33"/>
        <v>1.8260866944557042</v>
      </c>
      <c r="AS120" s="232"/>
      <c r="AT120" s="295">
        <f t="shared" si="26"/>
        <v>1.8921736902873487</v>
      </c>
      <c r="AU120" s="296">
        <f t="shared" si="27"/>
        <v>2.2260866944557041</v>
      </c>
      <c r="AV120" s="237"/>
      <c r="AW120" s="208"/>
      <c r="AX120" s="208"/>
      <c r="AY120" s="238"/>
      <c r="AZ120" s="238"/>
      <c r="BA120" s="238"/>
      <c r="BB120" s="238"/>
      <c r="BC120" s="238"/>
      <c r="BD120" s="238"/>
      <c r="BE120" s="302"/>
      <c r="BF120" s="211"/>
      <c r="BG120" s="208"/>
      <c r="BH120" s="208"/>
      <c r="BI120" s="208"/>
      <c r="BJ120" s="208"/>
      <c r="BK120" s="208"/>
      <c r="BL120" s="208"/>
      <c r="BM120" s="208"/>
      <c r="BN120" s="208"/>
      <c r="BO120" s="208"/>
      <c r="BP120" s="208"/>
      <c r="BQ120" s="208"/>
      <c r="BR120" s="208"/>
      <c r="BS120" s="208"/>
      <c r="BT120" s="211"/>
      <c r="BU120" s="211"/>
      <c r="BV120" s="211"/>
      <c r="BW120" s="211"/>
      <c r="BX120" s="211"/>
      <c r="BY120" s="211"/>
      <c r="BZ120" s="211"/>
      <c r="CA120" s="211"/>
      <c r="CB120" s="211"/>
      <c r="CC120" s="211"/>
      <c r="CD120" s="211"/>
      <c r="CE120" s="211"/>
      <c r="CF120" s="211"/>
      <c r="CG120" s="211"/>
      <c r="CH120" s="211"/>
      <c r="CI120" s="211"/>
      <c r="CJ120" s="211"/>
      <c r="CK120" s="211"/>
      <c r="CL120" s="211"/>
      <c r="CM120" s="211"/>
      <c r="CN120" s="211"/>
      <c r="CO120" s="211"/>
      <c r="CP120" s="211"/>
      <c r="CQ120" s="211"/>
      <c r="CR120" s="211"/>
      <c r="CS120" s="211"/>
      <c r="CT120" s="211"/>
      <c r="CU120" s="211"/>
      <c r="CV120" s="211"/>
      <c r="CW120" s="211"/>
      <c r="CX120" s="211"/>
      <c r="CY120" s="211"/>
      <c r="CZ120" s="211"/>
      <c r="DA120" s="211"/>
      <c r="DB120" s="211"/>
      <c r="DC120" s="211"/>
      <c r="DD120" s="211"/>
      <c r="DE120" s="211"/>
      <c r="DF120" s="211"/>
      <c r="DG120" s="211"/>
      <c r="DH120" s="211"/>
      <c r="DI120" s="211"/>
      <c r="DJ120" s="211"/>
      <c r="DK120" s="211"/>
      <c r="DL120" s="211"/>
      <c r="DM120" s="211"/>
      <c r="DN120" s="211"/>
      <c r="DO120" s="211"/>
      <c r="DP120" s="211"/>
      <c r="DQ120" s="211"/>
      <c r="DR120" s="211"/>
      <c r="DS120" s="211"/>
      <c r="DT120" s="211"/>
      <c r="DU120" s="211"/>
      <c r="DV120" s="211"/>
      <c r="DW120" s="211"/>
      <c r="DX120" s="211"/>
      <c r="DY120" s="211"/>
      <c r="DZ120" s="211"/>
      <c r="EA120" s="211"/>
      <c r="EB120" s="211"/>
      <c r="EC120" s="211"/>
      <c r="ED120" s="211"/>
      <c r="EE120" s="211"/>
    </row>
    <row r="121" spans="2:135" s="15" customFormat="1" x14ac:dyDescent="0.25">
      <c r="B121" s="40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7"/>
      <c r="AA121" s="273"/>
      <c r="AB121" s="273"/>
      <c r="AC121" s="284"/>
      <c r="AD121" s="284"/>
      <c r="AE121" s="284"/>
      <c r="AF121" s="284"/>
      <c r="AG121" s="241">
        <f t="shared" si="28"/>
        <v>319.77385612078683</v>
      </c>
      <c r="AH121" s="242">
        <f t="shared" si="29"/>
        <v>4.4140625000000005E-3</v>
      </c>
      <c r="AI121" s="234">
        <f t="shared" si="34"/>
        <v>113</v>
      </c>
      <c r="AJ121" s="234">
        <f t="shared" si="25"/>
        <v>94</v>
      </c>
      <c r="AK121" s="243">
        <f t="shared" si="30"/>
        <v>94</v>
      </c>
      <c r="AL121" s="243">
        <f t="shared" si="31"/>
        <v>0.74015748031496065</v>
      </c>
      <c r="AM121" s="238">
        <f t="shared" si="35"/>
        <v>1</v>
      </c>
      <c r="AN121" s="244">
        <f t="shared" si="32"/>
        <v>2.2500231105251203</v>
      </c>
      <c r="AO121" s="244">
        <f t="shared" si="36"/>
        <v>1.4500231105251202</v>
      </c>
      <c r="AP121" s="244">
        <f t="shared" si="37"/>
        <v>1.8500231105251204</v>
      </c>
      <c r="AQ121" s="244">
        <f t="shared" si="38"/>
        <v>1.4500231105251202</v>
      </c>
      <c r="AR121" s="244">
        <f t="shared" si="33"/>
        <v>1.8500231105251204</v>
      </c>
      <c r="AS121" s="232"/>
      <c r="AT121" s="295">
        <f t="shared" si="26"/>
        <v>1.9125196439463523</v>
      </c>
      <c r="AU121" s="296">
        <f t="shared" si="27"/>
        <v>2.2500231105251203</v>
      </c>
      <c r="AV121" s="237"/>
      <c r="AW121" s="208"/>
      <c r="AX121" s="208"/>
      <c r="AY121" s="238"/>
      <c r="AZ121" s="238"/>
      <c r="BA121" s="238"/>
      <c r="BB121" s="238"/>
      <c r="BC121" s="238"/>
      <c r="BD121" s="238"/>
      <c r="BE121" s="302"/>
      <c r="BF121" s="211"/>
      <c r="BG121" s="208"/>
      <c r="BH121" s="208"/>
      <c r="BI121" s="208"/>
      <c r="BJ121" s="208"/>
      <c r="BK121" s="208"/>
      <c r="BL121" s="208"/>
      <c r="BM121" s="208"/>
      <c r="BN121" s="208"/>
      <c r="BO121" s="208"/>
      <c r="BP121" s="208"/>
      <c r="BQ121" s="208"/>
      <c r="BR121" s="208"/>
      <c r="BS121" s="208"/>
      <c r="BT121" s="211"/>
      <c r="BU121" s="211"/>
      <c r="BV121" s="211"/>
      <c r="BW121" s="211"/>
      <c r="BX121" s="211"/>
      <c r="BY121" s="211"/>
      <c r="BZ121" s="211"/>
      <c r="CA121" s="211"/>
      <c r="CB121" s="211"/>
      <c r="CC121" s="211"/>
      <c r="CD121" s="211"/>
      <c r="CE121" s="211"/>
      <c r="CF121" s="211"/>
      <c r="CG121" s="211"/>
      <c r="CH121" s="211"/>
      <c r="CI121" s="211"/>
      <c r="CJ121" s="211"/>
      <c r="CK121" s="211"/>
      <c r="CL121" s="211"/>
      <c r="CM121" s="211"/>
      <c r="CN121" s="211"/>
      <c r="CO121" s="211"/>
      <c r="CP121" s="211"/>
      <c r="CQ121" s="211"/>
      <c r="CR121" s="211"/>
      <c r="CS121" s="211"/>
      <c r="CT121" s="211"/>
      <c r="CU121" s="211"/>
      <c r="CV121" s="211"/>
      <c r="CW121" s="211"/>
      <c r="CX121" s="211"/>
      <c r="CY121" s="211"/>
      <c r="CZ121" s="211"/>
      <c r="DA121" s="211"/>
      <c r="DB121" s="211"/>
      <c r="DC121" s="211"/>
      <c r="DD121" s="211"/>
      <c r="DE121" s="211"/>
      <c r="DF121" s="211"/>
      <c r="DG121" s="211"/>
      <c r="DH121" s="211"/>
      <c r="DI121" s="211"/>
      <c r="DJ121" s="211"/>
      <c r="DK121" s="211"/>
      <c r="DL121" s="211"/>
      <c r="DM121" s="211"/>
      <c r="DN121" s="211"/>
      <c r="DO121" s="211"/>
      <c r="DP121" s="211"/>
      <c r="DQ121" s="211"/>
      <c r="DR121" s="211"/>
      <c r="DS121" s="211"/>
      <c r="DT121" s="211"/>
      <c r="DU121" s="211"/>
      <c r="DV121" s="211"/>
      <c r="DW121" s="211"/>
      <c r="DX121" s="211"/>
      <c r="DY121" s="211"/>
      <c r="DZ121" s="211"/>
      <c r="EA121" s="211"/>
      <c r="EB121" s="211"/>
      <c r="EC121" s="211"/>
      <c r="ED121" s="211"/>
      <c r="EE121" s="211"/>
    </row>
    <row r="122" spans="2:135" s="15" customFormat="1" x14ac:dyDescent="0.25">
      <c r="B122" s="40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7"/>
      <c r="AA122" s="273"/>
      <c r="AB122" s="273"/>
      <c r="AC122" s="284"/>
      <c r="AD122" s="284"/>
      <c r="AE122" s="284"/>
      <c r="AF122" s="284"/>
      <c r="AG122" s="241">
        <f t="shared" si="28"/>
        <v>320.48039105096865</v>
      </c>
      <c r="AH122" s="242">
        <f t="shared" si="29"/>
        <v>4.4531250000000005E-3</v>
      </c>
      <c r="AI122" s="234">
        <f t="shared" si="34"/>
        <v>114</v>
      </c>
      <c r="AJ122" s="234">
        <f t="shared" si="25"/>
        <v>95</v>
      </c>
      <c r="AK122" s="243">
        <f t="shared" si="30"/>
        <v>95</v>
      </c>
      <c r="AL122" s="243">
        <f t="shared" si="31"/>
        <v>0.74803149606299213</v>
      </c>
      <c r="AM122" s="238">
        <f t="shared" si="35"/>
        <v>1</v>
      </c>
      <c r="AN122" s="244">
        <f t="shared" si="32"/>
        <v>2.2739595265945365</v>
      </c>
      <c r="AO122" s="244">
        <f t="shared" si="36"/>
        <v>1.4739595265945364</v>
      </c>
      <c r="AP122" s="244">
        <f t="shared" si="37"/>
        <v>1.8739595265945366</v>
      </c>
      <c r="AQ122" s="244">
        <f t="shared" si="38"/>
        <v>1.4739595265945364</v>
      </c>
      <c r="AR122" s="244">
        <f t="shared" si="33"/>
        <v>1.8739595265945366</v>
      </c>
      <c r="AS122" s="232"/>
      <c r="AT122" s="295">
        <f t="shared" si="26"/>
        <v>1.9328655976053561</v>
      </c>
      <c r="AU122" s="296">
        <f t="shared" si="27"/>
        <v>2.2739595265945365</v>
      </c>
      <c r="AV122" s="237"/>
      <c r="AW122" s="208"/>
      <c r="AX122" s="208"/>
      <c r="AY122" s="238"/>
      <c r="AZ122" s="238"/>
      <c r="BA122" s="238"/>
      <c r="BB122" s="238"/>
      <c r="BC122" s="238"/>
      <c r="BD122" s="238"/>
      <c r="BE122" s="302"/>
      <c r="BF122" s="211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11"/>
      <c r="BU122" s="211"/>
      <c r="BV122" s="211"/>
      <c r="BW122" s="211"/>
      <c r="BX122" s="211"/>
      <c r="BY122" s="211"/>
      <c r="BZ122" s="211"/>
      <c r="CA122" s="211"/>
      <c r="CB122" s="211"/>
      <c r="CC122" s="211"/>
      <c r="CD122" s="211"/>
      <c r="CE122" s="211"/>
      <c r="CF122" s="211"/>
      <c r="CG122" s="211"/>
      <c r="CH122" s="211"/>
      <c r="CI122" s="211"/>
      <c r="CJ122" s="211"/>
      <c r="CK122" s="211"/>
      <c r="CL122" s="211"/>
      <c r="CM122" s="211"/>
      <c r="CN122" s="211"/>
      <c r="CO122" s="211"/>
      <c r="CP122" s="211"/>
      <c r="CQ122" s="211"/>
      <c r="CR122" s="211"/>
      <c r="CS122" s="211"/>
      <c r="CT122" s="211"/>
      <c r="CU122" s="211"/>
      <c r="CV122" s="211"/>
      <c r="CW122" s="211"/>
      <c r="CX122" s="211"/>
      <c r="CY122" s="211"/>
      <c r="CZ122" s="211"/>
      <c r="DA122" s="211"/>
      <c r="DB122" s="211"/>
      <c r="DC122" s="211"/>
      <c r="DD122" s="211"/>
      <c r="DE122" s="211"/>
      <c r="DF122" s="211"/>
      <c r="DG122" s="211"/>
      <c r="DH122" s="211"/>
      <c r="DI122" s="211"/>
      <c r="DJ122" s="211"/>
      <c r="DK122" s="211"/>
      <c r="DL122" s="211"/>
      <c r="DM122" s="211"/>
      <c r="DN122" s="211"/>
      <c r="DO122" s="211"/>
      <c r="DP122" s="211"/>
      <c r="DQ122" s="211"/>
      <c r="DR122" s="211"/>
      <c r="DS122" s="211"/>
      <c r="DT122" s="211"/>
      <c r="DU122" s="211"/>
      <c r="DV122" s="211"/>
      <c r="DW122" s="211"/>
      <c r="DX122" s="211"/>
      <c r="DY122" s="211"/>
      <c r="DZ122" s="211"/>
      <c r="EA122" s="211"/>
      <c r="EB122" s="211"/>
      <c r="EC122" s="211"/>
      <c r="ED122" s="211"/>
      <c r="EE122" s="211"/>
    </row>
    <row r="123" spans="2:135" s="15" customFormat="1" x14ac:dyDescent="0.25">
      <c r="B123" s="40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7"/>
      <c r="AA123" s="273"/>
      <c r="AB123" s="273"/>
      <c r="AC123" s="284"/>
      <c r="AD123" s="284"/>
      <c r="AE123" s="284"/>
      <c r="AF123" s="284"/>
      <c r="AG123" s="241">
        <f t="shared" si="28"/>
        <v>321.13866281307776</v>
      </c>
      <c r="AH123" s="242">
        <f t="shared" si="29"/>
        <v>4.4921875000000005E-3</v>
      </c>
      <c r="AI123" s="234">
        <f t="shared" si="34"/>
        <v>115</v>
      </c>
      <c r="AJ123" s="234">
        <f t="shared" si="25"/>
        <v>96</v>
      </c>
      <c r="AK123" s="243">
        <f t="shared" si="30"/>
        <v>96</v>
      </c>
      <c r="AL123" s="243">
        <f t="shared" si="31"/>
        <v>0.75590551181102361</v>
      </c>
      <c r="AM123" s="238">
        <f t="shared" si="35"/>
        <v>1</v>
      </c>
      <c r="AN123" s="244">
        <f t="shared" si="32"/>
        <v>2.2978959426639527</v>
      </c>
      <c r="AO123" s="244">
        <f t="shared" si="36"/>
        <v>1.4978959426639527</v>
      </c>
      <c r="AP123" s="244">
        <f t="shared" si="37"/>
        <v>1.8978959426639528</v>
      </c>
      <c r="AQ123" s="244">
        <f t="shared" si="38"/>
        <v>1.4978959426639527</v>
      </c>
      <c r="AR123" s="244">
        <f t="shared" si="33"/>
        <v>1.8978959426639528</v>
      </c>
      <c r="AS123" s="232"/>
      <c r="AT123" s="295">
        <f t="shared" si="26"/>
        <v>1.9532115512643597</v>
      </c>
      <c r="AU123" s="296">
        <f t="shared" si="27"/>
        <v>2.2978959426639527</v>
      </c>
      <c r="AV123" s="237"/>
      <c r="AW123" s="208"/>
      <c r="AX123" s="208"/>
      <c r="AY123" s="238"/>
      <c r="AZ123" s="238"/>
      <c r="BA123" s="238"/>
      <c r="BB123" s="238"/>
      <c r="BC123" s="238"/>
      <c r="BD123" s="238"/>
      <c r="BE123" s="302"/>
      <c r="BF123" s="211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11"/>
      <c r="BU123" s="211"/>
      <c r="BV123" s="211"/>
      <c r="BW123" s="211"/>
      <c r="BX123" s="211"/>
      <c r="BY123" s="211"/>
      <c r="BZ123" s="211"/>
      <c r="CA123" s="211"/>
      <c r="CB123" s="211"/>
      <c r="CC123" s="211"/>
      <c r="CD123" s="211"/>
      <c r="CE123" s="211"/>
      <c r="CF123" s="211"/>
      <c r="CG123" s="211"/>
      <c r="CH123" s="211"/>
      <c r="CI123" s="211"/>
      <c r="CJ123" s="211"/>
      <c r="CK123" s="211"/>
      <c r="CL123" s="211"/>
      <c r="CM123" s="211"/>
      <c r="CN123" s="211"/>
      <c r="CO123" s="211"/>
      <c r="CP123" s="211"/>
      <c r="CQ123" s="211"/>
      <c r="CR123" s="211"/>
      <c r="CS123" s="211"/>
      <c r="CT123" s="211"/>
      <c r="CU123" s="211"/>
      <c r="CV123" s="211"/>
      <c r="CW123" s="211"/>
      <c r="CX123" s="211"/>
      <c r="CY123" s="211"/>
      <c r="CZ123" s="211"/>
      <c r="DA123" s="211"/>
      <c r="DB123" s="211"/>
      <c r="DC123" s="211"/>
      <c r="DD123" s="211"/>
      <c r="DE123" s="211"/>
      <c r="DF123" s="211"/>
      <c r="DG123" s="211"/>
      <c r="DH123" s="211"/>
      <c r="DI123" s="211"/>
      <c r="DJ123" s="211"/>
      <c r="DK123" s="211"/>
      <c r="DL123" s="211"/>
      <c r="DM123" s="211"/>
      <c r="DN123" s="211"/>
      <c r="DO123" s="211"/>
      <c r="DP123" s="211"/>
      <c r="DQ123" s="211"/>
      <c r="DR123" s="211"/>
      <c r="DS123" s="211"/>
      <c r="DT123" s="211"/>
      <c r="DU123" s="211"/>
      <c r="DV123" s="211"/>
      <c r="DW123" s="211"/>
      <c r="DX123" s="211"/>
      <c r="DY123" s="211"/>
      <c r="DZ123" s="211"/>
      <c r="EA123" s="211"/>
      <c r="EB123" s="211"/>
      <c r="EC123" s="211"/>
      <c r="ED123" s="211"/>
      <c r="EE123" s="211"/>
    </row>
    <row r="124" spans="2:135" s="15" customFormat="1" x14ac:dyDescent="0.25">
      <c r="B124" s="40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7"/>
      <c r="AA124" s="273"/>
      <c r="AB124" s="273"/>
      <c r="AC124" s="284"/>
      <c r="AD124" s="284"/>
      <c r="AE124" s="284"/>
      <c r="AF124" s="284"/>
      <c r="AG124" s="241">
        <f t="shared" si="28"/>
        <v>321.74857227380801</v>
      </c>
      <c r="AH124" s="242">
        <f t="shared" si="29"/>
        <v>4.5312499999999997E-3</v>
      </c>
      <c r="AI124" s="234">
        <f t="shared" si="34"/>
        <v>116</v>
      </c>
      <c r="AJ124" s="234">
        <f t="shared" si="25"/>
        <v>97</v>
      </c>
      <c r="AK124" s="243">
        <f t="shared" si="30"/>
        <v>97</v>
      </c>
      <c r="AL124" s="243">
        <f t="shared" si="31"/>
        <v>0.76377952755905509</v>
      </c>
      <c r="AM124" s="238">
        <f t="shared" si="35"/>
        <v>1</v>
      </c>
      <c r="AN124" s="244">
        <f t="shared" si="32"/>
        <v>2.3218323587333689</v>
      </c>
      <c r="AO124" s="244">
        <f t="shared" si="36"/>
        <v>1.5218323587333689</v>
      </c>
      <c r="AP124" s="244">
        <f t="shared" si="37"/>
        <v>1.921832358733369</v>
      </c>
      <c r="AQ124" s="244">
        <f t="shared" si="38"/>
        <v>1.5218323587333689</v>
      </c>
      <c r="AR124" s="244">
        <f t="shared" si="33"/>
        <v>1.921832358733369</v>
      </c>
      <c r="AS124" s="232"/>
      <c r="AT124" s="295">
        <f t="shared" si="26"/>
        <v>1.9735575049233636</v>
      </c>
      <c r="AU124" s="296">
        <f t="shared" si="27"/>
        <v>2.3218323587333689</v>
      </c>
      <c r="AV124" s="237"/>
      <c r="AW124" s="208"/>
      <c r="AX124" s="208"/>
      <c r="AY124" s="238"/>
      <c r="AZ124" s="238"/>
      <c r="BA124" s="238"/>
      <c r="BB124" s="238"/>
      <c r="BC124" s="238"/>
      <c r="BD124" s="238"/>
      <c r="BE124" s="302"/>
      <c r="BF124" s="211"/>
      <c r="BG124" s="208"/>
      <c r="BH124" s="208"/>
      <c r="BI124" s="208"/>
      <c r="BJ124" s="208"/>
      <c r="BK124" s="208"/>
      <c r="BL124" s="208"/>
      <c r="BM124" s="208"/>
      <c r="BN124" s="208"/>
      <c r="BO124" s="208"/>
      <c r="BP124" s="208"/>
      <c r="BQ124" s="208"/>
      <c r="BR124" s="208"/>
      <c r="BS124" s="208"/>
      <c r="BT124" s="211"/>
      <c r="BU124" s="211"/>
      <c r="BV124" s="211"/>
      <c r="BW124" s="211"/>
      <c r="BX124" s="211"/>
      <c r="BY124" s="211"/>
      <c r="BZ124" s="211"/>
      <c r="CA124" s="211"/>
      <c r="CB124" s="211"/>
      <c r="CC124" s="211"/>
      <c r="CD124" s="211"/>
      <c r="CE124" s="211"/>
      <c r="CF124" s="211"/>
      <c r="CG124" s="211"/>
      <c r="CH124" s="211"/>
      <c r="CI124" s="211"/>
      <c r="CJ124" s="211"/>
      <c r="CK124" s="211"/>
      <c r="CL124" s="211"/>
      <c r="CM124" s="211"/>
      <c r="CN124" s="211"/>
      <c r="CO124" s="211"/>
      <c r="CP124" s="211"/>
      <c r="CQ124" s="211"/>
      <c r="CR124" s="211"/>
      <c r="CS124" s="211"/>
      <c r="CT124" s="211"/>
      <c r="CU124" s="211"/>
      <c r="CV124" s="211"/>
      <c r="CW124" s="211"/>
      <c r="CX124" s="211"/>
      <c r="CY124" s="211"/>
      <c r="CZ124" s="211"/>
      <c r="DA124" s="211"/>
      <c r="DB124" s="211"/>
      <c r="DC124" s="211"/>
      <c r="DD124" s="211"/>
      <c r="DE124" s="211"/>
      <c r="DF124" s="211"/>
      <c r="DG124" s="211"/>
      <c r="DH124" s="211"/>
      <c r="DI124" s="211"/>
      <c r="DJ124" s="211"/>
      <c r="DK124" s="211"/>
      <c r="DL124" s="211"/>
      <c r="DM124" s="211"/>
      <c r="DN124" s="211"/>
      <c r="DO124" s="211"/>
      <c r="DP124" s="211"/>
      <c r="DQ124" s="211"/>
      <c r="DR124" s="211"/>
      <c r="DS124" s="211"/>
      <c r="DT124" s="211"/>
      <c r="DU124" s="211"/>
      <c r="DV124" s="211"/>
      <c r="DW124" s="211"/>
      <c r="DX124" s="211"/>
      <c r="DY124" s="211"/>
      <c r="DZ124" s="211"/>
      <c r="EA124" s="211"/>
      <c r="EB124" s="211"/>
      <c r="EC124" s="211"/>
      <c r="ED124" s="211"/>
      <c r="EE124" s="211"/>
    </row>
    <row r="125" spans="2:135" s="15" customFormat="1" x14ac:dyDescent="0.25">
      <c r="B125" s="40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7"/>
      <c r="AA125" s="273"/>
      <c r="AB125" s="273"/>
      <c r="AC125" s="284"/>
      <c r="AD125" s="284"/>
      <c r="AE125" s="284"/>
      <c r="AF125" s="284"/>
      <c r="AG125" s="241">
        <f t="shared" si="28"/>
        <v>322.31002758303811</v>
      </c>
      <c r="AH125" s="242">
        <f t="shared" si="29"/>
        <v>4.5703124999999997E-3</v>
      </c>
      <c r="AI125" s="234">
        <f t="shared" si="34"/>
        <v>117</v>
      </c>
      <c r="AJ125" s="234">
        <f t="shared" si="25"/>
        <v>98</v>
      </c>
      <c r="AK125" s="243">
        <f t="shared" si="30"/>
        <v>98</v>
      </c>
      <c r="AL125" s="243">
        <f t="shared" si="31"/>
        <v>0.77165354330708658</v>
      </c>
      <c r="AM125" s="238">
        <f t="shared" si="35"/>
        <v>1</v>
      </c>
      <c r="AN125" s="244">
        <f t="shared" si="32"/>
        <v>2.3457687748027847</v>
      </c>
      <c r="AO125" s="244">
        <f t="shared" si="36"/>
        <v>1.5457687748027846</v>
      </c>
      <c r="AP125" s="244">
        <f t="shared" si="37"/>
        <v>1.9457687748027848</v>
      </c>
      <c r="AQ125" s="244">
        <f t="shared" si="38"/>
        <v>1.5457687748027846</v>
      </c>
      <c r="AR125" s="244">
        <f t="shared" si="33"/>
        <v>1.9457687748027848</v>
      </c>
      <c r="AS125" s="232"/>
      <c r="AT125" s="295">
        <f t="shared" si="26"/>
        <v>1.9939034585823672</v>
      </c>
      <c r="AU125" s="296">
        <f t="shared" si="27"/>
        <v>2.3457687748027847</v>
      </c>
      <c r="AV125" s="237"/>
      <c r="AW125" s="208"/>
      <c r="AX125" s="208"/>
      <c r="AY125" s="238"/>
      <c r="AZ125" s="238"/>
      <c r="BA125" s="238"/>
      <c r="BB125" s="238"/>
      <c r="BC125" s="238"/>
      <c r="BD125" s="238"/>
      <c r="BE125" s="302"/>
      <c r="BF125" s="211"/>
      <c r="BG125" s="208"/>
      <c r="BH125" s="208"/>
      <c r="BI125" s="208"/>
      <c r="BJ125" s="208"/>
      <c r="BK125" s="208"/>
      <c r="BL125" s="208"/>
      <c r="BM125" s="208"/>
      <c r="BN125" s="208"/>
      <c r="BO125" s="208"/>
      <c r="BP125" s="208"/>
      <c r="BQ125" s="208"/>
      <c r="BR125" s="208"/>
      <c r="BS125" s="208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211"/>
      <c r="CD125" s="211"/>
      <c r="CE125" s="211"/>
      <c r="CF125" s="211"/>
      <c r="CG125" s="211"/>
      <c r="CH125" s="211"/>
      <c r="CI125" s="211"/>
      <c r="CJ125" s="211"/>
      <c r="CK125" s="211"/>
      <c r="CL125" s="211"/>
      <c r="CM125" s="211"/>
      <c r="CN125" s="211"/>
      <c r="CO125" s="211"/>
      <c r="CP125" s="211"/>
      <c r="CQ125" s="211"/>
      <c r="CR125" s="211"/>
      <c r="CS125" s="211"/>
      <c r="CT125" s="211"/>
      <c r="CU125" s="211"/>
      <c r="CV125" s="211"/>
      <c r="CW125" s="211"/>
      <c r="CX125" s="211"/>
      <c r="CY125" s="211"/>
      <c r="CZ125" s="211"/>
      <c r="DA125" s="211"/>
      <c r="DB125" s="211"/>
      <c r="DC125" s="211"/>
      <c r="DD125" s="211"/>
      <c r="DE125" s="211"/>
      <c r="DF125" s="211"/>
      <c r="DG125" s="211"/>
      <c r="DH125" s="211"/>
      <c r="DI125" s="211"/>
      <c r="DJ125" s="211"/>
      <c r="DK125" s="211"/>
      <c r="DL125" s="211"/>
      <c r="DM125" s="211"/>
      <c r="DN125" s="211"/>
      <c r="DO125" s="211"/>
      <c r="DP125" s="211"/>
      <c r="DQ125" s="211"/>
      <c r="DR125" s="211"/>
      <c r="DS125" s="211"/>
      <c r="DT125" s="211"/>
      <c r="DU125" s="211"/>
      <c r="DV125" s="211"/>
      <c r="DW125" s="211"/>
      <c r="DX125" s="211"/>
      <c r="DY125" s="211"/>
      <c r="DZ125" s="211"/>
      <c r="EA125" s="211"/>
      <c r="EB125" s="211"/>
      <c r="EC125" s="211"/>
      <c r="ED125" s="211"/>
      <c r="EE125" s="211"/>
    </row>
    <row r="126" spans="2:135" s="15" customFormat="1" x14ac:dyDescent="0.25">
      <c r="B126" s="40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7"/>
      <c r="AA126" s="273"/>
      <c r="AB126" s="273"/>
      <c r="AC126" s="284"/>
      <c r="AD126" s="284"/>
      <c r="AE126" s="284"/>
      <c r="AF126" s="284"/>
      <c r="AG126" s="241">
        <f t="shared" si="28"/>
        <v>322.82294418766361</v>
      </c>
      <c r="AH126" s="242">
        <f t="shared" si="29"/>
        <v>4.6093749999999998E-3</v>
      </c>
      <c r="AI126" s="234">
        <f t="shared" si="34"/>
        <v>118</v>
      </c>
      <c r="AJ126" s="234">
        <f t="shared" si="25"/>
        <v>99</v>
      </c>
      <c r="AK126" s="243">
        <f t="shared" si="30"/>
        <v>99</v>
      </c>
      <c r="AL126" s="243">
        <f t="shared" si="31"/>
        <v>0.77952755905511806</v>
      </c>
      <c r="AM126" s="238">
        <f t="shared" si="35"/>
        <v>1</v>
      </c>
      <c r="AN126" s="244">
        <f t="shared" si="32"/>
        <v>2.3697051908722009</v>
      </c>
      <c r="AO126" s="244">
        <f t="shared" si="36"/>
        <v>1.5697051908722008</v>
      </c>
      <c r="AP126" s="244">
        <f t="shared" si="37"/>
        <v>1.969705190872201</v>
      </c>
      <c r="AQ126" s="244">
        <f t="shared" si="38"/>
        <v>1.5697051908722008</v>
      </c>
      <c r="AR126" s="244">
        <f t="shared" si="33"/>
        <v>1.969705190872201</v>
      </c>
      <c r="AS126" s="232"/>
      <c r="AT126" s="295">
        <f t="shared" si="26"/>
        <v>2.0142494122413708</v>
      </c>
      <c r="AU126" s="296">
        <f t="shared" si="27"/>
        <v>2.3697051908722009</v>
      </c>
      <c r="AV126" s="237"/>
      <c r="AW126" s="208"/>
      <c r="AX126" s="208"/>
      <c r="AY126" s="238"/>
      <c r="AZ126" s="238"/>
      <c r="BA126" s="238"/>
      <c r="BB126" s="238"/>
      <c r="BC126" s="238"/>
      <c r="BD126" s="238"/>
      <c r="BE126" s="302"/>
      <c r="BF126" s="211"/>
      <c r="BG126" s="208"/>
      <c r="BH126" s="208"/>
      <c r="BI126" s="208"/>
      <c r="BJ126" s="208"/>
      <c r="BK126" s="208"/>
      <c r="BL126" s="208"/>
      <c r="BM126" s="208"/>
      <c r="BN126" s="208"/>
      <c r="BO126" s="208"/>
      <c r="BP126" s="208"/>
      <c r="BQ126" s="208"/>
      <c r="BR126" s="208"/>
      <c r="BS126" s="208"/>
      <c r="BT126" s="211"/>
      <c r="BU126" s="211"/>
      <c r="BV126" s="211"/>
      <c r="BW126" s="211"/>
      <c r="BX126" s="211"/>
      <c r="BY126" s="211"/>
      <c r="BZ126" s="211"/>
      <c r="CA126" s="211"/>
      <c r="CB126" s="211"/>
      <c r="CC126" s="211"/>
      <c r="CD126" s="211"/>
      <c r="CE126" s="211"/>
      <c r="CF126" s="211"/>
      <c r="CG126" s="211"/>
      <c r="CH126" s="211"/>
      <c r="CI126" s="211"/>
      <c r="CJ126" s="211"/>
      <c r="CK126" s="211"/>
      <c r="CL126" s="211"/>
      <c r="CM126" s="211"/>
      <c r="CN126" s="211"/>
      <c r="CO126" s="211"/>
      <c r="CP126" s="211"/>
      <c r="CQ126" s="211"/>
      <c r="CR126" s="211"/>
      <c r="CS126" s="211"/>
      <c r="CT126" s="211"/>
      <c r="CU126" s="211"/>
      <c r="CV126" s="211"/>
      <c r="CW126" s="211"/>
      <c r="CX126" s="211"/>
      <c r="CY126" s="211"/>
      <c r="CZ126" s="211"/>
      <c r="DA126" s="211"/>
      <c r="DB126" s="211"/>
      <c r="DC126" s="211"/>
      <c r="DD126" s="211"/>
      <c r="DE126" s="211"/>
      <c r="DF126" s="211"/>
      <c r="DG126" s="211"/>
      <c r="DH126" s="211"/>
      <c r="DI126" s="211"/>
      <c r="DJ126" s="211"/>
      <c r="DK126" s="211"/>
      <c r="DL126" s="211"/>
      <c r="DM126" s="211"/>
      <c r="DN126" s="211"/>
      <c r="DO126" s="211"/>
      <c r="DP126" s="211"/>
      <c r="DQ126" s="211"/>
      <c r="DR126" s="211"/>
      <c r="DS126" s="211"/>
      <c r="DT126" s="211"/>
      <c r="DU126" s="211"/>
      <c r="DV126" s="211"/>
      <c r="DW126" s="211"/>
      <c r="DX126" s="211"/>
      <c r="DY126" s="211"/>
      <c r="DZ126" s="211"/>
      <c r="EA126" s="211"/>
      <c r="EB126" s="211"/>
      <c r="EC126" s="211"/>
      <c r="ED126" s="211"/>
      <c r="EE126" s="211"/>
    </row>
    <row r="127" spans="2:135" s="15" customFormat="1" x14ac:dyDescent="0.25">
      <c r="B127" s="40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7"/>
      <c r="AA127" s="273"/>
      <c r="AB127" s="273"/>
      <c r="AC127" s="284"/>
      <c r="AD127" s="284"/>
      <c r="AE127" s="284"/>
      <c r="AF127" s="284"/>
      <c r="AG127" s="241">
        <f t="shared" si="28"/>
        <v>323.28724484433059</v>
      </c>
      <c r="AH127" s="242">
        <f t="shared" si="29"/>
        <v>4.6484374999999998E-3</v>
      </c>
      <c r="AI127" s="234">
        <f t="shared" si="34"/>
        <v>119</v>
      </c>
      <c r="AJ127" s="234">
        <f t="shared" si="25"/>
        <v>100</v>
      </c>
      <c r="AK127" s="243">
        <f t="shared" si="30"/>
        <v>100</v>
      </c>
      <c r="AL127" s="243">
        <f t="shared" si="31"/>
        <v>0.78740157480314965</v>
      </c>
      <c r="AM127" s="238">
        <f t="shared" si="35"/>
        <v>1</v>
      </c>
      <c r="AN127" s="244">
        <f t="shared" si="32"/>
        <v>2.3936416069416175</v>
      </c>
      <c r="AO127" s="244">
        <f t="shared" si="36"/>
        <v>1.5936416069416175</v>
      </c>
      <c r="AP127" s="244">
        <f t="shared" si="37"/>
        <v>1.9936416069416176</v>
      </c>
      <c r="AQ127" s="244">
        <f t="shared" si="38"/>
        <v>1.5936416069416175</v>
      </c>
      <c r="AR127" s="244">
        <f t="shared" si="33"/>
        <v>1.9936416069416176</v>
      </c>
      <c r="AS127" s="232"/>
      <c r="AT127" s="295">
        <f t="shared" si="26"/>
        <v>2.0345953659003748</v>
      </c>
      <c r="AU127" s="296">
        <f t="shared" si="27"/>
        <v>2.3936416069416175</v>
      </c>
      <c r="AV127" s="237"/>
      <c r="AW127" s="208"/>
      <c r="AX127" s="208"/>
      <c r="AY127" s="238"/>
      <c r="AZ127" s="238"/>
      <c r="BA127" s="238"/>
      <c r="BB127" s="238"/>
      <c r="BC127" s="238"/>
      <c r="BD127" s="238"/>
      <c r="BE127" s="302"/>
      <c r="BF127" s="211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211"/>
      <c r="CD127" s="211"/>
      <c r="CE127" s="211"/>
      <c r="CF127" s="211"/>
      <c r="CG127" s="211"/>
      <c r="CH127" s="211"/>
      <c r="CI127" s="211"/>
      <c r="CJ127" s="211"/>
      <c r="CK127" s="211"/>
      <c r="CL127" s="211"/>
      <c r="CM127" s="211"/>
      <c r="CN127" s="211"/>
      <c r="CO127" s="211"/>
      <c r="CP127" s="211"/>
      <c r="CQ127" s="211"/>
      <c r="CR127" s="211"/>
      <c r="CS127" s="211"/>
      <c r="CT127" s="211"/>
      <c r="CU127" s="211"/>
      <c r="CV127" s="211"/>
      <c r="CW127" s="211"/>
      <c r="CX127" s="211"/>
      <c r="CY127" s="211"/>
      <c r="CZ127" s="211"/>
      <c r="DA127" s="211"/>
      <c r="DB127" s="211"/>
      <c r="DC127" s="211"/>
      <c r="DD127" s="211"/>
      <c r="DE127" s="211"/>
      <c r="DF127" s="211"/>
      <c r="DG127" s="211"/>
      <c r="DH127" s="211"/>
      <c r="DI127" s="211"/>
      <c r="DJ127" s="211"/>
      <c r="DK127" s="211"/>
      <c r="DL127" s="211"/>
      <c r="DM127" s="211"/>
      <c r="DN127" s="211"/>
      <c r="DO127" s="211"/>
      <c r="DP127" s="211"/>
      <c r="DQ127" s="211"/>
      <c r="DR127" s="211"/>
      <c r="DS127" s="211"/>
      <c r="DT127" s="211"/>
      <c r="DU127" s="211"/>
      <c r="DV127" s="211"/>
      <c r="DW127" s="211"/>
      <c r="DX127" s="211"/>
      <c r="DY127" s="211"/>
      <c r="DZ127" s="211"/>
      <c r="EA127" s="211"/>
      <c r="EB127" s="211"/>
      <c r="EC127" s="211"/>
      <c r="ED127" s="211"/>
      <c r="EE127" s="211"/>
    </row>
    <row r="128" spans="2:135" s="15" customFormat="1" x14ac:dyDescent="0.25">
      <c r="B128" s="40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7"/>
      <c r="AA128" s="273"/>
      <c r="AB128" s="273"/>
      <c r="AC128" s="284"/>
      <c r="AD128" s="284"/>
      <c r="AE128" s="284"/>
      <c r="AF128" s="284"/>
      <c r="AG128" s="241">
        <f t="shared" si="28"/>
        <v>323.70285963106795</v>
      </c>
      <c r="AH128" s="242">
        <f t="shared" si="29"/>
        <v>4.6874999999999998E-3</v>
      </c>
      <c r="AI128" s="234">
        <f t="shared" si="34"/>
        <v>120</v>
      </c>
      <c r="AJ128" s="234">
        <f t="shared" si="25"/>
        <v>101</v>
      </c>
      <c r="AK128" s="243">
        <f t="shared" si="30"/>
        <v>101</v>
      </c>
      <c r="AL128" s="243">
        <f t="shared" si="31"/>
        <v>0.79527559055118113</v>
      </c>
      <c r="AM128" s="238">
        <f t="shared" si="35"/>
        <v>1</v>
      </c>
      <c r="AN128" s="244">
        <f t="shared" si="32"/>
        <v>2.4175780230110337</v>
      </c>
      <c r="AO128" s="244">
        <f t="shared" si="36"/>
        <v>1.6175780230110337</v>
      </c>
      <c r="AP128" s="244">
        <f t="shared" si="37"/>
        <v>2.0175780230110338</v>
      </c>
      <c r="AQ128" s="244">
        <f t="shared" si="38"/>
        <v>1.6175780230110337</v>
      </c>
      <c r="AR128" s="244">
        <f t="shared" si="33"/>
        <v>2.0175780230110338</v>
      </c>
      <c r="AS128" s="232"/>
      <c r="AT128" s="295">
        <f t="shared" si="26"/>
        <v>2.0549413195593789</v>
      </c>
      <c r="AU128" s="296">
        <f t="shared" si="27"/>
        <v>2.4175780230110337</v>
      </c>
      <c r="AV128" s="237"/>
      <c r="AW128" s="208"/>
      <c r="AX128" s="208"/>
      <c r="AY128" s="238"/>
      <c r="AZ128" s="238"/>
      <c r="BA128" s="238"/>
      <c r="BB128" s="238"/>
      <c r="BC128" s="238"/>
      <c r="BD128" s="238"/>
      <c r="BE128" s="302"/>
      <c r="BF128" s="211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211"/>
      <c r="CD128" s="211"/>
      <c r="CE128" s="211"/>
      <c r="CF128" s="211"/>
      <c r="CG128" s="211"/>
      <c r="CH128" s="211"/>
      <c r="CI128" s="211"/>
      <c r="CJ128" s="211"/>
      <c r="CK128" s="211"/>
      <c r="CL128" s="211"/>
      <c r="CM128" s="211"/>
      <c r="CN128" s="211"/>
      <c r="CO128" s="211"/>
      <c r="CP128" s="211"/>
      <c r="CQ128" s="211"/>
      <c r="CR128" s="211"/>
      <c r="CS128" s="211"/>
      <c r="CT128" s="211"/>
      <c r="CU128" s="211"/>
      <c r="CV128" s="211"/>
      <c r="CW128" s="211"/>
      <c r="CX128" s="211"/>
      <c r="CY128" s="211"/>
      <c r="CZ128" s="211"/>
      <c r="DA128" s="211"/>
      <c r="DB128" s="211"/>
      <c r="DC128" s="211"/>
      <c r="DD128" s="211"/>
      <c r="DE128" s="211"/>
      <c r="DF128" s="211"/>
      <c r="DG128" s="211"/>
      <c r="DH128" s="211"/>
      <c r="DI128" s="211"/>
      <c r="DJ128" s="211"/>
      <c r="DK128" s="211"/>
      <c r="DL128" s="211"/>
      <c r="DM128" s="211"/>
      <c r="DN128" s="211"/>
      <c r="DO128" s="211"/>
      <c r="DP128" s="211"/>
      <c r="DQ128" s="211"/>
      <c r="DR128" s="211"/>
      <c r="DS128" s="211"/>
      <c r="DT128" s="211"/>
      <c r="DU128" s="211"/>
      <c r="DV128" s="211"/>
      <c r="DW128" s="211"/>
      <c r="DX128" s="211"/>
      <c r="DY128" s="211"/>
      <c r="DZ128" s="211"/>
      <c r="EA128" s="211"/>
      <c r="EB128" s="211"/>
      <c r="EC128" s="211"/>
      <c r="ED128" s="211"/>
      <c r="EE128" s="211"/>
    </row>
    <row r="129" spans="2:135" s="15" customFormat="1" x14ac:dyDescent="0.25">
      <c r="B129" s="40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256"/>
      <c r="Q129" s="256"/>
      <c r="R129" s="256"/>
      <c r="S129" s="256"/>
      <c r="T129" s="256"/>
      <c r="U129" s="256"/>
      <c r="V129" s="256"/>
      <c r="W129" s="256"/>
      <c r="X129" s="256"/>
      <c r="Y129" s="256"/>
      <c r="Z129" s="257"/>
      <c r="AA129" s="273"/>
      <c r="AB129" s="273"/>
      <c r="AC129" s="284"/>
      <c r="AD129" s="284"/>
      <c r="AE129" s="284"/>
      <c r="AF129" s="284"/>
      <c r="AG129" s="241">
        <f t="shared" si="28"/>
        <v>324.06972595781758</v>
      </c>
      <c r="AH129" s="242">
        <f t="shared" si="29"/>
        <v>4.7265624999999999E-3</v>
      </c>
      <c r="AI129" s="234">
        <f t="shared" si="34"/>
        <v>121</v>
      </c>
      <c r="AJ129" s="234">
        <f t="shared" si="25"/>
        <v>102</v>
      </c>
      <c r="AK129" s="243">
        <f t="shared" si="30"/>
        <v>102</v>
      </c>
      <c r="AL129" s="243">
        <f t="shared" si="31"/>
        <v>0.80314960629921262</v>
      </c>
      <c r="AM129" s="238">
        <f t="shared" si="35"/>
        <v>1</v>
      </c>
      <c r="AN129" s="244">
        <f t="shared" si="32"/>
        <v>2.4415144390804495</v>
      </c>
      <c r="AO129" s="244">
        <f t="shared" si="36"/>
        <v>1.6415144390804495</v>
      </c>
      <c r="AP129" s="244">
        <f t="shared" si="37"/>
        <v>2.0415144390804496</v>
      </c>
      <c r="AQ129" s="244">
        <f t="shared" si="38"/>
        <v>1.6415144390804495</v>
      </c>
      <c r="AR129" s="244">
        <f t="shared" si="33"/>
        <v>2.0415144390804496</v>
      </c>
      <c r="AS129" s="232"/>
      <c r="AT129" s="295">
        <f t="shared" si="26"/>
        <v>2.0752872732183825</v>
      </c>
      <c r="AU129" s="296">
        <f t="shared" si="27"/>
        <v>2.4415144390804495</v>
      </c>
      <c r="AV129" s="237"/>
      <c r="AW129" s="208"/>
      <c r="AX129" s="208"/>
      <c r="AY129" s="238"/>
      <c r="AZ129" s="238"/>
      <c r="BA129" s="238"/>
      <c r="BB129" s="238"/>
      <c r="BC129" s="238"/>
      <c r="BD129" s="238"/>
      <c r="BE129" s="302"/>
      <c r="BF129" s="211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211"/>
      <c r="CD129" s="211"/>
      <c r="CE129" s="211"/>
      <c r="CF129" s="211"/>
      <c r="CG129" s="211"/>
      <c r="CH129" s="211"/>
      <c r="CI129" s="211"/>
      <c r="CJ129" s="211"/>
      <c r="CK129" s="211"/>
      <c r="CL129" s="211"/>
      <c r="CM129" s="211"/>
      <c r="CN129" s="211"/>
      <c r="CO129" s="211"/>
      <c r="CP129" s="211"/>
      <c r="CQ129" s="211"/>
      <c r="CR129" s="211"/>
      <c r="CS129" s="211"/>
      <c r="CT129" s="211"/>
      <c r="CU129" s="211"/>
      <c r="CV129" s="211"/>
      <c r="CW129" s="211"/>
      <c r="CX129" s="211"/>
      <c r="CY129" s="211"/>
      <c r="CZ129" s="211"/>
      <c r="DA129" s="211"/>
      <c r="DB129" s="211"/>
      <c r="DC129" s="211"/>
      <c r="DD129" s="211"/>
      <c r="DE129" s="211"/>
      <c r="DF129" s="211"/>
      <c r="DG129" s="211"/>
      <c r="DH129" s="211"/>
      <c r="DI129" s="211"/>
      <c r="DJ129" s="211"/>
      <c r="DK129" s="211"/>
      <c r="DL129" s="211"/>
      <c r="DM129" s="211"/>
      <c r="DN129" s="211"/>
      <c r="DO129" s="211"/>
      <c r="DP129" s="211"/>
      <c r="DQ129" s="211"/>
      <c r="DR129" s="211"/>
      <c r="DS129" s="211"/>
      <c r="DT129" s="211"/>
      <c r="DU129" s="211"/>
      <c r="DV129" s="211"/>
      <c r="DW129" s="211"/>
      <c r="DX129" s="211"/>
      <c r="DY129" s="211"/>
      <c r="DZ129" s="211"/>
      <c r="EA129" s="211"/>
      <c r="EB129" s="211"/>
      <c r="EC129" s="211"/>
      <c r="ED129" s="211"/>
      <c r="EE129" s="211"/>
    </row>
    <row r="130" spans="2:135" s="15" customFormat="1" x14ac:dyDescent="0.25">
      <c r="B130" s="40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7"/>
      <c r="AA130" s="273"/>
      <c r="AB130" s="273"/>
      <c r="AC130" s="284"/>
      <c r="AD130" s="284"/>
      <c r="AE130" s="284"/>
      <c r="AF130" s="284"/>
      <c r="AG130" s="241">
        <f t="shared" si="28"/>
        <v>324.3877885758601</v>
      </c>
      <c r="AH130" s="242">
        <f t="shared" si="29"/>
        <v>4.7656249999999999E-3</v>
      </c>
      <c r="AI130" s="234">
        <f t="shared" si="34"/>
        <v>122</v>
      </c>
      <c r="AJ130" s="234">
        <f t="shared" si="25"/>
        <v>103</v>
      </c>
      <c r="AK130" s="243">
        <f t="shared" si="30"/>
        <v>103</v>
      </c>
      <c r="AL130" s="243">
        <f t="shared" si="31"/>
        <v>0.8110236220472441</v>
      </c>
      <c r="AM130" s="238">
        <f t="shared" si="35"/>
        <v>1</v>
      </c>
      <c r="AN130" s="244">
        <f t="shared" si="32"/>
        <v>2.4654508551498657</v>
      </c>
      <c r="AO130" s="244">
        <f t="shared" si="36"/>
        <v>1.6654508551498657</v>
      </c>
      <c r="AP130" s="244">
        <f t="shared" si="37"/>
        <v>2.0654508551498658</v>
      </c>
      <c r="AQ130" s="244">
        <f t="shared" si="38"/>
        <v>1.6654508551498657</v>
      </c>
      <c r="AR130" s="244">
        <f t="shared" si="33"/>
        <v>2.0654508551498658</v>
      </c>
      <c r="AS130" s="232"/>
      <c r="AT130" s="295">
        <f t="shared" si="26"/>
        <v>2.0956332268773861</v>
      </c>
      <c r="AU130" s="296">
        <f t="shared" si="27"/>
        <v>2.4654508551498657</v>
      </c>
      <c r="AV130" s="237"/>
      <c r="AW130" s="208"/>
      <c r="AX130" s="208"/>
      <c r="AY130" s="238"/>
      <c r="AZ130" s="238"/>
      <c r="BA130" s="238"/>
      <c r="BB130" s="238"/>
      <c r="BC130" s="238"/>
      <c r="BD130" s="238"/>
      <c r="BE130" s="302"/>
      <c r="BF130" s="211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211"/>
      <c r="CD130" s="211"/>
      <c r="CE130" s="211"/>
      <c r="CF130" s="211"/>
      <c r="CG130" s="211"/>
      <c r="CH130" s="211"/>
      <c r="CI130" s="211"/>
      <c r="CJ130" s="211"/>
      <c r="CK130" s="211"/>
      <c r="CL130" s="211"/>
      <c r="CM130" s="211"/>
      <c r="CN130" s="211"/>
      <c r="CO130" s="211"/>
      <c r="CP130" s="211"/>
      <c r="CQ130" s="211"/>
      <c r="CR130" s="211"/>
      <c r="CS130" s="211"/>
      <c r="CT130" s="211"/>
      <c r="CU130" s="211"/>
      <c r="CV130" s="211"/>
      <c r="CW130" s="211"/>
      <c r="CX130" s="211"/>
      <c r="CY130" s="211"/>
      <c r="CZ130" s="211"/>
      <c r="DA130" s="211"/>
      <c r="DB130" s="211"/>
      <c r="DC130" s="211"/>
      <c r="DD130" s="211"/>
      <c r="DE130" s="211"/>
      <c r="DF130" s="211"/>
      <c r="DG130" s="211"/>
      <c r="DH130" s="211"/>
      <c r="DI130" s="211"/>
      <c r="DJ130" s="211"/>
      <c r="DK130" s="211"/>
      <c r="DL130" s="211"/>
      <c r="DM130" s="211"/>
      <c r="DN130" s="211"/>
      <c r="DO130" s="211"/>
      <c r="DP130" s="211"/>
      <c r="DQ130" s="211"/>
      <c r="DR130" s="211"/>
      <c r="DS130" s="211"/>
      <c r="DT130" s="211"/>
      <c r="DU130" s="211"/>
      <c r="DV130" s="211"/>
      <c r="DW130" s="211"/>
      <c r="DX130" s="211"/>
      <c r="DY130" s="211"/>
      <c r="DZ130" s="211"/>
      <c r="EA130" s="211"/>
      <c r="EB130" s="211"/>
      <c r="EC130" s="211"/>
      <c r="ED130" s="211"/>
      <c r="EE130" s="211"/>
    </row>
    <row r="131" spans="2:135" s="15" customFormat="1" x14ac:dyDescent="0.25">
      <c r="B131" s="40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256"/>
      <c r="Q131" s="256"/>
      <c r="R131" s="256"/>
      <c r="S131" s="256"/>
      <c r="T131" s="256"/>
      <c r="U131" s="256"/>
      <c r="V131" s="256"/>
      <c r="W131" s="256"/>
      <c r="X131" s="256"/>
      <c r="Y131" s="256"/>
      <c r="Z131" s="257"/>
      <c r="AA131" s="273"/>
      <c r="AB131" s="273"/>
      <c r="AC131" s="284"/>
      <c r="AD131" s="284"/>
      <c r="AE131" s="284"/>
      <c r="AF131" s="284"/>
      <c r="AG131" s="241">
        <f t="shared" si="28"/>
        <v>324.65699958613516</v>
      </c>
      <c r="AH131" s="242">
        <f t="shared" si="29"/>
        <v>4.8046874999999999E-3</v>
      </c>
      <c r="AI131" s="234">
        <f t="shared" si="34"/>
        <v>123</v>
      </c>
      <c r="AJ131" s="234">
        <f t="shared" si="25"/>
        <v>104</v>
      </c>
      <c r="AK131" s="243">
        <f t="shared" si="30"/>
        <v>104</v>
      </c>
      <c r="AL131" s="243">
        <f t="shared" si="31"/>
        <v>0.81889763779527558</v>
      </c>
      <c r="AM131" s="238">
        <f t="shared" si="35"/>
        <v>1</v>
      </c>
      <c r="AN131" s="244">
        <f t="shared" si="32"/>
        <v>2.4893872712192819</v>
      </c>
      <c r="AO131" s="244">
        <f t="shared" si="36"/>
        <v>1.6893872712192819</v>
      </c>
      <c r="AP131" s="244">
        <f t="shared" si="37"/>
        <v>2.089387271219282</v>
      </c>
      <c r="AQ131" s="244">
        <f t="shared" si="38"/>
        <v>1.6893872712192819</v>
      </c>
      <c r="AR131" s="244">
        <f t="shared" si="33"/>
        <v>2.089387271219282</v>
      </c>
      <c r="AS131" s="232"/>
      <c r="AT131" s="295">
        <f t="shared" si="26"/>
        <v>2.1159791805363897</v>
      </c>
      <c r="AU131" s="296">
        <f t="shared" si="27"/>
        <v>2.4893872712192819</v>
      </c>
      <c r="AV131" s="237"/>
      <c r="AW131" s="208"/>
      <c r="AX131" s="208"/>
      <c r="AY131" s="238"/>
      <c r="AZ131" s="238"/>
      <c r="BA131" s="238"/>
      <c r="BB131" s="238"/>
      <c r="BC131" s="238"/>
      <c r="BD131" s="238"/>
      <c r="BE131" s="302"/>
      <c r="BF131" s="211"/>
      <c r="BG131" s="208"/>
      <c r="BH131" s="208"/>
      <c r="BI131" s="208"/>
      <c r="BJ131" s="208"/>
      <c r="BK131" s="208"/>
      <c r="BL131" s="208"/>
      <c r="BM131" s="208"/>
      <c r="BN131" s="208"/>
      <c r="BO131" s="208"/>
      <c r="BP131" s="208"/>
      <c r="BQ131" s="208"/>
      <c r="BR131" s="208"/>
      <c r="BS131" s="208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211"/>
      <c r="CD131" s="211"/>
      <c r="CE131" s="211"/>
      <c r="CF131" s="211"/>
      <c r="CG131" s="211"/>
      <c r="CH131" s="211"/>
      <c r="CI131" s="211"/>
      <c r="CJ131" s="211"/>
      <c r="CK131" s="211"/>
      <c r="CL131" s="211"/>
      <c r="CM131" s="211"/>
      <c r="CN131" s="211"/>
      <c r="CO131" s="211"/>
      <c r="CP131" s="211"/>
      <c r="CQ131" s="211"/>
      <c r="CR131" s="211"/>
      <c r="CS131" s="211"/>
      <c r="CT131" s="211"/>
      <c r="CU131" s="211"/>
      <c r="CV131" s="211"/>
      <c r="CW131" s="211"/>
      <c r="CX131" s="211"/>
      <c r="CY131" s="211"/>
      <c r="CZ131" s="211"/>
      <c r="DA131" s="211"/>
      <c r="DB131" s="211"/>
      <c r="DC131" s="211"/>
      <c r="DD131" s="211"/>
      <c r="DE131" s="211"/>
      <c r="DF131" s="211"/>
      <c r="DG131" s="211"/>
      <c r="DH131" s="211"/>
      <c r="DI131" s="211"/>
      <c r="DJ131" s="211"/>
      <c r="DK131" s="211"/>
      <c r="DL131" s="211"/>
      <c r="DM131" s="211"/>
      <c r="DN131" s="211"/>
      <c r="DO131" s="211"/>
      <c r="DP131" s="211"/>
      <c r="DQ131" s="211"/>
      <c r="DR131" s="211"/>
      <c r="DS131" s="211"/>
      <c r="DT131" s="211"/>
      <c r="DU131" s="211"/>
      <c r="DV131" s="211"/>
      <c r="DW131" s="211"/>
      <c r="DX131" s="211"/>
      <c r="DY131" s="211"/>
      <c r="DZ131" s="211"/>
      <c r="EA131" s="211"/>
      <c r="EB131" s="211"/>
      <c r="EC131" s="211"/>
      <c r="ED131" s="211"/>
      <c r="EE131" s="211"/>
    </row>
    <row r="132" spans="2:135" s="15" customFormat="1" x14ac:dyDescent="0.25">
      <c r="B132" s="40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  <c r="Z132" s="257"/>
      <c r="AA132" s="273"/>
      <c r="AB132" s="273"/>
      <c r="AC132" s="284"/>
      <c r="AD132" s="284"/>
      <c r="AE132" s="284"/>
      <c r="AF132" s="284"/>
      <c r="AG132" s="241">
        <f t="shared" si="28"/>
        <v>324.87731844645486</v>
      </c>
      <c r="AH132" s="242">
        <f t="shared" si="29"/>
        <v>4.84375E-3</v>
      </c>
      <c r="AI132" s="234">
        <f t="shared" si="34"/>
        <v>124</v>
      </c>
      <c r="AJ132" s="234">
        <f t="shared" si="25"/>
        <v>105</v>
      </c>
      <c r="AK132" s="243">
        <f t="shared" si="30"/>
        <v>105</v>
      </c>
      <c r="AL132" s="243">
        <f t="shared" si="31"/>
        <v>0.82677165354330706</v>
      </c>
      <c r="AM132" s="238">
        <f t="shared" si="35"/>
        <v>1</v>
      </c>
      <c r="AN132" s="244">
        <f t="shared" si="32"/>
        <v>2.5133236872886981</v>
      </c>
      <c r="AO132" s="244">
        <f t="shared" si="36"/>
        <v>1.7133236872886981</v>
      </c>
      <c r="AP132" s="244">
        <f t="shared" si="37"/>
        <v>2.1133236872886982</v>
      </c>
      <c r="AQ132" s="244">
        <f t="shared" si="38"/>
        <v>1.7133236872886981</v>
      </c>
      <c r="AR132" s="244">
        <f t="shared" si="33"/>
        <v>2.1133236872886982</v>
      </c>
      <c r="AS132" s="232"/>
      <c r="AT132" s="295">
        <f t="shared" si="26"/>
        <v>2.1363251341953937</v>
      </c>
      <c r="AU132" s="296">
        <f t="shared" si="27"/>
        <v>2.5133236872886981</v>
      </c>
      <c r="AV132" s="237"/>
      <c r="AW132" s="208"/>
      <c r="AX132" s="208"/>
      <c r="AY132" s="238"/>
      <c r="AZ132" s="238"/>
      <c r="BA132" s="238"/>
      <c r="BB132" s="238"/>
      <c r="BC132" s="238"/>
      <c r="BD132" s="238"/>
      <c r="BE132" s="302"/>
      <c r="BF132" s="211"/>
      <c r="BG132" s="208"/>
      <c r="BH132" s="208"/>
      <c r="BI132" s="208"/>
      <c r="BJ132" s="208"/>
      <c r="BK132" s="208"/>
      <c r="BL132" s="208"/>
      <c r="BM132" s="208"/>
      <c r="BN132" s="208"/>
      <c r="BO132" s="208"/>
      <c r="BP132" s="208"/>
      <c r="BQ132" s="208"/>
      <c r="BR132" s="208"/>
      <c r="BS132" s="208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211"/>
      <c r="CD132" s="211"/>
      <c r="CE132" s="211"/>
      <c r="CF132" s="211"/>
      <c r="CG132" s="211"/>
      <c r="CH132" s="211"/>
      <c r="CI132" s="211"/>
      <c r="CJ132" s="211"/>
      <c r="CK132" s="211"/>
      <c r="CL132" s="211"/>
      <c r="CM132" s="211"/>
      <c r="CN132" s="211"/>
      <c r="CO132" s="211"/>
      <c r="CP132" s="211"/>
      <c r="CQ132" s="211"/>
      <c r="CR132" s="211"/>
      <c r="CS132" s="211"/>
      <c r="CT132" s="211"/>
      <c r="CU132" s="211"/>
      <c r="CV132" s="211"/>
      <c r="CW132" s="211"/>
      <c r="CX132" s="211"/>
      <c r="CY132" s="211"/>
      <c r="CZ132" s="211"/>
      <c r="DA132" s="211"/>
      <c r="DB132" s="211"/>
      <c r="DC132" s="211"/>
      <c r="DD132" s="211"/>
      <c r="DE132" s="211"/>
      <c r="DF132" s="211"/>
      <c r="DG132" s="211"/>
      <c r="DH132" s="211"/>
      <c r="DI132" s="211"/>
      <c r="DJ132" s="211"/>
      <c r="DK132" s="211"/>
      <c r="DL132" s="211"/>
      <c r="DM132" s="211"/>
      <c r="DN132" s="211"/>
      <c r="DO132" s="211"/>
      <c r="DP132" s="211"/>
      <c r="DQ132" s="211"/>
      <c r="DR132" s="211"/>
      <c r="DS132" s="211"/>
      <c r="DT132" s="211"/>
      <c r="DU132" s="211"/>
      <c r="DV132" s="211"/>
      <c r="DW132" s="211"/>
      <c r="DX132" s="211"/>
      <c r="DY132" s="211"/>
      <c r="DZ132" s="211"/>
      <c r="EA132" s="211"/>
      <c r="EB132" s="211"/>
      <c r="EC132" s="211"/>
      <c r="ED132" s="211"/>
      <c r="EE132" s="211"/>
    </row>
    <row r="133" spans="2:135" s="15" customFormat="1" x14ac:dyDescent="0.25">
      <c r="B133" s="40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256"/>
      <c r="Q133" s="256"/>
      <c r="R133" s="256"/>
      <c r="S133" s="256"/>
      <c r="T133" s="256"/>
      <c r="U133" s="256"/>
      <c r="V133" s="256"/>
      <c r="W133" s="256"/>
      <c r="X133" s="256"/>
      <c r="Y133" s="256"/>
      <c r="Z133" s="257"/>
      <c r="AA133" s="273"/>
      <c r="AB133" s="273"/>
      <c r="AC133" s="284"/>
      <c r="AD133" s="284"/>
      <c r="AE133" s="284"/>
      <c r="AF133" s="284"/>
      <c r="AG133" s="241">
        <f t="shared" si="28"/>
        <v>325.04871197760917</v>
      </c>
      <c r="AH133" s="242">
        <f t="shared" si="29"/>
        <v>4.8828125E-3</v>
      </c>
      <c r="AI133" s="234">
        <f t="shared" si="34"/>
        <v>125</v>
      </c>
      <c r="AJ133" s="234">
        <f t="shared" si="25"/>
        <v>106</v>
      </c>
      <c r="AK133" s="243">
        <f t="shared" si="30"/>
        <v>106</v>
      </c>
      <c r="AL133" s="243">
        <f t="shared" si="31"/>
        <v>0.83464566929133854</v>
      </c>
      <c r="AM133" s="238">
        <f t="shared" si="35"/>
        <v>1</v>
      </c>
      <c r="AN133" s="244">
        <f t="shared" si="32"/>
        <v>2.5372601033581144</v>
      </c>
      <c r="AO133" s="244">
        <f t="shared" si="36"/>
        <v>1.7372601033581143</v>
      </c>
      <c r="AP133" s="244">
        <f t="shared" si="37"/>
        <v>2.1372601033581144</v>
      </c>
      <c r="AQ133" s="244">
        <f t="shared" si="38"/>
        <v>1.7372601033581143</v>
      </c>
      <c r="AR133" s="244">
        <f t="shared" si="33"/>
        <v>2.1372601033581144</v>
      </c>
      <c r="AS133" s="232"/>
      <c r="AT133" s="295">
        <f t="shared" si="26"/>
        <v>2.1566710878543973</v>
      </c>
      <c r="AU133" s="296">
        <f t="shared" si="27"/>
        <v>2.5372601033581144</v>
      </c>
      <c r="AV133" s="237"/>
      <c r="AW133" s="208"/>
      <c r="AX133" s="208"/>
      <c r="AY133" s="238"/>
      <c r="AZ133" s="238"/>
      <c r="BA133" s="238"/>
      <c r="BB133" s="238"/>
      <c r="BC133" s="238"/>
      <c r="BD133" s="238"/>
      <c r="BE133" s="302"/>
      <c r="BF133" s="211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211"/>
      <c r="CD133" s="211"/>
      <c r="CE133" s="211"/>
      <c r="CF133" s="211"/>
      <c r="CG133" s="211"/>
      <c r="CH133" s="211"/>
      <c r="CI133" s="211"/>
      <c r="CJ133" s="211"/>
      <c r="CK133" s="211"/>
      <c r="CL133" s="211"/>
      <c r="CM133" s="211"/>
      <c r="CN133" s="211"/>
      <c r="CO133" s="211"/>
      <c r="CP133" s="211"/>
      <c r="CQ133" s="211"/>
      <c r="CR133" s="211"/>
      <c r="CS133" s="211"/>
      <c r="CT133" s="211"/>
      <c r="CU133" s="211"/>
      <c r="CV133" s="211"/>
      <c r="CW133" s="211"/>
      <c r="CX133" s="211"/>
      <c r="CY133" s="211"/>
      <c r="CZ133" s="211"/>
      <c r="DA133" s="211"/>
      <c r="DB133" s="211"/>
      <c r="DC133" s="211"/>
      <c r="DD133" s="211"/>
      <c r="DE133" s="211"/>
      <c r="DF133" s="211"/>
      <c r="DG133" s="211"/>
      <c r="DH133" s="211"/>
      <c r="DI133" s="211"/>
      <c r="DJ133" s="211"/>
      <c r="DK133" s="211"/>
      <c r="DL133" s="211"/>
      <c r="DM133" s="211"/>
      <c r="DN133" s="211"/>
      <c r="DO133" s="211"/>
      <c r="DP133" s="211"/>
      <c r="DQ133" s="211"/>
      <c r="DR133" s="211"/>
      <c r="DS133" s="211"/>
      <c r="DT133" s="211"/>
      <c r="DU133" s="211"/>
      <c r="DV133" s="211"/>
      <c r="DW133" s="211"/>
      <c r="DX133" s="211"/>
      <c r="DY133" s="211"/>
      <c r="DZ133" s="211"/>
      <c r="EA133" s="211"/>
      <c r="EB133" s="211"/>
      <c r="EC133" s="211"/>
      <c r="ED133" s="211"/>
      <c r="EE133" s="211"/>
    </row>
    <row r="134" spans="2:135" s="15" customFormat="1" x14ac:dyDescent="0.25">
      <c r="B134" s="40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256"/>
      <c r="Q134" s="256"/>
      <c r="R134" s="256"/>
      <c r="S134" s="256"/>
      <c r="T134" s="256"/>
      <c r="U134" s="256"/>
      <c r="V134" s="256"/>
      <c r="W134" s="256"/>
      <c r="X134" s="256"/>
      <c r="Y134" s="256"/>
      <c r="Z134" s="257"/>
      <c r="AA134" s="273"/>
      <c r="AB134" s="273"/>
      <c r="AC134" s="284"/>
      <c r="AD134" s="284"/>
      <c r="AE134" s="284"/>
      <c r="AF134" s="284"/>
      <c r="AG134" s="241">
        <f t="shared" si="28"/>
        <v>325.17115436836281</v>
      </c>
      <c r="AH134" s="242">
        <f t="shared" si="29"/>
        <v>4.921875E-3</v>
      </c>
      <c r="AI134" s="234">
        <f t="shared" si="34"/>
        <v>126</v>
      </c>
      <c r="AJ134" s="234">
        <f>AJ135-1</f>
        <v>107</v>
      </c>
      <c r="AK134" s="243">
        <f t="shared" si="30"/>
        <v>107</v>
      </c>
      <c r="AL134" s="243">
        <f t="shared" si="31"/>
        <v>0.84251968503937003</v>
      </c>
      <c r="AM134" s="238">
        <f t="shared" si="35"/>
        <v>1</v>
      </c>
      <c r="AN134" s="244">
        <f t="shared" si="32"/>
        <v>2.5611965194275306</v>
      </c>
      <c r="AO134" s="244">
        <f t="shared" si="36"/>
        <v>1.7611965194275305</v>
      </c>
      <c r="AP134" s="244">
        <f t="shared" si="37"/>
        <v>2.1611965194275307</v>
      </c>
      <c r="AQ134" s="244">
        <f t="shared" si="38"/>
        <v>1.7611965194275305</v>
      </c>
      <c r="AR134" s="244">
        <f t="shared" si="33"/>
        <v>2.1611965194275307</v>
      </c>
      <c r="AS134" s="232"/>
      <c r="AT134" s="295">
        <f t="shared" si="26"/>
        <v>2.1770170415134009</v>
      </c>
      <c r="AU134" s="296">
        <f t="shared" si="27"/>
        <v>2.5611965194275306</v>
      </c>
      <c r="AV134" s="237"/>
      <c r="AW134" s="208"/>
      <c r="AX134" s="208"/>
      <c r="AY134" s="238"/>
      <c r="AZ134" s="238"/>
      <c r="BA134" s="238"/>
      <c r="BB134" s="238"/>
      <c r="BC134" s="238"/>
      <c r="BD134" s="238"/>
      <c r="BE134" s="302"/>
      <c r="BF134" s="211"/>
      <c r="BG134" s="208"/>
      <c r="BH134" s="208"/>
      <c r="BI134" s="208"/>
      <c r="BJ134" s="208"/>
      <c r="BK134" s="208"/>
      <c r="BL134" s="208"/>
      <c r="BM134" s="208"/>
      <c r="BN134" s="208"/>
      <c r="BO134" s="208"/>
      <c r="BP134" s="208"/>
      <c r="BQ134" s="208"/>
      <c r="BR134" s="208"/>
      <c r="BS134" s="208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211"/>
      <c r="CD134" s="211"/>
      <c r="CE134" s="211"/>
      <c r="CF134" s="211"/>
      <c r="CG134" s="211"/>
      <c r="CH134" s="211"/>
      <c r="CI134" s="211"/>
      <c r="CJ134" s="211"/>
      <c r="CK134" s="211"/>
      <c r="CL134" s="211"/>
      <c r="CM134" s="211"/>
      <c r="CN134" s="211"/>
      <c r="CO134" s="211"/>
      <c r="CP134" s="211"/>
      <c r="CQ134" s="211"/>
      <c r="CR134" s="211"/>
      <c r="CS134" s="211"/>
      <c r="CT134" s="211"/>
      <c r="CU134" s="211"/>
      <c r="CV134" s="211"/>
      <c r="CW134" s="211"/>
      <c r="CX134" s="211"/>
      <c r="CY134" s="211"/>
      <c r="CZ134" s="211"/>
      <c r="DA134" s="211"/>
      <c r="DB134" s="211"/>
      <c r="DC134" s="211"/>
      <c r="DD134" s="211"/>
      <c r="DE134" s="211"/>
      <c r="DF134" s="211"/>
      <c r="DG134" s="211"/>
      <c r="DH134" s="211"/>
      <c r="DI134" s="211"/>
      <c r="DJ134" s="211"/>
      <c r="DK134" s="211"/>
      <c r="DL134" s="211"/>
      <c r="DM134" s="211"/>
      <c r="DN134" s="211"/>
      <c r="DO134" s="211"/>
      <c r="DP134" s="211"/>
      <c r="DQ134" s="211"/>
      <c r="DR134" s="211"/>
      <c r="DS134" s="211"/>
      <c r="DT134" s="211"/>
      <c r="DU134" s="211"/>
      <c r="DV134" s="211"/>
      <c r="DW134" s="211"/>
      <c r="DX134" s="211"/>
      <c r="DY134" s="211"/>
      <c r="DZ134" s="211"/>
      <c r="EA134" s="211"/>
      <c r="EB134" s="211"/>
      <c r="EC134" s="211"/>
      <c r="ED134" s="211"/>
      <c r="EE134" s="211"/>
    </row>
    <row r="135" spans="2:135" s="15" customFormat="1" ht="15.75" thickBot="1" x14ac:dyDescent="0.3">
      <c r="B135" s="40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7"/>
      <c r="AA135" s="273"/>
      <c r="AB135" s="273"/>
      <c r="AC135" s="284"/>
      <c r="AD135" s="284"/>
      <c r="AE135" s="284"/>
      <c r="AF135" s="284"/>
      <c r="AG135" s="241">
        <f t="shared" si="28"/>
        <v>325.24462717934205</v>
      </c>
      <c r="AH135" s="242">
        <f t="shared" si="29"/>
        <v>4.9609375000000001E-3</v>
      </c>
      <c r="AI135" s="234">
        <f t="shared" si="34"/>
        <v>127</v>
      </c>
      <c r="AJ135" s="234">
        <f>AJ136-1</f>
        <v>108</v>
      </c>
      <c r="AK135" s="243">
        <f t="shared" si="30"/>
        <v>108</v>
      </c>
      <c r="AL135" s="243">
        <f t="shared" si="31"/>
        <v>0.85039370078740162</v>
      </c>
      <c r="AM135" s="238">
        <f t="shared" si="35"/>
        <v>1</v>
      </c>
      <c r="AN135" s="244">
        <f t="shared" si="32"/>
        <v>2.5851329354969468</v>
      </c>
      <c r="AO135" s="244">
        <f t="shared" si="36"/>
        <v>1.7851329354969467</v>
      </c>
      <c r="AP135" s="244">
        <f t="shared" si="37"/>
        <v>2.1851329354969469</v>
      </c>
      <c r="AQ135" s="244">
        <f t="shared" si="38"/>
        <v>1.7851329354969467</v>
      </c>
      <c r="AR135" s="244">
        <f t="shared" si="33"/>
        <v>2.1851329354969469</v>
      </c>
      <c r="AS135" s="232"/>
      <c r="AT135" s="295">
        <f t="shared" si="26"/>
        <v>2.197362995172405</v>
      </c>
      <c r="AU135" s="296">
        <f t="shared" si="27"/>
        <v>2.5851329354969468</v>
      </c>
      <c r="AV135" s="237"/>
      <c r="AW135" s="208"/>
      <c r="AX135" s="208"/>
      <c r="AY135" s="238"/>
      <c r="AZ135" s="238"/>
      <c r="BA135" s="238"/>
      <c r="BB135" s="238"/>
      <c r="BC135" s="238"/>
      <c r="BD135" s="238"/>
      <c r="BE135" s="302"/>
      <c r="BF135" s="211"/>
      <c r="BG135" s="208"/>
      <c r="BH135" s="208"/>
      <c r="BI135" s="208"/>
      <c r="BJ135" s="208"/>
      <c r="BK135" s="208"/>
      <c r="BL135" s="208"/>
      <c r="BM135" s="208"/>
      <c r="BN135" s="208"/>
      <c r="BO135" s="208"/>
      <c r="BP135" s="208"/>
      <c r="BQ135" s="208"/>
      <c r="BR135" s="208"/>
      <c r="BS135" s="208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211"/>
      <c r="CD135" s="211"/>
      <c r="CE135" s="211"/>
      <c r="CF135" s="211"/>
      <c r="CG135" s="211"/>
      <c r="CH135" s="211"/>
      <c r="CI135" s="211"/>
      <c r="CJ135" s="211"/>
      <c r="CK135" s="211"/>
      <c r="CL135" s="211"/>
      <c r="CM135" s="211"/>
      <c r="CN135" s="211"/>
      <c r="CO135" s="211"/>
      <c r="CP135" s="211"/>
      <c r="CQ135" s="211"/>
      <c r="CR135" s="211"/>
      <c r="CS135" s="211"/>
      <c r="CT135" s="211"/>
      <c r="CU135" s="211"/>
      <c r="CV135" s="211"/>
      <c r="CW135" s="211"/>
      <c r="CX135" s="211"/>
      <c r="CY135" s="211"/>
      <c r="CZ135" s="211"/>
      <c r="DA135" s="211"/>
      <c r="DB135" s="211"/>
      <c r="DC135" s="211"/>
      <c r="DD135" s="211"/>
      <c r="DE135" s="211"/>
      <c r="DF135" s="211"/>
      <c r="DG135" s="211"/>
      <c r="DH135" s="211"/>
      <c r="DI135" s="211"/>
      <c r="DJ135" s="211"/>
      <c r="DK135" s="211"/>
      <c r="DL135" s="211"/>
      <c r="DM135" s="211"/>
      <c r="DN135" s="211"/>
      <c r="DO135" s="211"/>
      <c r="DP135" s="211"/>
      <c r="DQ135" s="211"/>
      <c r="DR135" s="211"/>
      <c r="DS135" s="211"/>
      <c r="DT135" s="211"/>
      <c r="DU135" s="211"/>
      <c r="DV135" s="211"/>
      <c r="DW135" s="211"/>
      <c r="DX135" s="211"/>
      <c r="DY135" s="211"/>
      <c r="DZ135" s="211"/>
      <c r="EA135" s="211"/>
      <c r="EB135" s="211"/>
      <c r="EC135" s="211"/>
      <c r="ED135" s="211"/>
      <c r="EE135" s="211"/>
    </row>
    <row r="136" spans="2:135" s="15" customFormat="1" ht="15.75" thickBot="1" x14ac:dyDescent="0.3">
      <c r="B136" s="40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7"/>
      <c r="AA136" s="273"/>
      <c r="AB136" s="273"/>
      <c r="AC136" s="284"/>
      <c r="AD136" s="284"/>
      <c r="AE136" s="284"/>
      <c r="AF136" s="284"/>
      <c r="AG136" s="241">
        <f t="shared" si="28"/>
        <v>325.26911934581187</v>
      </c>
      <c r="AH136" s="242">
        <f t="shared" si="29"/>
        <v>5.0000000000000001E-3</v>
      </c>
      <c r="AI136" s="285">
        <f t="shared" si="34"/>
        <v>128</v>
      </c>
      <c r="AJ136" s="286">
        <f>(ROUNDDOWN(($AD$20/2),0))-10</f>
        <v>109</v>
      </c>
      <c r="AK136" s="243">
        <f t="shared" si="30"/>
        <v>109</v>
      </c>
      <c r="AL136" s="243">
        <f t="shared" si="31"/>
        <v>0.8582677165354331</v>
      </c>
      <c r="AM136" s="238">
        <f t="shared" si="35"/>
        <v>1</v>
      </c>
      <c r="AN136" s="299">
        <f t="shared" si="32"/>
        <v>2.609069351566363</v>
      </c>
      <c r="AO136" s="244">
        <f t="shared" si="36"/>
        <v>1.8090693515663629</v>
      </c>
      <c r="AP136" s="244">
        <f t="shared" si="37"/>
        <v>2.2090693515663631</v>
      </c>
      <c r="AQ136" s="244">
        <f t="shared" si="38"/>
        <v>1.8090693515663629</v>
      </c>
      <c r="AR136" s="244">
        <f t="shared" si="33"/>
        <v>2.2090693515663631</v>
      </c>
      <c r="AS136" s="232"/>
      <c r="AT136" s="295">
        <f t="shared" si="26"/>
        <v>2.2177089488314086</v>
      </c>
      <c r="AU136" s="296">
        <f t="shared" si="27"/>
        <v>2.609069351566363</v>
      </c>
      <c r="AV136" s="237"/>
      <c r="AW136" s="208"/>
      <c r="AX136" s="208"/>
      <c r="AY136" s="238"/>
      <c r="AZ136" s="238"/>
      <c r="BA136" s="238"/>
      <c r="BB136" s="238"/>
      <c r="BC136" s="238"/>
      <c r="BD136" s="238"/>
      <c r="BE136" s="302"/>
      <c r="BF136" s="211"/>
      <c r="BG136" s="208"/>
      <c r="BH136" s="208"/>
      <c r="BI136" s="208"/>
      <c r="BJ136" s="208"/>
      <c r="BK136" s="208"/>
      <c r="BL136" s="208"/>
      <c r="BM136" s="208"/>
      <c r="BN136" s="208"/>
      <c r="BO136" s="208"/>
      <c r="BP136" s="208"/>
      <c r="BQ136" s="208"/>
      <c r="BR136" s="208"/>
      <c r="BS136" s="208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211"/>
      <c r="CD136" s="211"/>
      <c r="CE136" s="211"/>
      <c r="CF136" s="211"/>
      <c r="CG136" s="211"/>
      <c r="CH136" s="211"/>
      <c r="CI136" s="211"/>
      <c r="CJ136" s="211"/>
      <c r="CK136" s="211"/>
      <c r="CL136" s="211"/>
      <c r="CM136" s="211"/>
      <c r="CN136" s="211"/>
      <c r="CO136" s="211"/>
      <c r="CP136" s="211"/>
      <c r="CQ136" s="211"/>
      <c r="CR136" s="211"/>
      <c r="CS136" s="211"/>
      <c r="CT136" s="211"/>
      <c r="CU136" s="211"/>
      <c r="CV136" s="211"/>
      <c r="CW136" s="211"/>
      <c r="CX136" s="211"/>
      <c r="CY136" s="211"/>
      <c r="CZ136" s="211"/>
      <c r="DA136" s="211"/>
      <c r="DB136" s="211"/>
      <c r="DC136" s="211"/>
      <c r="DD136" s="211"/>
      <c r="DE136" s="211"/>
      <c r="DF136" s="211"/>
      <c r="DG136" s="211"/>
      <c r="DH136" s="211"/>
      <c r="DI136" s="211"/>
      <c r="DJ136" s="211"/>
      <c r="DK136" s="211"/>
      <c r="DL136" s="211"/>
      <c r="DM136" s="211"/>
      <c r="DN136" s="211"/>
      <c r="DO136" s="211"/>
      <c r="DP136" s="211"/>
      <c r="DQ136" s="211"/>
      <c r="DR136" s="211"/>
      <c r="DS136" s="211"/>
      <c r="DT136" s="211"/>
      <c r="DU136" s="211"/>
      <c r="DV136" s="211"/>
      <c r="DW136" s="211"/>
      <c r="DX136" s="211"/>
      <c r="DY136" s="211"/>
      <c r="DZ136" s="211"/>
      <c r="EA136" s="211"/>
      <c r="EB136" s="211"/>
      <c r="EC136" s="211"/>
      <c r="ED136" s="211"/>
      <c r="EE136" s="211"/>
    </row>
    <row r="137" spans="2:135" s="15" customFormat="1" x14ac:dyDescent="0.25">
      <c r="B137" s="40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7"/>
      <c r="AA137" s="273"/>
      <c r="AB137" s="273"/>
      <c r="AC137" s="284"/>
      <c r="AD137" s="284"/>
      <c r="AE137" s="284"/>
      <c r="AF137" s="284"/>
      <c r="AG137" s="241">
        <f t="shared" si="28"/>
        <v>325.24462717934205</v>
      </c>
      <c r="AH137" s="242">
        <f t="shared" si="29"/>
        <v>5.0390625000000001E-3</v>
      </c>
      <c r="AI137" s="234">
        <f t="shared" si="34"/>
        <v>129</v>
      </c>
      <c r="AJ137" s="234">
        <f t="shared" ref="AJ137:AJ200" si="39">AJ136-1</f>
        <v>108</v>
      </c>
      <c r="AK137" s="243">
        <f t="shared" si="30"/>
        <v>108</v>
      </c>
      <c r="AL137" s="243">
        <f t="shared" si="31"/>
        <v>0.85039370078740162</v>
      </c>
      <c r="AM137" s="238">
        <f t="shared" si="35"/>
        <v>1</v>
      </c>
      <c r="AN137" s="244">
        <f t="shared" si="32"/>
        <v>2.5851329354969468</v>
      </c>
      <c r="AO137" s="244">
        <f t="shared" si="36"/>
        <v>1.7851329354969467</v>
      </c>
      <c r="AP137" s="244">
        <f t="shared" si="37"/>
        <v>2.1851329354969469</v>
      </c>
      <c r="AQ137" s="244">
        <f t="shared" si="38"/>
        <v>1.7851329354969467</v>
      </c>
      <c r="AR137" s="244">
        <f t="shared" si="33"/>
        <v>2.1851329354969469</v>
      </c>
      <c r="AS137" s="232"/>
      <c r="AT137" s="295">
        <f t="shared" ref="AT137:AT200" si="40">AL137/$AD$37</f>
        <v>2.197362995172405</v>
      </c>
      <c r="AU137" s="296">
        <f t="shared" ref="AU137:AU200" si="41">AL137/$AE$37</f>
        <v>2.5851329354969468</v>
      </c>
      <c r="AV137" s="237"/>
      <c r="AW137" s="208"/>
      <c r="AX137" s="208"/>
      <c r="AY137" s="238"/>
      <c r="AZ137" s="238"/>
      <c r="BA137" s="238"/>
      <c r="BB137" s="238"/>
      <c r="BC137" s="238"/>
      <c r="BD137" s="238"/>
      <c r="BE137" s="302"/>
      <c r="BF137" s="211"/>
      <c r="BG137" s="208"/>
      <c r="BH137" s="208"/>
      <c r="BI137" s="208"/>
      <c r="BJ137" s="208"/>
      <c r="BK137" s="208"/>
      <c r="BL137" s="208"/>
      <c r="BM137" s="208"/>
      <c r="BN137" s="208"/>
      <c r="BO137" s="208"/>
      <c r="BP137" s="208"/>
      <c r="BQ137" s="208"/>
      <c r="BR137" s="208"/>
      <c r="BS137" s="208"/>
      <c r="BT137" s="211"/>
      <c r="BU137" s="211"/>
      <c r="BV137" s="211"/>
      <c r="BW137" s="211"/>
      <c r="BX137" s="211"/>
      <c r="BY137" s="211"/>
      <c r="BZ137" s="211"/>
      <c r="CA137" s="211"/>
      <c r="CB137" s="211"/>
      <c r="CC137" s="211"/>
      <c r="CD137" s="211"/>
      <c r="CE137" s="211"/>
      <c r="CF137" s="211"/>
      <c r="CG137" s="211"/>
      <c r="CH137" s="211"/>
      <c r="CI137" s="211"/>
      <c r="CJ137" s="211"/>
      <c r="CK137" s="211"/>
      <c r="CL137" s="211"/>
      <c r="CM137" s="211"/>
      <c r="CN137" s="211"/>
      <c r="CO137" s="211"/>
      <c r="CP137" s="211"/>
      <c r="CQ137" s="211"/>
      <c r="CR137" s="211"/>
      <c r="CS137" s="211"/>
      <c r="CT137" s="211"/>
      <c r="CU137" s="211"/>
      <c r="CV137" s="211"/>
      <c r="CW137" s="211"/>
      <c r="CX137" s="211"/>
      <c r="CY137" s="211"/>
      <c r="CZ137" s="211"/>
      <c r="DA137" s="211"/>
      <c r="DB137" s="211"/>
      <c r="DC137" s="211"/>
      <c r="DD137" s="211"/>
      <c r="DE137" s="211"/>
      <c r="DF137" s="211"/>
      <c r="DG137" s="211"/>
      <c r="DH137" s="211"/>
      <c r="DI137" s="211"/>
      <c r="DJ137" s="211"/>
      <c r="DK137" s="211"/>
      <c r="DL137" s="211"/>
      <c r="DM137" s="211"/>
      <c r="DN137" s="211"/>
      <c r="DO137" s="211"/>
      <c r="DP137" s="211"/>
      <c r="DQ137" s="211"/>
      <c r="DR137" s="211"/>
      <c r="DS137" s="211"/>
      <c r="DT137" s="211"/>
      <c r="DU137" s="211"/>
      <c r="DV137" s="211"/>
      <c r="DW137" s="211"/>
      <c r="DX137" s="211"/>
      <c r="DY137" s="211"/>
      <c r="DZ137" s="211"/>
      <c r="EA137" s="211"/>
      <c r="EB137" s="211"/>
      <c r="EC137" s="211"/>
      <c r="ED137" s="211"/>
      <c r="EE137" s="211"/>
    </row>
    <row r="138" spans="2:135" s="15" customFormat="1" x14ac:dyDescent="0.25">
      <c r="B138" s="40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7"/>
      <c r="AA138" s="273"/>
      <c r="AB138" s="273"/>
      <c r="AC138" s="284"/>
      <c r="AD138" s="284"/>
      <c r="AE138" s="284"/>
      <c r="AF138" s="284"/>
      <c r="AG138" s="241">
        <f t="shared" ref="AG138:AG201" si="42">(SIN((AI138*PI())/256))*(SQRT(2)*$F$11)</f>
        <v>325.17115436836281</v>
      </c>
      <c r="AH138" s="242">
        <f t="shared" ref="AH138:AH201" si="43">((1/(2*$F$12))/256)*AI138</f>
        <v>5.0781250000000002E-3</v>
      </c>
      <c r="AI138" s="234">
        <f t="shared" si="34"/>
        <v>130</v>
      </c>
      <c r="AJ138" s="234">
        <f t="shared" si="39"/>
        <v>107</v>
      </c>
      <c r="AK138" s="243">
        <f t="shared" ref="AK138:AK201" si="44">IF((AJ138&lt;22),22,AJ138)</f>
        <v>107</v>
      </c>
      <c r="AL138" s="243">
        <f t="shared" ref="AL138:AL201" si="45">AK138/127</f>
        <v>0.84251968503937003</v>
      </c>
      <c r="AM138" s="238">
        <f t="shared" si="35"/>
        <v>1</v>
      </c>
      <c r="AN138" s="244">
        <f t="shared" ref="AN138:AN201" si="46">IF(($F$22="Buck"),AT138,AU138)</f>
        <v>2.5611965194275306</v>
      </c>
      <c r="AO138" s="244">
        <f t="shared" si="36"/>
        <v>1.7611965194275305</v>
      </c>
      <c r="AP138" s="244">
        <f t="shared" si="37"/>
        <v>2.1611965194275307</v>
      </c>
      <c r="AQ138" s="244">
        <f t="shared" si="38"/>
        <v>1.7611965194275305</v>
      </c>
      <c r="AR138" s="244">
        <f t="shared" ref="AR138:AR201" si="47">(AN138+AQ138)/2</f>
        <v>2.1611965194275307</v>
      </c>
      <c r="AS138" s="232"/>
      <c r="AT138" s="295">
        <f t="shared" si="40"/>
        <v>2.1770170415134009</v>
      </c>
      <c r="AU138" s="296">
        <f t="shared" si="41"/>
        <v>2.5611965194275306</v>
      </c>
      <c r="AV138" s="237"/>
      <c r="AW138" s="208"/>
      <c r="AX138" s="208"/>
      <c r="AY138" s="238"/>
      <c r="AZ138" s="238"/>
      <c r="BA138" s="238"/>
      <c r="BB138" s="238"/>
      <c r="BC138" s="238"/>
      <c r="BD138" s="238"/>
      <c r="BE138" s="302"/>
      <c r="BF138" s="211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11"/>
      <c r="BU138" s="211"/>
      <c r="BV138" s="211"/>
      <c r="BW138" s="211"/>
      <c r="BX138" s="211"/>
      <c r="BY138" s="211"/>
      <c r="BZ138" s="211"/>
      <c r="CA138" s="211"/>
      <c r="CB138" s="211"/>
      <c r="CC138" s="211"/>
      <c r="CD138" s="211"/>
      <c r="CE138" s="211"/>
      <c r="CF138" s="211"/>
      <c r="CG138" s="211"/>
      <c r="CH138" s="211"/>
      <c r="CI138" s="211"/>
      <c r="CJ138" s="211"/>
      <c r="CK138" s="211"/>
      <c r="CL138" s="211"/>
      <c r="CM138" s="211"/>
      <c r="CN138" s="211"/>
      <c r="CO138" s="211"/>
      <c r="CP138" s="211"/>
      <c r="CQ138" s="211"/>
      <c r="CR138" s="211"/>
      <c r="CS138" s="211"/>
      <c r="CT138" s="211"/>
      <c r="CU138" s="211"/>
      <c r="CV138" s="211"/>
      <c r="CW138" s="211"/>
      <c r="CX138" s="211"/>
      <c r="CY138" s="211"/>
      <c r="CZ138" s="211"/>
      <c r="DA138" s="211"/>
      <c r="DB138" s="211"/>
      <c r="DC138" s="211"/>
      <c r="DD138" s="211"/>
      <c r="DE138" s="211"/>
      <c r="DF138" s="211"/>
      <c r="DG138" s="211"/>
      <c r="DH138" s="211"/>
      <c r="DI138" s="211"/>
      <c r="DJ138" s="211"/>
      <c r="DK138" s="211"/>
      <c r="DL138" s="211"/>
      <c r="DM138" s="211"/>
      <c r="DN138" s="211"/>
      <c r="DO138" s="211"/>
      <c r="DP138" s="211"/>
      <c r="DQ138" s="211"/>
      <c r="DR138" s="211"/>
      <c r="DS138" s="211"/>
      <c r="DT138" s="211"/>
      <c r="DU138" s="211"/>
      <c r="DV138" s="211"/>
      <c r="DW138" s="211"/>
      <c r="DX138" s="211"/>
      <c r="DY138" s="211"/>
      <c r="DZ138" s="211"/>
      <c r="EA138" s="211"/>
      <c r="EB138" s="211"/>
      <c r="EC138" s="211"/>
      <c r="ED138" s="211"/>
      <c r="EE138" s="211"/>
    </row>
    <row r="139" spans="2:135" s="15" customFormat="1" x14ac:dyDescent="0.25">
      <c r="B139" s="40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7"/>
      <c r="AA139" s="273"/>
      <c r="AB139" s="273"/>
      <c r="AC139" s="284"/>
      <c r="AD139" s="284"/>
      <c r="AE139" s="284"/>
      <c r="AF139" s="284"/>
      <c r="AG139" s="241">
        <f t="shared" si="42"/>
        <v>325.04871197760917</v>
      </c>
      <c r="AH139" s="242">
        <f t="shared" si="43"/>
        <v>5.1171875000000002E-3</v>
      </c>
      <c r="AI139" s="234">
        <f t="shared" ref="AI139:AI202" si="48">1+AI138</f>
        <v>131</v>
      </c>
      <c r="AJ139" s="234">
        <f t="shared" si="39"/>
        <v>106</v>
      </c>
      <c r="AK139" s="243">
        <f t="shared" si="44"/>
        <v>106</v>
      </c>
      <c r="AL139" s="243">
        <f t="shared" si="45"/>
        <v>0.83464566929133854</v>
      </c>
      <c r="AM139" s="238">
        <f t="shared" si="35"/>
        <v>1</v>
      </c>
      <c r="AN139" s="244">
        <f t="shared" si="46"/>
        <v>2.5372601033581144</v>
      </c>
      <c r="AO139" s="244">
        <f t="shared" si="36"/>
        <v>1.7372601033581143</v>
      </c>
      <c r="AP139" s="244">
        <f t="shared" si="37"/>
        <v>2.1372601033581144</v>
      </c>
      <c r="AQ139" s="244">
        <f t="shared" si="38"/>
        <v>1.7372601033581143</v>
      </c>
      <c r="AR139" s="244">
        <f t="shared" si="47"/>
        <v>2.1372601033581144</v>
      </c>
      <c r="AS139" s="232"/>
      <c r="AT139" s="295">
        <f t="shared" si="40"/>
        <v>2.1566710878543973</v>
      </c>
      <c r="AU139" s="296">
        <f t="shared" si="41"/>
        <v>2.5372601033581144</v>
      </c>
      <c r="AV139" s="237"/>
      <c r="AW139" s="208"/>
      <c r="AX139" s="208"/>
      <c r="AY139" s="238"/>
      <c r="AZ139" s="238"/>
      <c r="BA139" s="238"/>
      <c r="BB139" s="238"/>
      <c r="BC139" s="238"/>
      <c r="BD139" s="238"/>
      <c r="BE139" s="302"/>
      <c r="BF139" s="211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211"/>
      <c r="CD139" s="211"/>
      <c r="CE139" s="211"/>
      <c r="CF139" s="211"/>
      <c r="CG139" s="211"/>
      <c r="CH139" s="211"/>
      <c r="CI139" s="211"/>
      <c r="CJ139" s="211"/>
      <c r="CK139" s="211"/>
      <c r="CL139" s="211"/>
      <c r="CM139" s="211"/>
      <c r="CN139" s="211"/>
      <c r="CO139" s="211"/>
      <c r="CP139" s="211"/>
      <c r="CQ139" s="211"/>
      <c r="CR139" s="211"/>
      <c r="CS139" s="211"/>
      <c r="CT139" s="211"/>
      <c r="CU139" s="211"/>
      <c r="CV139" s="211"/>
      <c r="CW139" s="211"/>
      <c r="CX139" s="211"/>
      <c r="CY139" s="211"/>
      <c r="CZ139" s="211"/>
      <c r="DA139" s="211"/>
      <c r="DB139" s="211"/>
      <c r="DC139" s="211"/>
      <c r="DD139" s="211"/>
      <c r="DE139" s="211"/>
      <c r="DF139" s="211"/>
      <c r="DG139" s="211"/>
      <c r="DH139" s="211"/>
      <c r="DI139" s="211"/>
      <c r="DJ139" s="211"/>
      <c r="DK139" s="211"/>
      <c r="DL139" s="211"/>
      <c r="DM139" s="211"/>
      <c r="DN139" s="211"/>
      <c r="DO139" s="211"/>
      <c r="DP139" s="211"/>
      <c r="DQ139" s="211"/>
      <c r="DR139" s="211"/>
      <c r="DS139" s="211"/>
      <c r="DT139" s="211"/>
      <c r="DU139" s="211"/>
      <c r="DV139" s="211"/>
      <c r="DW139" s="211"/>
      <c r="DX139" s="211"/>
      <c r="DY139" s="211"/>
      <c r="DZ139" s="211"/>
      <c r="EA139" s="211"/>
      <c r="EB139" s="211"/>
      <c r="EC139" s="211"/>
      <c r="ED139" s="211"/>
      <c r="EE139" s="211"/>
    </row>
    <row r="140" spans="2:135" s="15" customFormat="1" x14ac:dyDescent="0.25">
      <c r="B140" s="40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7"/>
      <c r="AA140" s="273"/>
      <c r="AB140" s="273"/>
      <c r="AC140" s="284"/>
      <c r="AD140" s="284"/>
      <c r="AE140" s="284"/>
      <c r="AF140" s="284"/>
      <c r="AG140" s="241">
        <f t="shared" si="42"/>
        <v>324.87731844645486</v>
      </c>
      <c r="AH140" s="242">
        <f t="shared" si="43"/>
        <v>5.1562500000000002E-3</v>
      </c>
      <c r="AI140" s="234">
        <f t="shared" si="48"/>
        <v>132</v>
      </c>
      <c r="AJ140" s="234">
        <f t="shared" si="39"/>
        <v>105</v>
      </c>
      <c r="AK140" s="243">
        <f t="shared" si="44"/>
        <v>105</v>
      </c>
      <c r="AL140" s="243">
        <f t="shared" si="45"/>
        <v>0.82677165354330706</v>
      </c>
      <c r="AM140" s="238">
        <f t="shared" si="35"/>
        <v>1</v>
      </c>
      <c r="AN140" s="244">
        <f t="shared" si="46"/>
        <v>2.5133236872886981</v>
      </c>
      <c r="AO140" s="244">
        <f t="shared" si="36"/>
        <v>1.7133236872886981</v>
      </c>
      <c r="AP140" s="244">
        <f t="shared" si="37"/>
        <v>2.1133236872886982</v>
      </c>
      <c r="AQ140" s="244">
        <f t="shared" si="38"/>
        <v>1.7133236872886981</v>
      </c>
      <c r="AR140" s="244">
        <f t="shared" si="47"/>
        <v>2.1133236872886982</v>
      </c>
      <c r="AS140" s="232"/>
      <c r="AT140" s="295">
        <f t="shared" si="40"/>
        <v>2.1363251341953937</v>
      </c>
      <c r="AU140" s="296">
        <f t="shared" si="41"/>
        <v>2.5133236872886981</v>
      </c>
      <c r="AV140" s="237"/>
      <c r="AW140" s="208"/>
      <c r="AX140" s="208"/>
      <c r="AY140" s="238"/>
      <c r="AZ140" s="238"/>
      <c r="BA140" s="238"/>
      <c r="BB140" s="238"/>
      <c r="BC140" s="238"/>
      <c r="BD140" s="238"/>
      <c r="BE140" s="302"/>
      <c r="BF140" s="211"/>
      <c r="BG140" s="208"/>
      <c r="BH140" s="208"/>
      <c r="BI140" s="208"/>
      <c r="BJ140" s="208"/>
      <c r="BK140" s="208"/>
      <c r="BL140" s="208"/>
      <c r="BM140" s="208"/>
      <c r="BN140" s="208"/>
      <c r="BO140" s="208"/>
      <c r="BP140" s="208"/>
      <c r="BQ140" s="208"/>
      <c r="BR140" s="208"/>
      <c r="BS140" s="208"/>
      <c r="BT140" s="211"/>
      <c r="BU140" s="211"/>
      <c r="BV140" s="211"/>
      <c r="BW140" s="211"/>
      <c r="BX140" s="211"/>
      <c r="BY140" s="211"/>
      <c r="BZ140" s="211"/>
      <c r="CA140" s="211"/>
      <c r="CB140" s="211"/>
      <c r="CC140" s="211"/>
      <c r="CD140" s="211"/>
      <c r="CE140" s="211"/>
      <c r="CF140" s="211"/>
      <c r="CG140" s="211"/>
      <c r="CH140" s="211"/>
      <c r="CI140" s="211"/>
      <c r="CJ140" s="211"/>
      <c r="CK140" s="211"/>
      <c r="CL140" s="211"/>
      <c r="CM140" s="211"/>
      <c r="CN140" s="211"/>
      <c r="CO140" s="211"/>
      <c r="CP140" s="211"/>
      <c r="CQ140" s="211"/>
      <c r="CR140" s="211"/>
      <c r="CS140" s="211"/>
      <c r="CT140" s="211"/>
      <c r="CU140" s="211"/>
      <c r="CV140" s="211"/>
      <c r="CW140" s="211"/>
      <c r="CX140" s="211"/>
      <c r="CY140" s="211"/>
      <c r="CZ140" s="211"/>
      <c r="DA140" s="211"/>
      <c r="DB140" s="211"/>
      <c r="DC140" s="211"/>
      <c r="DD140" s="211"/>
      <c r="DE140" s="211"/>
      <c r="DF140" s="211"/>
      <c r="DG140" s="211"/>
      <c r="DH140" s="211"/>
      <c r="DI140" s="211"/>
      <c r="DJ140" s="211"/>
      <c r="DK140" s="211"/>
      <c r="DL140" s="211"/>
      <c r="DM140" s="211"/>
      <c r="DN140" s="211"/>
      <c r="DO140" s="211"/>
      <c r="DP140" s="211"/>
      <c r="DQ140" s="211"/>
      <c r="DR140" s="211"/>
      <c r="DS140" s="211"/>
      <c r="DT140" s="211"/>
      <c r="DU140" s="211"/>
      <c r="DV140" s="211"/>
      <c r="DW140" s="211"/>
      <c r="DX140" s="211"/>
      <c r="DY140" s="211"/>
      <c r="DZ140" s="211"/>
      <c r="EA140" s="211"/>
      <c r="EB140" s="211"/>
      <c r="EC140" s="211"/>
      <c r="ED140" s="211"/>
      <c r="EE140" s="211"/>
    </row>
    <row r="141" spans="2:135" s="15" customFormat="1" x14ac:dyDescent="0.25">
      <c r="B141" s="40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6"/>
      <c r="Z141" s="257"/>
      <c r="AA141" s="273"/>
      <c r="AB141" s="273"/>
      <c r="AC141" s="284"/>
      <c r="AD141" s="284"/>
      <c r="AE141" s="284"/>
      <c r="AF141" s="284"/>
      <c r="AG141" s="241">
        <f t="shared" si="42"/>
        <v>324.65699958613516</v>
      </c>
      <c r="AH141" s="242">
        <f t="shared" si="43"/>
        <v>5.1953125000000003E-3</v>
      </c>
      <c r="AI141" s="234">
        <f t="shared" si="48"/>
        <v>133</v>
      </c>
      <c r="AJ141" s="234">
        <f t="shared" si="39"/>
        <v>104</v>
      </c>
      <c r="AK141" s="243">
        <f t="shared" si="44"/>
        <v>104</v>
      </c>
      <c r="AL141" s="243">
        <f t="shared" si="45"/>
        <v>0.81889763779527558</v>
      </c>
      <c r="AM141" s="238">
        <f t="shared" si="35"/>
        <v>1</v>
      </c>
      <c r="AN141" s="244">
        <f t="shared" si="46"/>
        <v>2.4893872712192819</v>
      </c>
      <c r="AO141" s="244">
        <f t="shared" si="36"/>
        <v>1.6893872712192819</v>
      </c>
      <c r="AP141" s="244">
        <f t="shared" si="37"/>
        <v>2.089387271219282</v>
      </c>
      <c r="AQ141" s="244">
        <f t="shared" si="38"/>
        <v>1.6893872712192819</v>
      </c>
      <c r="AR141" s="244">
        <f t="shared" si="47"/>
        <v>2.089387271219282</v>
      </c>
      <c r="AS141" s="232"/>
      <c r="AT141" s="295">
        <f t="shared" si="40"/>
        <v>2.1159791805363897</v>
      </c>
      <c r="AU141" s="296">
        <f t="shared" si="41"/>
        <v>2.4893872712192819</v>
      </c>
      <c r="AV141" s="237"/>
      <c r="AW141" s="208"/>
      <c r="AX141" s="208"/>
      <c r="AY141" s="238"/>
      <c r="AZ141" s="238"/>
      <c r="BA141" s="238"/>
      <c r="BB141" s="238"/>
      <c r="BC141" s="238"/>
      <c r="BD141" s="238"/>
      <c r="BE141" s="302"/>
      <c r="BF141" s="211"/>
      <c r="BG141" s="208"/>
      <c r="BH141" s="208"/>
      <c r="BI141" s="208"/>
      <c r="BJ141" s="208"/>
      <c r="BK141" s="208"/>
      <c r="BL141" s="208"/>
      <c r="BM141" s="208"/>
      <c r="BN141" s="208"/>
      <c r="BO141" s="208"/>
      <c r="BP141" s="208"/>
      <c r="BQ141" s="208"/>
      <c r="BR141" s="208"/>
      <c r="BS141" s="208"/>
      <c r="BT141" s="211"/>
      <c r="BU141" s="211"/>
      <c r="BV141" s="211"/>
      <c r="BW141" s="211"/>
      <c r="BX141" s="211"/>
      <c r="BY141" s="211"/>
      <c r="BZ141" s="211"/>
      <c r="CA141" s="211"/>
      <c r="CB141" s="211"/>
      <c r="CC141" s="211"/>
      <c r="CD141" s="211"/>
      <c r="CE141" s="211"/>
      <c r="CF141" s="211"/>
      <c r="CG141" s="211"/>
      <c r="CH141" s="211"/>
      <c r="CI141" s="211"/>
      <c r="CJ141" s="211"/>
      <c r="CK141" s="211"/>
      <c r="CL141" s="211"/>
      <c r="CM141" s="211"/>
      <c r="CN141" s="211"/>
      <c r="CO141" s="211"/>
      <c r="CP141" s="211"/>
      <c r="CQ141" s="211"/>
      <c r="CR141" s="211"/>
      <c r="CS141" s="211"/>
      <c r="CT141" s="211"/>
      <c r="CU141" s="211"/>
      <c r="CV141" s="211"/>
      <c r="CW141" s="211"/>
      <c r="CX141" s="211"/>
      <c r="CY141" s="211"/>
      <c r="CZ141" s="211"/>
      <c r="DA141" s="211"/>
      <c r="DB141" s="211"/>
      <c r="DC141" s="211"/>
      <c r="DD141" s="211"/>
      <c r="DE141" s="211"/>
      <c r="DF141" s="211"/>
      <c r="DG141" s="211"/>
      <c r="DH141" s="211"/>
      <c r="DI141" s="211"/>
      <c r="DJ141" s="211"/>
      <c r="DK141" s="211"/>
      <c r="DL141" s="211"/>
      <c r="DM141" s="211"/>
      <c r="DN141" s="211"/>
      <c r="DO141" s="211"/>
      <c r="DP141" s="211"/>
      <c r="DQ141" s="211"/>
      <c r="DR141" s="211"/>
      <c r="DS141" s="211"/>
      <c r="DT141" s="211"/>
      <c r="DU141" s="211"/>
      <c r="DV141" s="211"/>
      <c r="DW141" s="211"/>
      <c r="DX141" s="211"/>
      <c r="DY141" s="211"/>
      <c r="DZ141" s="211"/>
      <c r="EA141" s="211"/>
      <c r="EB141" s="211"/>
      <c r="EC141" s="211"/>
      <c r="ED141" s="211"/>
      <c r="EE141" s="211"/>
    </row>
    <row r="142" spans="2:135" s="15" customFormat="1" x14ac:dyDescent="0.25">
      <c r="B142" s="40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6"/>
      <c r="Z142" s="257"/>
      <c r="AA142" s="273"/>
      <c r="AB142" s="273"/>
      <c r="AC142" s="284"/>
      <c r="AD142" s="284"/>
      <c r="AE142" s="284"/>
      <c r="AF142" s="284"/>
      <c r="AG142" s="241">
        <f t="shared" si="42"/>
        <v>324.3877885758601</v>
      </c>
      <c r="AH142" s="242">
        <f t="shared" si="43"/>
        <v>5.2343750000000003E-3</v>
      </c>
      <c r="AI142" s="234">
        <f t="shared" si="48"/>
        <v>134</v>
      </c>
      <c r="AJ142" s="234">
        <f t="shared" si="39"/>
        <v>103</v>
      </c>
      <c r="AK142" s="243">
        <f t="shared" si="44"/>
        <v>103</v>
      </c>
      <c r="AL142" s="243">
        <f t="shared" si="45"/>
        <v>0.8110236220472441</v>
      </c>
      <c r="AM142" s="238">
        <f t="shared" si="35"/>
        <v>1</v>
      </c>
      <c r="AN142" s="244">
        <f t="shared" si="46"/>
        <v>2.4654508551498657</v>
      </c>
      <c r="AO142" s="244">
        <f t="shared" si="36"/>
        <v>1.6654508551498657</v>
      </c>
      <c r="AP142" s="244">
        <f t="shared" si="37"/>
        <v>2.0654508551498658</v>
      </c>
      <c r="AQ142" s="244">
        <f t="shared" si="38"/>
        <v>1.6654508551498657</v>
      </c>
      <c r="AR142" s="244">
        <f t="shared" si="47"/>
        <v>2.0654508551498658</v>
      </c>
      <c r="AS142" s="232"/>
      <c r="AT142" s="295">
        <f t="shared" si="40"/>
        <v>2.0956332268773861</v>
      </c>
      <c r="AU142" s="296">
        <f t="shared" si="41"/>
        <v>2.4654508551498657</v>
      </c>
      <c r="AV142" s="237"/>
      <c r="AW142" s="208"/>
      <c r="AX142" s="208"/>
      <c r="AY142" s="238"/>
      <c r="AZ142" s="238"/>
      <c r="BA142" s="238"/>
      <c r="BB142" s="238"/>
      <c r="BC142" s="238"/>
      <c r="BD142" s="238"/>
      <c r="BE142" s="302"/>
      <c r="BF142" s="211"/>
      <c r="BG142" s="208"/>
      <c r="BH142" s="208"/>
      <c r="BI142" s="208"/>
      <c r="BJ142" s="208"/>
      <c r="BK142" s="208"/>
      <c r="BL142" s="208"/>
      <c r="BM142" s="208"/>
      <c r="BN142" s="208"/>
      <c r="BO142" s="208"/>
      <c r="BP142" s="208"/>
      <c r="BQ142" s="208"/>
      <c r="BR142" s="208"/>
      <c r="BS142" s="208"/>
      <c r="BT142" s="211"/>
      <c r="BU142" s="211"/>
      <c r="BV142" s="211"/>
      <c r="BW142" s="211"/>
      <c r="BX142" s="211"/>
      <c r="BY142" s="211"/>
      <c r="BZ142" s="211"/>
      <c r="CA142" s="211"/>
      <c r="CB142" s="211"/>
      <c r="CC142" s="211"/>
      <c r="CD142" s="211"/>
      <c r="CE142" s="211"/>
      <c r="CF142" s="211"/>
      <c r="CG142" s="211"/>
      <c r="CH142" s="211"/>
      <c r="CI142" s="211"/>
      <c r="CJ142" s="211"/>
      <c r="CK142" s="211"/>
      <c r="CL142" s="211"/>
      <c r="CM142" s="211"/>
      <c r="CN142" s="211"/>
      <c r="CO142" s="211"/>
      <c r="CP142" s="211"/>
      <c r="CQ142" s="211"/>
      <c r="CR142" s="211"/>
      <c r="CS142" s="211"/>
      <c r="CT142" s="211"/>
      <c r="CU142" s="211"/>
      <c r="CV142" s="211"/>
      <c r="CW142" s="211"/>
      <c r="CX142" s="211"/>
      <c r="CY142" s="211"/>
      <c r="CZ142" s="211"/>
      <c r="DA142" s="211"/>
      <c r="DB142" s="211"/>
      <c r="DC142" s="211"/>
      <c r="DD142" s="211"/>
      <c r="DE142" s="211"/>
      <c r="DF142" s="211"/>
      <c r="DG142" s="211"/>
      <c r="DH142" s="211"/>
      <c r="DI142" s="211"/>
      <c r="DJ142" s="211"/>
      <c r="DK142" s="211"/>
      <c r="DL142" s="211"/>
      <c r="DM142" s="211"/>
      <c r="DN142" s="211"/>
      <c r="DO142" s="211"/>
      <c r="DP142" s="211"/>
      <c r="DQ142" s="211"/>
      <c r="DR142" s="211"/>
      <c r="DS142" s="211"/>
      <c r="DT142" s="211"/>
      <c r="DU142" s="211"/>
      <c r="DV142" s="211"/>
      <c r="DW142" s="211"/>
      <c r="DX142" s="211"/>
      <c r="DY142" s="211"/>
      <c r="DZ142" s="211"/>
      <c r="EA142" s="211"/>
      <c r="EB142" s="211"/>
      <c r="EC142" s="211"/>
      <c r="ED142" s="211"/>
      <c r="EE142" s="211"/>
    </row>
    <row r="143" spans="2:135" s="15" customFormat="1" x14ac:dyDescent="0.25">
      <c r="B143" s="40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7"/>
      <c r="AA143" s="273"/>
      <c r="AB143" s="273"/>
      <c r="AC143" s="284"/>
      <c r="AD143" s="284"/>
      <c r="AE143" s="284"/>
      <c r="AF143" s="284"/>
      <c r="AG143" s="241">
        <f t="shared" si="42"/>
        <v>324.06972595781758</v>
      </c>
      <c r="AH143" s="242">
        <f t="shared" si="43"/>
        <v>5.2734375000000003E-3</v>
      </c>
      <c r="AI143" s="234">
        <f t="shared" si="48"/>
        <v>135</v>
      </c>
      <c r="AJ143" s="234">
        <f t="shared" si="39"/>
        <v>102</v>
      </c>
      <c r="AK143" s="243">
        <f t="shared" si="44"/>
        <v>102</v>
      </c>
      <c r="AL143" s="243">
        <f t="shared" si="45"/>
        <v>0.80314960629921262</v>
      </c>
      <c r="AM143" s="238">
        <f t="shared" si="35"/>
        <v>1</v>
      </c>
      <c r="AN143" s="244">
        <f t="shared" si="46"/>
        <v>2.4415144390804495</v>
      </c>
      <c r="AO143" s="244">
        <f t="shared" si="36"/>
        <v>1.6415144390804495</v>
      </c>
      <c r="AP143" s="244">
        <f t="shared" si="37"/>
        <v>2.0415144390804496</v>
      </c>
      <c r="AQ143" s="244">
        <f t="shared" si="38"/>
        <v>1.6415144390804495</v>
      </c>
      <c r="AR143" s="244">
        <f t="shared" si="47"/>
        <v>2.0415144390804496</v>
      </c>
      <c r="AS143" s="232"/>
      <c r="AT143" s="295">
        <f t="shared" si="40"/>
        <v>2.0752872732183825</v>
      </c>
      <c r="AU143" s="296">
        <f t="shared" si="41"/>
        <v>2.4415144390804495</v>
      </c>
      <c r="AV143" s="237"/>
      <c r="AW143" s="208"/>
      <c r="AX143" s="208"/>
      <c r="AY143" s="238"/>
      <c r="AZ143" s="238"/>
      <c r="BA143" s="238"/>
      <c r="BB143" s="238"/>
      <c r="BC143" s="238"/>
      <c r="BD143" s="238"/>
      <c r="BE143" s="302"/>
      <c r="BF143" s="211"/>
      <c r="BG143" s="208"/>
      <c r="BH143" s="208"/>
      <c r="BI143" s="208"/>
      <c r="BJ143" s="208"/>
      <c r="BK143" s="208"/>
      <c r="BL143" s="208"/>
      <c r="BM143" s="208"/>
      <c r="BN143" s="208"/>
      <c r="BO143" s="208"/>
      <c r="BP143" s="208"/>
      <c r="BQ143" s="208"/>
      <c r="BR143" s="208"/>
      <c r="BS143" s="208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211"/>
      <c r="CD143" s="211"/>
      <c r="CE143" s="211"/>
      <c r="CF143" s="211"/>
      <c r="CG143" s="211"/>
      <c r="CH143" s="211"/>
      <c r="CI143" s="211"/>
      <c r="CJ143" s="211"/>
      <c r="CK143" s="211"/>
      <c r="CL143" s="211"/>
      <c r="CM143" s="211"/>
      <c r="CN143" s="211"/>
      <c r="CO143" s="211"/>
      <c r="CP143" s="211"/>
      <c r="CQ143" s="211"/>
      <c r="CR143" s="211"/>
      <c r="CS143" s="211"/>
      <c r="CT143" s="211"/>
      <c r="CU143" s="211"/>
      <c r="CV143" s="211"/>
      <c r="CW143" s="211"/>
      <c r="CX143" s="211"/>
      <c r="CY143" s="211"/>
      <c r="CZ143" s="211"/>
      <c r="DA143" s="211"/>
      <c r="DB143" s="211"/>
      <c r="DC143" s="211"/>
      <c r="DD143" s="211"/>
      <c r="DE143" s="211"/>
      <c r="DF143" s="211"/>
      <c r="DG143" s="211"/>
      <c r="DH143" s="211"/>
      <c r="DI143" s="211"/>
      <c r="DJ143" s="211"/>
      <c r="DK143" s="211"/>
      <c r="DL143" s="211"/>
      <c r="DM143" s="211"/>
      <c r="DN143" s="211"/>
      <c r="DO143" s="211"/>
      <c r="DP143" s="211"/>
      <c r="DQ143" s="211"/>
      <c r="DR143" s="211"/>
      <c r="DS143" s="211"/>
      <c r="DT143" s="211"/>
      <c r="DU143" s="211"/>
      <c r="DV143" s="211"/>
      <c r="DW143" s="211"/>
      <c r="DX143" s="211"/>
      <c r="DY143" s="211"/>
      <c r="DZ143" s="211"/>
      <c r="EA143" s="211"/>
      <c r="EB143" s="211"/>
      <c r="EC143" s="211"/>
      <c r="ED143" s="211"/>
      <c r="EE143" s="211"/>
    </row>
    <row r="144" spans="2:135" s="15" customFormat="1" x14ac:dyDescent="0.25">
      <c r="B144" s="40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256"/>
      <c r="Q144" s="256"/>
      <c r="R144" s="256"/>
      <c r="S144" s="256"/>
      <c r="T144" s="256"/>
      <c r="U144" s="256"/>
      <c r="V144" s="256"/>
      <c r="W144" s="256"/>
      <c r="X144" s="256"/>
      <c r="Y144" s="256"/>
      <c r="Z144" s="257"/>
      <c r="AA144" s="273"/>
      <c r="AB144" s="273"/>
      <c r="AC144" s="284"/>
      <c r="AD144" s="284"/>
      <c r="AE144" s="284"/>
      <c r="AF144" s="284"/>
      <c r="AG144" s="241">
        <f t="shared" si="42"/>
        <v>323.70285963106801</v>
      </c>
      <c r="AH144" s="242">
        <f t="shared" si="43"/>
        <v>5.3125000000000004E-3</v>
      </c>
      <c r="AI144" s="234">
        <f t="shared" si="48"/>
        <v>136</v>
      </c>
      <c r="AJ144" s="234">
        <f t="shared" si="39"/>
        <v>101</v>
      </c>
      <c r="AK144" s="243">
        <f t="shared" si="44"/>
        <v>101</v>
      </c>
      <c r="AL144" s="243">
        <f t="shared" si="45"/>
        <v>0.79527559055118113</v>
      </c>
      <c r="AM144" s="238">
        <f t="shared" si="35"/>
        <v>1</v>
      </c>
      <c r="AN144" s="244">
        <f t="shared" si="46"/>
        <v>2.4175780230110337</v>
      </c>
      <c r="AO144" s="244">
        <f t="shared" si="36"/>
        <v>1.6175780230110337</v>
      </c>
      <c r="AP144" s="244">
        <f t="shared" si="37"/>
        <v>2.0175780230110338</v>
      </c>
      <c r="AQ144" s="244">
        <f t="shared" si="38"/>
        <v>1.6175780230110337</v>
      </c>
      <c r="AR144" s="244">
        <f t="shared" si="47"/>
        <v>2.0175780230110338</v>
      </c>
      <c r="AS144" s="232"/>
      <c r="AT144" s="295">
        <f t="shared" si="40"/>
        <v>2.0549413195593789</v>
      </c>
      <c r="AU144" s="296">
        <f t="shared" si="41"/>
        <v>2.4175780230110337</v>
      </c>
      <c r="AV144" s="237"/>
      <c r="AW144" s="208"/>
      <c r="AX144" s="208"/>
      <c r="AY144" s="238"/>
      <c r="AZ144" s="238"/>
      <c r="BA144" s="238"/>
      <c r="BB144" s="238"/>
      <c r="BC144" s="238"/>
      <c r="BD144" s="238"/>
      <c r="BE144" s="302"/>
      <c r="BF144" s="211"/>
      <c r="BG144" s="208"/>
      <c r="BH144" s="208"/>
      <c r="BI144" s="208"/>
      <c r="BJ144" s="208"/>
      <c r="BK144" s="208"/>
      <c r="BL144" s="208"/>
      <c r="BM144" s="208"/>
      <c r="BN144" s="208"/>
      <c r="BO144" s="208"/>
      <c r="BP144" s="208"/>
      <c r="BQ144" s="208"/>
      <c r="BR144" s="208"/>
      <c r="BS144" s="208"/>
      <c r="BT144" s="211"/>
      <c r="BU144" s="211"/>
      <c r="BV144" s="211"/>
      <c r="BW144" s="211"/>
      <c r="BX144" s="211"/>
      <c r="BY144" s="211"/>
      <c r="BZ144" s="211"/>
      <c r="CA144" s="211"/>
      <c r="CB144" s="211"/>
      <c r="CC144" s="211"/>
      <c r="CD144" s="211"/>
      <c r="CE144" s="211"/>
      <c r="CF144" s="211"/>
      <c r="CG144" s="211"/>
      <c r="CH144" s="211"/>
      <c r="CI144" s="211"/>
      <c r="CJ144" s="211"/>
      <c r="CK144" s="211"/>
      <c r="CL144" s="211"/>
      <c r="CM144" s="211"/>
      <c r="CN144" s="211"/>
      <c r="CO144" s="211"/>
      <c r="CP144" s="211"/>
      <c r="CQ144" s="211"/>
      <c r="CR144" s="211"/>
      <c r="CS144" s="211"/>
      <c r="CT144" s="211"/>
      <c r="CU144" s="211"/>
      <c r="CV144" s="211"/>
      <c r="CW144" s="211"/>
      <c r="CX144" s="211"/>
      <c r="CY144" s="211"/>
      <c r="CZ144" s="211"/>
      <c r="DA144" s="211"/>
      <c r="DB144" s="211"/>
      <c r="DC144" s="211"/>
      <c r="DD144" s="211"/>
      <c r="DE144" s="211"/>
      <c r="DF144" s="211"/>
      <c r="DG144" s="211"/>
      <c r="DH144" s="211"/>
      <c r="DI144" s="211"/>
      <c r="DJ144" s="211"/>
      <c r="DK144" s="211"/>
      <c r="DL144" s="211"/>
      <c r="DM144" s="211"/>
      <c r="DN144" s="211"/>
      <c r="DO144" s="211"/>
      <c r="DP144" s="211"/>
      <c r="DQ144" s="211"/>
      <c r="DR144" s="211"/>
      <c r="DS144" s="211"/>
      <c r="DT144" s="211"/>
      <c r="DU144" s="211"/>
      <c r="DV144" s="211"/>
      <c r="DW144" s="211"/>
      <c r="DX144" s="211"/>
      <c r="DY144" s="211"/>
      <c r="DZ144" s="211"/>
      <c r="EA144" s="211"/>
      <c r="EB144" s="211"/>
      <c r="EC144" s="211"/>
      <c r="ED144" s="211"/>
      <c r="EE144" s="211"/>
    </row>
    <row r="145" spans="2:135" s="15" customFormat="1" x14ac:dyDescent="0.25">
      <c r="B145" s="40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7"/>
      <c r="AA145" s="273"/>
      <c r="AB145" s="273"/>
      <c r="AC145" s="284"/>
      <c r="AD145" s="284"/>
      <c r="AE145" s="284"/>
      <c r="AF145" s="284"/>
      <c r="AG145" s="241">
        <f t="shared" si="42"/>
        <v>323.28724484433059</v>
      </c>
      <c r="AH145" s="242">
        <f t="shared" si="43"/>
        <v>5.3515625000000004E-3</v>
      </c>
      <c r="AI145" s="234">
        <f t="shared" si="48"/>
        <v>137</v>
      </c>
      <c r="AJ145" s="234">
        <f t="shared" si="39"/>
        <v>100</v>
      </c>
      <c r="AK145" s="243">
        <f t="shared" si="44"/>
        <v>100</v>
      </c>
      <c r="AL145" s="243">
        <f t="shared" si="45"/>
        <v>0.78740157480314965</v>
      </c>
      <c r="AM145" s="238">
        <f t="shared" si="35"/>
        <v>1</v>
      </c>
      <c r="AN145" s="244">
        <f t="shared" si="46"/>
        <v>2.3936416069416175</v>
      </c>
      <c r="AO145" s="244">
        <f t="shared" si="36"/>
        <v>1.5936416069416175</v>
      </c>
      <c r="AP145" s="244">
        <f t="shared" si="37"/>
        <v>1.9936416069416176</v>
      </c>
      <c r="AQ145" s="244">
        <f t="shared" si="38"/>
        <v>1.5936416069416175</v>
      </c>
      <c r="AR145" s="244">
        <f t="shared" si="47"/>
        <v>1.9936416069416176</v>
      </c>
      <c r="AS145" s="232"/>
      <c r="AT145" s="295">
        <f t="shared" si="40"/>
        <v>2.0345953659003748</v>
      </c>
      <c r="AU145" s="296">
        <f t="shared" si="41"/>
        <v>2.3936416069416175</v>
      </c>
      <c r="AV145" s="237"/>
      <c r="AW145" s="208"/>
      <c r="AX145" s="208"/>
      <c r="AY145" s="238"/>
      <c r="AZ145" s="238"/>
      <c r="BA145" s="238"/>
      <c r="BB145" s="238"/>
      <c r="BC145" s="238"/>
      <c r="BD145" s="238"/>
      <c r="BE145" s="302"/>
      <c r="BF145" s="211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211"/>
      <c r="CD145" s="211"/>
      <c r="CE145" s="211"/>
      <c r="CF145" s="211"/>
      <c r="CG145" s="211"/>
      <c r="CH145" s="211"/>
      <c r="CI145" s="211"/>
      <c r="CJ145" s="211"/>
      <c r="CK145" s="211"/>
      <c r="CL145" s="211"/>
      <c r="CM145" s="211"/>
      <c r="CN145" s="211"/>
      <c r="CO145" s="211"/>
      <c r="CP145" s="211"/>
      <c r="CQ145" s="211"/>
      <c r="CR145" s="211"/>
      <c r="CS145" s="211"/>
      <c r="CT145" s="211"/>
      <c r="CU145" s="211"/>
      <c r="CV145" s="211"/>
      <c r="CW145" s="211"/>
      <c r="CX145" s="211"/>
      <c r="CY145" s="211"/>
      <c r="CZ145" s="211"/>
      <c r="DA145" s="211"/>
      <c r="DB145" s="211"/>
      <c r="DC145" s="211"/>
      <c r="DD145" s="211"/>
      <c r="DE145" s="211"/>
      <c r="DF145" s="211"/>
      <c r="DG145" s="211"/>
      <c r="DH145" s="211"/>
      <c r="DI145" s="211"/>
      <c r="DJ145" s="211"/>
      <c r="DK145" s="211"/>
      <c r="DL145" s="211"/>
      <c r="DM145" s="211"/>
      <c r="DN145" s="211"/>
      <c r="DO145" s="211"/>
      <c r="DP145" s="211"/>
      <c r="DQ145" s="211"/>
      <c r="DR145" s="211"/>
      <c r="DS145" s="211"/>
      <c r="DT145" s="211"/>
      <c r="DU145" s="211"/>
      <c r="DV145" s="211"/>
      <c r="DW145" s="211"/>
      <c r="DX145" s="211"/>
      <c r="DY145" s="211"/>
      <c r="DZ145" s="211"/>
      <c r="EA145" s="211"/>
      <c r="EB145" s="211"/>
      <c r="EC145" s="211"/>
      <c r="ED145" s="211"/>
      <c r="EE145" s="211"/>
    </row>
    <row r="146" spans="2:135" s="15" customFormat="1" x14ac:dyDescent="0.25">
      <c r="B146" s="40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256"/>
      <c r="Q146" s="256"/>
      <c r="R146" s="256"/>
      <c r="S146" s="256"/>
      <c r="T146" s="256"/>
      <c r="U146" s="256"/>
      <c r="V146" s="256"/>
      <c r="W146" s="256"/>
      <c r="X146" s="256"/>
      <c r="Y146" s="256"/>
      <c r="Z146" s="257"/>
      <c r="AA146" s="273"/>
      <c r="AB146" s="273"/>
      <c r="AC146" s="284"/>
      <c r="AD146" s="284"/>
      <c r="AE146" s="284"/>
      <c r="AF146" s="284"/>
      <c r="AG146" s="241">
        <f t="shared" si="42"/>
        <v>322.82294418766361</v>
      </c>
      <c r="AH146" s="242">
        <f t="shared" si="43"/>
        <v>5.3906250000000005E-3</v>
      </c>
      <c r="AI146" s="234">
        <f t="shared" si="48"/>
        <v>138</v>
      </c>
      <c r="AJ146" s="234">
        <f t="shared" si="39"/>
        <v>99</v>
      </c>
      <c r="AK146" s="243">
        <f t="shared" si="44"/>
        <v>99</v>
      </c>
      <c r="AL146" s="243">
        <f t="shared" si="45"/>
        <v>0.77952755905511806</v>
      </c>
      <c r="AM146" s="238">
        <f t="shared" si="35"/>
        <v>1</v>
      </c>
      <c r="AN146" s="244">
        <f t="shared" si="46"/>
        <v>2.3697051908722009</v>
      </c>
      <c r="AO146" s="244">
        <f t="shared" si="36"/>
        <v>1.5697051908722008</v>
      </c>
      <c r="AP146" s="244">
        <f t="shared" si="37"/>
        <v>1.969705190872201</v>
      </c>
      <c r="AQ146" s="244">
        <f t="shared" si="38"/>
        <v>1.5697051908722008</v>
      </c>
      <c r="AR146" s="244">
        <f t="shared" si="47"/>
        <v>1.969705190872201</v>
      </c>
      <c r="AS146" s="232"/>
      <c r="AT146" s="295">
        <f t="shared" si="40"/>
        <v>2.0142494122413708</v>
      </c>
      <c r="AU146" s="296">
        <f t="shared" si="41"/>
        <v>2.3697051908722009</v>
      </c>
      <c r="AV146" s="237"/>
      <c r="AW146" s="208"/>
      <c r="AX146" s="208"/>
      <c r="AY146" s="238"/>
      <c r="AZ146" s="238"/>
      <c r="BA146" s="238"/>
      <c r="BB146" s="238"/>
      <c r="BC146" s="238"/>
      <c r="BD146" s="238"/>
      <c r="BE146" s="302"/>
      <c r="BF146" s="211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11"/>
      <c r="BU146" s="211"/>
      <c r="BV146" s="211"/>
      <c r="BW146" s="211"/>
      <c r="BX146" s="211"/>
      <c r="BY146" s="211"/>
      <c r="BZ146" s="211"/>
      <c r="CA146" s="211"/>
      <c r="CB146" s="211"/>
      <c r="CC146" s="211"/>
      <c r="CD146" s="211"/>
      <c r="CE146" s="211"/>
      <c r="CF146" s="211"/>
      <c r="CG146" s="211"/>
      <c r="CH146" s="211"/>
      <c r="CI146" s="211"/>
      <c r="CJ146" s="211"/>
      <c r="CK146" s="211"/>
      <c r="CL146" s="211"/>
      <c r="CM146" s="211"/>
      <c r="CN146" s="211"/>
      <c r="CO146" s="211"/>
      <c r="CP146" s="211"/>
      <c r="CQ146" s="211"/>
      <c r="CR146" s="211"/>
      <c r="CS146" s="211"/>
      <c r="CT146" s="211"/>
      <c r="CU146" s="211"/>
      <c r="CV146" s="211"/>
      <c r="CW146" s="211"/>
      <c r="CX146" s="211"/>
      <c r="CY146" s="211"/>
      <c r="CZ146" s="211"/>
      <c r="DA146" s="211"/>
      <c r="DB146" s="211"/>
      <c r="DC146" s="211"/>
      <c r="DD146" s="211"/>
      <c r="DE146" s="211"/>
      <c r="DF146" s="211"/>
      <c r="DG146" s="211"/>
      <c r="DH146" s="211"/>
      <c r="DI146" s="211"/>
      <c r="DJ146" s="211"/>
      <c r="DK146" s="211"/>
      <c r="DL146" s="211"/>
      <c r="DM146" s="211"/>
      <c r="DN146" s="211"/>
      <c r="DO146" s="211"/>
      <c r="DP146" s="211"/>
      <c r="DQ146" s="211"/>
      <c r="DR146" s="211"/>
      <c r="DS146" s="211"/>
      <c r="DT146" s="211"/>
      <c r="DU146" s="211"/>
      <c r="DV146" s="211"/>
      <c r="DW146" s="211"/>
      <c r="DX146" s="211"/>
      <c r="DY146" s="211"/>
      <c r="DZ146" s="211"/>
      <c r="EA146" s="211"/>
      <c r="EB146" s="211"/>
      <c r="EC146" s="211"/>
      <c r="ED146" s="211"/>
      <c r="EE146" s="211"/>
    </row>
    <row r="147" spans="2:135" s="15" customFormat="1" x14ac:dyDescent="0.25">
      <c r="B147" s="40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  <c r="Z147" s="257"/>
      <c r="AA147" s="273"/>
      <c r="AB147" s="273"/>
      <c r="AC147" s="284"/>
      <c r="AD147" s="284"/>
      <c r="AE147" s="284"/>
      <c r="AF147" s="284"/>
      <c r="AG147" s="241">
        <f t="shared" si="42"/>
        <v>322.31002758303811</v>
      </c>
      <c r="AH147" s="242">
        <f t="shared" si="43"/>
        <v>5.4296875000000005E-3</v>
      </c>
      <c r="AI147" s="234">
        <f t="shared" si="48"/>
        <v>139</v>
      </c>
      <c r="AJ147" s="234">
        <f t="shared" si="39"/>
        <v>98</v>
      </c>
      <c r="AK147" s="243">
        <f t="shared" si="44"/>
        <v>98</v>
      </c>
      <c r="AL147" s="243">
        <f t="shared" si="45"/>
        <v>0.77165354330708658</v>
      </c>
      <c r="AM147" s="238">
        <f t="shared" si="35"/>
        <v>1</v>
      </c>
      <c r="AN147" s="244">
        <f t="shared" si="46"/>
        <v>2.3457687748027847</v>
      </c>
      <c r="AO147" s="244">
        <f t="shared" si="36"/>
        <v>1.5457687748027846</v>
      </c>
      <c r="AP147" s="244">
        <f t="shared" si="37"/>
        <v>1.9457687748027848</v>
      </c>
      <c r="AQ147" s="244">
        <f t="shared" si="38"/>
        <v>1.5457687748027846</v>
      </c>
      <c r="AR147" s="244">
        <f t="shared" si="47"/>
        <v>1.9457687748027848</v>
      </c>
      <c r="AS147" s="232"/>
      <c r="AT147" s="295">
        <f t="shared" si="40"/>
        <v>1.9939034585823672</v>
      </c>
      <c r="AU147" s="296">
        <f t="shared" si="41"/>
        <v>2.3457687748027847</v>
      </c>
      <c r="AV147" s="237"/>
      <c r="AW147" s="208"/>
      <c r="AX147" s="208"/>
      <c r="AY147" s="238"/>
      <c r="AZ147" s="238"/>
      <c r="BA147" s="238"/>
      <c r="BB147" s="238"/>
      <c r="BC147" s="238"/>
      <c r="BD147" s="238"/>
      <c r="BE147" s="302"/>
      <c r="BF147" s="211"/>
      <c r="BG147" s="208"/>
      <c r="BH147" s="208"/>
      <c r="BI147" s="208"/>
      <c r="BJ147" s="208"/>
      <c r="BK147" s="208"/>
      <c r="BL147" s="208"/>
      <c r="BM147" s="208"/>
      <c r="BN147" s="208"/>
      <c r="BO147" s="208"/>
      <c r="BP147" s="208"/>
      <c r="BQ147" s="208"/>
      <c r="BR147" s="208"/>
      <c r="BS147" s="208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211"/>
      <c r="CD147" s="211"/>
      <c r="CE147" s="211"/>
      <c r="CF147" s="211"/>
      <c r="CG147" s="211"/>
      <c r="CH147" s="211"/>
      <c r="CI147" s="211"/>
      <c r="CJ147" s="211"/>
      <c r="CK147" s="211"/>
      <c r="CL147" s="211"/>
      <c r="CM147" s="211"/>
      <c r="CN147" s="211"/>
      <c r="CO147" s="211"/>
      <c r="CP147" s="211"/>
      <c r="CQ147" s="211"/>
      <c r="CR147" s="211"/>
      <c r="CS147" s="211"/>
      <c r="CT147" s="211"/>
      <c r="CU147" s="211"/>
      <c r="CV147" s="211"/>
      <c r="CW147" s="211"/>
      <c r="CX147" s="211"/>
      <c r="CY147" s="211"/>
      <c r="CZ147" s="211"/>
      <c r="DA147" s="211"/>
      <c r="DB147" s="211"/>
      <c r="DC147" s="211"/>
      <c r="DD147" s="211"/>
      <c r="DE147" s="211"/>
      <c r="DF147" s="211"/>
      <c r="DG147" s="211"/>
      <c r="DH147" s="211"/>
      <c r="DI147" s="211"/>
      <c r="DJ147" s="211"/>
      <c r="DK147" s="211"/>
      <c r="DL147" s="211"/>
      <c r="DM147" s="211"/>
      <c r="DN147" s="211"/>
      <c r="DO147" s="211"/>
      <c r="DP147" s="211"/>
      <c r="DQ147" s="211"/>
      <c r="DR147" s="211"/>
      <c r="DS147" s="211"/>
      <c r="DT147" s="211"/>
      <c r="DU147" s="211"/>
      <c r="DV147" s="211"/>
      <c r="DW147" s="211"/>
      <c r="DX147" s="211"/>
      <c r="DY147" s="211"/>
      <c r="DZ147" s="211"/>
      <c r="EA147" s="211"/>
      <c r="EB147" s="211"/>
      <c r="EC147" s="211"/>
      <c r="ED147" s="211"/>
      <c r="EE147" s="211"/>
    </row>
    <row r="148" spans="2:135" s="15" customFormat="1" x14ac:dyDescent="0.25">
      <c r="B148" s="40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  <c r="Z148" s="257"/>
      <c r="AA148" s="273"/>
      <c r="AB148" s="273"/>
      <c r="AC148" s="284"/>
      <c r="AD148" s="284"/>
      <c r="AE148" s="284"/>
      <c r="AF148" s="284"/>
      <c r="AG148" s="241">
        <f t="shared" si="42"/>
        <v>321.74857227380801</v>
      </c>
      <c r="AH148" s="242">
        <f t="shared" si="43"/>
        <v>5.4687500000000005E-3</v>
      </c>
      <c r="AI148" s="234">
        <f t="shared" si="48"/>
        <v>140</v>
      </c>
      <c r="AJ148" s="234">
        <f t="shared" si="39"/>
        <v>97</v>
      </c>
      <c r="AK148" s="243">
        <f t="shared" si="44"/>
        <v>97</v>
      </c>
      <c r="AL148" s="243">
        <f t="shared" si="45"/>
        <v>0.76377952755905509</v>
      </c>
      <c r="AM148" s="238">
        <f t="shared" si="35"/>
        <v>1</v>
      </c>
      <c r="AN148" s="244">
        <f t="shared" si="46"/>
        <v>2.3218323587333689</v>
      </c>
      <c r="AO148" s="244">
        <f t="shared" si="36"/>
        <v>1.5218323587333689</v>
      </c>
      <c r="AP148" s="244">
        <f t="shared" si="37"/>
        <v>1.921832358733369</v>
      </c>
      <c r="AQ148" s="244">
        <f t="shared" si="38"/>
        <v>1.5218323587333689</v>
      </c>
      <c r="AR148" s="244">
        <f t="shared" si="47"/>
        <v>1.921832358733369</v>
      </c>
      <c r="AS148" s="232"/>
      <c r="AT148" s="295">
        <f t="shared" si="40"/>
        <v>1.9735575049233636</v>
      </c>
      <c r="AU148" s="296">
        <f t="shared" si="41"/>
        <v>2.3218323587333689</v>
      </c>
      <c r="AV148" s="237"/>
      <c r="AW148" s="208"/>
      <c r="AX148" s="208"/>
      <c r="AY148" s="238"/>
      <c r="AZ148" s="238"/>
      <c r="BA148" s="238"/>
      <c r="BB148" s="238"/>
      <c r="BC148" s="238"/>
      <c r="BD148" s="238"/>
      <c r="BE148" s="302"/>
      <c r="BF148" s="211"/>
      <c r="BG148" s="208"/>
      <c r="BH148" s="208"/>
      <c r="BI148" s="208"/>
      <c r="BJ148" s="208"/>
      <c r="BK148" s="208"/>
      <c r="BL148" s="208"/>
      <c r="BM148" s="208"/>
      <c r="BN148" s="208"/>
      <c r="BO148" s="208"/>
      <c r="BP148" s="208"/>
      <c r="BQ148" s="208"/>
      <c r="BR148" s="208"/>
      <c r="BS148" s="208"/>
      <c r="BT148" s="211"/>
      <c r="BU148" s="211"/>
      <c r="BV148" s="211"/>
      <c r="BW148" s="211"/>
      <c r="BX148" s="211"/>
      <c r="BY148" s="211"/>
      <c r="BZ148" s="211"/>
      <c r="CA148" s="211"/>
      <c r="CB148" s="211"/>
      <c r="CC148" s="211"/>
      <c r="CD148" s="211"/>
      <c r="CE148" s="211"/>
      <c r="CF148" s="211"/>
      <c r="CG148" s="211"/>
      <c r="CH148" s="211"/>
      <c r="CI148" s="211"/>
      <c r="CJ148" s="211"/>
      <c r="CK148" s="211"/>
      <c r="CL148" s="211"/>
      <c r="CM148" s="211"/>
      <c r="CN148" s="211"/>
      <c r="CO148" s="211"/>
      <c r="CP148" s="211"/>
      <c r="CQ148" s="211"/>
      <c r="CR148" s="211"/>
      <c r="CS148" s="211"/>
      <c r="CT148" s="211"/>
      <c r="CU148" s="211"/>
      <c r="CV148" s="211"/>
      <c r="CW148" s="211"/>
      <c r="CX148" s="211"/>
      <c r="CY148" s="211"/>
      <c r="CZ148" s="211"/>
      <c r="DA148" s="211"/>
      <c r="DB148" s="211"/>
      <c r="DC148" s="211"/>
      <c r="DD148" s="211"/>
      <c r="DE148" s="211"/>
      <c r="DF148" s="211"/>
      <c r="DG148" s="211"/>
      <c r="DH148" s="211"/>
      <c r="DI148" s="211"/>
      <c r="DJ148" s="211"/>
      <c r="DK148" s="211"/>
      <c r="DL148" s="211"/>
      <c r="DM148" s="211"/>
      <c r="DN148" s="211"/>
      <c r="DO148" s="211"/>
      <c r="DP148" s="211"/>
      <c r="DQ148" s="211"/>
      <c r="DR148" s="211"/>
      <c r="DS148" s="211"/>
      <c r="DT148" s="211"/>
      <c r="DU148" s="211"/>
      <c r="DV148" s="211"/>
      <c r="DW148" s="211"/>
      <c r="DX148" s="211"/>
      <c r="DY148" s="211"/>
      <c r="DZ148" s="211"/>
      <c r="EA148" s="211"/>
      <c r="EB148" s="211"/>
      <c r="EC148" s="211"/>
      <c r="ED148" s="211"/>
      <c r="EE148" s="211"/>
    </row>
    <row r="149" spans="2:135" s="15" customFormat="1" x14ac:dyDescent="0.25">
      <c r="B149" s="40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7"/>
      <c r="AA149" s="247"/>
      <c r="AB149" s="247"/>
      <c r="AC149" s="284"/>
      <c r="AD149" s="284"/>
      <c r="AE149" s="284"/>
      <c r="AF149" s="284"/>
      <c r="AG149" s="241">
        <f t="shared" si="42"/>
        <v>321.13866281307776</v>
      </c>
      <c r="AH149" s="242">
        <f t="shared" si="43"/>
        <v>5.5078124999999997E-3</v>
      </c>
      <c r="AI149" s="234">
        <f t="shared" si="48"/>
        <v>141</v>
      </c>
      <c r="AJ149" s="234">
        <f t="shared" si="39"/>
        <v>96</v>
      </c>
      <c r="AK149" s="243">
        <f t="shared" si="44"/>
        <v>96</v>
      </c>
      <c r="AL149" s="243">
        <f t="shared" si="45"/>
        <v>0.75590551181102361</v>
      </c>
      <c r="AM149" s="238">
        <f t="shared" si="35"/>
        <v>1</v>
      </c>
      <c r="AN149" s="244">
        <f t="shared" si="46"/>
        <v>2.2978959426639527</v>
      </c>
      <c r="AO149" s="244">
        <f t="shared" si="36"/>
        <v>1.4978959426639527</v>
      </c>
      <c r="AP149" s="244">
        <f t="shared" si="37"/>
        <v>1.8978959426639528</v>
      </c>
      <c r="AQ149" s="244">
        <f t="shared" si="38"/>
        <v>1.4978959426639527</v>
      </c>
      <c r="AR149" s="244">
        <f t="shared" si="47"/>
        <v>1.8978959426639528</v>
      </c>
      <c r="AS149" s="232"/>
      <c r="AT149" s="295">
        <f t="shared" si="40"/>
        <v>1.9532115512643597</v>
      </c>
      <c r="AU149" s="296">
        <f t="shared" si="41"/>
        <v>2.2978959426639527</v>
      </c>
      <c r="AV149" s="237"/>
      <c r="AW149" s="208"/>
      <c r="AX149" s="208"/>
      <c r="AY149" s="238"/>
      <c r="AZ149" s="238"/>
      <c r="BA149" s="238"/>
      <c r="BB149" s="238"/>
      <c r="BC149" s="238"/>
      <c r="BD149" s="238"/>
      <c r="BE149" s="302"/>
      <c r="BF149" s="211"/>
      <c r="BG149" s="208"/>
      <c r="BH149" s="208"/>
      <c r="BI149" s="208"/>
      <c r="BJ149" s="208"/>
      <c r="BK149" s="208"/>
      <c r="BL149" s="208"/>
      <c r="BM149" s="208"/>
      <c r="BN149" s="208"/>
      <c r="BO149" s="208"/>
      <c r="BP149" s="208"/>
      <c r="BQ149" s="208"/>
      <c r="BR149" s="208"/>
      <c r="BS149" s="208"/>
      <c r="BT149" s="211"/>
      <c r="BU149" s="211"/>
      <c r="BV149" s="211"/>
      <c r="BW149" s="211"/>
      <c r="BX149" s="211"/>
      <c r="BY149" s="211"/>
      <c r="BZ149" s="211"/>
      <c r="CA149" s="211"/>
      <c r="CB149" s="211"/>
      <c r="CC149" s="211"/>
      <c r="CD149" s="211"/>
      <c r="CE149" s="211"/>
      <c r="CF149" s="211"/>
      <c r="CG149" s="211"/>
      <c r="CH149" s="211"/>
      <c r="CI149" s="211"/>
      <c r="CJ149" s="211"/>
      <c r="CK149" s="211"/>
      <c r="CL149" s="211"/>
      <c r="CM149" s="211"/>
      <c r="CN149" s="211"/>
      <c r="CO149" s="211"/>
      <c r="CP149" s="211"/>
      <c r="CQ149" s="211"/>
      <c r="CR149" s="211"/>
      <c r="CS149" s="211"/>
      <c r="CT149" s="211"/>
      <c r="CU149" s="211"/>
      <c r="CV149" s="211"/>
      <c r="CW149" s="211"/>
      <c r="CX149" s="211"/>
      <c r="CY149" s="211"/>
      <c r="CZ149" s="211"/>
      <c r="DA149" s="211"/>
      <c r="DB149" s="211"/>
      <c r="DC149" s="211"/>
      <c r="DD149" s="211"/>
      <c r="DE149" s="211"/>
      <c r="DF149" s="211"/>
      <c r="DG149" s="211"/>
      <c r="DH149" s="211"/>
      <c r="DI149" s="211"/>
      <c r="DJ149" s="211"/>
      <c r="DK149" s="211"/>
      <c r="DL149" s="211"/>
      <c r="DM149" s="211"/>
      <c r="DN149" s="211"/>
      <c r="DO149" s="211"/>
      <c r="DP149" s="211"/>
      <c r="DQ149" s="211"/>
      <c r="DR149" s="211"/>
      <c r="DS149" s="211"/>
      <c r="DT149" s="211"/>
      <c r="DU149" s="211"/>
      <c r="DV149" s="211"/>
      <c r="DW149" s="211"/>
      <c r="DX149" s="211"/>
      <c r="DY149" s="211"/>
      <c r="DZ149" s="211"/>
      <c r="EA149" s="211"/>
      <c r="EB149" s="211"/>
      <c r="EC149" s="211"/>
      <c r="ED149" s="211"/>
      <c r="EE149" s="211"/>
    </row>
    <row r="150" spans="2:135" s="15" customFormat="1" x14ac:dyDescent="0.25">
      <c r="B150" s="40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256"/>
      <c r="Q150" s="256"/>
      <c r="R150" s="256"/>
      <c r="S150" s="256"/>
      <c r="T150" s="256"/>
      <c r="U150" s="256"/>
      <c r="V150" s="256"/>
      <c r="W150" s="256"/>
      <c r="X150" s="256"/>
      <c r="Y150" s="256"/>
      <c r="Z150" s="257"/>
      <c r="AA150" s="247"/>
      <c r="AB150" s="247"/>
      <c r="AC150" s="284"/>
      <c r="AD150" s="284"/>
      <c r="AE150" s="284"/>
      <c r="AF150" s="284"/>
      <c r="AG150" s="241">
        <f t="shared" si="42"/>
        <v>320.48039105096865</v>
      </c>
      <c r="AH150" s="242">
        <f t="shared" si="43"/>
        <v>5.5468749999999997E-3</v>
      </c>
      <c r="AI150" s="234">
        <f t="shared" si="48"/>
        <v>142</v>
      </c>
      <c r="AJ150" s="234">
        <f t="shared" si="39"/>
        <v>95</v>
      </c>
      <c r="AK150" s="243">
        <f t="shared" si="44"/>
        <v>95</v>
      </c>
      <c r="AL150" s="243">
        <f t="shared" si="45"/>
        <v>0.74803149606299213</v>
      </c>
      <c r="AM150" s="238">
        <f t="shared" si="35"/>
        <v>1</v>
      </c>
      <c r="AN150" s="244">
        <f t="shared" si="46"/>
        <v>2.2739595265945365</v>
      </c>
      <c r="AO150" s="244">
        <f t="shared" si="36"/>
        <v>1.4739595265945364</v>
      </c>
      <c r="AP150" s="244">
        <f t="shared" si="37"/>
        <v>1.8739595265945366</v>
      </c>
      <c r="AQ150" s="244">
        <f t="shared" si="38"/>
        <v>1.4739595265945364</v>
      </c>
      <c r="AR150" s="244">
        <f t="shared" si="47"/>
        <v>1.8739595265945366</v>
      </c>
      <c r="AS150" s="232"/>
      <c r="AT150" s="295">
        <f t="shared" si="40"/>
        <v>1.9328655976053561</v>
      </c>
      <c r="AU150" s="296">
        <f t="shared" si="41"/>
        <v>2.2739595265945365</v>
      </c>
      <c r="AV150" s="237"/>
      <c r="AW150" s="208"/>
      <c r="AX150" s="208"/>
      <c r="AY150" s="238"/>
      <c r="AZ150" s="238"/>
      <c r="BA150" s="238"/>
      <c r="BB150" s="238"/>
      <c r="BC150" s="238"/>
      <c r="BD150" s="238"/>
      <c r="BE150" s="302"/>
      <c r="BF150" s="211"/>
      <c r="BG150" s="208"/>
      <c r="BH150" s="208"/>
      <c r="BI150" s="208"/>
      <c r="BJ150" s="208"/>
      <c r="BK150" s="208"/>
      <c r="BL150" s="208"/>
      <c r="BM150" s="208"/>
      <c r="BN150" s="208"/>
      <c r="BO150" s="208"/>
      <c r="BP150" s="208"/>
      <c r="BQ150" s="208"/>
      <c r="BR150" s="208"/>
      <c r="BS150" s="208"/>
      <c r="BT150" s="211"/>
      <c r="BU150" s="211"/>
      <c r="BV150" s="211"/>
      <c r="BW150" s="211"/>
      <c r="BX150" s="211"/>
      <c r="BY150" s="211"/>
      <c r="BZ150" s="211"/>
      <c r="CA150" s="211"/>
      <c r="CB150" s="211"/>
      <c r="CC150" s="211"/>
      <c r="CD150" s="211"/>
      <c r="CE150" s="211"/>
      <c r="CF150" s="211"/>
      <c r="CG150" s="211"/>
      <c r="CH150" s="211"/>
      <c r="CI150" s="211"/>
      <c r="CJ150" s="211"/>
      <c r="CK150" s="211"/>
      <c r="CL150" s="211"/>
      <c r="CM150" s="211"/>
      <c r="CN150" s="211"/>
      <c r="CO150" s="211"/>
      <c r="CP150" s="211"/>
      <c r="CQ150" s="211"/>
      <c r="CR150" s="211"/>
      <c r="CS150" s="211"/>
      <c r="CT150" s="211"/>
      <c r="CU150" s="211"/>
      <c r="CV150" s="211"/>
      <c r="CW150" s="211"/>
      <c r="CX150" s="211"/>
      <c r="CY150" s="211"/>
      <c r="CZ150" s="211"/>
      <c r="DA150" s="211"/>
      <c r="DB150" s="211"/>
      <c r="DC150" s="211"/>
      <c r="DD150" s="211"/>
      <c r="DE150" s="211"/>
      <c r="DF150" s="211"/>
      <c r="DG150" s="211"/>
      <c r="DH150" s="211"/>
      <c r="DI150" s="211"/>
      <c r="DJ150" s="211"/>
      <c r="DK150" s="211"/>
      <c r="DL150" s="211"/>
      <c r="DM150" s="211"/>
      <c r="DN150" s="211"/>
      <c r="DO150" s="211"/>
      <c r="DP150" s="211"/>
      <c r="DQ150" s="211"/>
      <c r="DR150" s="211"/>
      <c r="DS150" s="211"/>
      <c r="DT150" s="211"/>
      <c r="DU150" s="211"/>
      <c r="DV150" s="211"/>
      <c r="DW150" s="211"/>
      <c r="DX150" s="211"/>
      <c r="DY150" s="211"/>
      <c r="DZ150" s="211"/>
      <c r="EA150" s="211"/>
      <c r="EB150" s="211"/>
      <c r="EC150" s="211"/>
      <c r="ED150" s="211"/>
      <c r="EE150" s="211"/>
    </row>
    <row r="151" spans="2:135" s="15" customFormat="1" x14ac:dyDescent="0.25">
      <c r="B151" s="40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256"/>
      <c r="Q151" s="256"/>
      <c r="R151" s="256"/>
      <c r="S151" s="256"/>
      <c r="T151" s="256"/>
      <c r="U151" s="256"/>
      <c r="V151" s="256"/>
      <c r="W151" s="256"/>
      <c r="X151" s="256"/>
      <c r="Y151" s="256"/>
      <c r="Z151" s="257"/>
      <c r="AA151" s="247"/>
      <c r="AB151" s="247"/>
      <c r="AC151" s="284"/>
      <c r="AD151" s="284"/>
      <c r="AE151" s="284"/>
      <c r="AF151" s="284"/>
      <c r="AG151" s="241">
        <f t="shared" si="42"/>
        <v>319.77385612078683</v>
      </c>
      <c r="AH151" s="242">
        <f t="shared" si="43"/>
        <v>5.5859374999999998E-3</v>
      </c>
      <c r="AI151" s="234">
        <f t="shared" si="48"/>
        <v>143</v>
      </c>
      <c r="AJ151" s="234">
        <f t="shared" si="39"/>
        <v>94</v>
      </c>
      <c r="AK151" s="243">
        <f t="shared" si="44"/>
        <v>94</v>
      </c>
      <c r="AL151" s="243">
        <f t="shared" si="45"/>
        <v>0.74015748031496065</v>
      </c>
      <c r="AM151" s="238">
        <f t="shared" si="35"/>
        <v>1</v>
      </c>
      <c r="AN151" s="244">
        <f t="shared" si="46"/>
        <v>2.2500231105251203</v>
      </c>
      <c r="AO151" s="244">
        <f t="shared" si="36"/>
        <v>1.4500231105251202</v>
      </c>
      <c r="AP151" s="244">
        <f t="shared" si="37"/>
        <v>1.8500231105251204</v>
      </c>
      <c r="AQ151" s="244">
        <f t="shared" si="38"/>
        <v>1.4500231105251202</v>
      </c>
      <c r="AR151" s="244">
        <f t="shared" si="47"/>
        <v>1.8500231105251204</v>
      </c>
      <c r="AS151" s="232"/>
      <c r="AT151" s="295">
        <f t="shared" si="40"/>
        <v>1.9125196439463523</v>
      </c>
      <c r="AU151" s="296">
        <f t="shared" si="41"/>
        <v>2.2500231105251203</v>
      </c>
      <c r="AV151" s="237"/>
      <c r="AW151" s="208"/>
      <c r="AX151" s="208"/>
      <c r="AY151" s="238"/>
      <c r="AZ151" s="238"/>
      <c r="BA151" s="238"/>
      <c r="BB151" s="238"/>
      <c r="BC151" s="238"/>
      <c r="BD151" s="238"/>
      <c r="BE151" s="302"/>
      <c r="BF151" s="211"/>
      <c r="BG151" s="208"/>
      <c r="BH151" s="208"/>
      <c r="BI151" s="208"/>
      <c r="BJ151" s="208"/>
      <c r="BK151" s="208"/>
      <c r="BL151" s="208"/>
      <c r="BM151" s="208"/>
      <c r="BN151" s="208"/>
      <c r="BO151" s="208"/>
      <c r="BP151" s="208"/>
      <c r="BQ151" s="208"/>
      <c r="BR151" s="208"/>
      <c r="BS151" s="208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211"/>
      <c r="CD151" s="211"/>
      <c r="CE151" s="211"/>
      <c r="CF151" s="211"/>
      <c r="CG151" s="211"/>
      <c r="CH151" s="211"/>
      <c r="CI151" s="211"/>
      <c r="CJ151" s="211"/>
      <c r="CK151" s="211"/>
      <c r="CL151" s="211"/>
      <c r="CM151" s="211"/>
      <c r="CN151" s="211"/>
      <c r="CO151" s="211"/>
      <c r="CP151" s="211"/>
      <c r="CQ151" s="211"/>
      <c r="CR151" s="211"/>
      <c r="CS151" s="211"/>
      <c r="CT151" s="211"/>
      <c r="CU151" s="211"/>
      <c r="CV151" s="211"/>
      <c r="CW151" s="211"/>
      <c r="CX151" s="211"/>
      <c r="CY151" s="211"/>
      <c r="CZ151" s="211"/>
      <c r="DA151" s="211"/>
      <c r="DB151" s="211"/>
      <c r="DC151" s="211"/>
      <c r="DD151" s="211"/>
      <c r="DE151" s="211"/>
      <c r="DF151" s="211"/>
      <c r="DG151" s="211"/>
      <c r="DH151" s="211"/>
      <c r="DI151" s="211"/>
      <c r="DJ151" s="211"/>
      <c r="DK151" s="211"/>
      <c r="DL151" s="211"/>
      <c r="DM151" s="211"/>
      <c r="DN151" s="211"/>
      <c r="DO151" s="211"/>
      <c r="DP151" s="211"/>
      <c r="DQ151" s="211"/>
      <c r="DR151" s="211"/>
      <c r="DS151" s="211"/>
      <c r="DT151" s="211"/>
      <c r="DU151" s="211"/>
      <c r="DV151" s="211"/>
      <c r="DW151" s="211"/>
      <c r="DX151" s="211"/>
      <c r="DY151" s="211"/>
      <c r="DZ151" s="211"/>
      <c r="EA151" s="211"/>
      <c r="EB151" s="211"/>
      <c r="EC151" s="211"/>
      <c r="ED151" s="211"/>
      <c r="EE151" s="211"/>
    </row>
    <row r="152" spans="2:135" s="15" customFormat="1" x14ac:dyDescent="0.25">
      <c r="B152" s="40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7"/>
      <c r="AA152" s="247"/>
      <c r="AB152" s="247"/>
      <c r="AC152" s="284"/>
      <c r="AD152" s="284"/>
      <c r="AE152" s="284"/>
      <c r="AF152" s="284"/>
      <c r="AG152" s="241">
        <f t="shared" si="42"/>
        <v>319.0191644240939</v>
      </c>
      <c r="AH152" s="242">
        <f t="shared" si="43"/>
        <v>5.6249999999999998E-3</v>
      </c>
      <c r="AI152" s="234">
        <f t="shared" si="48"/>
        <v>144</v>
      </c>
      <c r="AJ152" s="234">
        <f t="shared" si="39"/>
        <v>93</v>
      </c>
      <c r="AK152" s="243">
        <f t="shared" si="44"/>
        <v>93</v>
      </c>
      <c r="AL152" s="243">
        <f t="shared" si="45"/>
        <v>0.73228346456692917</v>
      </c>
      <c r="AM152" s="238">
        <f t="shared" si="35"/>
        <v>1</v>
      </c>
      <c r="AN152" s="244">
        <f t="shared" si="46"/>
        <v>2.2260866944557041</v>
      </c>
      <c r="AO152" s="244">
        <f t="shared" si="36"/>
        <v>1.426086694455704</v>
      </c>
      <c r="AP152" s="244">
        <f t="shared" si="37"/>
        <v>1.8260866944557042</v>
      </c>
      <c r="AQ152" s="244">
        <f t="shared" si="38"/>
        <v>1.426086694455704</v>
      </c>
      <c r="AR152" s="244">
        <f t="shared" si="47"/>
        <v>1.8260866944557042</v>
      </c>
      <c r="AS152" s="232"/>
      <c r="AT152" s="295">
        <f t="shared" si="40"/>
        <v>1.8921736902873487</v>
      </c>
      <c r="AU152" s="296">
        <f t="shared" si="41"/>
        <v>2.2260866944557041</v>
      </c>
      <c r="AV152" s="237"/>
      <c r="AW152" s="208"/>
      <c r="AX152" s="208"/>
      <c r="AY152" s="238"/>
      <c r="AZ152" s="238"/>
      <c r="BA152" s="238"/>
      <c r="BB152" s="238"/>
      <c r="BC152" s="238"/>
      <c r="BD152" s="238"/>
      <c r="BE152" s="302"/>
      <c r="BF152" s="211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11"/>
      <c r="BU152" s="211"/>
      <c r="BV152" s="211"/>
      <c r="BW152" s="211"/>
      <c r="BX152" s="211"/>
      <c r="BY152" s="211"/>
      <c r="BZ152" s="211"/>
      <c r="CA152" s="211"/>
      <c r="CB152" s="211"/>
      <c r="CC152" s="211"/>
      <c r="CD152" s="211"/>
      <c r="CE152" s="211"/>
      <c r="CF152" s="211"/>
      <c r="CG152" s="211"/>
      <c r="CH152" s="211"/>
      <c r="CI152" s="211"/>
      <c r="CJ152" s="211"/>
      <c r="CK152" s="211"/>
      <c r="CL152" s="211"/>
      <c r="CM152" s="211"/>
      <c r="CN152" s="211"/>
      <c r="CO152" s="211"/>
      <c r="CP152" s="211"/>
      <c r="CQ152" s="211"/>
      <c r="CR152" s="211"/>
      <c r="CS152" s="211"/>
      <c r="CT152" s="211"/>
      <c r="CU152" s="211"/>
      <c r="CV152" s="211"/>
      <c r="CW152" s="211"/>
      <c r="CX152" s="211"/>
      <c r="CY152" s="211"/>
      <c r="CZ152" s="211"/>
      <c r="DA152" s="211"/>
      <c r="DB152" s="211"/>
      <c r="DC152" s="211"/>
      <c r="DD152" s="211"/>
      <c r="DE152" s="211"/>
      <c r="DF152" s="211"/>
      <c r="DG152" s="211"/>
      <c r="DH152" s="211"/>
      <c r="DI152" s="211"/>
      <c r="DJ152" s="211"/>
      <c r="DK152" s="211"/>
      <c r="DL152" s="211"/>
      <c r="DM152" s="211"/>
      <c r="DN152" s="211"/>
      <c r="DO152" s="211"/>
      <c r="DP152" s="211"/>
      <c r="DQ152" s="211"/>
      <c r="DR152" s="211"/>
      <c r="DS152" s="211"/>
      <c r="DT152" s="211"/>
      <c r="DU152" s="211"/>
      <c r="DV152" s="211"/>
      <c r="DW152" s="211"/>
      <c r="DX152" s="211"/>
      <c r="DY152" s="211"/>
      <c r="DZ152" s="211"/>
      <c r="EA152" s="211"/>
      <c r="EB152" s="211"/>
      <c r="EC152" s="211"/>
      <c r="ED152" s="211"/>
      <c r="EE152" s="211"/>
    </row>
    <row r="153" spans="2:135" s="15" customFormat="1" x14ac:dyDescent="0.25">
      <c r="B153" s="40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256"/>
      <c r="Q153" s="256"/>
      <c r="R153" s="256"/>
      <c r="S153" s="256"/>
      <c r="T153" s="256"/>
      <c r="U153" s="256"/>
      <c r="V153" s="256"/>
      <c r="W153" s="256"/>
      <c r="X153" s="256"/>
      <c r="Y153" s="256"/>
      <c r="Z153" s="257"/>
      <c r="AA153" s="247"/>
      <c r="AB153" s="247"/>
      <c r="AC153" s="284"/>
      <c r="AD153" s="284"/>
      <c r="AE153" s="284"/>
      <c r="AF153" s="284"/>
      <c r="AG153" s="241">
        <f t="shared" si="42"/>
        <v>318.21642961468342</v>
      </c>
      <c r="AH153" s="242">
        <f t="shared" si="43"/>
        <v>5.6640624999999998E-3</v>
      </c>
      <c r="AI153" s="234">
        <f t="shared" si="48"/>
        <v>145</v>
      </c>
      <c r="AJ153" s="234">
        <f t="shared" si="39"/>
        <v>92</v>
      </c>
      <c r="AK153" s="243">
        <f t="shared" si="44"/>
        <v>92</v>
      </c>
      <c r="AL153" s="243">
        <f t="shared" si="45"/>
        <v>0.72440944881889768</v>
      </c>
      <c r="AM153" s="238">
        <f t="shared" si="35"/>
        <v>1</v>
      </c>
      <c r="AN153" s="244">
        <f t="shared" si="46"/>
        <v>2.2021502783862883</v>
      </c>
      <c r="AO153" s="244">
        <f t="shared" si="36"/>
        <v>1.4021502783862883</v>
      </c>
      <c r="AP153" s="244">
        <f t="shared" si="37"/>
        <v>1.8021502783862884</v>
      </c>
      <c r="AQ153" s="244">
        <f t="shared" si="38"/>
        <v>1.4021502783862883</v>
      </c>
      <c r="AR153" s="244">
        <f t="shared" si="47"/>
        <v>1.8021502783862884</v>
      </c>
      <c r="AS153" s="232"/>
      <c r="AT153" s="295">
        <f t="shared" si="40"/>
        <v>1.8718277366283449</v>
      </c>
      <c r="AU153" s="296">
        <f t="shared" si="41"/>
        <v>2.2021502783862883</v>
      </c>
      <c r="AV153" s="237"/>
      <c r="AW153" s="208"/>
      <c r="AX153" s="208"/>
      <c r="AY153" s="238"/>
      <c r="AZ153" s="238"/>
      <c r="BA153" s="238"/>
      <c r="BB153" s="238"/>
      <c r="BC153" s="238"/>
      <c r="BD153" s="238"/>
      <c r="BE153" s="302"/>
      <c r="BF153" s="211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11"/>
      <c r="BU153" s="211"/>
      <c r="BV153" s="211"/>
      <c r="BW153" s="211"/>
      <c r="BX153" s="211"/>
      <c r="BY153" s="211"/>
      <c r="BZ153" s="211"/>
      <c r="CA153" s="211"/>
      <c r="CB153" s="211"/>
      <c r="CC153" s="211"/>
      <c r="CD153" s="211"/>
      <c r="CE153" s="211"/>
      <c r="CF153" s="211"/>
      <c r="CG153" s="211"/>
      <c r="CH153" s="211"/>
      <c r="CI153" s="211"/>
      <c r="CJ153" s="211"/>
      <c r="CK153" s="211"/>
      <c r="CL153" s="211"/>
      <c r="CM153" s="211"/>
      <c r="CN153" s="211"/>
      <c r="CO153" s="211"/>
      <c r="CP153" s="211"/>
      <c r="CQ153" s="211"/>
      <c r="CR153" s="211"/>
      <c r="CS153" s="211"/>
      <c r="CT153" s="211"/>
      <c r="CU153" s="211"/>
      <c r="CV153" s="211"/>
      <c r="CW153" s="211"/>
      <c r="CX153" s="211"/>
      <c r="CY153" s="211"/>
      <c r="CZ153" s="211"/>
      <c r="DA153" s="211"/>
      <c r="DB153" s="211"/>
      <c r="DC153" s="211"/>
      <c r="DD153" s="211"/>
      <c r="DE153" s="211"/>
      <c r="DF153" s="211"/>
      <c r="DG153" s="211"/>
      <c r="DH153" s="211"/>
      <c r="DI153" s="211"/>
      <c r="DJ153" s="211"/>
      <c r="DK153" s="211"/>
      <c r="DL153" s="211"/>
      <c r="DM153" s="211"/>
      <c r="DN153" s="211"/>
      <c r="DO153" s="211"/>
      <c r="DP153" s="211"/>
      <c r="DQ153" s="211"/>
      <c r="DR153" s="211"/>
      <c r="DS153" s="211"/>
      <c r="DT153" s="211"/>
      <c r="DU153" s="211"/>
      <c r="DV153" s="211"/>
      <c r="DW153" s="211"/>
      <c r="DX153" s="211"/>
      <c r="DY153" s="211"/>
      <c r="DZ153" s="211"/>
      <c r="EA153" s="211"/>
      <c r="EB153" s="211"/>
      <c r="EC153" s="211"/>
      <c r="ED153" s="211"/>
      <c r="EE153" s="211"/>
    </row>
    <row r="154" spans="2:135" s="15" customFormat="1" x14ac:dyDescent="0.25">
      <c r="B154" s="40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7"/>
      <c r="AA154" s="247"/>
      <c r="AB154" s="247"/>
      <c r="AC154" s="284"/>
      <c r="AD154" s="284"/>
      <c r="AE154" s="284"/>
      <c r="AF154" s="284"/>
      <c r="AG154" s="241">
        <f t="shared" si="42"/>
        <v>317.36577258146502</v>
      </c>
      <c r="AH154" s="242">
        <f t="shared" si="43"/>
        <v>5.7031249999999999E-3</v>
      </c>
      <c r="AI154" s="234">
        <f t="shared" si="48"/>
        <v>146</v>
      </c>
      <c r="AJ154" s="234">
        <f t="shared" si="39"/>
        <v>91</v>
      </c>
      <c r="AK154" s="243">
        <f t="shared" si="44"/>
        <v>91</v>
      </c>
      <c r="AL154" s="243">
        <f t="shared" si="45"/>
        <v>0.71653543307086609</v>
      </c>
      <c r="AM154" s="238">
        <f t="shared" si="35"/>
        <v>1</v>
      </c>
      <c r="AN154" s="244">
        <f t="shared" si="46"/>
        <v>2.1782138623168716</v>
      </c>
      <c r="AO154" s="244">
        <f t="shared" si="36"/>
        <v>1.3782138623168716</v>
      </c>
      <c r="AP154" s="244">
        <f t="shared" si="37"/>
        <v>1.7782138623168717</v>
      </c>
      <c r="AQ154" s="244">
        <f t="shared" si="38"/>
        <v>1.3782138623168716</v>
      </c>
      <c r="AR154" s="244">
        <f t="shared" si="47"/>
        <v>1.7782138623168717</v>
      </c>
      <c r="AS154" s="232"/>
      <c r="AT154" s="295">
        <f t="shared" si="40"/>
        <v>1.8514817829693411</v>
      </c>
      <c r="AU154" s="296">
        <f t="shared" si="41"/>
        <v>2.1782138623168716</v>
      </c>
      <c r="AV154" s="237"/>
      <c r="AW154" s="208"/>
      <c r="AX154" s="208"/>
      <c r="AY154" s="238"/>
      <c r="AZ154" s="238"/>
      <c r="BA154" s="238"/>
      <c r="BB154" s="238"/>
      <c r="BC154" s="238"/>
      <c r="BD154" s="238"/>
      <c r="BE154" s="302"/>
      <c r="BF154" s="211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11"/>
      <c r="BU154" s="211"/>
      <c r="BV154" s="211"/>
      <c r="BW154" s="211"/>
      <c r="BX154" s="211"/>
      <c r="BY154" s="211"/>
      <c r="BZ154" s="211"/>
      <c r="CA154" s="211"/>
      <c r="CB154" s="211"/>
      <c r="CC154" s="211"/>
      <c r="CD154" s="211"/>
      <c r="CE154" s="211"/>
      <c r="CF154" s="211"/>
      <c r="CG154" s="211"/>
      <c r="CH154" s="211"/>
      <c r="CI154" s="211"/>
      <c r="CJ154" s="211"/>
      <c r="CK154" s="211"/>
      <c r="CL154" s="211"/>
      <c r="CM154" s="211"/>
      <c r="CN154" s="211"/>
      <c r="CO154" s="211"/>
      <c r="CP154" s="211"/>
      <c r="CQ154" s="211"/>
      <c r="CR154" s="211"/>
      <c r="CS154" s="211"/>
      <c r="CT154" s="211"/>
      <c r="CU154" s="211"/>
      <c r="CV154" s="211"/>
      <c r="CW154" s="211"/>
      <c r="CX154" s="211"/>
      <c r="CY154" s="211"/>
      <c r="CZ154" s="211"/>
      <c r="DA154" s="211"/>
      <c r="DB154" s="211"/>
      <c r="DC154" s="211"/>
      <c r="DD154" s="211"/>
      <c r="DE154" s="211"/>
      <c r="DF154" s="211"/>
      <c r="DG154" s="211"/>
      <c r="DH154" s="211"/>
      <c r="DI154" s="211"/>
      <c r="DJ154" s="211"/>
      <c r="DK154" s="211"/>
      <c r="DL154" s="211"/>
      <c r="DM154" s="211"/>
      <c r="DN154" s="211"/>
      <c r="DO154" s="211"/>
      <c r="DP154" s="211"/>
      <c r="DQ154" s="211"/>
      <c r="DR154" s="211"/>
      <c r="DS154" s="211"/>
      <c r="DT154" s="211"/>
      <c r="DU154" s="211"/>
      <c r="DV154" s="211"/>
      <c r="DW154" s="211"/>
      <c r="DX154" s="211"/>
      <c r="DY154" s="211"/>
      <c r="DZ154" s="211"/>
      <c r="EA154" s="211"/>
      <c r="EB154" s="211"/>
      <c r="EC154" s="211"/>
      <c r="ED154" s="211"/>
      <c r="EE154" s="211"/>
    </row>
    <row r="155" spans="2:135" s="15" customFormat="1" x14ac:dyDescent="0.25">
      <c r="B155" s="40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256"/>
      <c r="Q155" s="256"/>
      <c r="R155" s="256"/>
      <c r="S155" s="256"/>
      <c r="T155" s="256"/>
      <c r="U155" s="256"/>
      <c r="V155" s="256"/>
      <c r="W155" s="256"/>
      <c r="X155" s="256"/>
      <c r="Y155" s="256"/>
      <c r="Z155" s="257"/>
      <c r="AA155" s="247"/>
      <c r="AB155" s="247"/>
      <c r="AC155" s="284"/>
      <c r="AD155" s="284"/>
      <c r="AE155" s="284"/>
      <c r="AF155" s="284"/>
      <c r="AG155" s="241">
        <f t="shared" si="42"/>
        <v>316.46732143025883</v>
      </c>
      <c r="AH155" s="242">
        <f t="shared" si="43"/>
        <v>5.7421874999999999E-3</v>
      </c>
      <c r="AI155" s="234">
        <f t="shared" si="48"/>
        <v>147</v>
      </c>
      <c r="AJ155" s="234">
        <f t="shared" si="39"/>
        <v>90</v>
      </c>
      <c r="AK155" s="243">
        <f t="shared" si="44"/>
        <v>90</v>
      </c>
      <c r="AL155" s="243">
        <f t="shared" si="45"/>
        <v>0.70866141732283461</v>
      </c>
      <c r="AM155" s="238">
        <f t="shared" si="35"/>
        <v>1</v>
      </c>
      <c r="AN155" s="244">
        <f t="shared" si="46"/>
        <v>2.1542774462474554</v>
      </c>
      <c r="AO155" s="244">
        <f t="shared" si="36"/>
        <v>1.3542774462474554</v>
      </c>
      <c r="AP155" s="244">
        <f t="shared" si="37"/>
        <v>1.7542774462474555</v>
      </c>
      <c r="AQ155" s="244">
        <f t="shared" si="38"/>
        <v>1.3542774462474554</v>
      </c>
      <c r="AR155" s="244">
        <f t="shared" si="47"/>
        <v>1.7542774462474555</v>
      </c>
      <c r="AS155" s="232"/>
      <c r="AT155" s="295">
        <f t="shared" si="40"/>
        <v>1.8311358293103372</v>
      </c>
      <c r="AU155" s="296">
        <f t="shared" si="41"/>
        <v>2.1542774462474554</v>
      </c>
      <c r="AV155" s="237"/>
      <c r="AW155" s="208"/>
      <c r="AX155" s="208"/>
      <c r="AY155" s="238"/>
      <c r="AZ155" s="238"/>
      <c r="BA155" s="238"/>
      <c r="BB155" s="238"/>
      <c r="BC155" s="238"/>
      <c r="BD155" s="238"/>
      <c r="BE155" s="302"/>
      <c r="BF155" s="211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11"/>
      <c r="BU155" s="211"/>
      <c r="BV155" s="211"/>
      <c r="BW155" s="211"/>
      <c r="BX155" s="211"/>
      <c r="BY155" s="211"/>
      <c r="BZ155" s="211"/>
      <c r="CA155" s="211"/>
      <c r="CB155" s="211"/>
      <c r="CC155" s="211"/>
      <c r="CD155" s="211"/>
      <c r="CE155" s="211"/>
      <c r="CF155" s="211"/>
      <c r="CG155" s="211"/>
      <c r="CH155" s="211"/>
      <c r="CI155" s="211"/>
      <c r="CJ155" s="211"/>
      <c r="CK155" s="211"/>
      <c r="CL155" s="211"/>
      <c r="CM155" s="211"/>
      <c r="CN155" s="211"/>
      <c r="CO155" s="211"/>
      <c r="CP155" s="211"/>
      <c r="CQ155" s="211"/>
      <c r="CR155" s="211"/>
      <c r="CS155" s="211"/>
      <c r="CT155" s="211"/>
      <c r="CU155" s="211"/>
      <c r="CV155" s="211"/>
      <c r="CW155" s="211"/>
      <c r="CX155" s="211"/>
      <c r="CY155" s="211"/>
      <c r="CZ155" s="211"/>
      <c r="DA155" s="211"/>
      <c r="DB155" s="211"/>
      <c r="DC155" s="211"/>
      <c r="DD155" s="211"/>
      <c r="DE155" s="211"/>
      <c r="DF155" s="211"/>
      <c r="DG155" s="211"/>
      <c r="DH155" s="211"/>
      <c r="DI155" s="211"/>
      <c r="DJ155" s="211"/>
      <c r="DK155" s="211"/>
      <c r="DL155" s="211"/>
      <c r="DM155" s="211"/>
      <c r="DN155" s="211"/>
      <c r="DO155" s="211"/>
      <c r="DP155" s="211"/>
      <c r="DQ155" s="211"/>
      <c r="DR155" s="211"/>
      <c r="DS155" s="211"/>
      <c r="DT155" s="211"/>
      <c r="DU155" s="211"/>
      <c r="DV155" s="211"/>
      <c r="DW155" s="211"/>
      <c r="DX155" s="211"/>
      <c r="DY155" s="211"/>
      <c r="DZ155" s="211"/>
      <c r="EA155" s="211"/>
      <c r="EB155" s="211"/>
      <c r="EC155" s="211"/>
      <c r="ED155" s="211"/>
      <c r="EE155" s="211"/>
    </row>
    <row r="156" spans="2:135" s="15" customFormat="1" x14ac:dyDescent="0.25">
      <c r="B156" s="40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7"/>
      <c r="AA156" s="247"/>
      <c r="AB156" s="247"/>
      <c r="AC156" s="284"/>
      <c r="AD156" s="284"/>
      <c r="AE156" s="284"/>
      <c r="AF156" s="284"/>
      <c r="AG156" s="241">
        <f t="shared" si="42"/>
        <v>315.52121146450355</v>
      </c>
      <c r="AH156" s="242">
        <f t="shared" si="43"/>
        <v>5.7812499999999999E-3</v>
      </c>
      <c r="AI156" s="234">
        <f t="shared" si="48"/>
        <v>148</v>
      </c>
      <c r="AJ156" s="234">
        <f t="shared" si="39"/>
        <v>89</v>
      </c>
      <c r="AK156" s="243">
        <f t="shared" si="44"/>
        <v>89</v>
      </c>
      <c r="AL156" s="243">
        <f t="shared" si="45"/>
        <v>0.70078740157480313</v>
      </c>
      <c r="AM156" s="238">
        <f t="shared" si="35"/>
        <v>1</v>
      </c>
      <c r="AN156" s="244">
        <f t="shared" si="46"/>
        <v>2.1303410301780392</v>
      </c>
      <c r="AO156" s="244">
        <f t="shared" si="36"/>
        <v>1.3303410301780392</v>
      </c>
      <c r="AP156" s="244">
        <f t="shared" si="37"/>
        <v>1.7303410301780393</v>
      </c>
      <c r="AQ156" s="244">
        <f t="shared" si="38"/>
        <v>1.3303410301780392</v>
      </c>
      <c r="AR156" s="244">
        <f t="shared" si="47"/>
        <v>1.7303410301780393</v>
      </c>
      <c r="AS156" s="232"/>
      <c r="AT156" s="295">
        <f t="shared" si="40"/>
        <v>1.8107898756513336</v>
      </c>
      <c r="AU156" s="296">
        <f t="shared" si="41"/>
        <v>2.1303410301780392</v>
      </c>
      <c r="AV156" s="237"/>
      <c r="AW156" s="208"/>
      <c r="AX156" s="208"/>
      <c r="AY156" s="238"/>
      <c r="AZ156" s="238"/>
      <c r="BA156" s="238"/>
      <c r="BB156" s="238"/>
      <c r="BC156" s="238"/>
      <c r="BD156" s="238"/>
      <c r="BE156" s="302"/>
      <c r="BF156" s="211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11"/>
      <c r="BU156" s="211"/>
      <c r="BV156" s="211"/>
      <c r="BW156" s="211"/>
      <c r="BX156" s="211"/>
      <c r="BY156" s="211"/>
      <c r="BZ156" s="211"/>
      <c r="CA156" s="211"/>
      <c r="CB156" s="211"/>
      <c r="CC156" s="211"/>
      <c r="CD156" s="211"/>
      <c r="CE156" s="211"/>
      <c r="CF156" s="211"/>
      <c r="CG156" s="211"/>
      <c r="CH156" s="211"/>
      <c r="CI156" s="211"/>
      <c r="CJ156" s="211"/>
      <c r="CK156" s="211"/>
      <c r="CL156" s="211"/>
      <c r="CM156" s="211"/>
      <c r="CN156" s="211"/>
      <c r="CO156" s="211"/>
      <c r="CP156" s="211"/>
      <c r="CQ156" s="211"/>
      <c r="CR156" s="211"/>
      <c r="CS156" s="211"/>
      <c r="CT156" s="211"/>
      <c r="CU156" s="211"/>
      <c r="CV156" s="211"/>
      <c r="CW156" s="211"/>
      <c r="CX156" s="211"/>
      <c r="CY156" s="211"/>
      <c r="CZ156" s="211"/>
      <c r="DA156" s="211"/>
      <c r="DB156" s="211"/>
      <c r="DC156" s="211"/>
      <c r="DD156" s="211"/>
      <c r="DE156" s="211"/>
      <c r="DF156" s="211"/>
      <c r="DG156" s="211"/>
      <c r="DH156" s="211"/>
      <c r="DI156" s="211"/>
      <c r="DJ156" s="211"/>
      <c r="DK156" s="211"/>
      <c r="DL156" s="211"/>
      <c r="DM156" s="211"/>
      <c r="DN156" s="211"/>
      <c r="DO156" s="211"/>
      <c r="DP156" s="211"/>
      <c r="DQ156" s="211"/>
      <c r="DR156" s="211"/>
      <c r="DS156" s="211"/>
      <c r="DT156" s="211"/>
      <c r="DU156" s="211"/>
      <c r="DV156" s="211"/>
      <c r="DW156" s="211"/>
      <c r="DX156" s="211"/>
      <c r="DY156" s="211"/>
      <c r="DZ156" s="211"/>
      <c r="EA156" s="211"/>
      <c r="EB156" s="211"/>
      <c r="EC156" s="211"/>
      <c r="ED156" s="211"/>
      <c r="EE156" s="211"/>
    </row>
    <row r="157" spans="2:135" s="15" customFormat="1" x14ac:dyDescent="0.25">
      <c r="B157" s="40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7"/>
      <c r="AA157" s="247"/>
      <c r="AB157" s="247"/>
      <c r="AC157" s="284"/>
      <c r="AD157" s="284"/>
      <c r="AE157" s="284"/>
      <c r="AF157" s="284"/>
      <c r="AG157" s="241">
        <f t="shared" si="42"/>
        <v>314.52758516488001</v>
      </c>
      <c r="AH157" s="242">
        <f t="shared" si="43"/>
        <v>5.8203125E-3</v>
      </c>
      <c r="AI157" s="234">
        <f t="shared" si="48"/>
        <v>149</v>
      </c>
      <c r="AJ157" s="234">
        <f t="shared" si="39"/>
        <v>88</v>
      </c>
      <c r="AK157" s="243">
        <f t="shared" si="44"/>
        <v>88</v>
      </c>
      <c r="AL157" s="243">
        <f t="shared" si="45"/>
        <v>0.69291338582677164</v>
      </c>
      <c r="AM157" s="238">
        <f t="shared" si="35"/>
        <v>1</v>
      </c>
      <c r="AN157" s="244">
        <f t="shared" si="46"/>
        <v>2.106404614108623</v>
      </c>
      <c r="AO157" s="244">
        <f t="shared" si="36"/>
        <v>1.306404614108623</v>
      </c>
      <c r="AP157" s="244">
        <f t="shared" si="37"/>
        <v>1.7064046141086231</v>
      </c>
      <c r="AQ157" s="244">
        <f t="shared" si="38"/>
        <v>1.306404614108623</v>
      </c>
      <c r="AR157" s="244">
        <f t="shared" si="47"/>
        <v>1.7064046141086231</v>
      </c>
      <c r="AS157" s="232"/>
      <c r="AT157" s="295">
        <f t="shared" si="40"/>
        <v>1.7904439219923298</v>
      </c>
      <c r="AU157" s="296">
        <f t="shared" si="41"/>
        <v>2.106404614108623</v>
      </c>
      <c r="AV157" s="237"/>
      <c r="AW157" s="208"/>
      <c r="AX157" s="208"/>
      <c r="AY157" s="238"/>
      <c r="AZ157" s="238"/>
      <c r="BA157" s="238"/>
      <c r="BB157" s="238"/>
      <c r="BC157" s="238"/>
      <c r="BD157" s="238"/>
      <c r="BE157" s="302"/>
      <c r="BF157" s="211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11"/>
      <c r="BU157" s="211"/>
      <c r="BV157" s="211"/>
      <c r="BW157" s="211"/>
      <c r="BX157" s="211"/>
      <c r="BY157" s="211"/>
      <c r="BZ157" s="211"/>
      <c r="CA157" s="211"/>
      <c r="CB157" s="211"/>
      <c r="CC157" s="211"/>
      <c r="CD157" s="211"/>
      <c r="CE157" s="211"/>
      <c r="CF157" s="211"/>
      <c r="CG157" s="211"/>
      <c r="CH157" s="211"/>
      <c r="CI157" s="211"/>
      <c r="CJ157" s="211"/>
      <c r="CK157" s="211"/>
      <c r="CL157" s="211"/>
      <c r="CM157" s="211"/>
      <c r="CN157" s="211"/>
      <c r="CO157" s="211"/>
      <c r="CP157" s="211"/>
      <c r="CQ157" s="211"/>
      <c r="CR157" s="211"/>
      <c r="CS157" s="211"/>
      <c r="CT157" s="211"/>
      <c r="CU157" s="211"/>
      <c r="CV157" s="211"/>
      <c r="CW157" s="211"/>
      <c r="CX157" s="211"/>
      <c r="CY157" s="211"/>
      <c r="CZ157" s="211"/>
      <c r="DA157" s="211"/>
      <c r="DB157" s="211"/>
      <c r="DC157" s="211"/>
      <c r="DD157" s="211"/>
      <c r="DE157" s="211"/>
      <c r="DF157" s="211"/>
      <c r="DG157" s="211"/>
      <c r="DH157" s="211"/>
      <c r="DI157" s="211"/>
      <c r="DJ157" s="211"/>
      <c r="DK157" s="211"/>
      <c r="DL157" s="211"/>
      <c r="DM157" s="211"/>
      <c r="DN157" s="211"/>
      <c r="DO157" s="211"/>
      <c r="DP157" s="211"/>
      <c r="DQ157" s="211"/>
      <c r="DR157" s="211"/>
      <c r="DS157" s="211"/>
      <c r="DT157" s="211"/>
      <c r="DU157" s="211"/>
      <c r="DV157" s="211"/>
      <c r="DW157" s="211"/>
      <c r="DX157" s="211"/>
      <c r="DY157" s="211"/>
      <c r="DZ157" s="211"/>
      <c r="EA157" s="211"/>
      <c r="EB157" s="211"/>
      <c r="EC157" s="211"/>
      <c r="ED157" s="211"/>
      <c r="EE157" s="211"/>
    </row>
    <row r="158" spans="2:135" s="15" customFormat="1" x14ac:dyDescent="0.25">
      <c r="B158" s="40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256"/>
      <c r="Q158" s="256"/>
      <c r="R158" s="256"/>
      <c r="S158" s="256"/>
      <c r="T158" s="256"/>
      <c r="U158" s="256"/>
      <c r="V158" s="256"/>
      <c r="W158" s="256"/>
      <c r="X158" s="256"/>
      <c r="Y158" s="256"/>
      <c r="Z158" s="257"/>
      <c r="AA158" s="247"/>
      <c r="AB158" s="247"/>
      <c r="AC158" s="284"/>
      <c r="AD158" s="284"/>
      <c r="AE158" s="284"/>
      <c r="AF158" s="284"/>
      <c r="AG158" s="241">
        <f t="shared" si="42"/>
        <v>313.48659216785398</v>
      </c>
      <c r="AH158" s="242">
        <f t="shared" si="43"/>
        <v>5.859375E-3</v>
      </c>
      <c r="AI158" s="234">
        <f t="shared" si="48"/>
        <v>150</v>
      </c>
      <c r="AJ158" s="234">
        <f t="shared" si="39"/>
        <v>87</v>
      </c>
      <c r="AK158" s="243">
        <f t="shared" si="44"/>
        <v>87</v>
      </c>
      <c r="AL158" s="243">
        <f t="shared" si="45"/>
        <v>0.68503937007874016</v>
      </c>
      <c r="AM158" s="238">
        <f t="shared" si="35"/>
        <v>1</v>
      </c>
      <c r="AN158" s="244">
        <f t="shared" si="46"/>
        <v>2.0824681980392072</v>
      </c>
      <c r="AO158" s="244">
        <f t="shared" si="36"/>
        <v>1.2824681980392072</v>
      </c>
      <c r="AP158" s="244">
        <f t="shared" si="37"/>
        <v>1.6824681980392073</v>
      </c>
      <c r="AQ158" s="244">
        <f t="shared" si="38"/>
        <v>1.2824681980392072</v>
      </c>
      <c r="AR158" s="244">
        <f t="shared" si="47"/>
        <v>1.6824681980392073</v>
      </c>
      <c r="AS158" s="232"/>
      <c r="AT158" s="295">
        <f t="shared" si="40"/>
        <v>1.7700979683333262</v>
      </c>
      <c r="AU158" s="296">
        <f t="shared" si="41"/>
        <v>2.0824681980392072</v>
      </c>
      <c r="AV158" s="237"/>
      <c r="AW158" s="208"/>
      <c r="AX158" s="208"/>
      <c r="AY158" s="238"/>
      <c r="AZ158" s="238"/>
      <c r="BA158" s="238"/>
      <c r="BB158" s="238"/>
      <c r="BC158" s="238"/>
      <c r="BD158" s="238"/>
      <c r="BE158" s="302"/>
      <c r="BF158" s="211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11"/>
      <c r="BU158" s="211"/>
      <c r="BV158" s="211"/>
      <c r="BW158" s="211"/>
      <c r="BX158" s="211"/>
      <c r="BY158" s="211"/>
      <c r="BZ158" s="211"/>
      <c r="CA158" s="211"/>
      <c r="CB158" s="211"/>
      <c r="CC158" s="211"/>
      <c r="CD158" s="211"/>
      <c r="CE158" s="211"/>
      <c r="CF158" s="211"/>
      <c r="CG158" s="211"/>
      <c r="CH158" s="211"/>
      <c r="CI158" s="211"/>
      <c r="CJ158" s="211"/>
      <c r="CK158" s="211"/>
      <c r="CL158" s="211"/>
      <c r="CM158" s="211"/>
      <c r="CN158" s="211"/>
      <c r="CO158" s="211"/>
      <c r="CP158" s="211"/>
      <c r="CQ158" s="211"/>
      <c r="CR158" s="211"/>
      <c r="CS158" s="211"/>
      <c r="CT158" s="211"/>
      <c r="CU158" s="211"/>
      <c r="CV158" s="211"/>
      <c r="CW158" s="211"/>
      <c r="CX158" s="211"/>
      <c r="CY158" s="211"/>
      <c r="CZ158" s="211"/>
      <c r="DA158" s="211"/>
      <c r="DB158" s="211"/>
      <c r="DC158" s="211"/>
      <c r="DD158" s="211"/>
      <c r="DE158" s="211"/>
      <c r="DF158" s="211"/>
      <c r="DG158" s="211"/>
      <c r="DH158" s="211"/>
      <c r="DI158" s="211"/>
      <c r="DJ158" s="211"/>
      <c r="DK158" s="211"/>
      <c r="DL158" s="211"/>
      <c r="DM158" s="211"/>
      <c r="DN158" s="211"/>
      <c r="DO158" s="211"/>
      <c r="DP158" s="211"/>
      <c r="DQ158" s="211"/>
      <c r="DR158" s="211"/>
      <c r="DS158" s="211"/>
      <c r="DT158" s="211"/>
      <c r="DU158" s="211"/>
      <c r="DV158" s="211"/>
      <c r="DW158" s="211"/>
      <c r="DX158" s="211"/>
      <c r="DY158" s="211"/>
      <c r="DZ158" s="211"/>
      <c r="EA158" s="211"/>
      <c r="EB158" s="211"/>
      <c r="EC158" s="211"/>
      <c r="ED158" s="211"/>
      <c r="EE158" s="211"/>
    </row>
    <row r="159" spans="2:135" s="15" customFormat="1" x14ac:dyDescent="0.25">
      <c r="B159" s="40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7"/>
      <c r="AA159" s="247"/>
      <c r="AB159" s="247"/>
      <c r="AC159" s="284"/>
      <c r="AD159" s="284"/>
      <c r="AE159" s="284"/>
      <c r="AF159" s="284"/>
      <c r="AG159" s="241">
        <f t="shared" si="42"/>
        <v>312.39838924314176</v>
      </c>
      <c r="AH159" s="242">
        <f t="shared" si="43"/>
        <v>5.8984375E-3</v>
      </c>
      <c r="AI159" s="234">
        <f t="shared" si="48"/>
        <v>151</v>
      </c>
      <c r="AJ159" s="234">
        <f t="shared" si="39"/>
        <v>86</v>
      </c>
      <c r="AK159" s="243">
        <f t="shared" si="44"/>
        <v>86</v>
      </c>
      <c r="AL159" s="243">
        <f t="shared" si="45"/>
        <v>0.67716535433070868</v>
      </c>
      <c r="AM159" s="238">
        <f t="shared" si="35"/>
        <v>1</v>
      </c>
      <c r="AN159" s="244">
        <f t="shared" si="46"/>
        <v>2.058531781969791</v>
      </c>
      <c r="AO159" s="244">
        <f t="shared" si="36"/>
        <v>1.258531781969791</v>
      </c>
      <c r="AP159" s="244">
        <f t="shared" si="37"/>
        <v>1.6585317819697911</v>
      </c>
      <c r="AQ159" s="244">
        <f t="shared" si="38"/>
        <v>1.258531781969791</v>
      </c>
      <c r="AR159" s="244">
        <f t="shared" si="47"/>
        <v>1.6585317819697911</v>
      </c>
      <c r="AS159" s="232"/>
      <c r="AT159" s="295">
        <f t="shared" si="40"/>
        <v>1.7497520146743224</v>
      </c>
      <c r="AU159" s="296">
        <f t="shared" si="41"/>
        <v>2.058531781969791</v>
      </c>
      <c r="AV159" s="237"/>
      <c r="AW159" s="208"/>
      <c r="AX159" s="208"/>
      <c r="AY159" s="238"/>
      <c r="AZ159" s="238"/>
      <c r="BA159" s="238"/>
      <c r="BB159" s="238"/>
      <c r="BC159" s="238"/>
      <c r="BD159" s="238"/>
      <c r="BE159" s="302"/>
      <c r="BF159" s="211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11"/>
      <c r="BU159" s="211"/>
      <c r="BV159" s="211"/>
      <c r="BW159" s="211"/>
      <c r="BX159" s="211"/>
      <c r="BY159" s="211"/>
      <c r="BZ159" s="211"/>
      <c r="CA159" s="211"/>
      <c r="CB159" s="211"/>
      <c r="CC159" s="211"/>
      <c r="CD159" s="211"/>
      <c r="CE159" s="211"/>
      <c r="CF159" s="211"/>
      <c r="CG159" s="211"/>
      <c r="CH159" s="211"/>
      <c r="CI159" s="211"/>
      <c r="CJ159" s="211"/>
      <c r="CK159" s="211"/>
      <c r="CL159" s="211"/>
      <c r="CM159" s="211"/>
      <c r="CN159" s="211"/>
      <c r="CO159" s="211"/>
      <c r="CP159" s="211"/>
      <c r="CQ159" s="211"/>
      <c r="CR159" s="211"/>
      <c r="CS159" s="211"/>
      <c r="CT159" s="211"/>
      <c r="CU159" s="211"/>
      <c r="CV159" s="211"/>
      <c r="CW159" s="211"/>
      <c r="CX159" s="211"/>
      <c r="CY159" s="211"/>
      <c r="CZ159" s="211"/>
      <c r="DA159" s="211"/>
      <c r="DB159" s="211"/>
      <c r="DC159" s="211"/>
      <c r="DD159" s="211"/>
      <c r="DE159" s="211"/>
      <c r="DF159" s="211"/>
      <c r="DG159" s="211"/>
      <c r="DH159" s="211"/>
      <c r="DI159" s="211"/>
      <c r="DJ159" s="211"/>
      <c r="DK159" s="211"/>
      <c r="DL159" s="211"/>
      <c r="DM159" s="211"/>
      <c r="DN159" s="211"/>
      <c r="DO159" s="211"/>
      <c r="DP159" s="211"/>
      <c r="DQ159" s="211"/>
      <c r="DR159" s="211"/>
      <c r="DS159" s="211"/>
      <c r="DT159" s="211"/>
      <c r="DU159" s="211"/>
      <c r="DV159" s="211"/>
      <c r="DW159" s="211"/>
      <c r="DX159" s="211"/>
      <c r="DY159" s="211"/>
      <c r="DZ159" s="211"/>
      <c r="EA159" s="211"/>
      <c r="EB159" s="211"/>
      <c r="EC159" s="211"/>
      <c r="ED159" s="211"/>
      <c r="EE159" s="211"/>
    </row>
    <row r="160" spans="2:135" s="15" customFormat="1" x14ac:dyDescent="0.25">
      <c r="B160" s="40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256"/>
      <c r="Q160" s="256"/>
      <c r="R160" s="256"/>
      <c r="S160" s="256"/>
      <c r="T160" s="256"/>
      <c r="U160" s="256"/>
      <c r="V160" s="256"/>
      <c r="W160" s="256"/>
      <c r="X160" s="256"/>
      <c r="Y160" s="256"/>
      <c r="Z160" s="257"/>
      <c r="AA160" s="247"/>
      <c r="AB160" s="247"/>
      <c r="AC160" s="284"/>
      <c r="AD160" s="284"/>
      <c r="AE160" s="284"/>
      <c r="AF160" s="284"/>
      <c r="AG160" s="241">
        <f t="shared" si="42"/>
        <v>311.26314027010113</v>
      </c>
      <c r="AH160" s="242">
        <f t="shared" si="43"/>
        <v>5.9375000000000001E-3</v>
      </c>
      <c r="AI160" s="234">
        <f t="shared" si="48"/>
        <v>152</v>
      </c>
      <c r="AJ160" s="234">
        <f t="shared" si="39"/>
        <v>85</v>
      </c>
      <c r="AK160" s="243">
        <f t="shared" si="44"/>
        <v>85</v>
      </c>
      <c r="AL160" s="243">
        <f t="shared" si="45"/>
        <v>0.6692913385826772</v>
      </c>
      <c r="AM160" s="238">
        <f t="shared" si="35"/>
        <v>1</v>
      </c>
      <c r="AN160" s="244">
        <f t="shared" si="46"/>
        <v>2.0345953659003748</v>
      </c>
      <c r="AO160" s="244">
        <f t="shared" si="36"/>
        <v>1.2345953659003748</v>
      </c>
      <c r="AP160" s="244">
        <f t="shared" si="37"/>
        <v>1.6345953659003749</v>
      </c>
      <c r="AQ160" s="244">
        <f t="shared" si="38"/>
        <v>1.2345953659003748</v>
      </c>
      <c r="AR160" s="244">
        <f t="shared" si="47"/>
        <v>1.6345953659003749</v>
      </c>
      <c r="AS160" s="232"/>
      <c r="AT160" s="295">
        <f t="shared" si="40"/>
        <v>1.7294060610153188</v>
      </c>
      <c r="AU160" s="296">
        <f t="shared" si="41"/>
        <v>2.0345953659003748</v>
      </c>
      <c r="AV160" s="237"/>
      <c r="AW160" s="208"/>
      <c r="AX160" s="208"/>
      <c r="AY160" s="238"/>
      <c r="AZ160" s="238"/>
      <c r="BA160" s="238"/>
      <c r="BB160" s="238"/>
      <c r="BC160" s="238"/>
      <c r="BD160" s="238"/>
      <c r="BE160" s="302"/>
      <c r="BF160" s="211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11"/>
      <c r="BU160" s="211"/>
      <c r="BV160" s="211"/>
      <c r="BW160" s="211"/>
      <c r="BX160" s="211"/>
      <c r="BY160" s="211"/>
      <c r="BZ160" s="211"/>
      <c r="CA160" s="211"/>
      <c r="CB160" s="211"/>
      <c r="CC160" s="211"/>
      <c r="CD160" s="211"/>
      <c r="CE160" s="211"/>
      <c r="CF160" s="211"/>
      <c r="CG160" s="211"/>
      <c r="CH160" s="211"/>
      <c r="CI160" s="211"/>
      <c r="CJ160" s="211"/>
      <c r="CK160" s="211"/>
      <c r="CL160" s="211"/>
      <c r="CM160" s="211"/>
      <c r="CN160" s="211"/>
      <c r="CO160" s="211"/>
      <c r="CP160" s="211"/>
      <c r="CQ160" s="211"/>
      <c r="CR160" s="211"/>
      <c r="CS160" s="211"/>
      <c r="CT160" s="211"/>
      <c r="CU160" s="211"/>
      <c r="CV160" s="211"/>
      <c r="CW160" s="211"/>
      <c r="CX160" s="211"/>
      <c r="CY160" s="211"/>
      <c r="CZ160" s="211"/>
      <c r="DA160" s="211"/>
      <c r="DB160" s="211"/>
      <c r="DC160" s="211"/>
      <c r="DD160" s="211"/>
      <c r="DE160" s="211"/>
      <c r="DF160" s="211"/>
      <c r="DG160" s="211"/>
      <c r="DH160" s="211"/>
      <c r="DI160" s="211"/>
      <c r="DJ160" s="211"/>
      <c r="DK160" s="211"/>
      <c r="DL160" s="211"/>
      <c r="DM160" s="211"/>
      <c r="DN160" s="211"/>
      <c r="DO160" s="211"/>
      <c r="DP160" s="211"/>
      <c r="DQ160" s="211"/>
      <c r="DR160" s="211"/>
      <c r="DS160" s="211"/>
      <c r="DT160" s="211"/>
      <c r="DU160" s="211"/>
      <c r="DV160" s="211"/>
      <c r="DW160" s="211"/>
      <c r="DX160" s="211"/>
      <c r="DY160" s="211"/>
      <c r="DZ160" s="211"/>
      <c r="EA160" s="211"/>
      <c r="EB160" s="211"/>
      <c r="EC160" s="211"/>
      <c r="ED160" s="211"/>
      <c r="EE160" s="211"/>
    </row>
    <row r="161" spans="2:135" s="15" customFormat="1" x14ac:dyDescent="0.25">
      <c r="B161" s="40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256"/>
      <c r="Q161" s="256"/>
      <c r="R161" s="256"/>
      <c r="S161" s="256"/>
      <c r="T161" s="256"/>
      <c r="U161" s="256"/>
      <c r="V161" s="256"/>
      <c r="W161" s="256"/>
      <c r="X161" s="256"/>
      <c r="Y161" s="256"/>
      <c r="Z161" s="257"/>
      <c r="AA161" s="247"/>
      <c r="AB161" s="247"/>
      <c r="AC161" s="284"/>
      <c r="AD161" s="284"/>
      <c r="AE161" s="284"/>
      <c r="AF161" s="284"/>
      <c r="AG161" s="241">
        <f t="shared" si="42"/>
        <v>310.08101621305161</v>
      </c>
      <c r="AH161" s="242">
        <f t="shared" si="43"/>
        <v>5.9765625000000001E-3</v>
      </c>
      <c r="AI161" s="234">
        <f t="shared" si="48"/>
        <v>153</v>
      </c>
      <c r="AJ161" s="234">
        <f t="shared" si="39"/>
        <v>84</v>
      </c>
      <c r="AK161" s="243">
        <f t="shared" si="44"/>
        <v>84</v>
      </c>
      <c r="AL161" s="243">
        <f t="shared" si="45"/>
        <v>0.66141732283464572</v>
      </c>
      <c r="AM161" s="238">
        <f t="shared" si="35"/>
        <v>1</v>
      </c>
      <c r="AN161" s="244">
        <f t="shared" si="46"/>
        <v>2.0106589498309586</v>
      </c>
      <c r="AO161" s="244">
        <f t="shared" si="36"/>
        <v>1.2106589498309586</v>
      </c>
      <c r="AP161" s="244">
        <f t="shared" si="37"/>
        <v>1.6106589498309587</v>
      </c>
      <c r="AQ161" s="244">
        <f t="shared" si="38"/>
        <v>1.2106589498309586</v>
      </c>
      <c r="AR161" s="244">
        <f t="shared" si="47"/>
        <v>1.6106589498309587</v>
      </c>
      <c r="AS161" s="232"/>
      <c r="AT161" s="295">
        <f t="shared" si="40"/>
        <v>1.709060107356315</v>
      </c>
      <c r="AU161" s="296">
        <f t="shared" si="41"/>
        <v>2.0106589498309586</v>
      </c>
      <c r="AV161" s="237"/>
      <c r="AW161" s="208"/>
      <c r="AX161" s="208"/>
      <c r="AY161" s="238"/>
      <c r="AZ161" s="238"/>
      <c r="BA161" s="238"/>
      <c r="BB161" s="238"/>
      <c r="BC161" s="238"/>
      <c r="BD161" s="238"/>
      <c r="BE161" s="302"/>
      <c r="BF161" s="211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11"/>
      <c r="BU161" s="211"/>
      <c r="BV161" s="211"/>
      <c r="BW161" s="211"/>
      <c r="BX161" s="211"/>
      <c r="BY161" s="211"/>
      <c r="BZ161" s="211"/>
      <c r="CA161" s="211"/>
      <c r="CB161" s="211"/>
      <c r="CC161" s="211"/>
      <c r="CD161" s="211"/>
      <c r="CE161" s="211"/>
      <c r="CF161" s="211"/>
      <c r="CG161" s="211"/>
      <c r="CH161" s="211"/>
      <c r="CI161" s="211"/>
      <c r="CJ161" s="211"/>
      <c r="CK161" s="211"/>
      <c r="CL161" s="211"/>
      <c r="CM161" s="211"/>
      <c r="CN161" s="211"/>
      <c r="CO161" s="211"/>
      <c r="CP161" s="211"/>
      <c r="CQ161" s="211"/>
      <c r="CR161" s="211"/>
      <c r="CS161" s="211"/>
      <c r="CT161" s="211"/>
      <c r="CU161" s="211"/>
      <c r="CV161" s="211"/>
      <c r="CW161" s="211"/>
      <c r="CX161" s="211"/>
      <c r="CY161" s="211"/>
      <c r="CZ161" s="211"/>
      <c r="DA161" s="211"/>
      <c r="DB161" s="211"/>
      <c r="DC161" s="211"/>
      <c r="DD161" s="211"/>
      <c r="DE161" s="211"/>
      <c r="DF161" s="211"/>
      <c r="DG161" s="211"/>
      <c r="DH161" s="211"/>
      <c r="DI161" s="211"/>
      <c r="DJ161" s="211"/>
      <c r="DK161" s="211"/>
      <c r="DL161" s="211"/>
      <c r="DM161" s="211"/>
      <c r="DN161" s="211"/>
      <c r="DO161" s="211"/>
      <c r="DP161" s="211"/>
      <c r="DQ161" s="211"/>
      <c r="DR161" s="211"/>
      <c r="DS161" s="211"/>
      <c r="DT161" s="211"/>
      <c r="DU161" s="211"/>
      <c r="DV161" s="211"/>
      <c r="DW161" s="211"/>
      <c r="DX161" s="211"/>
      <c r="DY161" s="211"/>
      <c r="DZ161" s="211"/>
      <c r="EA161" s="211"/>
      <c r="EB161" s="211"/>
      <c r="EC161" s="211"/>
      <c r="ED161" s="211"/>
      <c r="EE161" s="211"/>
    </row>
    <row r="162" spans="2:135" s="15" customFormat="1" x14ac:dyDescent="0.25">
      <c r="B162" s="40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6"/>
      <c r="Z162" s="257"/>
      <c r="AA162" s="247"/>
      <c r="AB162" s="247"/>
      <c r="AC162" s="284"/>
      <c r="AD162" s="284"/>
      <c r="AE162" s="284"/>
      <c r="AF162" s="284"/>
      <c r="AG162" s="241">
        <f t="shared" si="42"/>
        <v>308.85219509552803</v>
      </c>
      <c r="AH162" s="242">
        <f t="shared" si="43"/>
        <v>6.0156250000000001E-3</v>
      </c>
      <c r="AI162" s="234">
        <f t="shared" si="48"/>
        <v>154</v>
      </c>
      <c r="AJ162" s="234">
        <f t="shared" si="39"/>
        <v>83</v>
      </c>
      <c r="AK162" s="243">
        <f t="shared" si="44"/>
        <v>83</v>
      </c>
      <c r="AL162" s="243">
        <f t="shared" si="45"/>
        <v>0.65354330708661412</v>
      </c>
      <c r="AM162" s="238">
        <f t="shared" si="35"/>
        <v>1</v>
      </c>
      <c r="AN162" s="244">
        <f t="shared" si="46"/>
        <v>1.9867225337615422</v>
      </c>
      <c r="AO162" s="244">
        <f t="shared" si="36"/>
        <v>1.1867225337615421</v>
      </c>
      <c r="AP162" s="244">
        <f t="shared" si="37"/>
        <v>1.586722533761542</v>
      </c>
      <c r="AQ162" s="244">
        <f t="shared" si="38"/>
        <v>1.1867225337615421</v>
      </c>
      <c r="AR162" s="244">
        <f t="shared" si="47"/>
        <v>1.586722533761542</v>
      </c>
      <c r="AS162" s="232"/>
      <c r="AT162" s="295">
        <f t="shared" si="40"/>
        <v>1.6887141536973109</v>
      </c>
      <c r="AU162" s="296">
        <f t="shared" si="41"/>
        <v>1.9867225337615422</v>
      </c>
      <c r="AV162" s="237"/>
      <c r="AW162" s="208"/>
      <c r="AX162" s="208"/>
      <c r="AY162" s="238"/>
      <c r="AZ162" s="238"/>
      <c r="BA162" s="238"/>
      <c r="BB162" s="238"/>
      <c r="BC162" s="238"/>
      <c r="BD162" s="238"/>
      <c r="BE162" s="302"/>
      <c r="BF162" s="211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11"/>
      <c r="BU162" s="211"/>
      <c r="BV162" s="211"/>
      <c r="BW162" s="211"/>
      <c r="BX162" s="211"/>
      <c r="BY162" s="211"/>
      <c r="BZ162" s="211"/>
      <c r="CA162" s="211"/>
      <c r="CB162" s="211"/>
      <c r="CC162" s="211"/>
      <c r="CD162" s="211"/>
      <c r="CE162" s="211"/>
      <c r="CF162" s="211"/>
      <c r="CG162" s="211"/>
      <c r="CH162" s="211"/>
      <c r="CI162" s="211"/>
      <c r="CJ162" s="211"/>
      <c r="CK162" s="211"/>
      <c r="CL162" s="211"/>
      <c r="CM162" s="211"/>
      <c r="CN162" s="211"/>
      <c r="CO162" s="211"/>
      <c r="CP162" s="211"/>
      <c r="CQ162" s="211"/>
      <c r="CR162" s="211"/>
      <c r="CS162" s="211"/>
      <c r="CT162" s="211"/>
      <c r="CU162" s="211"/>
      <c r="CV162" s="211"/>
      <c r="CW162" s="211"/>
      <c r="CX162" s="211"/>
      <c r="CY162" s="211"/>
      <c r="CZ162" s="211"/>
      <c r="DA162" s="211"/>
      <c r="DB162" s="211"/>
      <c r="DC162" s="211"/>
      <c r="DD162" s="211"/>
      <c r="DE162" s="211"/>
      <c r="DF162" s="211"/>
      <c r="DG162" s="211"/>
      <c r="DH162" s="211"/>
      <c r="DI162" s="211"/>
      <c r="DJ162" s="211"/>
      <c r="DK162" s="211"/>
      <c r="DL162" s="211"/>
      <c r="DM162" s="211"/>
      <c r="DN162" s="211"/>
      <c r="DO162" s="211"/>
      <c r="DP162" s="211"/>
      <c r="DQ162" s="211"/>
      <c r="DR162" s="211"/>
      <c r="DS162" s="211"/>
      <c r="DT162" s="211"/>
      <c r="DU162" s="211"/>
      <c r="DV162" s="211"/>
      <c r="DW162" s="211"/>
      <c r="DX162" s="211"/>
      <c r="DY162" s="211"/>
      <c r="DZ162" s="211"/>
      <c r="EA162" s="211"/>
      <c r="EB162" s="211"/>
      <c r="EC162" s="211"/>
      <c r="ED162" s="211"/>
      <c r="EE162" s="211"/>
    </row>
    <row r="163" spans="2:135" s="15" customFormat="1" x14ac:dyDescent="0.25">
      <c r="B163" s="40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7"/>
      <c r="AA163" s="247"/>
      <c r="AB163" s="247"/>
      <c r="AC163" s="284"/>
      <c r="AD163" s="284"/>
      <c r="AE163" s="284"/>
      <c r="AF163" s="284"/>
      <c r="AG163" s="241">
        <f t="shared" si="42"/>
        <v>307.57686197347078</v>
      </c>
      <c r="AH163" s="242">
        <f t="shared" si="43"/>
        <v>6.0546875000000002E-3</v>
      </c>
      <c r="AI163" s="234">
        <f t="shared" si="48"/>
        <v>155</v>
      </c>
      <c r="AJ163" s="234">
        <f t="shared" si="39"/>
        <v>82</v>
      </c>
      <c r="AK163" s="243">
        <f t="shared" si="44"/>
        <v>82</v>
      </c>
      <c r="AL163" s="243">
        <f t="shared" si="45"/>
        <v>0.64566929133858264</v>
      </c>
      <c r="AM163" s="238">
        <f t="shared" si="35"/>
        <v>1</v>
      </c>
      <c r="AN163" s="244">
        <f t="shared" si="46"/>
        <v>1.9627861176921262</v>
      </c>
      <c r="AO163" s="244">
        <f t="shared" si="36"/>
        <v>1.1627861176921261</v>
      </c>
      <c r="AP163" s="244">
        <f t="shared" si="37"/>
        <v>1.5627861176921263</v>
      </c>
      <c r="AQ163" s="244">
        <f t="shared" si="38"/>
        <v>1.1627861176921261</v>
      </c>
      <c r="AR163" s="244">
        <f t="shared" si="47"/>
        <v>1.5627861176921263</v>
      </c>
      <c r="AS163" s="232"/>
      <c r="AT163" s="295">
        <f t="shared" si="40"/>
        <v>1.6683682000383073</v>
      </c>
      <c r="AU163" s="296">
        <f t="shared" si="41"/>
        <v>1.9627861176921262</v>
      </c>
      <c r="AV163" s="237"/>
      <c r="AW163" s="208"/>
      <c r="AX163" s="208"/>
      <c r="AY163" s="238"/>
      <c r="AZ163" s="238"/>
      <c r="BA163" s="238"/>
      <c r="BB163" s="238"/>
      <c r="BC163" s="238"/>
      <c r="BD163" s="238"/>
      <c r="BE163" s="302"/>
      <c r="BF163" s="211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11"/>
      <c r="BU163" s="211"/>
      <c r="BV163" s="211"/>
      <c r="BW163" s="211"/>
      <c r="BX163" s="211"/>
      <c r="BY163" s="211"/>
      <c r="BZ163" s="211"/>
      <c r="CA163" s="211"/>
      <c r="CB163" s="211"/>
      <c r="CC163" s="211"/>
      <c r="CD163" s="211"/>
      <c r="CE163" s="211"/>
      <c r="CF163" s="211"/>
      <c r="CG163" s="211"/>
      <c r="CH163" s="211"/>
      <c r="CI163" s="211"/>
      <c r="CJ163" s="211"/>
      <c r="CK163" s="211"/>
      <c r="CL163" s="211"/>
      <c r="CM163" s="211"/>
      <c r="CN163" s="211"/>
      <c r="CO163" s="211"/>
      <c r="CP163" s="211"/>
      <c r="CQ163" s="211"/>
      <c r="CR163" s="211"/>
      <c r="CS163" s="211"/>
      <c r="CT163" s="211"/>
      <c r="CU163" s="211"/>
      <c r="CV163" s="211"/>
      <c r="CW163" s="211"/>
      <c r="CX163" s="211"/>
      <c r="CY163" s="211"/>
      <c r="CZ163" s="211"/>
      <c r="DA163" s="211"/>
      <c r="DB163" s="211"/>
      <c r="DC163" s="211"/>
      <c r="DD163" s="211"/>
      <c r="DE163" s="211"/>
      <c r="DF163" s="211"/>
      <c r="DG163" s="211"/>
      <c r="DH163" s="211"/>
      <c r="DI163" s="211"/>
      <c r="DJ163" s="211"/>
      <c r="DK163" s="211"/>
      <c r="DL163" s="211"/>
      <c r="DM163" s="211"/>
      <c r="DN163" s="211"/>
      <c r="DO163" s="211"/>
      <c r="DP163" s="211"/>
      <c r="DQ163" s="211"/>
      <c r="DR163" s="211"/>
      <c r="DS163" s="211"/>
      <c r="DT163" s="211"/>
      <c r="DU163" s="211"/>
      <c r="DV163" s="211"/>
      <c r="DW163" s="211"/>
      <c r="DX163" s="211"/>
      <c r="DY163" s="211"/>
      <c r="DZ163" s="211"/>
      <c r="EA163" s="211"/>
      <c r="EB163" s="211"/>
      <c r="EC163" s="211"/>
      <c r="ED163" s="211"/>
      <c r="EE163" s="211"/>
    </row>
    <row r="164" spans="2:135" s="15" customFormat="1" x14ac:dyDescent="0.25">
      <c r="B164" s="40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7"/>
      <c r="AA164" s="247"/>
      <c r="AB164" s="247"/>
      <c r="AC164" s="284"/>
      <c r="AD164" s="284"/>
      <c r="AE164" s="284"/>
      <c r="AF164" s="284"/>
      <c r="AG164" s="241">
        <f t="shared" si="42"/>
        <v>306.25520890735686</v>
      </c>
      <c r="AH164" s="242">
        <f t="shared" si="43"/>
        <v>6.0937500000000002E-3</v>
      </c>
      <c r="AI164" s="234">
        <f t="shared" si="48"/>
        <v>156</v>
      </c>
      <c r="AJ164" s="234">
        <f t="shared" si="39"/>
        <v>81</v>
      </c>
      <c r="AK164" s="243">
        <f t="shared" si="44"/>
        <v>81</v>
      </c>
      <c r="AL164" s="243">
        <f t="shared" si="45"/>
        <v>0.63779527559055116</v>
      </c>
      <c r="AM164" s="238">
        <f t="shared" si="35"/>
        <v>1</v>
      </c>
      <c r="AN164" s="244">
        <f t="shared" si="46"/>
        <v>1.93884970162271</v>
      </c>
      <c r="AO164" s="244">
        <f t="shared" si="36"/>
        <v>1.1388497016227099</v>
      </c>
      <c r="AP164" s="244">
        <f t="shared" si="37"/>
        <v>1.5388497016227101</v>
      </c>
      <c r="AQ164" s="244">
        <f t="shared" si="38"/>
        <v>1.1388497016227099</v>
      </c>
      <c r="AR164" s="244">
        <f t="shared" si="47"/>
        <v>1.5388497016227101</v>
      </c>
      <c r="AS164" s="232"/>
      <c r="AT164" s="295">
        <f t="shared" si="40"/>
        <v>1.6480222463793035</v>
      </c>
      <c r="AU164" s="296">
        <f t="shared" si="41"/>
        <v>1.93884970162271</v>
      </c>
      <c r="AV164" s="237"/>
      <c r="AW164" s="208"/>
      <c r="AX164" s="208"/>
      <c r="AY164" s="238"/>
      <c r="AZ164" s="238"/>
      <c r="BA164" s="238"/>
      <c r="BB164" s="238"/>
      <c r="BC164" s="238"/>
      <c r="BD164" s="238"/>
      <c r="BE164" s="302"/>
      <c r="BF164" s="211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11"/>
      <c r="BU164" s="211"/>
      <c r="BV164" s="211"/>
      <c r="BW164" s="211"/>
      <c r="BX164" s="211"/>
      <c r="BY164" s="211"/>
      <c r="BZ164" s="211"/>
      <c r="CA164" s="211"/>
      <c r="CB164" s="211"/>
      <c r="CC164" s="211"/>
      <c r="CD164" s="211"/>
      <c r="CE164" s="211"/>
      <c r="CF164" s="211"/>
      <c r="CG164" s="211"/>
      <c r="CH164" s="211"/>
      <c r="CI164" s="211"/>
      <c r="CJ164" s="211"/>
      <c r="CK164" s="211"/>
      <c r="CL164" s="211"/>
      <c r="CM164" s="211"/>
      <c r="CN164" s="211"/>
      <c r="CO164" s="211"/>
      <c r="CP164" s="211"/>
      <c r="CQ164" s="211"/>
      <c r="CR164" s="211"/>
      <c r="CS164" s="211"/>
      <c r="CT164" s="211"/>
      <c r="CU164" s="211"/>
      <c r="CV164" s="211"/>
      <c r="CW164" s="211"/>
      <c r="CX164" s="211"/>
      <c r="CY164" s="211"/>
      <c r="CZ164" s="211"/>
      <c r="DA164" s="211"/>
      <c r="DB164" s="211"/>
      <c r="DC164" s="211"/>
      <c r="DD164" s="211"/>
      <c r="DE164" s="211"/>
      <c r="DF164" s="211"/>
      <c r="DG164" s="211"/>
      <c r="DH164" s="211"/>
      <c r="DI164" s="211"/>
      <c r="DJ164" s="211"/>
      <c r="DK164" s="211"/>
      <c r="DL164" s="211"/>
      <c r="DM164" s="211"/>
      <c r="DN164" s="211"/>
      <c r="DO164" s="211"/>
      <c r="DP164" s="211"/>
      <c r="DQ164" s="211"/>
      <c r="DR164" s="211"/>
      <c r="DS164" s="211"/>
      <c r="DT164" s="211"/>
      <c r="DU164" s="211"/>
      <c r="DV164" s="211"/>
      <c r="DW164" s="211"/>
      <c r="DX164" s="211"/>
      <c r="DY164" s="211"/>
      <c r="DZ164" s="211"/>
      <c r="EA164" s="211"/>
      <c r="EB164" s="211"/>
      <c r="EC164" s="211"/>
      <c r="ED164" s="211"/>
      <c r="EE164" s="211"/>
    </row>
    <row r="165" spans="2:135" s="15" customFormat="1" x14ac:dyDescent="0.25">
      <c r="B165" s="40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7"/>
      <c r="AA165" s="247"/>
      <c r="AB165" s="247"/>
      <c r="AC165" s="284"/>
      <c r="AD165" s="284"/>
      <c r="AE165" s="284"/>
      <c r="AF165" s="284"/>
      <c r="AG165" s="241">
        <f t="shared" si="42"/>
        <v>304.88743493327672</v>
      </c>
      <c r="AH165" s="242">
        <f t="shared" si="43"/>
        <v>6.1328125000000002E-3</v>
      </c>
      <c r="AI165" s="234">
        <f t="shared" si="48"/>
        <v>157</v>
      </c>
      <c r="AJ165" s="234">
        <f t="shared" si="39"/>
        <v>80</v>
      </c>
      <c r="AK165" s="243">
        <f t="shared" si="44"/>
        <v>80</v>
      </c>
      <c r="AL165" s="243">
        <f t="shared" si="45"/>
        <v>0.62992125984251968</v>
      </c>
      <c r="AM165" s="238">
        <f t="shared" si="35"/>
        <v>1</v>
      </c>
      <c r="AN165" s="244">
        <f t="shared" si="46"/>
        <v>1.9149132855532938</v>
      </c>
      <c r="AO165" s="244">
        <f t="shared" si="36"/>
        <v>1.1149132855532937</v>
      </c>
      <c r="AP165" s="244">
        <f t="shared" si="37"/>
        <v>1.5149132855532939</v>
      </c>
      <c r="AQ165" s="244">
        <f t="shared" si="38"/>
        <v>1.1149132855532937</v>
      </c>
      <c r="AR165" s="244">
        <f t="shared" si="47"/>
        <v>1.5149132855532939</v>
      </c>
      <c r="AS165" s="232"/>
      <c r="AT165" s="295">
        <f t="shared" si="40"/>
        <v>1.6276762927202999</v>
      </c>
      <c r="AU165" s="296">
        <f t="shared" si="41"/>
        <v>1.9149132855532938</v>
      </c>
      <c r="AV165" s="237"/>
      <c r="AW165" s="208"/>
      <c r="AX165" s="208"/>
      <c r="AY165" s="238"/>
      <c r="AZ165" s="238"/>
      <c r="BA165" s="238"/>
      <c r="BB165" s="238"/>
      <c r="BC165" s="238"/>
      <c r="BD165" s="238"/>
      <c r="BE165" s="302"/>
      <c r="BF165" s="211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11"/>
      <c r="BU165" s="211"/>
      <c r="BV165" s="211"/>
      <c r="BW165" s="211"/>
      <c r="BX165" s="211"/>
      <c r="BY165" s="211"/>
      <c r="BZ165" s="211"/>
      <c r="CA165" s="211"/>
      <c r="CB165" s="211"/>
      <c r="CC165" s="211"/>
      <c r="CD165" s="211"/>
      <c r="CE165" s="211"/>
      <c r="CF165" s="211"/>
      <c r="CG165" s="211"/>
      <c r="CH165" s="211"/>
      <c r="CI165" s="211"/>
      <c r="CJ165" s="211"/>
      <c r="CK165" s="211"/>
      <c r="CL165" s="211"/>
      <c r="CM165" s="211"/>
      <c r="CN165" s="211"/>
      <c r="CO165" s="211"/>
      <c r="CP165" s="211"/>
      <c r="CQ165" s="211"/>
      <c r="CR165" s="211"/>
      <c r="CS165" s="211"/>
      <c r="CT165" s="211"/>
      <c r="CU165" s="211"/>
      <c r="CV165" s="211"/>
      <c r="CW165" s="211"/>
      <c r="CX165" s="211"/>
      <c r="CY165" s="211"/>
      <c r="CZ165" s="211"/>
      <c r="DA165" s="211"/>
      <c r="DB165" s="211"/>
      <c r="DC165" s="211"/>
      <c r="DD165" s="211"/>
      <c r="DE165" s="211"/>
      <c r="DF165" s="211"/>
      <c r="DG165" s="211"/>
      <c r="DH165" s="211"/>
      <c r="DI165" s="211"/>
      <c r="DJ165" s="211"/>
      <c r="DK165" s="211"/>
      <c r="DL165" s="211"/>
      <c r="DM165" s="211"/>
      <c r="DN165" s="211"/>
      <c r="DO165" s="211"/>
      <c r="DP165" s="211"/>
      <c r="DQ165" s="211"/>
      <c r="DR165" s="211"/>
      <c r="DS165" s="211"/>
      <c r="DT165" s="211"/>
      <c r="DU165" s="211"/>
      <c r="DV165" s="211"/>
      <c r="DW165" s="211"/>
      <c r="DX165" s="211"/>
      <c r="DY165" s="211"/>
      <c r="DZ165" s="211"/>
      <c r="EA165" s="211"/>
      <c r="EB165" s="211"/>
      <c r="EC165" s="211"/>
      <c r="ED165" s="211"/>
      <c r="EE165" s="211"/>
    </row>
    <row r="166" spans="2:135" s="15" customFormat="1" x14ac:dyDescent="0.25">
      <c r="B166" s="40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7"/>
      <c r="AA166" s="247"/>
      <c r="AB166" s="247"/>
      <c r="AC166" s="284"/>
      <c r="AD166" s="284"/>
      <c r="AE166" s="284"/>
      <c r="AF166" s="284"/>
      <c r="AG166" s="241">
        <f t="shared" si="42"/>
        <v>303.4737460329597</v>
      </c>
      <c r="AH166" s="242">
        <f t="shared" si="43"/>
        <v>6.1718750000000003E-3</v>
      </c>
      <c r="AI166" s="234">
        <f t="shared" si="48"/>
        <v>158</v>
      </c>
      <c r="AJ166" s="234">
        <f t="shared" si="39"/>
        <v>79</v>
      </c>
      <c r="AK166" s="243">
        <f t="shared" si="44"/>
        <v>79</v>
      </c>
      <c r="AL166" s="243">
        <f t="shared" si="45"/>
        <v>0.62204724409448819</v>
      </c>
      <c r="AM166" s="238">
        <f t="shared" si="35"/>
        <v>1</v>
      </c>
      <c r="AN166" s="244">
        <f t="shared" si="46"/>
        <v>1.8909768694838778</v>
      </c>
      <c r="AO166" s="244">
        <f t="shared" si="36"/>
        <v>1.0909768694838777</v>
      </c>
      <c r="AP166" s="244">
        <f t="shared" si="37"/>
        <v>1.4909768694838776</v>
      </c>
      <c r="AQ166" s="244">
        <f t="shared" si="38"/>
        <v>1.0909768694838777</v>
      </c>
      <c r="AR166" s="244">
        <f t="shared" si="47"/>
        <v>1.4909768694838776</v>
      </c>
      <c r="AS166" s="232"/>
      <c r="AT166" s="295">
        <f t="shared" si="40"/>
        <v>1.6073303390612961</v>
      </c>
      <c r="AU166" s="296">
        <f t="shared" si="41"/>
        <v>1.8909768694838778</v>
      </c>
      <c r="AV166" s="237"/>
      <c r="AW166" s="208"/>
      <c r="AX166" s="208"/>
      <c r="AY166" s="238"/>
      <c r="AZ166" s="238"/>
      <c r="BA166" s="238"/>
      <c r="BB166" s="238"/>
      <c r="BC166" s="238"/>
      <c r="BD166" s="238"/>
      <c r="BE166" s="302"/>
      <c r="BF166" s="211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11"/>
      <c r="BU166" s="211"/>
      <c r="BV166" s="211"/>
      <c r="BW166" s="211"/>
      <c r="BX166" s="211"/>
      <c r="BY166" s="211"/>
      <c r="BZ166" s="211"/>
      <c r="CA166" s="211"/>
      <c r="CB166" s="211"/>
      <c r="CC166" s="211"/>
      <c r="CD166" s="211"/>
      <c r="CE166" s="211"/>
      <c r="CF166" s="211"/>
      <c r="CG166" s="211"/>
      <c r="CH166" s="211"/>
      <c r="CI166" s="211"/>
      <c r="CJ166" s="211"/>
      <c r="CK166" s="211"/>
      <c r="CL166" s="211"/>
      <c r="CM166" s="211"/>
      <c r="CN166" s="211"/>
      <c r="CO166" s="211"/>
      <c r="CP166" s="211"/>
      <c r="CQ166" s="211"/>
      <c r="CR166" s="211"/>
      <c r="CS166" s="211"/>
      <c r="CT166" s="211"/>
      <c r="CU166" s="211"/>
      <c r="CV166" s="211"/>
      <c r="CW166" s="211"/>
      <c r="CX166" s="211"/>
      <c r="CY166" s="211"/>
      <c r="CZ166" s="211"/>
      <c r="DA166" s="211"/>
      <c r="DB166" s="211"/>
      <c r="DC166" s="211"/>
      <c r="DD166" s="211"/>
      <c r="DE166" s="211"/>
      <c r="DF166" s="211"/>
      <c r="DG166" s="211"/>
      <c r="DH166" s="211"/>
      <c r="DI166" s="211"/>
      <c r="DJ166" s="211"/>
      <c r="DK166" s="211"/>
      <c r="DL166" s="211"/>
      <c r="DM166" s="211"/>
      <c r="DN166" s="211"/>
      <c r="DO166" s="211"/>
      <c r="DP166" s="211"/>
      <c r="DQ166" s="211"/>
      <c r="DR166" s="211"/>
      <c r="DS166" s="211"/>
      <c r="DT166" s="211"/>
      <c r="DU166" s="211"/>
      <c r="DV166" s="211"/>
      <c r="DW166" s="211"/>
      <c r="DX166" s="211"/>
      <c r="DY166" s="211"/>
      <c r="DZ166" s="211"/>
      <c r="EA166" s="211"/>
      <c r="EB166" s="211"/>
      <c r="EC166" s="211"/>
      <c r="ED166" s="211"/>
      <c r="EE166" s="211"/>
    </row>
    <row r="167" spans="2:135" s="15" customFormat="1" x14ac:dyDescent="0.25">
      <c r="B167" s="40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7"/>
      <c r="AA167" s="247"/>
      <c r="AB167" s="247"/>
      <c r="AC167" s="284"/>
      <c r="AD167" s="284"/>
      <c r="AE167" s="284"/>
      <c r="AF167" s="284"/>
      <c r="AG167" s="241">
        <f t="shared" si="42"/>
        <v>302.01435510275434</v>
      </c>
      <c r="AH167" s="242">
        <f t="shared" si="43"/>
        <v>6.2109375000000003E-3</v>
      </c>
      <c r="AI167" s="234">
        <f t="shared" si="48"/>
        <v>159</v>
      </c>
      <c r="AJ167" s="234">
        <f t="shared" si="39"/>
        <v>78</v>
      </c>
      <c r="AK167" s="243">
        <f t="shared" si="44"/>
        <v>78</v>
      </c>
      <c r="AL167" s="243">
        <f t="shared" si="45"/>
        <v>0.61417322834645671</v>
      </c>
      <c r="AM167" s="238">
        <f t="shared" si="35"/>
        <v>1</v>
      </c>
      <c r="AN167" s="244">
        <f t="shared" si="46"/>
        <v>1.8670404534144616</v>
      </c>
      <c r="AO167" s="244">
        <f t="shared" si="36"/>
        <v>1.0670404534144615</v>
      </c>
      <c r="AP167" s="244">
        <f t="shared" si="37"/>
        <v>1.4670404534144614</v>
      </c>
      <c r="AQ167" s="244">
        <f t="shared" si="38"/>
        <v>1.0670404534144615</v>
      </c>
      <c r="AR167" s="244">
        <f t="shared" si="47"/>
        <v>1.4670404534144614</v>
      </c>
      <c r="AS167" s="232"/>
      <c r="AT167" s="295">
        <f t="shared" si="40"/>
        <v>1.5869843854022925</v>
      </c>
      <c r="AU167" s="296">
        <f t="shared" si="41"/>
        <v>1.8670404534144616</v>
      </c>
      <c r="AV167" s="237"/>
      <c r="AW167" s="208"/>
      <c r="AX167" s="208"/>
      <c r="AY167" s="238"/>
      <c r="AZ167" s="238"/>
      <c r="BA167" s="238"/>
      <c r="BB167" s="238"/>
      <c r="BC167" s="238"/>
      <c r="BD167" s="238"/>
      <c r="BE167" s="302"/>
      <c r="BF167" s="211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11"/>
      <c r="BU167" s="211"/>
      <c r="BV167" s="211"/>
      <c r="BW167" s="211"/>
      <c r="BX167" s="211"/>
      <c r="BY167" s="211"/>
      <c r="BZ167" s="211"/>
      <c r="CA167" s="211"/>
      <c r="CB167" s="211"/>
      <c r="CC167" s="211"/>
      <c r="CD167" s="211"/>
      <c r="CE167" s="211"/>
      <c r="CF167" s="211"/>
      <c r="CG167" s="211"/>
      <c r="CH167" s="211"/>
      <c r="CI167" s="211"/>
      <c r="CJ167" s="211"/>
      <c r="CK167" s="211"/>
      <c r="CL167" s="211"/>
      <c r="CM167" s="211"/>
      <c r="CN167" s="211"/>
      <c r="CO167" s="211"/>
      <c r="CP167" s="211"/>
      <c r="CQ167" s="211"/>
      <c r="CR167" s="211"/>
      <c r="CS167" s="211"/>
      <c r="CT167" s="211"/>
      <c r="CU167" s="211"/>
      <c r="CV167" s="211"/>
      <c r="CW167" s="211"/>
      <c r="CX167" s="211"/>
      <c r="CY167" s="211"/>
      <c r="CZ167" s="211"/>
      <c r="DA167" s="211"/>
      <c r="DB167" s="211"/>
      <c r="DC167" s="211"/>
      <c r="DD167" s="211"/>
      <c r="DE167" s="211"/>
      <c r="DF167" s="211"/>
      <c r="DG167" s="211"/>
      <c r="DH167" s="211"/>
      <c r="DI167" s="211"/>
      <c r="DJ167" s="211"/>
      <c r="DK167" s="211"/>
      <c r="DL167" s="211"/>
      <c r="DM167" s="211"/>
      <c r="DN167" s="211"/>
      <c r="DO167" s="211"/>
      <c r="DP167" s="211"/>
      <c r="DQ167" s="211"/>
      <c r="DR167" s="211"/>
      <c r="DS167" s="211"/>
      <c r="DT167" s="211"/>
      <c r="DU167" s="211"/>
      <c r="DV167" s="211"/>
      <c r="DW167" s="211"/>
      <c r="DX167" s="211"/>
      <c r="DY167" s="211"/>
      <c r="DZ167" s="211"/>
      <c r="EA167" s="211"/>
      <c r="EB167" s="211"/>
      <c r="EC167" s="211"/>
      <c r="ED167" s="211"/>
      <c r="EE167" s="211"/>
    </row>
    <row r="168" spans="2:135" s="15" customFormat="1" x14ac:dyDescent="0.25">
      <c r="B168" s="40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7"/>
      <c r="AA168" s="247"/>
      <c r="AB168" s="247"/>
      <c r="AC168" s="247"/>
      <c r="AD168" s="247"/>
      <c r="AE168" s="247"/>
      <c r="AF168" s="247"/>
      <c r="AG168" s="241">
        <f t="shared" si="42"/>
        <v>300.50948192156659</v>
      </c>
      <c r="AH168" s="242">
        <f t="shared" si="43"/>
        <v>6.2500000000000003E-3</v>
      </c>
      <c r="AI168" s="234">
        <f t="shared" si="48"/>
        <v>160</v>
      </c>
      <c r="AJ168" s="234">
        <f t="shared" si="39"/>
        <v>77</v>
      </c>
      <c r="AK168" s="243">
        <f t="shared" si="44"/>
        <v>77</v>
      </c>
      <c r="AL168" s="243">
        <f t="shared" si="45"/>
        <v>0.60629921259842523</v>
      </c>
      <c r="AM168" s="238">
        <f t="shared" si="35"/>
        <v>1</v>
      </c>
      <c r="AN168" s="244">
        <f t="shared" si="46"/>
        <v>1.8431040373450454</v>
      </c>
      <c r="AO168" s="244">
        <f t="shared" si="36"/>
        <v>1.0431040373450453</v>
      </c>
      <c r="AP168" s="244">
        <f t="shared" si="37"/>
        <v>1.4431040373450452</v>
      </c>
      <c r="AQ168" s="244">
        <f t="shared" si="38"/>
        <v>1.0431040373450453</v>
      </c>
      <c r="AR168" s="244">
        <f t="shared" si="47"/>
        <v>1.4431040373450452</v>
      </c>
      <c r="AS168" s="232"/>
      <c r="AT168" s="295">
        <f t="shared" si="40"/>
        <v>1.5666384317432887</v>
      </c>
      <c r="AU168" s="296">
        <f t="shared" si="41"/>
        <v>1.8431040373450454</v>
      </c>
      <c r="AV168" s="237"/>
      <c r="AW168" s="208"/>
      <c r="AX168" s="208"/>
      <c r="AY168" s="238"/>
      <c r="AZ168" s="238"/>
      <c r="BA168" s="238"/>
      <c r="BB168" s="238"/>
      <c r="BC168" s="238"/>
      <c r="BD168" s="238"/>
      <c r="BE168" s="302"/>
      <c r="BF168" s="211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11"/>
      <c r="BU168" s="211"/>
      <c r="BV168" s="211"/>
      <c r="BW168" s="211"/>
      <c r="BX168" s="211"/>
      <c r="BY168" s="211"/>
      <c r="BZ168" s="211"/>
      <c r="CA168" s="211"/>
      <c r="CB168" s="211"/>
      <c r="CC168" s="211"/>
      <c r="CD168" s="211"/>
      <c r="CE168" s="211"/>
      <c r="CF168" s="211"/>
      <c r="CG168" s="211"/>
      <c r="CH168" s="211"/>
      <c r="CI168" s="211"/>
      <c r="CJ168" s="211"/>
      <c r="CK168" s="211"/>
      <c r="CL168" s="211"/>
      <c r="CM168" s="211"/>
      <c r="CN168" s="211"/>
      <c r="CO168" s="211"/>
      <c r="CP168" s="211"/>
      <c r="CQ168" s="211"/>
      <c r="CR168" s="211"/>
      <c r="CS168" s="211"/>
      <c r="CT168" s="211"/>
      <c r="CU168" s="211"/>
      <c r="CV168" s="211"/>
      <c r="CW168" s="211"/>
      <c r="CX168" s="211"/>
      <c r="CY168" s="211"/>
      <c r="CZ168" s="211"/>
      <c r="DA168" s="211"/>
      <c r="DB168" s="211"/>
      <c r="DC168" s="211"/>
      <c r="DD168" s="211"/>
      <c r="DE168" s="211"/>
      <c r="DF168" s="211"/>
      <c r="DG168" s="211"/>
      <c r="DH168" s="211"/>
      <c r="DI168" s="211"/>
      <c r="DJ168" s="211"/>
      <c r="DK168" s="211"/>
      <c r="DL168" s="211"/>
      <c r="DM168" s="211"/>
      <c r="DN168" s="211"/>
      <c r="DO168" s="211"/>
      <c r="DP168" s="211"/>
      <c r="DQ168" s="211"/>
      <c r="DR168" s="211"/>
      <c r="DS168" s="211"/>
      <c r="DT168" s="211"/>
      <c r="DU168" s="211"/>
      <c r="DV168" s="211"/>
      <c r="DW168" s="211"/>
      <c r="DX168" s="211"/>
      <c r="DY168" s="211"/>
      <c r="DZ168" s="211"/>
      <c r="EA168" s="211"/>
      <c r="EB168" s="211"/>
      <c r="EC168" s="211"/>
      <c r="ED168" s="211"/>
      <c r="EE168" s="211"/>
    </row>
    <row r="169" spans="2:135" s="15" customFormat="1" x14ac:dyDescent="0.25">
      <c r="B169" s="40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7"/>
      <c r="AA169" s="247"/>
      <c r="AB169" s="247"/>
      <c r="AC169" s="247"/>
      <c r="AD169" s="247"/>
      <c r="AE169" s="247"/>
      <c r="AF169" s="247"/>
      <c r="AG169" s="241">
        <f t="shared" si="42"/>
        <v>298.95935311776225</v>
      </c>
      <c r="AH169" s="242">
        <f t="shared" si="43"/>
        <v>6.2890625000000004E-3</v>
      </c>
      <c r="AI169" s="234">
        <f t="shared" si="48"/>
        <v>161</v>
      </c>
      <c r="AJ169" s="234">
        <f t="shared" si="39"/>
        <v>76</v>
      </c>
      <c r="AK169" s="243">
        <f t="shared" si="44"/>
        <v>76</v>
      </c>
      <c r="AL169" s="243">
        <f t="shared" si="45"/>
        <v>0.59842519685039375</v>
      </c>
      <c r="AM169" s="238">
        <f t="shared" si="35"/>
        <v>1</v>
      </c>
      <c r="AN169" s="244">
        <f t="shared" si="46"/>
        <v>1.8191676212756294</v>
      </c>
      <c r="AO169" s="244">
        <f t="shared" si="36"/>
        <v>1.0191676212756293</v>
      </c>
      <c r="AP169" s="244">
        <f t="shared" si="37"/>
        <v>1.4191676212756295</v>
      </c>
      <c r="AQ169" s="244">
        <f t="shared" si="38"/>
        <v>1.0191676212756293</v>
      </c>
      <c r="AR169" s="244">
        <f t="shared" si="47"/>
        <v>1.4191676212756295</v>
      </c>
      <c r="AS169" s="232"/>
      <c r="AT169" s="295">
        <f t="shared" si="40"/>
        <v>1.546292478084285</v>
      </c>
      <c r="AU169" s="296">
        <f t="shared" si="41"/>
        <v>1.8191676212756294</v>
      </c>
      <c r="AV169" s="237"/>
      <c r="AW169" s="208"/>
      <c r="AX169" s="208"/>
      <c r="AY169" s="238"/>
      <c r="AZ169" s="238"/>
      <c r="BA169" s="238"/>
      <c r="BB169" s="238"/>
      <c r="BC169" s="238"/>
      <c r="BD169" s="238"/>
      <c r="BE169" s="302"/>
      <c r="BF169" s="211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11"/>
      <c r="BU169" s="211"/>
      <c r="BV169" s="211"/>
      <c r="BW169" s="211"/>
      <c r="BX169" s="211"/>
      <c r="BY169" s="211"/>
      <c r="BZ169" s="211"/>
      <c r="CA169" s="211"/>
      <c r="CB169" s="211"/>
      <c r="CC169" s="211"/>
      <c r="CD169" s="211"/>
      <c r="CE169" s="211"/>
      <c r="CF169" s="211"/>
      <c r="CG169" s="211"/>
      <c r="CH169" s="211"/>
      <c r="CI169" s="211"/>
      <c r="CJ169" s="211"/>
      <c r="CK169" s="211"/>
      <c r="CL169" s="211"/>
      <c r="CM169" s="211"/>
      <c r="CN169" s="211"/>
      <c r="CO169" s="211"/>
      <c r="CP169" s="211"/>
      <c r="CQ169" s="211"/>
      <c r="CR169" s="211"/>
      <c r="CS169" s="211"/>
      <c r="CT169" s="211"/>
      <c r="CU169" s="211"/>
      <c r="CV169" s="211"/>
      <c r="CW169" s="211"/>
      <c r="CX169" s="211"/>
      <c r="CY169" s="211"/>
      <c r="CZ169" s="211"/>
      <c r="DA169" s="211"/>
      <c r="DB169" s="211"/>
      <c r="DC169" s="211"/>
      <c r="DD169" s="211"/>
      <c r="DE169" s="211"/>
      <c r="DF169" s="211"/>
      <c r="DG169" s="211"/>
      <c r="DH169" s="211"/>
      <c r="DI169" s="211"/>
      <c r="DJ169" s="211"/>
      <c r="DK169" s="211"/>
      <c r="DL169" s="211"/>
      <c r="DM169" s="211"/>
      <c r="DN169" s="211"/>
      <c r="DO169" s="211"/>
      <c r="DP169" s="211"/>
      <c r="DQ169" s="211"/>
      <c r="DR169" s="211"/>
      <c r="DS169" s="211"/>
      <c r="DT169" s="211"/>
      <c r="DU169" s="211"/>
      <c r="DV169" s="211"/>
      <c r="DW169" s="211"/>
      <c r="DX169" s="211"/>
      <c r="DY169" s="211"/>
      <c r="DZ169" s="211"/>
      <c r="EA169" s="211"/>
      <c r="EB169" s="211"/>
      <c r="EC169" s="211"/>
      <c r="ED169" s="211"/>
      <c r="EE169" s="211"/>
    </row>
    <row r="170" spans="2:135" s="15" customFormat="1" x14ac:dyDescent="0.25">
      <c r="B170" s="40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7"/>
      <c r="AA170" s="247"/>
      <c r="AB170" s="247"/>
      <c r="AC170" s="247"/>
      <c r="AD170" s="247"/>
      <c r="AE170" s="247"/>
      <c r="AF170" s="247"/>
      <c r="AG170" s="241">
        <f t="shared" si="42"/>
        <v>297.36420213503726</v>
      </c>
      <c r="AH170" s="242">
        <f t="shared" si="43"/>
        <v>6.3281250000000004E-3</v>
      </c>
      <c r="AI170" s="234">
        <f t="shared" si="48"/>
        <v>162</v>
      </c>
      <c r="AJ170" s="234">
        <f t="shared" si="39"/>
        <v>75</v>
      </c>
      <c r="AK170" s="243">
        <f t="shared" si="44"/>
        <v>75</v>
      </c>
      <c r="AL170" s="243">
        <f t="shared" si="45"/>
        <v>0.59055118110236215</v>
      </c>
      <c r="AM170" s="238">
        <f t="shared" si="35"/>
        <v>1</v>
      </c>
      <c r="AN170" s="244">
        <f t="shared" si="46"/>
        <v>1.7952312052062129</v>
      </c>
      <c r="AO170" s="244">
        <f t="shared" si="36"/>
        <v>0.99523120520621289</v>
      </c>
      <c r="AP170" s="244">
        <f t="shared" si="37"/>
        <v>1.3952312052062128</v>
      </c>
      <c r="AQ170" s="244">
        <f t="shared" si="38"/>
        <v>0.99523120520621289</v>
      </c>
      <c r="AR170" s="244">
        <f t="shared" si="47"/>
        <v>1.3952312052062128</v>
      </c>
      <c r="AS170" s="232"/>
      <c r="AT170" s="295">
        <f t="shared" si="40"/>
        <v>1.525946524425281</v>
      </c>
      <c r="AU170" s="296">
        <f t="shared" si="41"/>
        <v>1.7952312052062129</v>
      </c>
      <c r="AV170" s="237"/>
      <c r="AW170" s="208"/>
      <c r="AX170" s="208"/>
      <c r="AY170" s="238"/>
      <c r="AZ170" s="238"/>
      <c r="BA170" s="238"/>
      <c r="BB170" s="238"/>
      <c r="BC170" s="238"/>
      <c r="BD170" s="238"/>
      <c r="BE170" s="302"/>
      <c r="BF170" s="211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11"/>
      <c r="BU170" s="211"/>
      <c r="BV170" s="211"/>
      <c r="BW170" s="211"/>
      <c r="BX170" s="211"/>
      <c r="BY170" s="211"/>
      <c r="BZ170" s="211"/>
      <c r="CA170" s="211"/>
      <c r="CB170" s="211"/>
      <c r="CC170" s="211"/>
      <c r="CD170" s="211"/>
      <c r="CE170" s="211"/>
      <c r="CF170" s="211"/>
      <c r="CG170" s="211"/>
      <c r="CH170" s="211"/>
      <c r="CI170" s="211"/>
      <c r="CJ170" s="211"/>
      <c r="CK170" s="211"/>
      <c r="CL170" s="211"/>
      <c r="CM170" s="211"/>
      <c r="CN170" s="211"/>
      <c r="CO170" s="211"/>
      <c r="CP170" s="211"/>
      <c r="CQ170" s="211"/>
      <c r="CR170" s="211"/>
      <c r="CS170" s="211"/>
      <c r="CT170" s="211"/>
      <c r="CU170" s="211"/>
      <c r="CV170" s="211"/>
      <c r="CW170" s="211"/>
      <c r="CX170" s="211"/>
      <c r="CY170" s="211"/>
      <c r="CZ170" s="211"/>
      <c r="DA170" s="211"/>
      <c r="DB170" s="211"/>
      <c r="DC170" s="211"/>
      <c r="DD170" s="211"/>
      <c r="DE170" s="211"/>
      <c r="DF170" s="211"/>
      <c r="DG170" s="211"/>
      <c r="DH170" s="211"/>
      <c r="DI170" s="211"/>
      <c r="DJ170" s="211"/>
      <c r="DK170" s="211"/>
      <c r="DL170" s="211"/>
      <c r="DM170" s="211"/>
      <c r="DN170" s="211"/>
      <c r="DO170" s="211"/>
      <c r="DP170" s="211"/>
      <c r="DQ170" s="211"/>
      <c r="DR170" s="211"/>
      <c r="DS170" s="211"/>
      <c r="DT170" s="211"/>
      <c r="DU170" s="211"/>
      <c r="DV170" s="211"/>
      <c r="DW170" s="211"/>
      <c r="DX170" s="211"/>
      <c r="DY170" s="211"/>
      <c r="DZ170" s="211"/>
      <c r="EA170" s="211"/>
      <c r="EB170" s="211"/>
      <c r="EC170" s="211"/>
      <c r="ED170" s="211"/>
      <c r="EE170" s="211"/>
    </row>
    <row r="171" spans="2:135" s="15" customFormat="1" x14ac:dyDescent="0.25">
      <c r="B171" s="40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256"/>
      <c r="Q171" s="256"/>
      <c r="R171" s="256"/>
      <c r="S171" s="256"/>
      <c r="T171" s="256"/>
      <c r="U171" s="256"/>
      <c r="V171" s="256"/>
      <c r="W171" s="256"/>
      <c r="X171" s="256"/>
      <c r="Y171" s="256"/>
      <c r="Z171" s="257"/>
      <c r="AA171" s="247"/>
      <c r="AB171" s="247"/>
      <c r="AC171" s="247"/>
      <c r="AD171" s="247"/>
      <c r="AE171" s="247"/>
      <c r="AF171" s="247"/>
      <c r="AG171" s="241">
        <f t="shared" si="42"/>
        <v>295.72426919726223</v>
      </c>
      <c r="AH171" s="242">
        <f t="shared" si="43"/>
        <v>6.3671875000000005E-3</v>
      </c>
      <c r="AI171" s="234">
        <f t="shared" si="48"/>
        <v>163</v>
      </c>
      <c r="AJ171" s="234">
        <f t="shared" si="39"/>
        <v>74</v>
      </c>
      <c r="AK171" s="243">
        <f t="shared" si="44"/>
        <v>74</v>
      </c>
      <c r="AL171" s="243">
        <f t="shared" si="45"/>
        <v>0.58267716535433067</v>
      </c>
      <c r="AM171" s="238">
        <f t="shared" si="35"/>
        <v>1</v>
      </c>
      <c r="AN171" s="244">
        <f t="shared" si="46"/>
        <v>1.7712947891367967</v>
      </c>
      <c r="AO171" s="244">
        <f t="shared" si="36"/>
        <v>0.97129478913679668</v>
      </c>
      <c r="AP171" s="244">
        <f t="shared" si="37"/>
        <v>1.3712947891367966</v>
      </c>
      <c r="AQ171" s="244">
        <f t="shared" si="38"/>
        <v>0.97129478913679668</v>
      </c>
      <c r="AR171" s="244">
        <f t="shared" si="47"/>
        <v>1.3712947891367966</v>
      </c>
      <c r="AS171" s="232"/>
      <c r="AT171" s="295">
        <f t="shared" si="40"/>
        <v>1.5056005707662772</v>
      </c>
      <c r="AU171" s="296">
        <f t="shared" si="41"/>
        <v>1.7712947891367967</v>
      </c>
      <c r="AV171" s="237"/>
      <c r="AW171" s="208"/>
      <c r="AX171" s="208"/>
      <c r="AY171" s="238"/>
      <c r="AZ171" s="238"/>
      <c r="BA171" s="238"/>
      <c r="BB171" s="238"/>
      <c r="BC171" s="238"/>
      <c r="BD171" s="238"/>
      <c r="BE171" s="302"/>
      <c r="BF171" s="211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11"/>
      <c r="BU171" s="211"/>
      <c r="BV171" s="211"/>
      <c r="BW171" s="211"/>
      <c r="BX171" s="211"/>
      <c r="BY171" s="211"/>
      <c r="BZ171" s="211"/>
      <c r="CA171" s="211"/>
      <c r="CB171" s="211"/>
      <c r="CC171" s="211"/>
      <c r="CD171" s="211"/>
      <c r="CE171" s="211"/>
      <c r="CF171" s="211"/>
      <c r="CG171" s="211"/>
      <c r="CH171" s="211"/>
      <c r="CI171" s="211"/>
      <c r="CJ171" s="211"/>
      <c r="CK171" s="211"/>
      <c r="CL171" s="211"/>
      <c r="CM171" s="211"/>
      <c r="CN171" s="211"/>
      <c r="CO171" s="211"/>
      <c r="CP171" s="211"/>
      <c r="CQ171" s="211"/>
      <c r="CR171" s="211"/>
      <c r="CS171" s="211"/>
      <c r="CT171" s="211"/>
      <c r="CU171" s="211"/>
      <c r="CV171" s="211"/>
      <c r="CW171" s="211"/>
      <c r="CX171" s="211"/>
      <c r="CY171" s="211"/>
      <c r="CZ171" s="211"/>
      <c r="DA171" s="211"/>
      <c r="DB171" s="211"/>
      <c r="DC171" s="211"/>
      <c r="DD171" s="211"/>
      <c r="DE171" s="211"/>
      <c r="DF171" s="211"/>
      <c r="DG171" s="211"/>
      <c r="DH171" s="211"/>
      <c r="DI171" s="211"/>
      <c r="DJ171" s="211"/>
      <c r="DK171" s="211"/>
      <c r="DL171" s="211"/>
      <c r="DM171" s="211"/>
      <c r="DN171" s="211"/>
      <c r="DO171" s="211"/>
      <c r="DP171" s="211"/>
      <c r="DQ171" s="211"/>
      <c r="DR171" s="211"/>
      <c r="DS171" s="211"/>
      <c r="DT171" s="211"/>
      <c r="DU171" s="211"/>
      <c r="DV171" s="211"/>
      <c r="DW171" s="211"/>
      <c r="DX171" s="211"/>
      <c r="DY171" s="211"/>
      <c r="DZ171" s="211"/>
      <c r="EA171" s="211"/>
      <c r="EB171" s="211"/>
      <c r="EC171" s="211"/>
      <c r="ED171" s="211"/>
      <c r="EE171" s="211"/>
    </row>
    <row r="172" spans="2:135" s="15" customFormat="1" x14ac:dyDescent="0.25">
      <c r="B172" s="40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256"/>
      <c r="Q172" s="256"/>
      <c r="R172" s="256"/>
      <c r="S172" s="256"/>
      <c r="T172" s="256"/>
      <c r="U172" s="256"/>
      <c r="V172" s="256"/>
      <c r="W172" s="256"/>
      <c r="X172" s="256"/>
      <c r="Y172" s="256"/>
      <c r="Z172" s="257"/>
      <c r="AA172" s="247"/>
      <c r="AB172" s="247"/>
      <c r="AC172" s="247"/>
      <c r="AD172" s="247"/>
      <c r="AE172" s="247"/>
      <c r="AF172" s="247"/>
      <c r="AG172" s="241">
        <f t="shared" si="42"/>
        <v>294.03980127230545</v>
      </c>
      <c r="AH172" s="242">
        <f t="shared" si="43"/>
        <v>6.4062500000000005E-3</v>
      </c>
      <c r="AI172" s="234">
        <f t="shared" si="48"/>
        <v>164</v>
      </c>
      <c r="AJ172" s="234">
        <f t="shared" si="39"/>
        <v>73</v>
      </c>
      <c r="AK172" s="243">
        <f t="shared" si="44"/>
        <v>73</v>
      </c>
      <c r="AL172" s="243">
        <f t="shared" si="45"/>
        <v>0.57480314960629919</v>
      </c>
      <c r="AM172" s="238">
        <f t="shared" si="35"/>
        <v>1</v>
      </c>
      <c r="AN172" s="244">
        <f t="shared" si="46"/>
        <v>1.7473583730673805</v>
      </c>
      <c r="AO172" s="244">
        <f t="shared" si="36"/>
        <v>0.94735837306738047</v>
      </c>
      <c r="AP172" s="244">
        <f t="shared" si="37"/>
        <v>1.3473583730673804</v>
      </c>
      <c r="AQ172" s="244">
        <f t="shared" si="38"/>
        <v>0.94735837306738047</v>
      </c>
      <c r="AR172" s="244">
        <f t="shared" si="47"/>
        <v>1.3473583730673804</v>
      </c>
      <c r="AS172" s="232"/>
      <c r="AT172" s="295">
        <f t="shared" si="40"/>
        <v>1.4852546171072736</v>
      </c>
      <c r="AU172" s="296">
        <f t="shared" si="41"/>
        <v>1.7473583730673805</v>
      </c>
      <c r="AV172" s="237"/>
      <c r="AW172" s="208"/>
      <c r="AX172" s="208"/>
      <c r="AY172" s="238"/>
      <c r="AZ172" s="238"/>
      <c r="BA172" s="238"/>
      <c r="BB172" s="238"/>
      <c r="BC172" s="238"/>
      <c r="BD172" s="238"/>
      <c r="BE172" s="302"/>
      <c r="BF172" s="211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11"/>
      <c r="BU172" s="211"/>
      <c r="BV172" s="211"/>
      <c r="BW172" s="211"/>
      <c r="BX172" s="211"/>
      <c r="BY172" s="211"/>
      <c r="BZ172" s="211"/>
      <c r="CA172" s="211"/>
      <c r="CB172" s="211"/>
      <c r="CC172" s="211"/>
      <c r="CD172" s="211"/>
      <c r="CE172" s="211"/>
      <c r="CF172" s="211"/>
      <c r="CG172" s="211"/>
      <c r="CH172" s="211"/>
      <c r="CI172" s="211"/>
      <c r="CJ172" s="211"/>
      <c r="CK172" s="211"/>
      <c r="CL172" s="211"/>
      <c r="CM172" s="211"/>
      <c r="CN172" s="211"/>
      <c r="CO172" s="211"/>
      <c r="CP172" s="211"/>
      <c r="CQ172" s="211"/>
      <c r="CR172" s="211"/>
      <c r="CS172" s="211"/>
      <c r="CT172" s="211"/>
      <c r="CU172" s="211"/>
      <c r="CV172" s="211"/>
      <c r="CW172" s="211"/>
      <c r="CX172" s="211"/>
      <c r="CY172" s="211"/>
      <c r="CZ172" s="211"/>
      <c r="DA172" s="211"/>
      <c r="DB172" s="211"/>
      <c r="DC172" s="211"/>
      <c r="DD172" s="211"/>
      <c r="DE172" s="211"/>
      <c r="DF172" s="211"/>
      <c r="DG172" s="211"/>
      <c r="DH172" s="211"/>
      <c r="DI172" s="211"/>
      <c r="DJ172" s="211"/>
      <c r="DK172" s="211"/>
      <c r="DL172" s="211"/>
      <c r="DM172" s="211"/>
      <c r="DN172" s="211"/>
      <c r="DO172" s="211"/>
      <c r="DP172" s="211"/>
      <c r="DQ172" s="211"/>
      <c r="DR172" s="211"/>
      <c r="DS172" s="211"/>
      <c r="DT172" s="211"/>
      <c r="DU172" s="211"/>
      <c r="DV172" s="211"/>
      <c r="DW172" s="211"/>
      <c r="DX172" s="211"/>
      <c r="DY172" s="211"/>
      <c r="DZ172" s="211"/>
      <c r="EA172" s="211"/>
      <c r="EB172" s="211"/>
      <c r="EC172" s="211"/>
      <c r="ED172" s="211"/>
      <c r="EE172" s="211"/>
    </row>
    <row r="173" spans="2:135" s="15" customFormat="1" x14ac:dyDescent="0.25">
      <c r="B173" s="40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7"/>
      <c r="AA173" s="247"/>
      <c r="AB173" s="247"/>
      <c r="AC173" s="247"/>
      <c r="AD173" s="247"/>
      <c r="AE173" s="247"/>
      <c r="AF173" s="247"/>
      <c r="AG173" s="241">
        <f t="shared" si="42"/>
        <v>292.31105203484043</v>
      </c>
      <c r="AH173" s="242">
        <f t="shared" si="43"/>
        <v>6.4453125000000005E-3</v>
      </c>
      <c r="AI173" s="234">
        <f t="shared" si="48"/>
        <v>165</v>
      </c>
      <c r="AJ173" s="234">
        <f t="shared" si="39"/>
        <v>72</v>
      </c>
      <c r="AK173" s="243">
        <f t="shared" si="44"/>
        <v>72</v>
      </c>
      <c r="AL173" s="243">
        <f t="shared" si="45"/>
        <v>0.56692913385826771</v>
      </c>
      <c r="AM173" s="238">
        <f t="shared" si="35"/>
        <v>1</v>
      </c>
      <c r="AN173" s="244">
        <f t="shared" si="46"/>
        <v>1.7234219569979645</v>
      </c>
      <c r="AO173" s="244">
        <f t="shared" si="36"/>
        <v>0.92342195699796448</v>
      </c>
      <c r="AP173" s="244">
        <f t="shared" si="37"/>
        <v>1.3234219569979646</v>
      </c>
      <c r="AQ173" s="244">
        <f t="shared" si="38"/>
        <v>0.92342195699796448</v>
      </c>
      <c r="AR173" s="244">
        <f t="shared" si="47"/>
        <v>1.3234219569979646</v>
      </c>
      <c r="AS173" s="232"/>
      <c r="AT173" s="295">
        <f t="shared" si="40"/>
        <v>1.4649086634482698</v>
      </c>
      <c r="AU173" s="296">
        <f t="shared" si="41"/>
        <v>1.7234219569979645</v>
      </c>
      <c r="AV173" s="237"/>
      <c r="AW173" s="208"/>
      <c r="AX173" s="208"/>
      <c r="AY173" s="238"/>
      <c r="AZ173" s="238"/>
      <c r="BA173" s="238"/>
      <c r="BB173" s="238"/>
      <c r="BC173" s="238"/>
      <c r="BD173" s="238"/>
      <c r="BE173" s="302"/>
      <c r="BF173" s="211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11"/>
      <c r="BU173" s="211"/>
      <c r="BV173" s="211"/>
      <c r="BW173" s="211"/>
      <c r="BX173" s="211"/>
      <c r="BY173" s="211"/>
      <c r="BZ173" s="211"/>
      <c r="CA173" s="211"/>
      <c r="CB173" s="211"/>
      <c r="CC173" s="211"/>
      <c r="CD173" s="211"/>
      <c r="CE173" s="211"/>
      <c r="CF173" s="211"/>
      <c r="CG173" s="211"/>
      <c r="CH173" s="211"/>
      <c r="CI173" s="211"/>
      <c r="CJ173" s="211"/>
      <c r="CK173" s="211"/>
      <c r="CL173" s="211"/>
      <c r="CM173" s="211"/>
      <c r="CN173" s="211"/>
      <c r="CO173" s="211"/>
      <c r="CP173" s="211"/>
      <c r="CQ173" s="211"/>
      <c r="CR173" s="211"/>
      <c r="CS173" s="211"/>
      <c r="CT173" s="211"/>
      <c r="CU173" s="211"/>
      <c r="CV173" s="211"/>
      <c r="CW173" s="211"/>
      <c r="CX173" s="211"/>
      <c r="CY173" s="211"/>
      <c r="CZ173" s="211"/>
      <c r="DA173" s="211"/>
      <c r="DB173" s="211"/>
      <c r="DC173" s="211"/>
      <c r="DD173" s="211"/>
      <c r="DE173" s="211"/>
      <c r="DF173" s="211"/>
      <c r="DG173" s="211"/>
      <c r="DH173" s="211"/>
      <c r="DI173" s="211"/>
      <c r="DJ173" s="211"/>
      <c r="DK173" s="211"/>
      <c r="DL173" s="211"/>
      <c r="DM173" s="211"/>
      <c r="DN173" s="211"/>
      <c r="DO173" s="211"/>
      <c r="DP173" s="211"/>
      <c r="DQ173" s="211"/>
      <c r="DR173" s="211"/>
      <c r="DS173" s="211"/>
      <c r="DT173" s="211"/>
      <c r="DU173" s="211"/>
      <c r="DV173" s="211"/>
      <c r="DW173" s="211"/>
      <c r="DX173" s="211"/>
      <c r="DY173" s="211"/>
      <c r="DZ173" s="211"/>
      <c r="EA173" s="211"/>
      <c r="EB173" s="211"/>
      <c r="EC173" s="211"/>
      <c r="ED173" s="211"/>
      <c r="EE173" s="211"/>
    </row>
    <row r="174" spans="2:135" s="15" customFormat="1" x14ac:dyDescent="0.25">
      <c r="B174" s="40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256"/>
      <c r="Q174" s="256"/>
      <c r="R174" s="256"/>
      <c r="S174" s="256"/>
      <c r="T174" s="256"/>
      <c r="U174" s="256"/>
      <c r="V174" s="256"/>
      <c r="W174" s="256"/>
      <c r="X174" s="256"/>
      <c r="Y174" s="256"/>
      <c r="Z174" s="257"/>
      <c r="AA174" s="247"/>
      <c r="AB174" s="247"/>
      <c r="AC174" s="247"/>
      <c r="AD174" s="247"/>
      <c r="AE174" s="247"/>
      <c r="AF174" s="247"/>
      <c r="AG174" s="241">
        <f t="shared" si="42"/>
        <v>290.53828182814345</v>
      </c>
      <c r="AH174" s="242">
        <f t="shared" si="43"/>
        <v>6.4843750000000006E-3</v>
      </c>
      <c r="AI174" s="234">
        <f t="shared" si="48"/>
        <v>166</v>
      </c>
      <c r="AJ174" s="234">
        <f t="shared" si="39"/>
        <v>71</v>
      </c>
      <c r="AK174" s="243">
        <f t="shared" si="44"/>
        <v>71</v>
      </c>
      <c r="AL174" s="243">
        <f t="shared" si="45"/>
        <v>0.55905511811023623</v>
      </c>
      <c r="AM174" s="238">
        <f t="shared" si="35"/>
        <v>1</v>
      </c>
      <c r="AN174" s="244">
        <f t="shared" si="46"/>
        <v>1.6994855409285483</v>
      </c>
      <c r="AO174" s="244">
        <f t="shared" si="36"/>
        <v>0.89948554092854827</v>
      </c>
      <c r="AP174" s="244">
        <f t="shared" si="37"/>
        <v>1.2994855409285484</v>
      </c>
      <c r="AQ174" s="244">
        <f t="shared" si="38"/>
        <v>0.89948554092854827</v>
      </c>
      <c r="AR174" s="244">
        <f t="shared" si="47"/>
        <v>1.2994855409285484</v>
      </c>
      <c r="AS174" s="232"/>
      <c r="AT174" s="295">
        <f t="shared" si="40"/>
        <v>1.4445627097892662</v>
      </c>
      <c r="AU174" s="296">
        <f t="shared" si="41"/>
        <v>1.6994855409285483</v>
      </c>
      <c r="AV174" s="237"/>
      <c r="AW174" s="208"/>
      <c r="AX174" s="208"/>
      <c r="AY174" s="238"/>
      <c r="AZ174" s="238"/>
      <c r="BA174" s="238"/>
      <c r="BB174" s="238"/>
      <c r="BC174" s="238"/>
      <c r="BD174" s="238"/>
      <c r="BE174" s="302"/>
      <c r="BF174" s="211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11"/>
      <c r="BU174" s="211"/>
      <c r="BV174" s="211"/>
      <c r="BW174" s="211"/>
      <c r="BX174" s="211"/>
      <c r="BY174" s="211"/>
      <c r="BZ174" s="211"/>
      <c r="CA174" s="211"/>
      <c r="CB174" s="211"/>
      <c r="CC174" s="211"/>
      <c r="CD174" s="211"/>
      <c r="CE174" s="211"/>
      <c r="CF174" s="211"/>
      <c r="CG174" s="211"/>
      <c r="CH174" s="211"/>
      <c r="CI174" s="211"/>
      <c r="CJ174" s="211"/>
      <c r="CK174" s="211"/>
      <c r="CL174" s="211"/>
      <c r="CM174" s="211"/>
      <c r="CN174" s="211"/>
      <c r="CO174" s="211"/>
      <c r="CP174" s="211"/>
      <c r="CQ174" s="211"/>
      <c r="CR174" s="211"/>
      <c r="CS174" s="211"/>
      <c r="CT174" s="211"/>
      <c r="CU174" s="211"/>
      <c r="CV174" s="211"/>
      <c r="CW174" s="211"/>
      <c r="CX174" s="211"/>
      <c r="CY174" s="211"/>
      <c r="CZ174" s="211"/>
      <c r="DA174" s="211"/>
      <c r="DB174" s="211"/>
      <c r="DC174" s="211"/>
      <c r="DD174" s="211"/>
      <c r="DE174" s="211"/>
      <c r="DF174" s="211"/>
      <c r="DG174" s="211"/>
      <c r="DH174" s="211"/>
      <c r="DI174" s="211"/>
      <c r="DJ174" s="211"/>
      <c r="DK174" s="211"/>
      <c r="DL174" s="211"/>
      <c r="DM174" s="211"/>
      <c r="DN174" s="211"/>
      <c r="DO174" s="211"/>
      <c r="DP174" s="211"/>
      <c r="DQ174" s="211"/>
      <c r="DR174" s="211"/>
      <c r="DS174" s="211"/>
      <c r="DT174" s="211"/>
      <c r="DU174" s="211"/>
      <c r="DV174" s="211"/>
      <c r="DW174" s="211"/>
      <c r="DX174" s="211"/>
      <c r="DY174" s="211"/>
      <c r="DZ174" s="211"/>
      <c r="EA174" s="211"/>
      <c r="EB174" s="211"/>
      <c r="EC174" s="211"/>
      <c r="ED174" s="211"/>
      <c r="EE174" s="211"/>
    </row>
    <row r="175" spans="2:135" s="15" customFormat="1" x14ac:dyDescent="0.25">
      <c r="B175" s="40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7"/>
      <c r="AA175" s="247"/>
      <c r="AB175" s="247"/>
      <c r="AC175" s="247"/>
      <c r="AD175" s="247"/>
      <c r="AE175" s="247"/>
      <c r="AF175" s="247"/>
      <c r="AG175" s="241">
        <f t="shared" si="42"/>
        <v>288.72175762488706</v>
      </c>
      <c r="AH175" s="242">
        <f t="shared" si="43"/>
        <v>6.5234374999999997E-3</v>
      </c>
      <c r="AI175" s="234">
        <f t="shared" si="48"/>
        <v>167</v>
      </c>
      <c r="AJ175" s="234">
        <f t="shared" si="39"/>
        <v>70</v>
      </c>
      <c r="AK175" s="243">
        <f t="shared" si="44"/>
        <v>70</v>
      </c>
      <c r="AL175" s="243">
        <f t="shared" si="45"/>
        <v>0.55118110236220474</v>
      </c>
      <c r="AM175" s="238">
        <f t="shared" si="35"/>
        <v>1</v>
      </c>
      <c r="AN175" s="244">
        <f t="shared" si="46"/>
        <v>1.6755491248591321</v>
      </c>
      <c r="AO175" s="244">
        <f t="shared" si="36"/>
        <v>0.87554912485913206</v>
      </c>
      <c r="AP175" s="244">
        <f t="shared" si="37"/>
        <v>1.2755491248591322</v>
      </c>
      <c r="AQ175" s="244">
        <f t="shared" si="38"/>
        <v>0.87554912485913206</v>
      </c>
      <c r="AR175" s="244">
        <f t="shared" si="47"/>
        <v>1.2755491248591322</v>
      </c>
      <c r="AS175" s="232"/>
      <c r="AT175" s="295">
        <f t="shared" si="40"/>
        <v>1.4242167561302623</v>
      </c>
      <c r="AU175" s="296">
        <f t="shared" si="41"/>
        <v>1.6755491248591321</v>
      </c>
      <c r="AV175" s="237"/>
      <c r="AW175" s="208"/>
      <c r="AX175" s="208"/>
      <c r="AY175" s="238"/>
      <c r="AZ175" s="238"/>
      <c r="BA175" s="238"/>
      <c r="BB175" s="238"/>
      <c r="BC175" s="238"/>
      <c r="BD175" s="238"/>
      <c r="BE175" s="302"/>
      <c r="BF175" s="211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11"/>
      <c r="BU175" s="211"/>
      <c r="BV175" s="211"/>
      <c r="BW175" s="211"/>
      <c r="BX175" s="211"/>
      <c r="BY175" s="211"/>
      <c r="BZ175" s="211"/>
      <c r="CA175" s="211"/>
      <c r="CB175" s="211"/>
      <c r="CC175" s="211"/>
      <c r="CD175" s="211"/>
      <c r="CE175" s="211"/>
      <c r="CF175" s="211"/>
      <c r="CG175" s="211"/>
      <c r="CH175" s="211"/>
      <c r="CI175" s="211"/>
      <c r="CJ175" s="211"/>
      <c r="CK175" s="211"/>
      <c r="CL175" s="211"/>
      <c r="CM175" s="211"/>
      <c r="CN175" s="211"/>
      <c r="CO175" s="211"/>
      <c r="CP175" s="211"/>
      <c r="CQ175" s="211"/>
      <c r="CR175" s="211"/>
      <c r="CS175" s="211"/>
      <c r="CT175" s="211"/>
      <c r="CU175" s="211"/>
      <c r="CV175" s="211"/>
      <c r="CW175" s="211"/>
      <c r="CX175" s="211"/>
      <c r="CY175" s="211"/>
      <c r="CZ175" s="211"/>
      <c r="DA175" s="211"/>
      <c r="DB175" s="211"/>
      <c r="DC175" s="211"/>
      <c r="DD175" s="211"/>
      <c r="DE175" s="211"/>
      <c r="DF175" s="211"/>
      <c r="DG175" s="211"/>
      <c r="DH175" s="211"/>
      <c r="DI175" s="211"/>
      <c r="DJ175" s="211"/>
      <c r="DK175" s="211"/>
      <c r="DL175" s="211"/>
      <c r="DM175" s="211"/>
      <c r="DN175" s="211"/>
      <c r="DO175" s="211"/>
      <c r="DP175" s="211"/>
      <c r="DQ175" s="211"/>
      <c r="DR175" s="211"/>
      <c r="DS175" s="211"/>
      <c r="DT175" s="211"/>
      <c r="DU175" s="211"/>
      <c r="DV175" s="211"/>
      <c r="DW175" s="211"/>
      <c r="DX175" s="211"/>
      <c r="DY175" s="211"/>
      <c r="DZ175" s="211"/>
      <c r="EA175" s="211"/>
      <c r="EB175" s="211"/>
      <c r="EC175" s="211"/>
      <c r="ED175" s="211"/>
      <c r="EE175" s="211"/>
    </row>
    <row r="176" spans="2:135" s="15" customFormat="1" x14ac:dyDescent="0.25">
      <c r="B176" s="40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256"/>
      <c r="Q176" s="256"/>
      <c r="R176" s="256"/>
      <c r="S176" s="256"/>
      <c r="T176" s="256"/>
      <c r="U176" s="256"/>
      <c r="V176" s="256"/>
      <c r="W176" s="256"/>
      <c r="X176" s="256"/>
      <c r="Y176" s="256"/>
      <c r="Z176" s="257"/>
      <c r="AA176" s="247"/>
      <c r="AB176" s="247"/>
      <c r="AC176" s="247"/>
      <c r="AD176" s="247"/>
      <c r="AE176" s="247"/>
      <c r="AF176" s="247"/>
      <c r="AG176" s="241">
        <f t="shared" si="42"/>
        <v>286.86175298693439</v>
      </c>
      <c r="AH176" s="242">
        <f t="shared" si="43"/>
        <v>6.5624999999999998E-3</v>
      </c>
      <c r="AI176" s="234">
        <f t="shared" si="48"/>
        <v>168</v>
      </c>
      <c r="AJ176" s="234">
        <f t="shared" si="39"/>
        <v>69</v>
      </c>
      <c r="AK176" s="243">
        <f t="shared" si="44"/>
        <v>69</v>
      </c>
      <c r="AL176" s="243">
        <f t="shared" si="45"/>
        <v>0.54330708661417326</v>
      </c>
      <c r="AM176" s="238">
        <f t="shared" si="35"/>
        <v>1</v>
      </c>
      <c r="AN176" s="244">
        <f t="shared" si="46"/>
        <v>1.6516127087897161</v>
      </c>
      <c r="AO176" s="244">
        <f t="shared" si="36"/>
        <v>0.85161270878971607</v>
      </c>
      <c r="AP176" s="244">
        <f t="shared" si="37"/>
        <v>1.251612708789716</v>
      </c>
      <c r="AQ176" s="244">
        <f t="shared" si="38"/>
        <v>0.85161270878971607</v>
      </c>
      <c r="AR176" s="244">
        <f t="shared" si="47"/>
        <v>1.251612708789716</v>
      </c>
      <c r="AS176" s="232"/>
      <c r="AT176" s="295">
        <f t="shared" si="40"/>
        <v>1.4038708024712587</v>
      </c>
      <c r="AU176" s="296">
        <f t="shared" si="41"/>
        <v>1.6516127087897161</v>
      </c>
      <c r="AV176" s="237"/>
      <c r="AW176" s="208"/>
      <c r="AX176" s="208"/>
      <c r="AY176" s="238"/>
      <c r="AZ176" s="238"/>
      <c r="BA176" s="238"/>
      <c r="BB176" s="238"/>
      <c r="BC176" s="238"/>
      <c r="BD176" s="238"/>
      <c r="BE176" s="302"/>
      <c r="BF176" s="211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11"/>
      <c r="BU176" s="211"/>
      <c r="BV176" s="211"/>
      <c r="BW176" s="211"/>
      <c r="BX176" s="211"/>
      <c r="BY176" s="211"/>
      <c r="BZ176" s="211"/>
      <c r="CA176" s="211"/>
      <c r="CB176" s="211"/>
      <c r="CC176" s="211"/>
      <c r="CD176" s="211"/>
      <c r="CE176" s="211"/>
      <c r="CF176" s="211"/>
      <c r="CG176" s="211"/>
      <c r="CH176" s="211"/>
      <c r="CI176" s="211"/>
      <c r="CJ176" s="211"/>
      <c r="CK176" s="211"/>
      <c r="CL176" s="211"/>
      <c r="CM176" s="211"/>
      <c r="CN176" s="211"/>
      <c r="CO176" s="211"/>
      <c r="CP176" s="211"/>
      <c r="CQ176" s="211"/>
      <c r="CR176" s="211"/>
      <c r="CS176" s="211"/>
      <c r="CT176" s="211"/>
      <c r="CU176" s="211"/>
      <c r="CV176" s="211"/>
      <c r="CW176" s="211"/>
      <c r="CX176" s="211"/>
      <c r="CY176" s="211"/>
      <c r="CZ176" s="211"/>
      <c r="DA176" s="211"/>
      <c r="DB176" s="211"/>
      <c r="DC176" s="211"/>
      <c r="DD176" s="211"/>
      <c r="DE176" s="211"/>
      <c r="DF176" s="211"/>
      <c r="DG176" s="211"/>
      <c r="DH176" s="211"/>
      <c r="DI176" s="211"/>
      <c r="DJ176" s="211"/>
      <c r="DK176" s="211"/>
      <c r="DL176" s="211"/>
      <c r="DM176" s="211"/>
      <c r="DN176" s="211"/>
      <c r="DO176" s="211"/>
      <c r="DP176" s="211"/>
      <c r="DQ176" s="211"/>
      <c r="DR176" s="211"/>
      <c r="DS176" s="211"/>
      <c r="DT176" s="211"/>
      <c r="DU176" s="211"/>
      <c r="DV176" s="211"/>
      <c r="DW176" s="211"/>
      <c r="DX176" s="211"/>
      <c r="DY176" s="211"/>
      <c r="DZ176" s="211"/>
      <c r="EA176" s="211"/>
      <c r="EB176" s="211"/>
      <c r="EC176" s="211"/>
      <c r="ED176" s="211"/>
      <c r="EE176" s="211"/>
    </row>
    <row r="177" spans="2:135" s="15" customFormat="1" x14ac:dyDescent="0.25">
      <c r="B177" s="40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256"/>
      <c r="Q177" s="256"/>
      <c r="R177" s="256"/>
      <c r="S177" s="256"/>
      <c r="T177" s="256"/>
      <c r="U177" s="256"/>
      <c r="V177" s="256"/>
      <c r="W177" s="256"/>
      <c r="X177" s="256"/>
      <c r="Y177" s="256"/>
      <c r="Z177" s="257"/>
      <c r="AA177" s="247"/>
      <c r="AB177" s="247"/>
      <c r="AC177" s="247"/>
      <c r="AD177" s="247"/>
      <c r="AE177" s="247"/>
      <c r="AF177" s="247"/>
      <c r="AG177" s="241">
        <f t="shared" si="42"/>
        <v>284.95854802414237</v>
      </c>
      <c r="AH177" s="242">
        <f t="shared" si="43"/>
        <v>6.6015624999999998E-3</v>
      </c>
      <c r="AI177" s="234">
        <f t="shared" si="48"/>
        <v>169</v>
      </c>
      <c r="AJ177" s="234">
        <f t="shared" si="39"/>
        <v>68</v>
      </c>
      <c r="AK177" s="243">
        <f t="shared" si="44"/>
        <v>68</v>
      </c>
      <c r="AL177" s="243">
        <f t="shared" si="45"/>
        <v>0.53543307086614178</v>
      </c>
      <c r="AM177" s="238">
        <f t="shared" ref="AM177:AM240" si="49">IF((AN177&gt;$F$27),1,0)</f>
        <v>1</v>
      </c>
      <c r="AN177" s="244">
        <f t="shared" si="46"/>
        <v>1.6276762927202999</v>
      </c>
      <c r="AO177" s="244">
        <f t="shared" ref="AO177:AO240" si="50">IF((AN177-$F$27&gt;0),(AN177-$F$27),0)</f>
        <v>0.82767629272029986</v>
      </c>
      <c r="AP177" s="244">
        <f t="shared" ref="AP177:AP240" si="51">IF((AN177&gt;$F$27),(AN177-($F$27/2)),(AN177*0.5*$F$14/($F$14+$F$27)))</f>
        <v>1.2276762927202998</v>
      </c>
      <c r="AQ177" s="244">
        <f t="shared" ref="AQ177:AQ240" si="52">AN177-$F$27</f>
        <v>0.82767629272029986</v>
      </c>
      <c r="AR177" s="244">
        <f t="shared" si="47"/>
        <v>1.2276762927202998</v>
      </c>
      <c r="AS177" s="232"/>
      <c r="AT177" s="295">
        <f t="shared" si="40"/>
        <v>1.3835248488122549</v>
      </c>
      <c r="AU177" s="296">
        <f t="shared" si="41"/>
        <v>1.6276762927202999</v>
      </c>
      <c r="AV177" s="237"/>
      <c r="AW177" s="208"/>
      <c r="AX177" s="208"/>
      <c r="AY177" s="238"/>
      <c r="AZ177" s="238"/>
      <c r="BA177" s="238"/>
      <c r="BB177" s="238"/>
      <c r="BC177" s="238"/>
      <c r="BD177" s="238"/>
      <c r="BE177" s="302"/>
      <c r="BF177" s="211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11"/>
      <c r="BU177" s="211"/>
      <c r="BV177" s="211"/>
      <c r="BW177" s="211"/>
      <c r="BX177" s="211"/>
      <c r="BY177" s="211"/>
      <c r="BZ177" s="211"/>
      <c r="CA177" s="211"/>
      <c r="CB177" s="211"/>
      <c r="CC177" s="211"/>
      <c r="CD177" s="211"/>
      <c r="CE177" s="211"/>
      <c r="CF177" s="211"/>
      <c r="CG177" s="211"/>
      <c r="CH177" s="211"/>
      <c r="CI177" s="211"/>
      <c r="CJ177" s="211"/>
      <c r="CK177" s="211"/>
      <c r="CL177" s="211"/>
      <c r="CM177" s="211"/>
      <c r="CN177" s="211"/>
      <c r="CO177" s="211"/>
      <c r="CP177" s="211"/>
      <c r="CQ177" s="211"/>
      <c r="CR177" s="211"/>
      <c r="CS177" s="211"/>
      <c r="CT177" s="211"/>
      <c r="CU177" s="211"/>
      <c r="CV177" s="211"/>
      <c r="CW177" s="211"/>
      <c r="CX177" s="211"/>
      <c r="CY177" s="211"/>
      <c r="CZ177" s="211"/>
      <c r="DA177" s="211"/>
      <c r="DB177" s="211"/>
      <c r="DC177" s="211"/>
      <c r="DD177" s="211"/>
      <c r="DE177" s="211"/>
      <c r="DF177" s="211"/>
      <c r="DG177" s="211"/>
      <c r="DH177" s="211"/>
      <c r="DI177" s="211"/>
      <c r="DJ177" s="211"/>
      <c r="DK177" s="211"/>
      <c r="DL177" s="211"/>
      <c r="DM177" s="211"/>
      <c r="DN177" s="211"/>
      <c r="DO177" s="211"/>
      <c r="DP177" s="211"/>
      <c r="DQ177" s="211"/>
      <c r="DR177" s="211"/>
      <c r="DS177" s="211"/>
      <c r="DT177" s="211"/>
      <c r="DU177" s="211"/>
      <c r="DV177" s="211"/>
      <c r="DW177" s="211"/>
      <c r="DX177" s="211"/>
      <c r="DY177" s="211"/>
      <c r="DZ177" s="211"/>
      <c r="EA177" s="211"/>
      <c r="EB177" s="211"/>
      <c r="EC177" s="211"/>
      <c r="ED177" s="211"/>
      <c r="EE177" s="211"/>
    </row>
    <row r="178" spans="2:135" s="15" customFormat="1" x14ac:dyDescent="0.25">
      <c r="B178" s="40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256"/>
      <c r="Q178" s="256"/>
      <c r="R178" s="256"/>
      <c r="S178" s="256"/>
      <c r="T178" s="256"/>
      <c r="U178" s="256"/>
      <c r="V178" s="256"/>
      <c r="W178" s="256"/>
      <c r="X178" s="256"/>
      <c r="Y178" s="256"/>
      <c r="Z178" s="257"/>
      <c r="AA178" s="247"/>
      <c r="AB178" s="247"/>
      <c r="AC178" s="247"/>
      <c r="AD178" s="247"/>
      <c r="AE178" s="247"/>
      <c r="AF178" s="247"/>
      <c r="AG178" s="241">
        <f t="shared" si="42"/>
        <v>283.01242935217783</v>
      </c>
      <c r="AH178" s="242">
        <f t="shared" si="43"/>
        <v>6.6406249999999998E-3</v>
      </c>
      <c r="AI178" s="234">
        <f t="shared" si="48"/>
        <v>170</v>
      </c>
      <c r="AJ178" s="234">
        <f t="shared" si="39"/>
        <v>67</v>
      </c>
      <c r="AK178" s="243">
        <f t="shared" si="44"/>
        <v>67</v>
      </c>
      <c r="AL178" s="243">
        <f t="shared" si="45"/>
        <v>0.52755905511811019</v>
      </c>
      <c r="AM178" s="238">
        <f t="shared" si="49"/>
        <v>1</v>
      </c>
      <c r="AN178" s="244">
        <f t="shared" si="46"/>
        <v>1.6037398766508835</v>
      </c>
      <c r="AO178" s="244">
        <f t="shared" si="50"/>
        <v>0.80373987665088342</v>
      </c>
      <c r="AP178" s="244">
        <f t="shared" si="51"/>
        <v>1.2037398766508836</v>
      </c>
      <c r="AQ178" s="244">
        <f t="shared" si="52"/>
        <v>0.80373987665088342</v>
      </c>
      <c r="AR178" s="244">
        <f t="shared" si="47"/>
        <v>1.2037398766508836</v>
      </c>
      <c r="AS178" s="232"/>
      <c r="AT178" s="295">
        <f t="shared" si="40"/>
        <v>1.3631788951532511</v>
      </c>
      <c r="AU178" s="296">
        <f t="shared" si="41"/>
        <v>1.6037398766508835</v>
      </c>
      <c r="AV178" s="237"/>
      <c r="AW178" s="208"/>
      <c r="AX178" s="208"/>
      <c r="AY178" s="238"/>
      <c r="AZ178" s="238"/>
      <c r="BA178" s="238"/>
      <c r="BB178" s="238"/>
      <c r="BC178" s="238"/>
      <c r="BD178" s="238"/>
      <c r="BE178" s="302"/>
      <c r="BF178" s="211"/>
      <c r="BG178" s="208"/>
      <c r="BH178" s="208"/>
      <c r="BI178" s="208"/>
      <c r="BJ178" s="208"/>
      <c r="BK178" s="208"/>
      <c r="BL178" s="208"/>
      <c r="BM178" s="208"/>
      <c r="BN178" s="208"/>
      <c r="BO178" s="208"/>
      <c r="BP178" s="208"/>
      <c r="BQ178" s="208"/>
      <c r="BR178" s="208"/>
      <c r="BS178" s="208"/>
      <c r="BT178" s="211"/>
      <c r="BU178" s="211"/>
      <c r="BV178" s="211"/>
      <c r="BW178" s="211"/>
      <c r="BX178" s="211"/>
      <c r="BY178" s="211"/>
      <c r="BZ178" s="211"/>
      <c r="CA178" s="211"/>
      <c r="CB178" s="211"/>
      <c r="CC178" s="211"/>
      <c r="CD178" s="211"/>
      <c r="CE178" s="211"/>
      <c r="CF178" s="211"/>
      <c r="CG178" s="211"/>
      <c r="CH178" s="211"/>
      <c r="CI178" s="211"/>
      <c r="CJ178" s="211"/>
      <c r="CK178" s="211"/>
      <c r="CL178" s="211"/>
      <c r="CM178" s="211"/>
      <c r="CN178" s="211"/>
      <c r="CO178" s="211"/>
      <c r="CP178" s="211"/>
      <c r="CQ178" s="211"/>
      <c r="CR178" s="211"/>
      <c r="CS178" s="211"/>
      <c r="CT178" s="211"/>
      <c r="CU178" s="211"/>
      <c r="CV178" s="211"/>
      <c r="CW178" s="211"/>
      <c r="CX178" s="211"/>
      <c r="CY178" s="211"/>
      <c r="CZ178" s="211"/>
      <c r="DA178" s="211"/>
      <c r="DB178" s="211"/>
      <c r="DC178" s="211"/>
      <c r="DD178" s="211"/>
      <c r="DE178" s="211"/>
      <c r="DF178" s="211"/>
      <c r="DG178" s="211"/>
      <c r="DH178" s="211"/>
      <c r="DI178" s="211"/>
      <c r="DJ178" s="211"/>
      <c r="DK178" s="211"/>
      <c r="DL178" s="211"/>
      <c r="DM178" s="211"/>
      <c r="DN178" s="211"/>
      <c r="DO178" s="211"/>
      <c r="DP178" s="211"/>
      <c r="DQ178" s="211"/>
      <c r="DR178" s="211"/>
      <c r="DS178" s="211"/>
      <c r="DT178" s="211"/>
      <c r="DU178" s="211"/>
      <c r="DV178" s="211"/>
      <c r="DW178" s="211"/>
      <c r="DX178" s="211"/>
      <c r="DY178" s="211"/>
      <c r="DZ178" s="211"/>
      <c r="EA178" s="211"/>
      <c r="EB178" s="211"/>
      <c r="EC178" s="211"/>
      <c r="ED178" s="211"/>
      <c r="EE178" s="211"/>
    </row>
    <row r="179" spans="2:135" s="15" customFormat="1" x14ac:dyDescent="0.25">
      <c r="B179" s="40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7"/>
      <c r="AA179" s="247"/>
      <c r="AB179" s="247"/>
      <c r="AC179" s="247"/>
      <c r="AD179" s="247"/>
      <c r="AE179" s="247"/>
      <c r="AF179" s="247"/>
      <c r="AG179" s="241">
        <f t="shared" si="42"/>
        <v>281.02369004935434</v>
      </c>
      <c r="AH179" s="242">
        <f t="shared" si="43"/>
        <v>6.6796874999999999E-3</v>
      </c>
      <c r="AI179" s="234">
        <f t="shared" si="48"/>
        <v>171</v>
      </c>
      <c r="AJ179" s="234">
        <f t="shared" si="39"/>
        <v>66</v>
      </c>
      <c r="AK179" s="243">
        <f t="shared" si="44"/>
        <v>66</v>
      </c>
      <c r="AL179" s="243">
        <f t="shared" si="45"/>
        <v>0.51968503937007871</v>
      </c>
      <c r="AM179" s="238">
        <f t="shared" si="49"/>
        <v>1</v>
      </c>
      <c r="AN179" s="244">
        <f t="shared" si="46"/>
        <v>1.5798034605814673</v>
      </c>
      <c r="AO179" s="244">
        <f t="shared" si="50"/>
        <v>0.77980346058146721</v>
      </c>
      <c r="AP179" s="244">
        <f t="shared" si="51"/>
        <v>1.1798034605814673</v>
      </c>
      <c r="AQ179" s="244">
        <f t="shared" si="52"/>
        <v>0.77980346058146721</v>
      </c>
      <c r="AR179" s="244">
        <f t="shared" si="47"/>
        <v>1.1798034605814673</v>
      </c>
      <c r="AS179" s="232"/>
      <c r="AT179" s="295">
        <f t="shared" si="40"/>
        <v>1.3428329414942473</v>
      </c>
      <c r="AU179" s="296">
        <f t="shared" si="41"/>
        <v>1.5798034605814673</v>
      </c>
      <c r="AV179" s="237"/>
      <c r="AW179" s="208"/>
      <c r="AX179" s="208"/>
      <c r="AY179" s="238"/>
      <c r="AZ179" s="238"/>
      <c r="BA179" s="238"/>
      <c r="BB179" s="238"/>
      <c r="BC179" s="238"/>
      <c r="BD179" s="238"/>
      <c r="BE179" s="302"/>
      <c r="BF179" s="211"/>
      <c r="BG179" s="208"/>
      <c r="BH179" s="208"/>
      <c r="BI179" s="208"/>
      <c r="BJ179" s="208"/>
      <c r="BK179" s="208"/>
      <c r="BL179" s="208"/>
      <c r="BM179" s="208"/>
      <c r="BN179" s="208"/>
      <c r="BO179" s="208"/>
      <c r="BP179" s="208"/>
      <c r="BQ179" s="208"/>
      <c r="BR179" s="208"/>
      <c r="BS179" s="208"/>
      <c r="BT179" s="211"/>
      <c r="BU179" s="211"/>
      <c r="BV179" s="211"/>
      <c r="BW179" s="211"/>
      <c r="BX179" s="211"/>
      <c r="BY179" s="211"/>
      <c r="BZ179" s="211"/>
      <c r="CA179" s="211"/>
      <c r="CB179" s="211"/>
      <c r="CC179" s="211"/>
      <c r="CD179" s="211"/>
      <c r="CE179" s="211"/>
      <c r="CF179" s="211"/>
      <c r="CG179" s="211"/>
      <c r="CH179" s="211"/>
      <c r="CI179" s="211"/>
      <c r="CJ179" s="211"/>
      <c r="CK179" s="211"/>
      <c r="CL179" s="211"/>
      <c r="CM179" s="211"/>
      <c r="CN179" s="211"/>
      <c r="CO179" s="211"/>
      <c r="CP179" s="211"/>
      <c r="CQ179" s="211"/>
      <c r="CR179" s="211"/>
      <c r="CS179" s="211"/>
      <c r="CT179" s="211"/>
      <c r="CU179" s="211"/>
      <c r="CV179" s="211"/>
      <c r="CW179" s="211"/>
      <c r="CX179" s="211"/>
      <c r="CY179" s="211"/>
      <c r="CZ179" s="211"/>
      <c r="DA179" s="211"/>
      <c r="DB179" s="211"/>
      <c r="DC179" s="211"/>
      <c r="DD179" s="211"/>
      <c r="DE179" s="211"/>
      <c r="DF179" s="211"/>
      <c r="DG179" s="211"/>
      <c r="DH179" s="211"/>
      <c r="DI179" s="211"/>
      <c r="DJ179" s="211"/>
      <c r="DK179" s="211"/>
      <c r="DL179" s="211"/>
      <c r="DM179" s="211"/>
      <c r="DN179" s="211"/>
      <c r="DO179" s="211"/>
      <c r="DP179" s="211"/>
      <c r="DQ179" s="211"/>
      <c r="DR179" s="211"/>
      <c r="DS179" s="211"/>
      <c r="DT179" s="211"/>
      <c r="DU179" s="211"/>
      <c r="DV179" s="211"/>
      <c r="DW179" s="211"/>
      <c r="DX179" s="211"/>
      <c r="DY179" s="211"/>
      <c r="DZ179" s="211"/>
      <c r="EA179" s="211"/>
      <c r="EB179" s="211"/>
      <c r="EC179" s="211"/>
      <c r="ED179" s="211"/>
      <c r="EE179" s="211"/>
    </row>
    <row r="180" spans="2:135" s="15" customFormat="1" x14ac:dyDescent="0.25">
      <c r="B180" s="40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256"/>
      <c r="Q180" s="256"/>
      <c r="R180" s="256"/>
      <c r="S180" s="256"/>
      <c r="T180" s="256"/>
      <c r="U180" s="256"/>
      <c r="V180" s="256"/>
      <c r="W180" s="256"/>
      <c r="X180" s="256"/>
      <c r="Y180" s="256"/>
      <c r="Z180" s="257"/>
      <c r="AA180" s="247"/>
      <c r="AB180" s="247"/>
      <c r="AC180" s="247"/>
      <c r="AD180" s="247"/>
      <c r="AE180" s="247"/>
      <c r="AF180" s="247"/>
      <c r="AG180" s="241">
        <f t="shared" si="42"/>
        <v>278.99262961249582</v>
      </c>
      <c r="AH180" s="242">
        <f t="shared" si="43"/>
        <v>6.7187499999999999E-3</v>
      </c>
      <c r="AI180" s="234">
        <f t="shared" si="48"/>
        <v>172</v>
      </c>
      <c r="AJ180" s="234">
        <f t="shared" si="39"/>
        <v>65</v>
      </c>
      <c r="AK180" s="243">
        <f t="shared" si="44"/>
        <v>65</v>
      </c>
      <c r="AL180" s="243">
        <f t="shared" si="45"/>
        <v>0.51181102362204722</v>
      </c>
      <c r="AM180" s="238">
        <f t="shared" si="49"/>
        <v>1</v>
      </c>
      <c r="AN180" s="244">
        <f t="shared" si="46"/>
        <v>1.5558670445120513</v>
      </c>
      <c r="AO180" s="244">
        <f t="shared" si="50"/>
        <v>0.75586704451205122</v>
      </c>
      <c r="AP180" s="244">
        <f t="shared" si="51"/>
        <v>1.1558670445120511</v>
      </c>
      <c r="AQ180" s="244">
        <f t="shared" si="52"/>
        <v>0.75586704451205122</v>
      </c>
      <c r="AR180" s="244">
        <f t="shared" si="47"/>
        <v>1.1558670445120511</v>
      </c>
      <c r="AS180" s="232"/>
      <c r="AT180" s="295">
        <f t="shared" si="40"/>
        <v>1.3224869878352437</v>
      </c>
      <c r="AU180" s="296">
        <f t="shared" si="41"/>
        <v>1.5558670445120513</v>
      </c>
      <c r="AV180" s="237"/>
      <c r="AW180" s="208"/>
      <c r="AX180" s="208"/>
      <c r="AY180" s="238"/>
      <c r="AZ180" s="238"/>
      <c r="BA180" s="238"/>
      <c r="BB180" s="238"/>
      <c r="BC180" s="238"/>
      <c r="BD180" s="238"/>
      <c r="BE180" s="302"/>
      <c r="BF180" s="211"/>
      <c r="BG180" s="208"/>
      <c r="BH180" s="208"/>
      <c r="BI180" s="208"/>
      <c r="BJ180" s="208"/>
      <c r="BK180" s="208"/>
      <c r="BL180" s="208"/>
      <c r="BM180" s="208"/>
      <c r="BN180" s="208"/>
      <c r="BO180" s="208"/>
      <c r="BP180" s="208"/>
      <c r="BQ180" s="208"/>
      <c r="BR180" s="208"/>
      <c r="BS180" s="208"/>
      <c r="BT180" s="211"/>
      <c r="BU180" s="211"/>
      <c r="BV180" s="211"/>
      <c r="BW180" s="211"/>
      <c r="BX180" s="211"/>
      <c r="BY180" s="211"/>
      <c r="BZ180" s="211"/>
      <c r="CA180" s="211"/>
      <c r="CB180" s="211"/>
      <c r="CC180" s="211"/>
      <c r="CD180" s="211"/>
      <c r="CE180" s="211"/>
      <c r="CF180" s="211"/>
      <c r="CG180" s="211"/>
      <c r="CH180" s="211"/>
      <c r="CI180" s="211"/>
      <c r="CJ180" s="211"/>
      <c r="CK180" s="211"/>
      <c r="CL180" s="211"/>
      <c r="CM180" s="211"/>
      <c r="CN180" s="211"/>
      <c r="CO180" s="211"/>
      <c r="CP180" s="211"/>
      <c r="CQ180" s="211"/>
      <c r="CR180" s="211"/>
      <c r="CS180" s="211"/>
      <c r="CT180" s="211"/>
      <c r="CU180" s="211"/>
      <c r="CV180" s="211"/>
      <c r="CW180" s="211"/>
      <c r="CX180" s="211"/>
      <c r="CY180" s="211"/>
      <c r="CZ180" s="211"/>
      <c r="DA180" s="211"/>
      <c r="DB180" s="211"/>
      <c r="DC180" s="211"/>
      <c r="DD180" s="211"/>
      <c r="DE180" s="211"/>
      <c r="DF180" s="211"/>
      <c r="DG180" s="211"/>
      <c r="DH180" s="211"/>
      <c r="DI180" s="211"/>
      <c r="DJ180" s="211"/>
      <c r="DK180" s="211"/>
      <c r="DL180" s="211"/>
      <c r="DM180" s="211"/>
      <c r="DN180" s="211"/>
      <c r="DO180" s="211"/>
      <c r="DP180" s="211"/>
      <c r="DQ180" s="211"/>
      <c r="DR180" s="211"/>
      <c r="DS180" s="211"/>
      <c r="DT180" s="211"/>
      <c r="DU180" s="211"/>
      <c r="DV180" s="211"/>
      <c r="DW180" s="211"/>
      <c r="DX180" s="211"/>
      <c r="DY180" s="211"/>
      <c r="DZ180" s="211"/>
      <c r="EA180" s="211"/>
      <c r="EB180" s="211"/>
      <c r="EC180" s="211"/>
      <c r="ED180" s="211"/>
      <c r="EE180" s="211"/>
    </row>
    <row r="181" spans="2:135" s="15" customFormat="1" x14ac:dyDescent="0.25">
      <c r="B181" s="40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256"/>
      <c r="Q181" s="256"/>
      <c r="R181" s="256"/>
      <c r="S181" s="256"/>
      <c r="T181" s="256"/>
      <c r="U181" s="256"/>
      <c r="V181" s="256"/>
      <c r="W181" s="256"/>
      <c r="X181" s="256"/>
      <c r="Y181" s="256"/>
      <c r="Z181" s="257"/>
      <c r="AA181" s="247"/>
      <c r="AB181" s="247"/>
      <c r="AC181" s="247"/>
      <c r="AD181" s="247"/>
      <c r="AE181" s="247"/>
      <c r="AF181" s="247"/>
      <c r="AG181" s="241">
        <f t="shared" si="42"/>
        <v>276.91955391183319</v>
      </c>
      <c r="AH181" s="242">
        <f t="shared" si="43"/>
        <v>6.7578124999999999E-3</v>
      </c>
      <c r="AI181" s="234">
        <f t="shared" si="48"/>
        <v>173</v>
      </c>
      <c r="AJ181" s="234">
        <f t="shared" si="39"/>
        <v>64</v>
      </c>
      <c r="AK181" s="243">
        <f t="shared" si="44"/>
        <v>64</v>
      </c>
      <c r="AL181" s="243">
        <f t="shared" si="45"/>
        <v>0.50393700787401574</v>
      </c>
      <c r="AM181" s="238">
        <f t="shared" si="49"/>
        <v>1</v>
      </c>
      <c r="AN181" s="244">
        <f t="shared" si="46"/>
        <v>1.5319306284426351</v>
      </c>
      <c r="AO181" s="244">
        <f t="shared" si="50"/>
        <v>0.73193062844263501</v>
      </c>
      <c r="AP181" s="244">
        <f t="shared" si="51"/>
        <v>1.1319306284426349</v>
      </c>
      <c r="AQ181" s="244">
        <f t="shared" si="52"/>
        <v>0.73193062844263501</v>
      </c>
      <c r="AR181" s="244">
        <f t="shared" si="47"/>
        <v>1.1319306284426349</v>
      </c>
      <c r="AS181" s="232"/>
      <c r="AT181" s="295">
        <f t="shared" si="40"/>
        <v>1.3021410341762398</v>
      </c>
      <c r="AU181" s="296">
        <f t="shared" si="41"/>
        <v>1.5319306284426351</v>
      </c>
      <c r="AV181" s="237"/>
      <c r="AW181" s="208"/>
      <c r="AX181" s="208"/>
      <c r="AY181" s="238"/>
      <c r="AZ181" s="238"/>
      <c r="BA181" s="238"/>
      <c r="BB181" s="238"/>
      <c r="BC181" s="238"/>
      <c r="BD181" s="238"/>
      <c r="BE181" s="302"/>
      <c r="BF181" s="211"/>
      <c r="BG181" s="208"/>
      <c r="BH181" s="208"/>
      <c r="BI181" s="208"/>
      <c r="BJ181" s="208"/>
      <c r="BK181" s="208"/>
      <c r="BL181" s="208"/>
      <c r="BM181" s="208"/>
      <c r="BN181" s="208"/>
      <c r="BO181" s="208"/>
      <c r="BP181" s="208"/>
      <c r="BQ181" s="208"/>
      <c r="BR181" s="208"/>
      <c r="BS181" s="208"/>
      <c r="BT181" s="211"/>
      <c r="BU181" s="211"/>
      <c r="BV181" s="211"/>
      <c r="BW181" s="211"/>
      <c r="BX181" s="211"/>
      <c r="BY181" s="211"/>
      <c r="BZ181" s="211"/>
      <c r="CA181" s="211"/>
      <c r="CB181" s="211"/>
      <c r="CC181" s="211"/>
      <c r="CD181" s="211"/>
      <c r="CE181" s="211"/>
      <c r="CF181" s="211"/>
      <c r="CG181" s="211"/>
      <c r="CH181" s="211"/>
      <c r="CI181" s="211"/>
      <c r="CJ181" s="211"/>
      <c r="CK181" s="211"/>
      <c r="CL181" s="211"/>
      <c r="CM181" s="211"/>
      <c r="CN181" s="211"/>
      <c r="CO181" s="211"/>
      <c r="CP181" s="211"/>
      <c r="CQ181" s="211"/>
      <c r="CR181" s="211"/>
      <c r="CS181" s="211"/>
      <c r="CT181" s="211"/>
      <c r="CU181" s="211"/>
      <c r="CV181" s="211"/>
      <c r="CW181" s="211"/>
      <c r="CX181" s="211"/>
      <c r="CY181" s="211"/>
      <c r="CZ181" s="211"/>
      <c r="DA181" s="211"/>
      <c r="DB181" s="211"/>
      <c r="DC181" s="211"/>
      <c r="DD181" s="211"/>
      <c r="DE181" s="211"/>
      <c r="DF181" s="211"/>
      <c r="DG181" s="211"/>
      <c r="DH181" s="211"/>
      <c r="DI181" s="211"/>
      <c r="DJ181" s="211"/>
      <c r="DK181" s="211"/>
      <c r="DL181" s="211"/>
      <c r="DM181" s="211"/>
      <c r="DN181" s="211"/>
      <c r="DO181" s="211"/>
      <c r="DP181" s="211"/>
      <c r="DQ181" s="211"/>
      <c r="DR181" s="211"/>
      <c r="DS181" s="211"/>
      <c r="DT181" s="211"/>
      <c r="DU181" s="211"/>
      <c r="DV181" s="211"/>
      <c r="DW181" s="211"/>
      <c r="DX181" s="211"/>
      <c r="DY181" s="211"/>
      <c r="DZ181" s="211"/>
      <c r="EA181" s="211"/>
      <c r="EB181" s="211"/>
      <c r="EC181" s="211"/>
      <c r="ED181" s="211"/>
      <c r="EE181" s="211"/>
    </row>
    <row r="182" spans="2:135" s="15" customFormat="1" x14ac:dyDescent="0.25">
      <c r="B182" s="40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7"/>
      <c r="AA182" s="247"/>
      <c r="AB182" s="247"/>
      <c r="AC182" s="247"/>
      <c r="AD182" s="247"/>
      <c r="AE182" s="247"/>
      <c r="AF182" s="247"/>
      <c r="AG182" s="241">
        <f t="shared" si="42"/>
        <v>274.80477514494169</v>
      </c>
      <c r="AH182" s="242">
        <f t="shared" si="43"/>
        <v>6.796875E-3</v>
      </c>
      <c r="AI182" s="234">
        <f t="shared" si="48"/>
        <v>174</v>
      </c>
      <c r="AJ182" s="234">
        <f t="shared" si="39"/>
        <v>63</v>
      </c>
      <c r="AK182" s="243">
        <f t="shared" si="44"/>
        <v>63</v>
      </c>
      <c r="AL182" s="243">
        <f t="shared" si="45"/>
        <v>0.49606299212598426</v>
      </c>
      <c r="AM182" s="238">
        <f t="shared" si="49"/>
        <v>1</v>
      </c>
      <c r="AN182" s="244">
        <f t="shared" si="46"/>
        <v>1.5079942123732188</v>
      </c>
      <c r="AO182" s="244">
        <f t="shared" si="50"/>
        <v>0.7079942123732188</v>
      </c>
      <c r="AP182" s="244">
        <f t="shared" si="51"/>
        <v>1.1079942123732187</v>
      </c>
      <c r="AQ182" s="244">
        <f t="shared" si="52"/>
        <v>0.7079942123732188</v>
      </c>
      <c r="AR182" s="244">
        <f t="shared" si="47"/>
        <v>1.1079942123732187</v>
      </c>
      <c r="AS182" s="232"/>
      <c r="AT182" s="295">
        <f t="shared" si="40"/>
        <v>1.2817950805172362</v>
      </c>
      <c r="AU182" s="296">
        <f t="shared" si="41"/>
        <v>1.5079942123732188</v>
      </c>
      <c r="AV182" s="237"/>
      <c r="AW182" s="208"/>
      <c r="AX182" s="208"/>
      <c r="AY182" s="238"/>
      <c r="AZ182" s="238"/>
      <c r="BA182" s="238"/>
      <c r="BB182" s="238"/>
      <c r="BC182" s="238"/>
      <c r="BD182" s="238"/>
      <c r="BE182" s="302"/>
      <c r="BF182" s="211"/>
      <c r="BG182" s="208"/>
      <c r="BH182" s="208"/>
      <c r="BI182" s="208"/>
      <c r="BJ182" s="208"/>
      <c r="BK182" s="208"/>
      <c r="BL182" s="208"/>
      <c r="BM182" s="208"/>
      <c r="BN182" s="208"/>
      <c r="BO182" s="208"/>
      <c r="BP182" s="208"/>
      <c r="BQ182" s="208"/>
      <c r="BR182" s="208"/>
      <c r="BS182" s="208"/>
      <c r="BT182" s="211"/>
      <c r="BU182" s="211"/>
      <c r="BV182" s="211"/>
      <c r="BW182" s="211"/>
      <c r="BX182" s="211"/>
      <c r="BY182" s="211"/>
      <c r="BZ182" s="211"/>
      <c r="CA182" s="211"/>
      <c r="CB182" s="211"/>
      <c r="CC182" s="211"/>
      <c r="CD182" s="211"/>
      <c r="CE182" s="211"/>
      <c r="CF182" s="211"/>
      <c r="CG182" s="211"/>
      <c r="CH182" s="211"/>
      <c r="CI182" s="211"/>
      <c r="CJ182" s="211"/>
      <c r="CK182" s="211"/>
      <c r="CL182" s="211"/>
      <c r="CM182" s="211"/>
      <c r="CN182" s="211"/>
      <c r="CO182" s="211"/>
      <c r="CP182" s="211"/>
      <c r="CQ182" s="211"/>
      <c r="CR182" s="211"/>
      <c r="CS182" s="211"/>
      <c r="CT182" s="211"/>
      <c r="CU182" s="211"/>
      <c r="CV182" s="211"/>
      <c r="CW182" s="211"/>
      <c r="CX182" s="211"/>
      <c r="CY182" s="211"/>
      <c r="CZ182" s="211"/>
      <c r="DA182" s="211"/>
      <c r="DB182" s="211"/>
      <c r="DC182" s="211"/>
      <c r="DD182" s="211"/>
      <c r="DE182" s="211"/>
      <c r="DF182" s="211"/>
      <c r="DG182" s="211"/>
      <c r="DH182" s="211"/>
      <c r="DI182" s="211"/>
      <c r="DJ182" s="211"/>
      <c r="DK182" s="211"/>
      <c r="DL182" s="211"/>
      <c r="DM182" s="211"/>
      <c r="DN182" s="211"/>
      <c r="DO182" s="211"/>
      <c r="DP182" s="211"/>
      <c r="DQ182" s="211"/>
      <c r="DR182" s="211"/>
      <c r="DS182" s="211"/>
      <c r="DT182" s="211"/>
      <c r="DU182" s="211"/>
      <c r="DV182" s="211"/>
      <c r="DW182" s="211"/>
      <c r="DX182" s="211"/>
      <c r="DY182" s="211"/>
      <c r="DZ182" s="211"/>
      <c r="EA182" s="211"/>
      <c r="EB182" s="211"/>
      <c r="EC182" s="211"/>
      <c r="ED182" s="211"/>
      <c r="EE182" s="211"/>
    </row>
    <row r="183" spans="2:135" s="15" customFormat="1" x14ac:dyDescent="0.25">
      <c r="B183" s="40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256"/>
      <c r="Q183" s="256"/>
      <c r="R183" s="256"/>
      <c r="S183" s="256"/>
      <c r="T183" s="256"/>
      <c r="U183" s="256"/>
      <c r="V183" s="256"/>
      <c r="W183" s="256"/>
      <c r="X183" s="256"/>
      <c r="Y183" s="256"/>
      <c r="Z183" s="257"/>
      <c r="AA183" s="247"/>
      <c r="AB183" s="247"/>
      <c r="AC183" s="247"/>
      <c r="AD183" s="247"/>
      <c r="AE183" s="247"/>
      <c r="AF183" s="247"/>
      <c r="AG183" s="241">
        <f t="shared" si="42"/>
        <v>272.64861178972467</v>
      </c>
      <c r="AH183" s="242">
        <f t="shared" si="43"/>
        <v>6.8359375E-3</v>
      </c>
      <c r="AI183" s="234">
        <f t="shared" si="48"/>
        <v>175</v>
      </c>
      <c r="AJ183" s="234">
        <f t="shared" si="39"/>
        <v>62</v>
      </c>
      <c r="AK183" s="243">
        <f t="shared" si="44"/>
        <v>62</v>
      </c>
      <c r="AL183" s="243">
        <f t="shared" si="45"/>
        <v>0.48818897637795278</v>
      </c>
      <c r="AM183" s="238">
        <f t="shared" si="49"/>
        <v>1</v>
      </c>
      <c r="AN183" s="244">
        <f t="shared" si="46"/>
        <v>1.4840577963038029</v>
      </c>
      <c r="AO183" s="244">
        <f t="shared" si="50"/>
        <v>0.68405779630380281</v>
      </c>
      <c r="AP183" s="244">
        <f t="shared" si="51"/>
        <v>1.0840577963038029</v>
      </c>
      <c r="AQ183" s="244">
        <f t="shared" si="52"/>
        <v>0.68405779630380281</v>
      </c>
      <c r="AR183" s="244">
        <f t="shared" si="47"/>
        <v>1.0840577963038029</v>
      </c>
      <c r="AS183" s="232"/>
      <c r="AT183" s="295">
        <f t="shared" si="40"/>
        <v>1.2614491268582324</v>
      </c>
      <c r="AU183" s="296">
        <f t="shared" si="41"/>
        <v>1.4840577963038029</v>
      </c>
      <c r="AV183" s="237"/>
      <c r="AW183" s="208"/>
      <c r="AX183" s="208"/>
      <c r="AY183" s="238"/>
      <c r="AZ183" s="238"/>
      <c r="BA183" s="238"/>
      <c r="BB183" s="238"/>
      <c r="BC183" s="238"/>
      <c r="BD183" s="238"/>
      <c r="BE183" s="302"/>
      <c r="BF183" s="211"/>
      <c r="BG183" s="208"/>
      <c r="BH183" s="208"/>
      <c r="BI183" s="208"/>
      <c r="BJ183" s="208"/>
      <c r="BK183" s="208"/>
      <c r="BL183" s="208"/>
      <c r="BM183" s="208"/>
      <c r="BN183" s="208"/>
      <c r="BO183" s="208"/>
      <c r="BP183" s="208"/>
      <c r="BQ183" s="208"/>
      <c r="BR183" s="208"/>
      <c r="BS183" s="208"/>
      <c r="BT183" s="211"/>
      <c r="BU183" s="211"/>
      <c r="BV183" s="211"/>
      <c r="BW183" s="211"/>
      <c r="BX183" s="211"/>
      <c r="BY183" s="211"/>
      <c r="BZ183" s="211"/>
      <c r="CA183" s="211"/>
      <c r="CB183" s="211"/>
      <c r="CC183" s="211"/>
      <c r="CD183" s="211"/>
      <c r="CE183" s="211"/>
      <c r="CF183" s="211"/>
      <c r="CG183" s="211"/>
      <c r="CH183" s="211"/>
      <c r="CI183" s="211"/>
      <c r="CJ183" s="211"/>
      <c r="CK183" s="211"/>
      <c r="CL183" s="211"/>
      <c r="CM183" s="211"/>
      <c r="CN183" s="211"/>
      <c r="CO183" s="211"/>
      <c r="CP183" s="211"/>
      <c r="CQ183" s="211"/>
      <c r="CR183" s="211"/>
      <c r="CS183" s="211"/>
      <c r="CT183" s="211"/>
      <c r="CU183" s="211"/>
      <c r="CV183" s="211"/>
      <c r="CW183" s="211"/>
      <c r="CX183" s="211"/>
      <c r="CY183" s="211"/>
      <c r="CZ183" s="211"/>
      <c r="DA183" s="211"/>
      <c r="DB183" s="211"/>
      <c r="DC183" s="211"/>
      <c r="DD183" s="211"/>
      <c r="DE183" s="211"/>
      <c r="DF183" s="211"/>
      <c r="DG183" s="211"/>
      <c r="DH183" s="211"/>
      <c r="DI183" s="211"/>
      <c r="DJ183" s="211"/>
      <c r="DK183" s="211"/>
      <c r="DL183" s="211"/>
      <c r="DM183" s="211"/>
      <c r="DN183" s="211"/>
      <c r="DO183" s="211"/>
      <c r="DP183" s="211"/>
      <c r="DQ183" s="211"/>
      <c r="DR183" s="211"/>
      <c r="DS183" s="211"/>
      <c r="DT183" s="211"/>
      <c r="DU183" s="211"/>
      <c r="DV183" s="211"/>
      <c r="DW183" s="211"/>
      <c r="DX183" s="211"/>
      <c r="DY183" s="211"/>
      <c r="DZ183" s="211"/>
      <c r="EA183" s="211"/>
      <c r="EB183" s="211"/>
      <c r="EC183" s="211"/>
      <c r="ED183" s="211"/>
      <c r="EE183" s="211"/>
    </row>
    <row r="184" spans="2:135" s="15" customFormat="1" x14ac:dyDescent="0.25">
      <c r="B184" s="40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256"/>
      <c r="Q184" s="256"/>
      <c r="R184" s="256"/>
      <c r="S184" s="256"/>
      <c r="T184" s="256"/>
      <c r="U184" s="256"/>
      <c r="V184" s="256"/>
      <c r="W184" s="256"/>
      <c r="X184" s="256"/>
      <c r="Y184" s="256"/>
      <c r="Z184" s="257"/>
      <c r="AA184" s="247"/>
      <c r="AB184" s="247"/>
      <c r="AC184" s="247"/>
      <c r="AD184" s="247"/>
      <c r="AE184" s="247"/>
      <c r="AF184" s="247"/>
      <c r="AG184" s="241">
        <f t="shared" si="42"/>
        <v>270.45138855645257</v>
      </c>
      <c r="AH184" s="242">
        <f t="shared" si="43"/>
        <v>6.875E-3</v>
      </c>
      <c r="AI184" s="234">
        <f t="shared" si="48"/>
        <v>176</v>
      </c>
      <c r="AJ184" s="234">
        <f t="shared" si="39"/>
        <v>61</v>
      </c>
      <c r="AK184" s="243">
        <f t="shared" si="44"/>
        <v>61</v>
      </c>
      <c r="AL184" s="243">
        <f t="shared" si="45"/>
        <v>0.48031496062992124</v>
      </c>
      <c r="AM184" s="238">
        <f t="shared" si="49"/>
        <v>1</v>
      </c>
      <c r="AN184" s="244">
        <f t="shared" si="46"/>
        <v>1.4601213802343864</v>
      </c>
      <c r="AO184" s="244">
        <f t="shared" si="50"/>
        <v>0.66012138023438638</v>
      </c>
      <c r="AP184" s="244">
        <f t="shared" si="51"/>
        <v>1.0601213802343863</v>
      </c>
      <c r="AQ184" s="244">
        <f t="shared" si="52"/>
        <v>0.66012138023438638</v>
      </c>
      <c r="AR184" s="244">
        <f t="shared" si="47"/>
        <v>1.0601213802343863</v>
      </c>
      <c r="AS184" s="232"/>
      <c r="AT184" s="295">
        <f t="shared" si="40"/>
        <v>1.2411031731992286</v>
      </c>
      <c r="AU184" s="296">
        <f t="shared" si="41"/>
        <v>1.4601213802343864</v>
      </c>
      <c r="AV184" s="237"/>
      <c r="AW184" s="208"/>
      <c r="AX184" s="208"/>
      <c r="AY184" s="238"/>
      <c r="AZ184" s="238"/>
      <c r="BA184" s="238"/>
      <c r="BB184" s="238"/>
      <c r="BC184" s="238"/>
      <c r="BD184" s="238"/>
      <c r="BE184" s="302"/>
      <c r="BF184" s="211"/>
      <c r="BG184" s="208"/>
      <c r="BH184" s="208"/>
      <c r="BI184" s="208"/>
      <c r="BJ184" s="208"/>
      <c r="BK184" s="208"/>
      <c r="BL184" s="208"/>
      <c r="BM184" s="208"/>
      <c r="BN184" s="208"/>
      <c r="BO184" s="208"/>
      <c r="BP184" s="208"/>
      <c r="BQ184" s="208"/>
      <c r="BR184" s="208"/>
      <c r="BS184" s="208"/>
      <c r="BT184" s="211"/>
      <c r="BU184" s="211"/>
      <c r="BV184" s="211"/>
      <c r="BW184" s="211"/>
      <c r="BX184" s="211"/>
      <c r="BY184" s="211"/>
      <c r="BZ184" s="211"/>
      <c r="CA184" s="211"/>
      <c r="CB184" s="211"/>
      <c r="CC184" s="211"/>
      <c r="CD184" s="211"/>
      <c r="CE184" s="211"/>
      <c r="CF184" s="211"/>
      <c r="CG184" s="211"/>
      <c r="CH184" s="211"/>
      <c r="CI184" s="211"/>
      <c r="CJ184" s="211"/>
      <c r="CK184" s="211"/>
      <c r="CL184" s="211"/>
      <c r="CM184" s="211"/>
      <c r="CN184" s="211"/>
      <c r="CO184" s="211"/>
      <c r="CP184" s="211"/>
      <c r="CQ184" s="211"/>
      <c r="CR184" s="211"/>
      <c r="CS184" s="211"/>
      <c r="CT184" s="211"/>
      <c r="CU184" s="211"/>
      <c r="CV184" s="211"/>
      <c r="CW184" s="211"/>
      <c r="CX184" s="211"/>
      <c r="CY184" s="211"/>
      <c r="CZ184" s="211"/>
      <c r="DA184" s="211"/>
      <c r="DB184" s="211"/>
      <c r="DC184" s="211"/>
      <c r="DD184" s="211"/>
      <c r="DE184" s="211"/>
      <c r="DF184" s="211"/>
      <c r="DG184" s="211"/>
      <c r="DH184" s="211"/>
      <c r="DI184" s="211"/>
      <c r="DJ184" s="211"/>
      <c r="DK184" s="211"/>
      <c r="DL184" s="211"/>
      <c r="DM184" s="211"/>
      <c r="DN184" s="211"/>
      <c r="DO184" s="211"/>
      <c r="DP184" s="211"/>
      <c r="DQ184" s="211"/>
      <c r="DR184" s="211"/>
      <c r="DS184" s="211"/>
      <c r="DT184" s="211"/>
      <c r="DU184" s="211"/>
      <c r="DV184" s="211"/>
      <c r="DW184" s="211"/>
      <c r="DX184" s="211"/>
      <c r="DY184" s="211"/>
      <c r="DZ184" s="211"/>
      <c r="EA184" s="211"/>
      <c r="EB184" s="211"/>
      <c r="EC184" s="211"/>
      <c r="ED184" s="211"/>
      <c r="EE184" s="211"/>
    </row>
    <row r="185" spans="2:135" s="15" customFormat="1" x14ac:dyDescent="0.25">
      <c r="B185" s="40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256"/>
      <c r="Q185" s="256"/>
      <c r="R185" s="256"/>
      <c r="S185" s="256"/>
      <c r="T185" s="256"/>
      <c r="U185" s="256"/>
      <c r="V185" s="256"/>
      <c r="W185" s="256"/>
      <c r="X185" s="256"/>
      <c r="Y185" s="256"/>
      <c r="Z185" s="257"/>
      <c r="AA185" s="247"/>
      <c r="AB185" s="247"/>
      <c r="AC185" s="247"/>
      <c r="AD185" s="247"/>
      <c r="AE185" s="247"/>
      <c r="AF185" s="247"/>
      <c r="AG185" s="241">
        <f t="shared" si="42"/>
        <v>268.21343633886215</v>
      </c>
      <c r="AH185" s="242">
        <f t="shared" si="43"/>
        <v>6.9140625000000001E-3</v>
      </c>
      <c r="AI185" s="234">
        <f t="shared" si="48"/>
        <v>177</v>
      </c>
      <c r="AJ185" s="234">
        <f t="shared" si="39"/>
        <v>60</v>
      </c>
      <c r="AK185" s="243">
        <f t="shared" si="44"/>
        <v>60</v>
      </c>
      <c r="AL185" s="243">
        <f t="shared" si="45"/>
        <v>0.47244094488188976</v>
      </c>
      <c r="AM185" s="238">
        <f t="shared" si="49"/>
        <v>1</v>
      </c>
      <c r="AN185" s="244">
        <f t="shared" si="46"/>
        <v>1.4361849641649704</v>
      </c>
      <c r="AO185" s="244">
        <f t="shared" si="50"/>
        <v>0.63618496416497039</v>
      </c>
      <c r="AP185" s="244">
        <f t="shared" si="51"/>
        <v>1.0361849641649705</v>
      </c>
      <c r="AQ185" s="244">
        <f t="shared" si="52"/>
        <v>0.63618496416497039</v>
      </c>
      <c r="AR185" s="244">
        <f t="shared" si="47"/>
        <v>1.0361849641649705</v>
      </c>
      <c r="AS185" s="232"/>
      <c r="AT185" s="295">
        <f t="shared" si="40"/>
        <v>1.220757219540225</v>
      </c>
      <c r="AU185" s="296">
        <f t="shared" si="41"/>
        <v>1.4361849641649704</v>
      </c>
      <c r="AV185" s="237"/>
      <c r="AW185" s="208"/>
      <c r="AX185" s="208"/>
      <c r="AY185" s="238"/>
      <c r="AZ185" s="238"/>
      <c r="BA185" s="238"/>
      <c r="BB185" s="238"/>
      <c r="BC185" s="238"/>
      <c r="BD185" s="238"/>
      <c r="BE185" s="302"/>
      <c r="BF185" s="211"/>
      <c r="BG185" s="208"/>
      <c r="BH185" s="208"/>
      <c r="BI185" s="208"/>
      <c r="BJ185" s="208"/>
      <c r="BK185" s="208"/>
      <c r="BL185" s="208"/>
      <c r="BM185" s="208"/>
      <c r="BN185" s="208"/>
      <c r="BO185" s="208"/>
      <c r="BP185" s="208"/>
      <c r="BQ185" s="208"/>
      <c r="BR185" s="208"/>
      <c r="BS185" s="208"/>
      <c r="BT185" s="211"/>
      <c r="BU185" s="211"/>
      <c r="BV185" s="211"/>
      <c r="BW185" s="211"/>
      <c r="BX185" s="211"/>
      <c r="BY185" s="211"/>
      <c r="BZ185" s="211"/>
      <c r="CA185" s="211"/>
      <c r="CB185" s="211"/>
      <c r="CC185" s="211"/>
      <c r="CD185" s="211"/>
      <c r="CE185" s="211"/>
      <c r="CF185" s="211"/>
      <c r="CG185" s="211"/>
      <c r="CH185" s="211"/>
      <c r="CI185" s="211"/>
      <c r="CJ185" s="211"/>
      <c r="CK185" s="211"/>
      <c r="CL185" s="211"/>
      <c r="CM185" s="211"/>
      <c r="CN185" s="211"/>
      <c r="CO185" s="211"/>
      <c r="CP185" s="211"/>
      <c r="CQ185" s="211"/>
      <c r="CR185" s="211"/>
      <c r="CS185" s="211"/>
      <c r="CT185" s="211"/>
      <c r="CU185" s="211"/>
      <c r="CV185" s="211"/>
      <c r="CW185" s="211"/>
      <c r="CX185" s="211"/>
      <c r="CY185" s="211"/>
      <c r="CZ185" s="211"/>
      <c r="DA185" s="211"/>
      <c r="DB185" s="211"/>
      <c r="DC185" s="211"/>
      <c r="DD185" s="211"/>
      <c r="DE185" s="211"/>
      <c r="DF185" s="211"/>
      <c r="DG185" s="211"/>
      <c r="DH185" s="211"/>
      <c r="DI185" s="211"/>
      <c r="DJ185" s="211"/>
      <c r="DK185" s="211"/>
      <c r="DL185" s="211"/>
      <c r="DM185" s="211"/>
      <c r="DN185" s="211"/>
      <c r="DO185" s="211"/>
      <c r="DP185" s="211"/>
      <c r="DQ185" s="211"/>
      <c r="DR185" s="211"/>
      <c r="DS185" s="211"/>
      <c r="DT185" s="211"/>
      <c r="DU185" s="211"/>
      <c r="DV185" s="211"/>
      <c r="DW185" s="211"/>
      <c r="DX185" s="211"/>
      <c r="DY185" s="211"/>
      <c r="DZ185" s="211"/>
      <c r="EA185" s="211"/>
      <c r="EB185" s="211"/>
      <c r="EC185" s="211"/>
      <c r="ED185" s="211"/>
      <c r="EE185" s="211"/>
    </row>
    <row r="186" spans="2:135" s="15" customFormat="1" x14ac:dyDescent="0.25">
      <c r="B186" s="40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7"/>
      <c r="AA186" s="247"/>
      <c r="AB186" s="247"/>
      <c r="AC186" s="247"/>
      <c r="AD186" s="247"/>
      <c r="AE186" s="247"/>
      <c r="AF186" s="247"/>
      <c r="AG186" s="241">
        <f t="shared" si="42"/>
        <v>265.93509216432579</v>
      </c>
      <c r="AH186" s="242">
        <f t="shared" si="43"/>
        <v>6.9531250000000001E-3</v>
      </c>
      <c r="AI186" s="234">
        <f t="shared" si="48"/>
        <v>178</v>
      </c>
      <c r="AJ186" s="234">
        <f t="shared" si="39"/>
        <v>59</v>
      </c>
      <c r="AK186" s="243">
        <f t="shared" si="44"/>
        <v>59</v>
      </c>
      <c r="AL186" s="243">
        <f t="shared" si="45"/>
        <v>0.46456692913385828</v>
      </c>
      <c r="AM186" s="238">
        <f t="shared" si="49"/>
        <v>1</v>
      </c>
      <c r="AN186" s="244">
        <f t="shared" si="46"/>
        <v>1.4122485480955542</v>
      </c>
      <c r="AO186" s="244">
        <f t="shared" si="50"/>
        <v>0.61224854809555418</v>
      </c>
      <c r="AP186" s="244">
        <f t="shared" si="51"/>
        <v>1.0122485480955543</v>
      </c>
      <c r="AQ186" s="244">
        <f t="shared" si="52"/>
        <v>0.61224854809555418</v>
      </c>
      <c r="AR186" s="244">
        <f t="shared" si="47"/>
        <v>1.0122485480955543</v>
      </c>
      <c r="AS186" s="232"/>
      <c r="AT186" s="295">
        <f t="shared" si="40"/>
        <v>1.2004112658812212</v>
      </c>
      <c r="AU186" s="296">
        <f t="shared" si="41"/>
        <v>1.4122485480955542</v>
      </c>
      <c r="AV186" s="237"/>
      <c r="AW186" s="208"/>
      <c r="AX186" s="208"/>
      <c r="AY186" s="238"/>
      <c r="AZ186" s="238"/>
      <c r="BA186" s="238"/>
      <c r="BB186" s="238"/>
      <c r="BC186" s="238"/>
      <c r="BD186" s="238"/>
      <c r="BE186" s="302"/>
      <c r="BF186" s="211"/>
      <c r="BG186" s="208"/>
      <c r="BH186" s="208"/>
      <c r="BI186" s="208"/>
      <c r="BJ186" s="208"/>
      <c r="BK186" s="208"/>
      <c r="BL186" s="208"/>
      <c r="BM186" s="208"/>
      <c r="BN186" s="208"/>
      <c r="BO186" s="208"/>
      <c r="BP186" s="208"/>
      <c r="BQ186" s="208"/>
      <c r="BR186" s="208"/>
      <c r="BS186" s="208"/>
      <c r="BT186" s="211"/>
      <c r="BU186" s="211"/>
      <c r="BV186" s="211"/>
      <c r="BW186" s="211"/>
      <c r="BX186" s="211"/>
      <c r="BY186" s="211"/>
      <c r="BZ186" s="211"/>
      <c r="CA186" s="211"/>
      <c r="CB186" s="211"/>
      <c r="CC186" s="211"/>
      <c r="CD186" s="211"/>
      <c r="CE186" s="211"/>
      <c r="CF186" s="211"/>
      <c r="CG186" s="211"/>
      <c r="CH186" s="211"/>
      <c r="CI186" s="211"/>
      <c r="CJ186" s="211"/>
      <c r="CK186" s="211"/>
      <c r="CL186" s="211"/>
      <c r="CM186" s="211"/>
      <c r="CN186" s="211"/>
      <c r="CO186" s="211"/>
      <c r="CP186" s="211"/>
      <c r="CQ186" s="211"/>
      <c r="CR186" s="211"/>
      <c r="CS186" s="211"/>
      <c r="CT186" s="211"/>
      <c r="CU186" s="211"/>
      <c r="CV186" s="211"/>
      <c r="CW186" s="211"/>
      <c r="CX186" s="211"/>
      <c r="CY186" s="211"/>
      <c r="CZ186" s="211"/>
      <c r="DA186" s="211"/>
      <c r="DB186" s="211"/>
      <c r="DC186" s="211"/>
      <c r="DD186" s="211"/>
      <c r="DE186" s="211"/>
      <c r="DF186" s="211"/>
      <c r="DG186" s="211"/>
      <c r="DH186" s="211"/>
      <c r="DI186" s="211"/>
      <c r="DJ186" s="211"/>
      <c r="DK186" s="211"/>
      <c r="DL186" s="211"/>
      <c r="DM186" s="211"/>
      <c r="DN186" s="211"/>
      <c r="DO186" s="211"/>
      <c r="DP186" s="211"/>
      <c r="DQ186" s="211"/>
      <c r="DR186" s="211"/>
      <c r="DS186" s="211"/>
      <c r="DT186" s="211"/>
      <c r="DU186" s="211"/>
      <c r="DV186" s="211"/>
      <c r="DW186" s="211"/>
      <c r="DX186" s="211"/>
      <c r="DY186" s="211"/>
      <c r="DZ186" s="211"/>
      <c r="EA186" s="211"/>
      <c r="EB186" s="211"/>
      <c r="EC186" s="211"/>
      <c r="ED186" s="211"/>
      <c r="EE186" s="211"/>
    </row>
    <row r="187" spans="2:135" s="15" customFormat="1" x14ac:dyDescent="0.25">
      <c r="B187" s="40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256"/>
      <c r="Q187" s="256"/>
      <c r="R187" s="256"/>
      <c r="S187" s="256"/>
      <c r="T187" s="256"/>
      <c r="U187" s="256"/>
      <c r="V187" s="256"/>
      <c r="W187" s="256"/>
      <c r="X187" s="256"/>
      <c r="Y187" s="256"/>
      <c r="Z187" s="257"/>
      <c r="AA187" s="247"/>
      <c r="AB187" s="247"/>
      <c r="AC187" s="247"/>
      <c r="AD187" s="247"/>
      <c r="AE187" s="247"/>
      <c r="AF187" s="247"/>
      <c r="AG187" s="241">
        <f t="shared" si="42"/>
        <v>263.61669914309556</v>
      </c>
      <c r="AH187" s="242">
        <f t="shared" si="43"/>
        <v>6.9921875000000001E-3</v>
      </c>
      <c r="AI187" s="234">
        <f t="shared" si="48"/>
        <v>179</v>
      </c>
      <c r="AJ187" s="234">
        <f t="shared" si="39"/>
        <v>58</v>
      </c>
      <c r="AK187" s="243">
        <f t="shared" si="44"/>
        <v>58</v>
      </c>
      <c r="AL187" s="243">
        <f t="shared" si="45"/>
        <v>0.45669291338582679</v>
      </c>
      <c r="AM187" s="238">
        <f t="shared" si="49"/>
        <v>1</v>
      </c>
      <c r="AN187" s="244">
        <f t="shared" si="46"/>
        <v>1.388312132026138</v>
      </c>
      <c r="AO187" s="244">
        <f t="shared" si="50"/>
        <v>0.58831213202613797</v>
      </c>
      <c r="AP187" s="244">
        <f t="shared" si="51"/>
        <v>0.98831213202613799</v>
      </c>
      <c r="AQ187" s="244">
        <f t="shared" si="52"/>
        <v>0.58831213202613797</v>
      </c>
      <c r="AR187" s="244">
        <f t="shared" si="47"/>
        <v>0.98831213202613799</v>
      </c>
      <c r="AS187" s="232"/>
      <c r="AT187" s="295">
        <f t="shared" si="40"/>
        <v>1.1800653122222176</v>
      </c>
      <c r="AU187" s="296">
        <f t="shared" si="41"/>
        <v>1.388312132026138</v>
      </c>
      <c r="AV187" s="237"/>
      <c r="AW187" s="208"/>
      <c r="AX187" s="208"/>
      <c r="AY187" s="238"/>
      <c r="AZ187" s="238"/>
      <c r="BA187" s="238"/>
      <c r="BB187" s="238"/>
      <c r="BC187" s="238"/>
      <c r="BD187" s="238"/>
      <c r="BE187" s="302"/>
      <c r="BF187" s="211"/>
      <c r="BG187" s="208"/>
      <c r="BH187" s="208"/>
      <c r="BI187" s="208"/>
      <c r="BJ187" s="208"/>
      <c r="BK187" s="208"/>
      <c r="BL187" s="208"/>
      <c r="BM187" s="208"/>
      <c r="BN187" s="208"/>
      <c r="BO187" s="208"/>
      <c r="BP187" s="208"/>
      <c r="BQ187" s="208"/>
      <c r="BR187" s="208"/>
      <c r="BS187" s="208"/>
      <c r="BT187" s="211"/>
      <c r="BU187" s="211"/>
      <c r="BV187" s="211"/>
      <c r="BW187" s="211"/>
      <c r="BX187" s="211"/>
      <c r="BY187" s="211"/>
      <c r="BZ187" s="211"/>
      <c r="CA187" s="211"/>
      <c r="CB187" s="211"/>
      <c r="CC187" s="211"/>
      <c r="CD187" s="211"/>
      <c r="CE187" s="211"/>
      <c r="CF187" s="211"/>
      <c r="CG187" s="211"/>
      <c r="CH187" s="211"/>
      <c r="CI187" s="211"/>
      <c r="CJ187" s="211"/>
      <c r="CK187" s="211"/>
      <c r="CL187" s="211"/>
      <c r="CM187" s="211"/>
      <c r="CN187" s="211"/>
      <c r="CO187" s="211"/>
      <c r="CP187" s="211"/>
      <c r="CQ187" s="211"/>
      <c r="CR187" s="211"/>
      <c r="CS187" s="211"/>
      <c r="CT187" s="211"/>
      <c r="CU187" s="211"/>
      <c r="CV187" s="211"/>
      <c r="CW187" s="211"/>
      <c r="CX187" s="211"/>
      <c r="CY187" s="211"/>
      <c r="CZ187" s="211"/>
      <c r="DA187" s="211"/>
      <c r="DB187" s="211"/>
      <c r="DC187" s="211"/>
      <c r="DD187" s="211"/>
      <c r="DE187" s="211"/>
      <c r="DF187" s="211"/>
      <c r="DG187" s="211"/>
      <c r="DH187" s="211"/>
      <c r="DI187" s="211"/>
      <c r="DJ187" s="211"/>
      <c r="DK187" s="211"/>
      <c r="DL187" s="211"/>
      <c r="DM187" s="211"/>
      <c r="DN187" s="211"/>
      <c r="DO187" s="211"/>
      <c r="DP187" s="211"/>
      <c r="DQ187" s="211"/>
      <c r="DR187" s="211"/>
      <c r="DS187" s="211"/>
      <c r="DT187" s="211"/>
      <c r="DU187" s="211"/>
      <c r="DV187" s="211"/>
      <c r="DW187" s="211"/>
      <c r="DX187" s="211"/>
      <c r="DY187" s="211"/>
      <c r="DZ187" s="211"/>
      <c r="EA187" s="211"/>
      <c r="EB187" s="211"/>
      <c r="EC187" s="211"/>
      <c r="ED187" s="211"/>
      <c r="EE187" s="211"/>
    </row>
    <row r="188" spans="2:135" s="15" customFormat="1" x14ac:dyDescent="0.25">
      <c r="B188" s="40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256"/>
      <c r="Q188" s="256"/>
      <c r="R188" s="256"/>
      <c r="S188" s="256"/>
      <c r="T188" s="256"/>
      <c r="U188" s="256"/>
      <c r="V188" s="256"/>
      <c r="W188" s="256"/>
      <c r="X188" s="256"/>
      <c r="Y188" s="256"/>
      <c r="Z188" s="257"/>
      <c r="AA188" s="247"/>
      <c r="AB188" s="247"/>
      <c r="AC188" s="247"/>
      <c r="AD188" s="247"/>
      <c r="AE188" s="247"/>
      <c r="AF188" s="247"/>
      <c r="AG188" s="241">
        <f t="shared" si="42"/>
        <v>261.25860641663286</v>
      </c>
      <c r="AH188" s="242">
        <f t="shared" si="43"/>
        <v>7.0312500000000002E-3</v>
      </c>
      <c r="AI188" s="234">
        <f t="shared" si="48"/>
        <v>180</v>
      </c>
      <c r="AJ188" s="234">
        <f t="shared" si="39"/>
        <v>57</v>
      </c>
      <c r="AK188" s="243">
        <f t="shared" si="44"/>
        <v>57</v>
      </c>
      <c r="AL188" s="243">
        <f t="shared" si="45"/>
        <v>0.44881889763779526</v>
      </c>
      <c r="AM188" s="238">
        <f t="shared" si="49"/>
        <v>1</v>
      </c>
      <c r="AN188" s="244">
        <f t="shared" si="46"/>
        <v>1.3643757159567218</v>
      </c>
      <c r="AO188" s="244">
        <f t="shared" si="50"/>
        <v>0.56437571595672176</v>
      </c>
      <c r="AP188" s="244">
        <f t="shared" si="51"/>
        <v>0.96437571595672178</v>
      </c>
      <c r="AQ188" s="244">
        <f t="shared" si="52"/>
        <v>0.56437571595672176</v>
      </c>
      <c r="AR188" s="244">
        <f t="shared" si="47"/>
        <v>0.96437571595672178</v>
      </c>
      <c r="AS188" s="232"/>
      <c r="AT188" s="295">
        <f t="shared" si="40"/>
        <v>1.1597193585632135</v>
      </c>
      <c r="AU188" s="296">
        <f t="shared" si="41"/>
        <v>1.3643757159567218</v>
      </c>
      <c r="AV188" s="237"/>
      <c r="AW188" s="208"/>
      <c r="AX188" s="208"/>
      <c r="AY188" s="238"/>
      <c r="AZ188" s="238"/>
      <c r="BA188" s="238"/>
      <c r="BB188" s="238"/>
      <c r="BC188" s="238"/>
      <c r="BD188" s="238"/>
      <c r="BE188" s="302"/>
      <c r="BF188" s="211"/>
      <c r="BG188" s="208"/>
      <c r="BH188" s="208"/>
      <c r="BI188" s="208"/>
      <c r="BJ188" s="208"/>
      <c r="BK188" s="208"/>
      <c r="BL188" s="208"/>
      <c r="BM188" s="208"/>
      <c r="BN188" s="208"/>
      <c r="BO188" s="208"/>
      <c r="BP188" s="208"/>
      <c r="BQ188" s="208"/>
      <c r="BR188" s="208"/>
      <c r="BS188" s="208"/>
      <c r="BT188" s="211"/>
      <c r="BU188" s="211"/>
      <c r="BV188" s="211"/>
      <c r="BW188" s="211"/>
      <c r="BX188" s="211"/>
      <c r="BY188" s="211"/>
      <c r="BZ188" s="211"/>
      <c r="CA188" s="211"/>
      <c r="CB188" s="211"/>
      <c r="CC188" s="211"/>
      <c r="CD188" s="211"/>
      <c r="CE188" s="211"/>
      <c r="CF188" s="211"/>
      <c r="CG188" s="211"/>
      <c r="CH188" s="211"/>
      <c r="CI188" s="211"/>
      <c r="CJ188" s="211"/>
      <c r="CK188" s="211"/>
      <c r="CL188" s="211"/>
      <c r="CM188" s="211"/>
      <c r="CN188" s="211"/>
      <c r="CO188" s="211"/>
      <c r="CP188" s="211"/>
      <c r="CQ188" s="211"/>
      <c r="CR188" s="211"/>
      <c r="CS188" s="211"/>
      <c r="CT188" s="211"/>
      <c r="CU188" s="211"/>
      <c r="CV188" s="211"/>
      <c r="CW188" s="211"/>
      <c r="CX188" s="211"/>
      <c r="CY188" s="211"/>
      <c r="CZ188" s="211"/>
      <c r="DA188" s="211"/>
      <c r="DB188" s="211"/>
      <c r="DC188" s="211"/>
      <c r="DD188" s="211"/>
      <c r="DE188" s="211"/>
      <c r="DF188" s="211"/>
      <c r="DG188" s="211"/>
      <c r="DH188" s="211"/>
      <c r="DI188" s="211"/>
      <c r="DJ188" s="211"/>
      <c r="DK188" s="211"/>
      <c r="DL188" s="211"/>
      <c r="DM188" s="211"/>
      <c r="DN188" s="211"/>
      <c r="DO188" s="211"/>
      <c r="DP188" s="211"/>
      <c r="DQ188" s="211"/>
      <c r="DR188" s="211"/>
      <c r="DS188" s="211"/>
      <c r="DT188" s="211"/>
      <c r="DU188" s="211"/>
      <c r="DV188" s="211"/>
      <c r="DW188" s="211"/>
      <c r="DX188" s="211"/>
      <c r="DY188" s="211"/>
      <c r="DZ188" s="211"/>
      <c r="EA188" s="211"/>
      <c r="EB188" s="211"/>
      <c r="EC188" s="211"/>
      <c r="ED188" s="211"/>
      <c r="EE188" s="211"/>
    </row>
    <row r="189" spans="2:135" s="15" customFormat="1" x14ac:dyDescent="0.25">
      <c r="B189" s="40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256"/>
      <c r="Q189" s="256"/>
      <c r="R189" s="256"/>
      <c r="S189" s="256"/>
      <c r="T189" s="256"/>
      <c r="U189" s="256"/>
      <c r="V189" s="256"/>
      <c r="W189" s="256"/>
      <c r="X189" s="256"/>
      <c r="Y189" s="256"/>
      <c r="Z189" s="257"/>
      <c r="AA189" s="247"/>
      <c r="AB189" s="247"/>
      <c r="AC189" s="247"/>
      <c r="AD189" s="247"/>
      <c r="AE189" s="247"/>
      <c r="AF189" s="247"/>
      <c r="AG189" s="241">
        <f t="shared" si="42"/>
        <v>258.86116910502847</v>
      </c>
      <c r="AH189" s="242">
        <f t="shared" si="43"/>
        <v>7.0703125000000002E-3</v>
      </c>
      <c r="AI189" s="234">
        <f t="shared" si="48"/>
        <v>181</v>
      </c>
      <c r="AJ189" s="234">
        <f t="shared" si="39"/>
        <v>56</v>
      </c>
      <c r="AK189" s="243">
        <f t="shared" si="44"/>
        <v>56</v>
      </c>
      <c r="AL189" s="243">
        <f t="shared" si="45"/>
        <v>0.44094488188976377</v>
      </c>
      <c r="AM189" s="238">
        <f t="shared" si="49"/>
        <v>1</v>
      </c>
      <c r="AN189" s="244">
        <f t="shared" si="46"/>
        <v>1.3404392998873056</v>
      </c>
      <c r="AO189" s="244">
        <f t="shared" si="50"/>
        <v>0.54043929988730555</v>
      </c>
      <c r="AP189" s="244">
        <f t="shared" si="51"/>
        <v>0.94043929988730557</v>
      </c>
      <c r="AQ189" s="244">
        <f t="shared" si="52"/>
        <v>0.54043929988730555</v>
      </c>
      <c r="AR189" s="244">
        <f t="shared" si="47"/>
        <v>0.94043929988730557</v>
      </c>
      <c r="AS189" s="232"/>
      <c r="AT189" s="295">
        <f t="shared" si="40"/>
        <v>1.1393734049042099</v>
      </c>
      <c r="AU189" s="296">
        <f t="shared" si="41"/>
        <v>1.3404392998873056</v>
      </c>
      <c r="AV189" s="237"/>
      <c r="AW189" s="208"/>
      <c r="AX189" s="208"/>
      <c r="AY189" s="238"/>
      <c r="AZ189" s="238"/>
      <c r="BA189" s="238"/>
      <c r="BB189" s="238"/>
      <c r="BC189" s="238"/>
      <c r="BD189" s="238"/>
      <c r="BE189" s="302"/>
      <c r="BF189" s="211"/>
      <c r="BG189" s="208"/>
      <c r="BH189" s="208"/>
      <c r="BI189" s="208"/>
      <c r="BJ189" s="208"/>
      <c r="BK189" s="208"/>
      <c r="BL189" s="208"/>
      <c r="BM189" s="208"/>
      <c r="BN189" s="208"/>
      <c r="BO189" s="208"/>
      <c r="BP189" s="208"/>
      <c r="BQ189" s="208"/>
      <c r="BR189" s="208"/>
      <c r="BS189" s="208"/>
      <c r="BT189" s="211"/>
      <c r="BU189" s="211"/>
      <c r="BV189" s="211"/>
      <c r="BW189" s="211"/>
      <c r="BX189" s="211"/>
      <c r="BY189" s="211"/>
      <c r="BZ189" s="211"/>
      <c r="CA189" s="211"/>
      <c r="CB189" s="211"/>
      <c r="CC189" s="211"/>
      <c r="CD189" s="211"/>
      <c r="CE189" s="211"/>
      <c r="CF189" s="211"/>
      <c r="CG189" s="211"/>
      <c r="CH189" s="211"/>
      <c r="CI189" s="211"/>
      <c r="CJ189" s="211"/>
      <c r="CK189" s="211"/>
      <c r="CL189" s="211"/>
      <c r="CM189" s="211"/>
      <c r="CN189" s="211"/>
      <c r="CO189" s="211"/>
      <c r="CP189" s="211"/>
      <c r="CQ189" s="211"/>
      <c r="CR189" s="211"/>
      <c r="CS189" s="211"/>
      <c r="CT189" s="211"/>
      <c r="CU189" s="211"/>
      <c r="CV189" s="211"/>
      <c r="CW189" s="211"/>
      <c r="CX189" s="211"/>
      <c r="CY189" s="211"/>
      <c r="CZ189" s="211"/>
      <c r="DA189" s="211"/>
      <c r="DB189" s="211"/>
      <c r="DC189" s="211"/>
      <c r="DD189" s="211"/>
      <c r="DE189" s="211"/>
      <c r="DF189" s="211"/>
      <c r="DG189" s="211"/>
      <c r="DH189" s="211"/>
      <c r="DI189" s="211"/>
      <c r="DJ189" s="211"/>
      <c r="DK189" s="211"/>
      <c r="DL189" s="211"/>
      <c r="DM189" s="211"/>
      <c r="DN189" s="211"/>
      <c r="DO189" s="211"/>
      <c r="DP189" s="211"/>
      <c r="DQ189" s="211"/>
      <c r="DR189" s="211"/>
      <c r="DS189" s="211"/>
      <c r="DT189" s="211"/>
      <c r="DU189" s="211"/>
      <c r="DV189" s="211"/>
      <c r="DW189" s="211"/>
      <c r="DX189" s="211"/>
      <c r="DY189" s="211"/>
      <c r="DZ189" s="211"/>
      <c r="EA189" s="211"/>
      <c r="EB189" s="211"/>
      <c r="EC189" s="211"/>
      <c r="ED189" s="211"/>
      <c r="EE189" s="211"/>
    </row>
    <row r="190" spans="2:135" s="15" customFormat="1" x14ac:dyDescent="0.25">
      <c r="B190" s="40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256"/>
      <c r="Q190" s="256"/>
      <c r="R190" s="256"/>
      <c r="S190" s="256"/>
      <c r="T190" s="256"/>
      <c r="U190" s="256"/>
      <c r="V190" s="256"/>
      <c r="W190" s="256"/>
      <c r="X190" s="256"/>
      <c r="Y190" s="256"/>
      <c r="Z190" s="257"/>
      <c r="AA190" s="247"/>
      <c r="AB190" s="247"/>
      <c r="AC190" s="247"/>
      <c r="AD190" s="247"/>
      <c r="AE190" s="247"/>
      <c r="AF190" s="247"/>
      <c r="AG190" s="241">
        <f t="shared" si="42"/>
        <v>256.42474825352303</v>
      </c>
      <c r="AH190" s="242">
        <f t="shared" si="43"/>
        <v>7.1093750000000002E-3</v>
      </c>
      <c r="AI190" s="234">
        <f t="shared" si="48"/>
        <v>182</v>
      </c>
      <c r="AJ190" s="234">
        <f t="shared" si="39"/>
        <v>55</v>
      </c>
      <c r="AK190" s="243">
        <f t="shared" si="44"/>
        <v>55</v>
      </c>
      <c r="AL190" s="243">
        <f t="shared" si="45"/>
        <v>0.43307086614173229</v>
      </c>
      <c r="AM190" s="238">
        <f t="shared" si="49"/>
        <v>1</v>
      </c>
      <c r="AN190" s="244">
        <f t="shared" si="46"/>
        <v>1.3165028838178896</v>
      </c>
      <c r="AO190" s="244">
        <f t="shared" si="50"/>
        <v>0.51650288381788956</v>
      </c>
      <c r="AP190" s="244">
        <f t="shared" si="51"/>
        <v>0.91650288381788958</v>
      </c>
      <c r="AQ190" s="244">
        <f t="shared" si="52"/>
        <v>0.51650288381788956</v>
      </c>
      <c r="AR190" s="244">
        <f t="shared" si="47"/>
        <v>0.91650288381788958</v>
      </c>
      <c r="AS190" s="232"/>
      <c r="AT190" s="295">
        <f t="shared" si="40"/>
        <v>1.1190274512452061</v>
      </c>
      <c r="AU190" s="296">
        <f t="shared" si="41"/>
        <v>1.3165028838178896</v>
      </c>
      <c r="AV190" s="237"/>
      <c r="AW190" s="208"/>
      <c r="AX190" s="208"/>
      <c r="AY190" s="238"/>
      <c r="AZ190" s="238"/>
      <c r="BA190" s="238"/>
      <c r="BB190" s="238"/>
      <c r="BC190" s="238"/>
      <c r="BD190" s="238"/>
      <c r="BE190" s="302"/>
      <c r="BF190" s="211"/>
      <c r="BG190" s="208"/>
      <c r="BH190" s="208"/>
      <c r="BI190" s="208"/>
      <c r="BJ190" s="208"/>
      <c r="BK190" s="208"/>
      <c r="BL190" s="208"/>
      <c r="BM190" s="208"/>
      <c r="BN190" s="208"/>
      <c r="BO190" s="208"/>
      <c r="BP190" s="208"/>
      <c r="BQ190" s="208"/>
      <c r="BR190" s="208"/>
      <c r="BS190" s="208"/>
      <c r="BT190" s="211"/>
      <c r="BU190" s="211"/>
      <c r="BV190" s="211"/>
      <c r="BW190" s="211"/>
      <c r="BX190" s="211"/>
      <c r="BY190" s="211"/>
      <c r="BZ190" s="211"/>
      <c r="CA190" s="211"/>
      <c r="CB190" s="211"/>
      <c r="CC190" s="211"/>
      <c r="CD190" s="211"/>
      <c r="CE190" s="211"/>
      <c r="CF190" s="211"/>
      <c r="CG190" s="211"/>
      <c r="CH190" s="211"/>
      <c r="CI190" s="211"/>
      <c r="CJ190" s="211"/>
      <c r="CK190" s="211"/>
      <c r="CL190" s="211"/>
      <c r="CM190" s="211"/>
      <c r="CN190" s="211"/>
      <c r="CO190" s="211"/>
      <c r="CP190" s="211"/>
      <c r="CQ190" s="211"/>
      <c r="CR190" s="211"/>
      <c r="CS190" s="211"/>
      <c r="CT190" s="211"/>
      <c r="CU190" s="211"/>
      <c r="CV190" s="211"/>
      <c r="CW190" s="211"/>
      <c r="CX190" s="211"/>
      <c r="CY190" s="211"/>
      <c r="CZ190" s="211"/>
      <c r="DA190" s="211"/>
      <c r="DB190" s="211"/>
      <c r="DC190" s="211"/>
      <c r="DD190" s="211"/>
      <c r="DE190" s="211"/>
      <c r="DF190" s="211"/>
      <c r="DG190" s="211"/>
      <c r="DH190" s="211"/>
      <c r="DI190" s="211"/>
      <c r="DJ190" s="211"/>
      <c r="DK190" s="211"/>
      <c r="DL190" s="211"/>
      <c r="DM190" s="211"/>
      <c r="DN190" s="211"/>
      <c r="DO190" s="211"/>
      <c r="DP190" s="211"/>
      <c r="DQ190" s="211"/>
      <c r="DR190" s="211"/>
      <c r="DS190" s="211"/>
      <c r="DT190" s="211"/>
      <c r="DU190" s="211"/>
      <c r="DV190" s="211"/>
      <c r="DW190" s="211"/>
      <c r="DX190" s="211"/>
      <c r="DY190" s="211"/>
      <c r="DZ190" s="211"/>
      <c r="EA190" s="211"/>
      <c r="EB190" s="211"/>
      <c r="EC190" s="211"/>
      <c r="ED190" s="211"/>
      <c r="EE190" s="211"/>
    </row>
    <row r="191" spans="2:135" s="15" customFormat="1" x14ac:dyDescent="0.25">
      <c r="B191" s="40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256"/>
      <c r="Q191" s="256"/>
      <c r="R191" s="256"/>
      <c r="S191" s="256"/>
      <c r="T191" s="256"/>
      <c r="U191" s="256"/>
      <c r="V191" s="256"/>
      <c r="W191" s="256"/>
      <c r="X191" s="256"/>
      <c r="Y191" s="256"/>
      <c r="Z191" s="257"/>
      <c r="AA191" s="247"/>
      <c r="AB191" s="247"/>
      <c r="AC191" s="247"/>
      <c r="AD191" s="247"/>
      <c r="AE191" s="247"/>
      <c r="AF191" s="247"/>
      <c r="AG191" s="241">
        <f t="shared" si="42"/>
        <v>253.94971077813503</v>
      </c>
      <c r="AH191" s="242">
        <f t="shared" si="43"/>
        <v>7.1484375000000003E-3</v>
      </c>
      <c r="AI191" s="234">
        <f t="shared" si="48"/>
        <v>183</v>
      </c>
      <c r="AJ191" s="234">
        <f t="shared" si="39"/>
        <v>54</v>
      </c>
      <c r="AK191" s="243">
        <f t="shared" si="44"/>
        <v>54</v>
      </c>
      <c r="AL191" s="243">
        <f t="shared" si="45"/>
        <v>0.42519685039370081</v>
      </c>
      <c r="AM191" s="238">
        <f t="shared" si="49"/>
        <v>1</v>
      </c>
      <c r="AN191" s="244">
        <f t="shared" si="46"/>
        <v>1.2925664677484734</v>
      </c>
      <c r="AO191" s="244">
        <f t="shared" si="50"/>
        <v>0.49256646774847335</v>
      </c>
      <c r="AP191" s="244">
        <f t="shared" si="51"/>
        <v>0.89256646774847337</v>
      </c>
      <c r="AQ191" s="244">
        <f t="shared" si="52"/>
        <v>0.49256646774847335</v>
      </c>
      <c r="AR191" s="244">
        <f t="shared" si="47"/>
        <v>0.89256646774847337</v>
      </c>
      <c r="AS191" s="232"/>
      <c r="AT191" s="295">
        <f t="shared" si="40"/>
        <v>1.0986814975862025</v>
      </c>
      <c r="AU191" s="296">
        <f t="shared" si="41"/>
        <v>1.2925664677484734</v>
      </c>
      <c r="AV191" s="237"/>
      <c r="AW191" s="208"/>
      <c r="AX191" s="208"/>
      <c r="AY191" s="238"/>
      <c r="AZ191" s="238"/>
      <c r="BA191" s="238"/>
      <c r="BB191" s="238"/>
      <c r="BC191" s="238"/>
      <c r="BD191" s="238"/>
      <c r="BE191" s="302"/>
      <c r="BF191" s="211"/>
      <c r="BG191" s="208"/>
      <c r="BH191" s="208"/>
      <c r="BI191" s="208"/>
      <c r="BJ191" s="208"/>
      <c r="BK191" s="208"/>
      <c r="BL191" s="208"/>
      <c r="BM191" s="208"/>
      <c r="BN191" s="208"/>
      <c r="BO191" s="208"/>
      <c r="BP191" s="208"/>
      <c r="BQ191" s="208"/>
      <c r="BR191" s="208"/>
      <c r="BS191" s="208"/>
      <c r="BT191" s="211"/>
      <c r="BU191" s="211"/>
      <c r="BV191" s="211"/>
      <c r="BW191" s="211"/>
      <c r="BX191" s="211"/>
      <c r="BY191" s="211"/>
      <c r="BZ191" s="211"/>
      <c r="CA191" s="211"/>
      <c r="CB191" s="211"/>
      <c r="CC191" s="211"/>
      <c r="CD191" s="211"/>
      <c r="CE191" s="211"/>
      <c r="CF191" s="211"/>
      <c r="CG191" s="211"/>
      <c r="CH191" s="211"/>
      <c r="CI191" s="211"/>
      <c r="CJ191" s="211"/>
      <c r="CK191" s="211"/>
      <c r="CL191" s="211"/>
      <c r="CM191" s="211"/>
      <c r="CN191" s="211"/>
      <c r="CO191" s="211"/>
      <c r="CP191" s="211"/>
      <c r="CQ191" s="211"/>
      <c r="CR191" s="211"/>
      <c r="CS191" s="211"/>
      <c r="CT191" s="211"/>
      <c r="CU191" s="211"/>
      <c r="CV191" s="211"/>
      <c r="CW191" s="211"/>
      <c r="CX191" s="211"/>
      <c r="CY191" s="211"/>
      <c r="CZ191" s="211"/>
      <c r="DA191" s="211"/>
      <c r="DB191" s="211"/>
      <c r="DC191" s="211"/>
      <c r="DD191" s="211"/>
      <c r="DE191" s="211"/>
      <c r="DF191" s="211"/>
      <c r="DG191" s="211"/>
      <c r="DH191" s="211"/>
      <c r="DI191" s="211"/>
      <c r="DJ191" s="211"/>
      <c r="DK191" s="211"/>
      <c r="DL191" s="211"/>
      <c r="DM191" s="211"/>
      <c r="DN191" s="211"/>
      <c r="DO191" s="211"/>
      <c r="DP191" s="211"/>
      <c r="DQ191" s="211"/>
      <c r="DR191" s="211"/>
      <c r="DS191" s="211"/>
      <c r="DT191" s="211"/>
      <c r="DU191" s="211"/>
      <c r="DV191" s="211"/>
      <c r="DW191" s="211"/>
      <c r="DX191" s="211"/>
      <c r="DY191" s="211"/>
      <c r="DZ191" s="211"/>
      <c r="EA191" s="211"/>
      <c r="EB191" s="211"/>
      <c r="EC191" s="211"/>
      <c r="ED191" s="211"/>
      <c r="EE191" s="211"/>
    </row>
    <row r="192" spans="2:135" s="15" customFormat="1" x14ac:dyDescent="0.25">
      <c r="B192" s="40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256"/>
      <c r="Q192" s="256"/>
      <c r="R192" s="256"/>
      <c r="S192" s="256"/>
      <c r="T192" s="256"/>
      <c r="U192" s="256"/>
      <c r="V192" s="256"/>
      <c r="W192" s="256"/>
      <c r="X192" s="256"/>
      <c r="Y192" s="256"/>
      <c r="Z192" s="257"/>
      <c r="AA192" s="247"/>
      <c r="AB192" s="247"/>
      <c r="AC192" s="247"/>
      <c r="AD192" s="247"/>
      <c r="AE192" s="247"/>
      <c r="AF192" s="247"/>
      <c r="AG192" s="241">
        <f t="shared" si="42"/>
        <v>251.43642941040429</v>
      </c>
      <c r="AH192" s="242">
        <f t="shared" si="43"/>
        <v>7.1875000000000003E-3</v>
      </c>
      <c r="AI192" s="234">
        <f t="shared" si="48"/>
        <v>184</v>
      </c>
      <c r="AJ192" s="234">
        <f t="shared" si="39"/>
        <v>53</v>
      </c>
      <c r="AK192" s="243">
        <f t="shared" si="44"/>
        <v>53</v>
      </c>
      <c r="AL192" s="243">
        <f t="shared" si="45"/>
        <v>0.41732283464566927</v>
      </c>
      <c r="AM192" s="238">
        <f t="shared" si="49"/>
        <v>1</v>
      </c>
      <c r="AN192" s="244">
        <f t="shared" si="46"/>
        <v>1.2686300516790572</v>
      </c>
      <c r="AO192" s="244">
        <f t="shared" si="50"/>
        <v>0.46863005167905714</v>
      </c>
      <c r="AP192" s="244">
        <f t="shared" si="51"/>
        <v>0.86863005167905716</v>
      </c>
      <c r="AQ192" s="244">
        <f t="shared" si="52"/>
        <v>0.46863005167905714</v>
      </c>
      <c r="AR192" s="244">
        <f t="shared" si="47"/>
        <v>0.86863005167905716</v>
      </c>
      <c r="AS192" s="232"/>
      <c r="AT192" s="295">
        <f t="shared" si="40"/>
        <v>1.0783355439271987</v>
      </c>
      <c r="AU192" s="296">
        <f t="shared" si="41"/>
        <v>1.2686300516790572</v>
      </c>
      <c r="AV192" s="237"/>
      <c r="AW192" s="208"/>
      <c r="AX192" s="208"/>
      <c r="AY192" s="238"/>
      <c r="AZ192" s="238"/>
      <c r="BA192" s="238"/>
      <c r="BB192" s="238"/>
      <c r="BC192" s="238"/>
      <c r="BD192" s="238"/>
      <c r="BE192" s="302"/>
      <c r="BF192" s="211"/>
      <c r="BG192" s="208"/>
      <c r="BH192" s="208"/>
      <c r="BI192" s="208"/>
      <c r="BJ192" s="208"/>
      <c r="BK192" s="208"/>
      <c r="BL192" s="208"/>
      <c r="BM192" s="208"/>
      <c r="BN192" s="208"/>
      <c r="BO192" s="208"/>
      <c r="BP192" s="208"/>
      <c r="BQ192" s="208"/>
      <c r="BR192" s="208"/>
      <c r="BS192" s="208"/>
      <c r="BT192" s="211"/>
      <c r="BU192" s="211"/>
      <c r="BV192" s="211"/>
      <c r="BW192" s="211"/>
      <c r="BX192" s="211"/>
      <c r="BY192" s="211"/>
      <c r="BZ192" s="211"/>
      <c r="CA192" s="211"/>
      <c r="CB192" s="211"/>
      <c r="CC192" s="211"/>
      <c r="CD192" s="211"/>
      <c r="CE192" s="211"/>
      <c r="CF192" s="211"/>
      <c r="CG192" s="211"/>
      <c r="CH192" s="211"/>
      <c r="CI192" s="211"/>
      <c r="CJ192" s="211"/>
      <c r="CK192" s="211"/>
      <c r="CL192" s="211"/>
      <c r="CM192" s="211"/>
      <c r="CN192" s="211"/>
      <c r="CO192" s="211"/>
      <c r="CP192" s="211"/>
      <c r="CQ192" s="211"/>
      <c r="CR192" s="211"/>
      <c r="CS192" s="211"/>
      <c r="CT192" s="211"/>
      <c r="CU192" s="211"/>
      <c r="CV192" s="211"/>
      <c r="CW192" s="211"/>
      <c r="CX192" s="211"/>
      <c r="CY192" s="211"/>
      <c r="CZ192" s="211"/>
      <c r="DA192" s="211"/>
      <c r="DB192" s="211"/>
      <c r="DC192" s="211"/>
      <c r="DD192" s="211"/>
      <c r="DE192" s="211"/>
      <c r="DF192" s="211"/>
      <c r="DG192" s="211"/>
      <c r="DH192" s="211"/>
      <c r="DI192" s="211"/>
      <c r="DJ192" s="211"/>
      <c r="DK192" s="211"/>
      <c r="DL192" s="211"/>
      <c r="DM192" s="211"/>
      <c r="DN192" s="211"/>
      <c r="DO192" s="211"/>
      <c r="DP192" s="211"/>
      <c r="DQ192" s="211"/>
      <c r="DR192" s="211"/>
      <c r="DS192" s="211"/>
      <c r="DT192" s="211"/>
      <c r="DU192" s="211"/>
      <c r="DV192" s="211"/>
      <c r="DW192" s="211"/>
      <c r="DX192" s="211"/>
      <c r="DY192" s="211"/>
      <c r="DZ192" s="211"/>
      <c r="EA192" s="211"/>
      <c r="EB192" s="211"/>
      <c r="EC192" s="211"/>
      <c r="ED192" s="211"/>
      <c r="EE192" s="211"/>
    </row>
    <row r="193" spans="2:135" s="15" customFormat="1" x14ac:dyDescent="0.25">
      <c r="B193" s="40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256"/>
      <c r="Q193" s="256"/>
      <c r="R193" s="256"/>
      <c r="S193" s="256"/>
      <c r="T193" s="256"/>
      <c r="U193" s="256"/>
      <c r="V193" s="256"/>
      <c r="W193" s="256"/>
      <c r="X193" s="256"/>
      <c r="Y193" s="256"/>
      <c r="Z193" s="257"/>
      <c r="AA193" s="247"/>
      <c r="AB193" s="247"/>
      <c r="AC193" s="247"/>
      <c r="AD193" s="247"/>
      <c r="AE193" s="247"/>
      <c r="AF193" s="247"/>
      <c r="AG193" s="241">
        <f t="shared" si="42"/>
        <v>248.88528264126018</v>
      </c>
      <c r="AH193" s="242">
        <f t="shared" si="43"/>
        <v>7.2265625000000003E-3</v>
      </c>
      <c r="AI193" s="234">
        <f t="shared" si="48"/>
        <v>185</v>
      </c>
      <c r="AJ193" s="234">
        <f t="shared" si="39"/>
        <v>52</v>
      </c>
      <c r="AK193" s="243">
        <f t="shared" si="44"/>
        <v>52</v>
      </c>
      <c r="AL193" s="243">
        <f t="shared" si="45"/>
        <v>0.40944881889763779</v>
      </c>
      <c r="AM193" s="238">
        <f t="shared" si="49"/>
        <v>1</v>
      </c>
      <c r="AN193" s="244">
        <f t="shared" si="46"/>
        <v>1.244693635609641</v>
      </c>
      <c r="AO193" s="244">
        <f t="shared" si="50"/>
        <v>0.44469363560964092</v>
      </c>
      <c r="AP193" s="244">
        <f t="shared" si="51"/>
        <v>0.84469363560964095</v>
      </c>
      <c r="AQ193" s="244">
        <f t="shared" si="52"/>
        <v>0.44469363560964092</v>
      </c>
      <c r="AR193" s="244">
        <f t="shared" si="47"/>
        <v>0.84469363560964095</v>
      </c>
      <c r="AS193" s="232"/>
      <c r="AT193" s="295">
        <f t="shared" si="40"/>
        <v>1.0579895902681948</v>
      </c>
      <c r="AU193" s="296">
        <f t="shared" si="41"/>
        <v>1.244693635609641</v>
      </c>
      <c r="AV193" s="237"/>
      <c r="AW193" s="208"/>
      <c r="AX193" s="208"/>
      <c r="AY193" s="238"/>
      <c r="AZ193" s="238"/>
      <c r="BA193" s="238"/>
      <c r="BB193" s="238"/>
      <c r="BC193" s="238"/>
      <c r="BD193" s="238"/>
      <c r="BE193" s="302"/>
      <c r="BF193" s="211"/>
      <c r="BG193" s="208"/>
      <c r="BH193" s="208"/>
      <c r="BI193" s="208"/>
      <c r="BJ193" s="208"/>
      <c r="BK193" s="208"/>
      <c r="BL193" s="208"/>
      <c r="BM193" s="208"/>
      <c r="BN193" s="208"/>
      <c r="BO193" s="208"/>
      <c r="BP193" s="208"/>
      <c r="BQ193" s="208"/>
      <c r="BR193" s="208"/>
      <c r="BS193" s="208"/>
      <c r="BT193" s="211"/>
      <c r="BU193" s="211"/>
      <c r="BV193" s="211"/>
      <c r="BW193" s="211"/>
      <c r="BX193" s="211"/>
      <c r="BY193" s="211"/>
      <c r="BZ193" s="211"/>
      <c r="CA193" s="211"/>
      <c r="CB193" s="211"/>
      <c r="CC193" s="211"/>
      <c r="CD193" s="211"/>
      <c r="CE193" s="211"/>
      <c r="CF193" s="211"/>
      <c r="CG193" s="211"/>
      <c r="CH193" s="211"/>
      <c r="CI193" s="211"/>
      <c r="CJ193" s="211"/>
      <c r="CK193" s="211"/>
      <c r="CL193" s="211"/>
      <c r="CM193" s="211"/>
      <c r="CN193" s="211"/>
      <c r="CO193" s="211"/>
      <c r="CP193" s="211"/>
      <c r="CQ193" s="211"/>
      <c r="CR193" s="211"/>
      <c r="CS193" s="211"/>
      <c r="CT193" s="211"/>
      <c r="CU193" s="211"/>
      <c r="CV193" s="211"/>
      <c r="CW193" s="211"/>
      <c r="CX193" s="211"/>
      <c r="CY193" s="211"/>
      <c r="CZ193" s="211"/>
      <c r="DA193" s="211"/>
      <c r="DB193" s="211"/>
      <c r="DC193" s="211"/>
      <c r="DD193" s="211"/>
      <c r="DE193" s="211"/>
      <c r="DF193" s="211"/>
      <c r="DG193" s="211"/>
      <c r="DH193" s="211"/>
      <c r="DI193" s="211"/>
      <c r="DJ193" s="211"/>
      <c r="DK193" s="211"/>
      <c r="DL193" s="211"/>
      <c r="DM193" s="211"/>
      <c r="DN193" s="211"/>
      <c r="DO193" s="211"/>
      <c r="DP193" s="211"/>
      <c r="DQ193" s="211"/>
      <c r="DR193" s="211"/>
      <c r="DS193" s="211"/>
      <c r="DT193" s="211"/>
      <c r="DU193" s="211"/>
      <c r="DV193" s="211"/>
      <c r="DW193" s="211"/>
      <c r="DX193" s="211"/>
      <c r="DY193" s="211"/>
      <c r="DZ193" s="211"/>
      <c r="EA193" s="211"/>
      <c r="EB193" s="211"/>
      <c r="EC193" s="211"/>
      <c r="ED193" s="211"/>
      <c r="EE193" s="211"/>
    </row>
    <row r="194" spans="2:135" s="15" customFormat="1" x14ac:dyDescent="0.25">
      <c r="B194" s="40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256"/>
      <c r="Q194" s="256"/>
      <c r="R194" s="256"/>
      <c r="S194" s="256"/>
      <c r="T194" s="256"/>
      <c r="U194" s="256"/>
      <c r="V194" s="256"/>
      <c r="W194" s="256"/>
      <c r="X194" s="256"/>
      <c r="Y194" s="256"/>
      <c r="Z194" s="257"/>
      <c r="AA194" s="247"/>
      <c r="AB194" s="247"/>
      <c r="AC194" s="247"/>
      <c r="AD194" s="247"/>
      <c r="AE194" s="247"/>
      <c r="AF194" s="247"/>
      <c r="AG194" s="241">
        <f t="shared" si="42"/>
        <v>246.2966546640223</v>
      </c>
      <c r="AH194" s="242">
        <f t="shared" si="43"/>
        <v>7.2656250000000004E-3</v>
      </c>
      <c r="AI194" s="234">
        <f t="shared" si="48"/>
        <v>186</v>
      </c>
      <c r="AJ194" s="234">
        <f t="shared" si="39"/>
        <v>51</v>
      </c>
      <c r="AK194" s="243">
        <f t="shared" si="44"/>
        <v>51</v>
      </c>
      <c r="AL194" s="243">
        <f t="shared" si="45"/>
        <v>0.40157480314960631</v>
      </c>
      <c r="AM194" s="238">
        <f t="shared" si="49"/>
        <v>1</v>
      </c>
      <c r="AN194" s="244">
        <f t="shared" si="46"/>
        <v>1.2207572195402248</v>
      </c>
      <c r="AO194" s="244">
        <f t="shared" si="50"/>
        <v>0.42075721954022471</v>
      </c>
      <c r="AP194" s="244">
        <f t="shared" si="51"/>
        <v>0.82075721954022474</v>
      </c>
      <c r="AQ194" s="244">
        <f t="shared" si="52"/>
        <v>0.42075721954022471</v>
      </c>
      <c r="AR194" s="244">
        <f t="shared" si="47"/>
        <v>0.82075721954022474</v>
      </c>
      <c r="AS194" s="232"/>
      <c r="AT194" s="295">
        <f t="shared" si="40"/>
        <v>1.0376436366091912</v>
      </c>
      <c r="AU194" s="296">
        <f t="shared" si="41"/>
        <v>1.2207572195402248</v>
      </c>
      <c r="AV194" s="237"/>
      <c r="AW194" s="208"/>
      <c r="AX194" s="208"/>
      <c r="AY194" s="238"/>
      <c r="AZ194" s="238"/>
      <c r="BA194" s="238"/>
      <c r="BB194" s="238"/>
      <c r="BC194" s="238"/>
      <c r="BD194" s="238"/>
      <c r="BE194" s="302"/>
      <c r="BF194" s="211"/>
      <c r="BG194" s="208"/>
      <c r="BH194" s="208"/>
      <c r="BI194" s="208"/>
      <c r="BJ194" s="208"/>
      <c r="BK194" s="208"/>
      <c r="BL194" s="208"/>
      <c r="BM194" s="208"/>
      <c r="BN194" s="208"/>
      <c r="BO194" s="208"/>
      <c r="BP194" s="208"/>
      <c r="BQ194" s="208"/>
      <c r="BR194" s="208"/>
      <c r="BS194" s="208"/>
      <c r="BT194" s="211"/>
      <c r="BU194" s="211"/>
      <c r="BV194" s="211"/>
      <c r="BW194" s="211"/>
      <c r="BX194" s="211"/>
      <c r="BY194" s="211"/>
      <c r="BZ194" s="211"/>
      <c r="CA194" s="211"/>
      <c r="CB194" s="211"/>
      <c r="CC194" s="211"/>
      <c r="CD194" s="211"/>
      <c r="CE194" s="211"/>
      <c r="CF194" s="211"/>
      <c r="CG194" s="211"/>
      <c r="CH194" s="211"/>
      <c r="CI194" s="211"/>
      <c r="CJ194" s="211"/>
      <c r="CK194" s="211"/>
      <c r="CL194" s="211"/>
      <c r="CM194" s="211"/>
      <c r="CN194" s="211"/>
      <c r="CO194" s="211"/>
      <c r="CP194" s="211"/>
      <c r="CQ194" s="211"/>
      <c r="CR194" s="211"/>
      <c r="CS194" s="211"/>
      <c r="CT194" s="211"/>
      <c r="CU194" s="211"/>
      <c r="CV194" s="211"/>
      <c r="CW194" s="211"/>
      <c r="CX194" s="211"/>
      <c r="CY194" s="211"/>
      <c r="CZ194" s="211"/>
      <c r="DA194" s="211"/>
      <c r="DB194" s="211"/>
      <c r="DC194" s="211"/>
      <c r="DD194" s="211"/>
      <c r="DE194" s="211"/>
      <c r="DF194" s="211"/>
      <c r="DG194" s="211"/>
      <c r="DH194" s="211"/>
      <c r="DI194" s="211"/>
      <c r="DJ194" s="211"/>
      <c r="DK194" s="211"/>
      <c r="DL194" s="211"/>
      <c r="DM194" s="211"/>
      <c r="DN194" s="211"/>
      <c r="DO194" s="211"/>
      <c r="DP194" s="211"/>
      <c r="DQ194" s="211"/>
      <c r="DR194" s="211"/>
      <c r="DS194" s="211"/>
      <c r="DT194" s="211"/>
      <c r="DU194" s="211"/>
      <c r="DV194" s="211"/>
      <c r="DW194" s="211"/>
      <c r="DX194" s="211"/>
      <c r="DY194" s="211"/>
      <c r="DZ194" s="211"/>
      <c r="EA194" s="211"/>
      <c r="EB194" s="211"/>
      <c r="EC194" s="211"/>
      <c r="ED194" s="211"/>
      <c r="EE194" s="211"/>
    </row>
    <row r="195" spans="2:135" s="15" customFormat="1" x14ac:dyDescent="0.25">
      <c r="B195" s="40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7"/>
      <c r="AA195" s="247"/>
      <c r="AB195" s="247"/>
      <c r="AC195" s="247"/>
      <c r="AD195" s="247"/>
      <c r="AE195" s="247"/>
      <c r="AF195" s="247"/>
      <c r="AG195" s="241">
        <f t="shared" si="42"/>
        <v>243.67093531654228</v>
      </c>
      <c r="AH195" s="242">
        <f t="shared" si="43"/>
        <v>7.3046875000000004E-3</v>
      </c>
      <c r="AI195" s="234">
        <f t="shared" si="48"/>
        <v>187</v>
      </c>
      <c r="AJ195" s="234">
        <f t="shared" si="39"/>
        <v>50</v>
      </c>
      <c r="AK195" s="243">
        <f t="shared" si="44"/>
        <v>50</v>
      </c>
      <c r="AL195" s="243">
        <f t="shared" si="45"/>
        <v>0.39370078740157483</v>
      </c>
      <c r="AM195" s="238">
        <f t="shared" si="49"/>
        <v>1</v>
      </c>
      <c r="AN195" s="244">
        <f t="shared" si="46"/>
        <v>1.1968208034708088</v>
      </c>
      <c r="AO195" s="244">
        <f t="shared" si="50"/>
        <v>0.39682080347080873</v>
      </c>
      <c r="AP195" s="244">
        <f t="shared" si="51"/>
        <v>0.79682080347080875</v>
      </c>
      <c r="AQ195" s="244">
        <f t="shared" si="52"/>
        <v>0.39682080347080873</v>
      </c>
      <c r="AR195" s="244">
        <f t="shared" si="47"/>
        <v>0.79682080347080875</v>
      </c>
      <c r="AS195" s="232"/>
      <c r="AT195" s="295">
        <f t="shared" si="40"/>
        <v>1.0172976829501874</v>
      </c>
      <c r="AU195" s="296">
        <f t="shared" si="41"/>
        <v>1.1968208034708088</v>
      </c>
      <c r="AV195" s="237"/>
      <c r="AW195" s="208"/>
      <c r="AX195" s="208"/>
      <c r="AY195" s="238"/>
      <c r="AZ195" s="238"/>
      <c r="BA195" s="238"/>
      <c r="BB195" s="238"/>
      <c r="BC195" s="238"/>
      <c r="BD195" s="238"/>
      <c r="BE195" s="302"/>
      <c r="BF195" s="211"/>
      <c r="BG195" s="208"/>
      <c r="BH195" s="208"/>
      <c r="BI195" s="208"/>
      <c r="BJ195" s="208"/>
      <c r="BK195" s="208"/>
      <c r="BL195" s="208"/>
      <c r="BM195" s="208"/>
      <c r="BN195" s="208"/>
      <c r="BO195" s="208"/>
      <c r="BP195" s="208"/>
      <c r="BQ195" s="208"/>
      <c r="BR195" s="208"/>
      <c r="BS195" s="208"/>
      <c r="BT195" s="211"/>
      <c r="BU195" s="211"/>
      <c r="BV195" s="211"/>
      <c r="BW195" s="211"/>
      <c r="BX195" s="211"/>
      <c r="BY195" s="211"/>
      <c r="BZ195" s="211"/>
      <c r="CA195" s="211"/>
      <c r="CB195" s="211"/>
      <c r="CC195" s="211"/>
      <c r="CD195" s="211"/>
      <c r="CE195" s="211"/>
      <c r="CF195" s="211"/>
      <c r="CG195" s="211"/>
      <c r="CH195" s="211"/>
      <c r="CI195" s="211"/>
      <c r="CJ195" s="211"/>
      <c r="CK195" s="211"/>
      <c r="CL195" s="211"/>
      <c r="CM195" s="211"/>
      <c r="CN195" s="211"/>
      <c r="CO195" s="211"/>
      <c r="CP195" s="211"/>
      <c r="CQ195" s="211"/>
      <c r="CR195" s="211"/>
      <c r="CS195" s="211"/>
      <c r="CT195" s="211"/>
      <c r="CU195" s="211"/>
      <c r="CV195" s="211"/>
      <c r="CW195" s="211"/>
      <c r="CX195" s="211"/>
      <c r="CY195" s="211"/>
      <c r="CZ195" s="211"/>
      <c r="DA195" s="211"/>
      <c r="DB195" s="211"/>
      <c r="DC195" s="211"/>
      <c r="DD195" s="211"/>
      <c r="DE195" s="211"/>
      <c r="DF195" s="211"/>
      <c r="DG195" s="211"/>
      <c r="DH195" s="211"/>
      <c r="DI195" s="211"/>
      <c r="DJ195" s="211"/>
      <c r="DK195" s="211"/>
      <c r="DL195" s="211"/>
      <c r="DM195" s="211"/>
      <c r="DN195" s="211"/>
      <c r="DO195" s="211"/>
      <c r="DP195" s="211"/>
      <c r="DQ195" s="211"/>
      <c r="DR195" s="211"/>
      <c r="DS195" s="211"/>
      <c r="DT195" s="211"/>
      <c r="DU195" s="211"/>
      <c r="DV195" s="211"/>
      <c r="DW195" s="211"/>
      <c r="DX195" s="211"/>
      <c r="DY195" s="211"/>
      <c r="DZ195" s="211"/>
      <c r="EA195" s="211"/>
      <c r="EB195" s="211"/>
      <c r="EC195" s="211"/>
      <c r="ED195" s="211"/>
      <c r="EE195" s="211"/>
    </row>
    <row r="196" spans="2:135" s="15" customFormat="1" x14ac:dyDescent="0.25">
      <c r="B196" s="40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7"/>
      <c r="AA196" s="247"/>
      <c r="AB196" s="247"/>
      <c r="AC196" s="247"/>
      <c r="AD196" s="247"/>
      <c r="AE196" s="247"/>
      <c r="AF196" s="247"/>
      <c r="AG196" s="241">
        <f t="shared" si="42"/>
        <v>241.00852002249576</v>
      </c>
      <c r="AH196" s="242">
        <f t="shared" si="43"/>
        <v>7.3437500000000005E-3</v>
      </c>
      <c r="AI196" s="234">
        <f t="shared" si="48"/>
        <v>188</v>
      </c>
      <c r="AJ196" s="234">
        <f t="shared" si="39"/>
        <v>49</v>
      </c>
      <c r="AK196" s="243">
        <f t="shared" si="44"/>
        <v>49</v>
      </c>
      <c r="AL196" s="243">
        <f t="shared" si="45"/>
        <v>0.38582677165354329</v>
      </c>
      <c r="AM196" s="238">
        <f t="shared" si="49"/>
        <v>1</v>
      </c>
      <c r="AN196" s="244">
        <f t="shared" si="46"/>
        <v>1.1728843874013923</v>
      </c>
      <c r="AO196" s="244">
        <f t="shared" si="50"/>
        <v>0.37288438740139229</v>
      </c>
      <c r="AP196" s="244">
        <f t="shared" si="51"/>
        <v>0.77288438740139231</v>
      </c>
      <c r="AQ196" s="244">
        <f t="shared" si="52"/>
        <v>0.37288438740139229</v>
      </c>
      <c r="AR196" s="244">
        <f t="shared" si="47"/>
        <v>0.77288438740139231</v>
      </c>
      <c r="AS196" s="232"/>
      <c r="AT196" s="295">
        <f t="shared" si="40"/>
        <v>0.99695172929118359</v>
      </c>
      <c r="AU196" s="296">
        <f t="shared" si="41"/>
        <v>1.1728843874013923</v>
      </c>
      <c r="AV196" s="237"/>
      <c r="AW196" s="208"/>
      <c r="AX196" s="208"/>
      <c r="AY196" s="238"/>
      <c r="AZ196" s="238"/>
      <c r="BA196" s="238"/>
      <c r="BB196" s="238"/>
      <c r="BC196" s="238"/>
      <c r="BD196" s="238"/>
      <c r="BE196" s="302"/>
      <c r="BF196" s="211"/>
      <c r="BG196" s="208"/>
      <c r="BH196" s="208"/>
      <c r="BI196" s="208"/>
      <c r="BJ196" s="208"/>
      <c r="BK196" s="208"/>
      <c r="BL196" s="208"/>
      <c r="BM196" s="208"/>
      <c r="BN196" s="208"/>
      <c r="BO196" s="208"/>
      <c r="BP196" s="208"/>
      <c r="BQ196" s="208"/>
      <c r="BR196" s="208"/>
      <c r="BS196" s="208"/>
      <c r="BT196" s="211"/>
      <c r="BU196" s="211"/>
      <c r="BV196" s="211"/>
      <c r="BW196" s="211"/>
      <c r="BX196" s="211"/>
      <c r="BY196" s="211"/>
      <c r="BZ196" s="211"/>
      <c r="CA196" s="211"/>
      <c r="CB196" s="211"/>
      <c r="CC196" s="211"/>
      <c r="CD196" s="211"/>
      <c r="CE196" s="211"/>
      <c r="CF196" s="211"/>
      <c r="CG196" s="211"/>
      <c r="CH196" s="211"/>
      <c r="CI196" s="211"/>
      <c r="CJ196" s="211"/>
      <c r="CK196" s="211"/>
      <c r="CL196" s="211"/>
      <c r="CM196" s="211"/>
      <c r="CN196" s="211"/>
      <c r="CO196" s="211"/>
      <c r="CP196" s="211"/>
      <c r="CQ196" s="211"/>
      <c r="CR196" s="211"/>
      <c r="CS196" s="211"/>
      <c r="CT196" s="211"/>
      <c r="CU196" s="211"/>
      <c r="CV196" s="211"/>
      <c r="CW196" s="211"/>
      <c r="CX196" s="211"/>
      <c r="CY196" s="211"/>
      <c r="CZ196" s="211"/>
      <c r="DA196" s="211"/>
      <c r="DB196" s="211"/>
      <c r="DC196" s="211"/>
      <c r="DD196" s="211"/>
      <c r="DE196" s="211"/>
      <c r="DF196" s="211"/>
      <c r="DG196" s="211"/>
      <c r="DH196" s="211"/>
      <c r="DI196" s="211"/>
      <c r="DJ196" s="211"/>
      <c r="DK196" s="211"/>
      <c r="DL196" s="211"/>
      <c r="DM196" s="211"/>
      <c r="DN196" s="211"/>
      <c r="DO196" s="211"/>
      <c r="DP196" s="211"/>
      <c r="DQ196" s="211"/>
      <c r="DR196" s="211"/>
      <c r="DS196" s="211"/>
      <c r="DT196" s="211"/>
      <c r="DU196" s="211"/>
      <c r="DV196" s="211"/>
      <c r="DW196" s="211"/>
      <c r="DX196" s="211"/>
      <c r="DY196" s="211"/>
      <c r="DZ196" s="211"/>
      <c r="EA196" s="211"/>
      <c r="EB196" s="211"/>
      <c r="EC196" s="211"/>
      <c r="ED196" s="211"/>
      <c r="EE196" s="211"/>
    </row>
    <row r="197" spans="2:135" s="15" customFormat="1" x14ac:dyDescent="0.25">
      <c r="B197" s="40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7"/>
      <c r="AA197" s="247"/>
      <c r="AB197" s="247"/>
      <c r="AC197" s="247"/>
      <c r="AD197" s="247"/>
      <c r="AE197" s="247"/>
      <c r="AF197" s="247"/>
      <c r="AG197" s="241">
        <f t="shared" si="42"/>
        <v>238.30980973183293</v>
      </c>
      <c r="AH197" s="242">
        <f t="shared" si="43"/>
        <v>7.3828125000000005E-3</v>
      </c>
      <c r="AI197" s="234">
        <f t="shared" si="48"/>
        <v>189</v>
      </c>
      <c r="AJ197" s="234">
        <f t="shared" si="39"/>
        <v>48</v>
      </c>
      <c r="AK197" s="243">
        <f t="shared" si="44"/>
        <v>48</v>
      </c>
      <c r="AL197" s="243">
        <f t="shared" si="45"/>
        <v>0.37795275590551181</v>
      </c>
      <c r="AM197" s="238">
        <f t="shared" si="49"/>
        <v>1</v>
      </c>
      <c r="AN197" s="244">
        <f t="shared" si="46"/>
        <v>1.1489479713319763</v>
      </c>
      <c r="AO197" s="244">
        <f t="shared" si="50"/>
        <v>0.3489479713319763</v>
      </c>
      <c r="AP197" s="244">
        <f t="shared" si="51"/>
        <v>0.74894797133197633</v>
      </c>
      <c r="AQ197" s="244">
        <f t="shared" si="52"/>
        <v>0.3489479713319763</v>
      </c>
      <c r="AR197" s="244">
        <f t="shared" si="47"/>
        <v>0.74894797133197633</v>
      </c>
      <c r="AS197" s="232"/>
      <c r="AT197" s="295">
        <f t="shared" si="40"/>
        <v>0.97660577563217987</v>
      </c>
      <c r="AU197" s="296">
        <f t="shared" si="41"/>
        <v>1.1489479713319763</v>
      </c>
      <c r="AV197" s="237"/>
      <c r="AW197" s="208"/>
      <c r="AX197" s="208"/>
      <c r="AY197" s="238"/>
      <c r="AZ197" s="238"/>
      <c r="BA197" s="238"/>
      <c r="BB197" s="238"/>
      <c r="BC197" s="238"/>
      <c r="BD197" s="238"/>
      <c r="BE197" s="302"/>
      <c r="BF197" s="211"/>
      <c r="BG197" s="208"/>
      <c r="BH197" s="208"/>
      <c r="BI197" s="208"/>
      <c r="BJ197" s="208"/>
      <c r="BK197" s="208"/>
      <c r="BL197" s="208"/>
      <c r="BM197" s="208"/>
      <c r="BN197" s="208"/>
      <c r="BO197" s="208"/>
      <c r="BP197" s="208"/>
      <c r="BQ197" s="208"/>
      <c r="BR197" s="208"/>
      <c r="BS197" s="208"/>
      <c r="BT197" s="211"/>
      <c r="BU197" s="211"/>
      <c r="BV197" s="211"/>
      <c r="BW197" s="211"/>
      <c r="BX197" s="211"/>
      <c r="BY197" s="211"/>
      <c r="BZ197" s="211"/>
      <c r="CA197" s="211"/>
      <c r="CB197" s="211"/>
      <c r="CC197" s="211"/>
      <c r="CD197" s="211"/>
      <c r="CE197" s="211"/>
      <c r="CF197" s="211"/>
      <c r="CG197" s="211"/>
      <c r="CH197" s="211"/>
      <c r="CI197" s="211"/>
      <c r="CJ197" s="211"/>
      <c r="CK197" s="211"/>
      <c r="CL197" s="211"/>
      <c r="CM197" s="211"/>
      <c r="CN197" s="211"/>
      <c r="CO197" s="211"/>
      <c r="CP197" s="211"/>
      <c r="CQ197" s="211"/>
      <c r="CR197" s="211"/>
      <c r="CS197" s="211"/>
      <c r="CT197" s="211"/>
      <c r="CU197" s="211"/>
      <c r="CV197" s="211"/>
      <c r="CW197" s="211"/>
      <c r="CX197" s="211"/>
      <c r="CY197" s="211"/>
      <c r="CZ197" s="211"/>
      <c r="DA197" s="211"/>
      <c r="DB197" s="211"/>
      <c r="DC197" s="211"/>
      <c r="DD197" s="211"/>
      <c r="DE197" s="211"/>
      <c r="DF197" s="211"/>
      <c r="DG197" s="211"/>
      <c r="DH197" s="211"/>
      <c r="DI197" s="211"/>
      <c r="DJ197" s="211"/>
      <c r="DK197" s="211"/>
      <c r="DL197" s="211"/>
      <c r="DM197" s="211"/>
      <c r="DN197" s="211"/>
      <c r="DO197" s="211"/>
      <c r="DP197" s="211"/>
      <c r="DQ197" s="211"/>
      <c r="DR197" s="211"/>
      <c r="DS197" s="211"/>
      <c r="DT197" s="211"/>
      <c r="DU197" s="211"/>
      <c r="DV197" s="211"/>
      <c r="DW197" s="211"/>
      <c r="DX197" s="211"/>
      <c r="DY197" s="211"/>
      <c r="DZ197" s="211"/>
      <c r="EA197" s="211"/>
      <c r="EB197" s="211"/>
      <c r="EC197" s="211"/>
      <c r="ED197" s="211"/>
      <c r="EE197" s="211"/>
    </row>
    <row r="198" spans="2:135" s="15" customFormat="1" x14ac:dyDescent="0.25">
      <c r="B198" s="40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7"/>
      <c r="AA198" s="247"/>
      <c r="AB198" s="247"/>
      <c r="AC198" s="247"/>
      <c r="AD198" s="247"/>
      <c r="AE198" s="247"/>
      <c r="AF198" s="247"/>
      <c r="AG198" s="241">
        <f t="shared" si="42"/>
        <v>235.57521086039679</v>
      </c>
      <c r="AH198" s="242">
        <f t="shared" si="43"/>
        <v>7.4218750000000005E-3</v>
      </c>
      <c r="AI198" s="234">
        <f t="shared" si="48"/>
        <v>190</v>
      </c>
      <c r="AJ198" s="234">
        <f t="shared" si="39"/>
        <v>47</v>
      </c>
      <c r="AK198" s="243">
        <f t="shared" si="44"/>
        <v>47</v>
      </c>
      <c r="AL198" s="243">
        <f t="shared" si="45"/>
        <v>0.37007874015748032</v>
      </c>
      <c r="AM198" s="238">
        <f t="shared" si="49"/>
        <v>1</v>
      </c>
      <c r="AN198" s="244">
        <f t="shared" si="46"/>
        <v>1.1250115552625601</v>
      </c>
      <c r="AO198" s="244">
        <f t="shared" si="50"/>
        <v>0.32501155526256009</v>
      </c>
      <c r="AP198" s="244">
        <f t="shared" si="51"/>
        <v>0.72501155526256011</v>
      </c>
      <c r="AQ198" s="244">
        <f t="shared" si="52"/>
        <v>0.32501155526256009</v>
      </c>
      <c r="AR198" s="244">
        <f t="shared" si="47"/>
        <v>0.72501155526256011</v>
      </c>
      <c r="AS198" s="232"/>
      <c r="AT198" s="295">
        <f t="shared" si="40"/>
        <v>0.95625982197317616</v>
      </c>
      <c r="AU198" s="296">
        <f t="shared" si="41"/>
        <v>1.1250115552625601</v>
      </c>
      <c r="AV198" s="237"/>
      <c r="AW198" s="208"/>
      <c r="AX198" s="208"/>
      <c r="AY198" s="238"/>
      <c r="AZ198" s="238"/>
      <c r="BA198" s="238"/>
      <c r="BB198" s="238"/>
      <c r="BC198" s="238"/>
      <c r="BD198" s="238"/>
      <c r="BE198" s="302"/>
      <c r="BF198" s="211"/>
      <c r="BG198" s="208"/>
      <c r="BH198" s="208"/>
      <c r="BI198" s="208"/>
      <c r="BJ198" s="208"/>
      <c r="BK198" s="208"/>
      <c r="BL198" s="208"/>
      <c r="BM198" s="208"/>
      <c r="BN198" s="208"/>
      <c r="BO198" s="208"/>
      <c r="BP198" s="208"/>
      <c r="BQ198" s="208"/>
      <c r="BR198" s="208"/>
      <c r="BS198" s="208"/>
      <c r="BT198" s="211"/>
      <c r="BU198" s="211"/>
      <c r="BV198" s="211"/>
      <c r="BW198" s="211"/>
      <c r="BX198" s="211"/>
      <c r="BY198" s="211"/>
      <c r="BZ198" s="211"/>
      <c r="CA198" s="211"/>
      <c r="CB198" s="211"/>
      <c r="CC198" s="211"/>
      <c r="CD198" s="211"/>
      <c r="CE198" s="211"/>
      <c r="CF198" s="211"/>
      <c r="CG198" s="211"/>
      <c r="CH198" s="211"/>
      <c r="CI198" s="211"/>
      <c r="CJ198" s="211"/>
      <c r="CK198" s="211"/>
      <c r="CL198" s="211"/>
      <c r="CM198" s="211"/>
      <c r="CN198" s="211"/>
      <c r="CO198" s="211"/>
      <c r="CP198" s="211"/>
      <c r="CQ198" s="211"/>
      <c r="CR198" s="211"/>
      <c r="CS198" s="211"/>
      <c r="CT198" s="211"/>
      <c r="CU198" s="211"/>
      <c r="CV198" s="211"/>
      <c r="CW198" s="211"/>
      <c r="CX198" s="211"/>
      <c r="CY198" s="211"/>
      <c r="CZ198" s="211"/>
      <c r="DA198" s="211"/>
      <c r="DB198" s="211"/>
      <c r="DC198" s="211"/>
      <c r="DD198" s="211"/>
      <c r="DE198" s="211"/>
      <c r="DF198" s="211"/>
      <c r="DG198" s="211"/>
      <c r="DH198" s="211"/>
      <c r="DI198" s="211"/>
      <c r="DJ198" s="211"/>
      <c r="DK198" s="211"/>
      <c r="DL198" s="211"/>
      <c r="DM198" s="211"/>
      <c r="DN198" s="211"/>
      <c r="DO198" s="211"/>
      <c r="DP198" s="211"/>
      <c r="DQ198" s="211"/>
      <c r="DR198" s="211"/>
      <c r="DS198" s="211"/>
      <c r="DT198" s="211"/>
      <c r="DU198" s="211"/>
      <c r="DV198" s="211"/>
      <c r="DW198" s="211"/>
      <c r="DX198" s="211"/>
      <c r="DY198" s="211"/>
      <c r="DZ198" s="211"/>
      <c r="EA198" s="211"/>
      <c r="EB198" s="211"/>
      <c r="EC198" s="211"/>
      <c r="ED198" s="211"/>
      <c r="EE198" s="211"/>
    </row>
    <row r="199" spans="2:135" s="15" customFormat="1" x14ac:dyDescent="0.25">
      <c r="B199" s="40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7"/>
      <c r="AA199" s="247"/>
      <c r="AB199" s="247"/>
      <c r="AC199" s="247"/>
      <c r="AD199" s="247"/>
      <c r="AE199" s="247"/>
      <c r="AF199" s="247"/>
      <c r="AG199" s="241">
        <f t="shared" si="42"/>
        <v>232.80513522871885</v>
      </c>
      <c r="AH199" s="242">
        <f t="shared" si="43"/>
        <v>7.4609375000000006E-3</v>
      </c>
      <c r="AI199" s="234">
        <f t="shared" si="48"/>
        <v>191</v>
      </c>
      <c r="AJ199" s="234">
        <f t="shared" si="39"/>
        <v>46</v>
      </c>
      <c r="AK199" s="243">
        <f t="shared" si="44"/>
        <v>46</v>
      </c>
      <c r="AL199" s="243">
        <f t="shared" si="45"/>
        <v>0.36220472440944884</v>
      </c>
      <c r="AM199" s="238">
        <f t="shared" si="49"/>
        <v>1</v>
      </c>
      <c r="AN199" s="244">
        <f t="shared" si="46"/>
        <v>1.1010751391931441</v>
      </c>
      <c r="AO199" s="244">
        <f t="shared" si="50"/>
        <v>0.3010751391931441</v>
      </c>
      <c r="AP199" s="244">
        <f t="shared" si="51"/>
        <v>0.70107513919314413</v>
      </c>
      <c r="AQ199" s="244">
        <f t="shared" si="52"/>
        <v>0.3010751391931441</v>
      </c>
      <c r="AR199" s="244">
        <f t="shared" si="47"/>
        <v>0.70107513919314413</v>
      </c>
      <c r="AS199" s="232"/>
      <c r="AT199" s="295">
        <f t="shared" si="40"/>
        <v>0.93591386831417245</v>
      </c>
      <c r="AU199" s="296">
        <f t="shared" si="41"/>
        <v>1.1010751391931441</v>
      </c>
      <c r="AV199" s="237"/>
      <c r="AW199" s="208"/>
      <c r="AX199" s="208"/>
      <c r="AY199" s="238"/>
      <c r="AZ199" s="238"/>
      <c r="BA199" s="238"/>
      <c r="BB199" s="238"/>
      <c r="BC199" s="238"/>
      <c r="BD199" s="238"/>
      <c r="BE199" s="302"/>
      <c r="BF199" s="211"/>
      <c r="BG199" s="208"/>
      <c r="BH199" s="208"/>
      <c r="BI199" s="208"/>
      <c r="BJ199" s="208"/>
      <c r="BK199" s="208"/>
      <c r="BL199" s="208"/>
      <c r="BM199" s="208"/>
      <c r="BN199" s="208"/>
      <c r="BO199" s="208"/>
      <c r="BP199" s="208"/>
      <c r="BQ199" s="208"/>
      <c r="BR199" s="208"/>
      <c r="BS199" s="208"/>
      <c r="BT199" s="211"/>
      <c r="BU199" s="211"/>
      <c r="BV199" s="211"/>
      <c r="BW199" s="211"/>
      <c r="BX199" s="211"/>
      <c r="BY199" s="211"/>
      <c r="BZ199" s="211"/>
      <c r="CA199" s="211"/>
      <c r="CB199" s="211"/>
      <c r="CC199" s="211"/>
      <c r="CD199" s="211"/>
      <c r="CE199" s="211"/>
      <c r="CF199" s="211"/>
      <c r="CG199" s="211"/>
      <c r="CH199" s="211"/>
      <c r="CI199" s="211"/>
      <c r="CJ199" s="211"/>
      <c r="CK199" s="211"/>
      <c r="CL199" s="211"/>
      <c r="CM199" s="211"/>
      <c r="CN199" s="211"/>
      <c r="CO199" s="211"/>
      <c r="CP199" s="211"/>
      <c r="CQ199" s="211"/>
      <c r="CR199" s="211"/>
      <c r="CS199" s="211"/>
      <c r="CT199" s="211"/>
      <c r="CU199" s="211"/>
      <c r="CV199" s="211"/>
      <c r="CW199" s="211"/>
      <c r="CX199" s="211"/>
      <c r="CY199" s="211"/>
      <c r="CZ199" s="211"/>
      <c r="DA199" s="211"/>
      <c r="DB199" s="211"/>
      <c r="DC199" s="211"/>
      <c r="DD199" s="211"/>
      <c r="DE199" s="211"/>
      <c r="DF199" s="211"/>
      <c r="DG199" s="211"/>
      <c r="DH199" s="211"/>
      <c r="DI199" s="211"/>
      <c r="DJ199" s="211"/>
      <c r="DK199" s="211"/>
      <c r="DL199" s="211"/>
      <c r="DM199" s="211"/>
      <c r="DN199" s="211"/>
      <c r="DO199" s="211"/>
      <c r="DP199" s="211"/>
      <c r="DQ199" s="211"/>
      <c r="DR199" s="211"/>
      <c r="DS199" s="211"/>
      <c r="DT199" s="211"/>
      <c r="DU199" s="211"/>
      <c r="DV199" s="211"/>
      <c r="DW199" s="211"/>
      <c r="DX199" s="211"/>
      <c r="DY199" s="211"/>
      <c r="DZ199" s="211"/>
      <c r="EA199" s="211"/>
      <c r="EB199" s="211"/>
      <c r="EC199" s="211"/>
      <c r="ED199" s="211"/>
      <c r="EE199" s="211"/>
    </row>
    <row r="200" spans="2:135" s="15" customFormat="1" x14ac:dyDescent="0.25">
      <c r="B200" s="40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7"/>
      <c r="AA200" s="247"/>
      <c r="AB200" s="247"/>
      <c r="AC200" s="247"/>
      <c r="AD200" s="247"/>
      <c r="AE200" s="247"/>
      <c r="AF200" s="247"/>
      <c r="AG200" s="241">
        <f t="shared" si="42"/>
        <v>230.00000000000003</v>
      </c>
      <c r="AH200" s="242">
        <f t="shared" si="43"/>
        <v>7.4999999999999997E-3</v>
      </c>
      <c r="AI200" s="234">
        <f t="shared" si="48"/>
        <v>192</v>
      </c>
      <c r="AJ200" s="234">
        <f t="shared" si="39"/>
        <v>45</v>
      </c>
      <c r="AK200" s="243">
        <f t="shared" si="44"/>
        <v>45</v>
      </c>
      <c r="AL200" s="243">
        <f t="shared" si="45"/>
        <v>0.3543307086614173</v>
      </c>
      <c r="AM200" s="238">
        <f t="shared" si="49"/>
        <v>1</v>
      </c>
      <c r="AN200" s="244">
        <f t="shared" si="46"/>
        <v>1.0771387231237277</v>
      </c>
      <c r="AO200" s="244">
        <f t="shared" si="50"/>
        <v>0.27713872312372767</v>
      </c>
      <c r="AP200" s="244">
        <f t="shared" si="51"/>
        <v>0.67713872312372769</v>
      </c>
      <c r="AQ200" s="244">
        <f t="shared" si="52"/>
        <v>0.27713872312372767</v>
      </c>
      <c r="AR200" s="244">
        <f t="shared" si="47"/>
        <v>0.67713872312372769</v>
      </c>
      <c r="AS200" s="232"/>
      <c r="AT200" s="295">
        <f t="shared" si="40"/>
        <v>0.91556791465516862</v>
      </c>
      <c r="AU200" s="296">
        <f t="shared" si="41"/>
        <v>1.0771387231237277</v>
      </c>
      <c r="AV200" s="237"/>
      <c r="AW200" s="208"/>
      <c r="AX200" s="208"/>
      <c r="AY200" s="238"/>
      <c r="AZ200" s="238"/>
      <c r="BA200" s="238"/>
      <c r="BB200" s="238"/>
      <c r="BC200" s="238"/>
      <c r="BD200" s="238"/>
      <c r="BE200" s="302"/>
      <c r="BF200" s="211"/>
      <c r="BG200" s="208"/>
      <c r="BH200" s="208"/>
      <c r="BI200" s="208"/>
      <c r="BJ200" s="208"/>
      <c r="BK200" s="208"/>
      <c r="BL200" s="208"/>
      <c r="BM200" s="208"/>
      <c r="BN200" s="208"/>
      <c r="BO200" s="208"/>
      <c r="BP200" s="208"/>
      <c r="BQ200" s="208"/>
      <c r="BR200" s="208"/>
      <c r="BS200" s="208"/>
      <c r="BT200" s="211"/>
      <c r="BU200" s="211"/>
      <c r="BV200" s="211"/>
      <c r="BW200" s="211"/>
      <c r="BX200" s="211"/>
      <c r="BY200" s="211"/>
      <c r="BZ200" s="211"/>
      <c r="CA200" s="211"/>
      <c r="CB200" s="211"/>
      <c r="CC200" s="211"/>
      <c r="CD200" s="211"/>
      <c r="CE200" s="211"/>
      <c r="CF200" s="211"/>
      <c r="CG200" s="211"/>
      <c r="CH200" s="211"/>
      <c r="CI200" s="211"/>
      <c r="CJ200" s="211"/>
      <c r="CK200" s="211"/>
      <c r="CL200" s="211"/>
      <c r="CM200" s="211"/>
      <c r="CN200" s="211"/>
      <c r="CO200" s="211"/>
      <c r="CP200" s="211"/>
      <c r="CQ200" s="211"/>
      <c r="CR200" s="211"/>
      <c r="CS200" s="211"/>
      <c r="CT200" s="211"/>
      <c r="CU200" s="211"/>
      <c r="CV200" s="211"/>
      <c r="CW200" s="211"/>
      <c r="CX200" s="211"/>
      <c r="CY200" s="211"/>
      <c r="CZ200" s="211"/>
      <c r="DA200" s="211"/>
      <c r="DB200" s="211"/>
      <c r="DC200" s="211"/>
      <c r="DD200" s="211"/>
      <c r="DE200" s="211"/>
      <c r="DF200" s="211"/>
      <c r="DG200" s="211"/>
      <c r="DH200" s="211"/>
      <c r="DI200" s="211"/>
      <c r="DJ200" s="211"/>
      <c r="DK200" s="211"/>
      <c r="DL200" s="211"/>
      <c r="DM200" s="211"/>
      <c r="DN200" s="211"/>
      <c r="DO200" s="211"/>
      <c r="DP200" s="211"/>
      <c r="DQ200" s="211"/>
      <c r="DR200" s="211"/>
      <c r="DS200" s="211"/>
      <c r="DT200" s="211"/>
      <c r="DU200" s="211"/>
      <c r="DV200" s="211"/>
      <c r="DW200" s="211"/>
      <c r="DX200" s="211"/>
      <c r="DY200" s="211"/>
      <c r="DZ200" s="211"/>
      <c r="EA200" s="211"/>
      <c r="EB200" s="211"/>
      <c r="EC200" s="211"/>
      <c r="ED200" s="211"/>
      <c r="EE200" s="211"/>
    </row>
    <row r="201" spans="2:135" s="15" customFormat="1" x14ac:dyDescent="0.25">
      <c r="B201" s="40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256"/>
      <c r="Q201" s="256"/>
      <c r="R201" s="256"/>
      <c r="S201" s="256"/>
      <c r="T201" s="256"/>
      <c r="U201" s="256"/>
      <c r="V201" s="256"/>
      <c r="W201" s="256"/>
      <c r="X201" s="256"/>
      <c r="Y201" s="256"/>
      <c r="Z201" s="257"/>
      <c r="AA201" s="247"/>
      <c r="AB201" s="247"/>
      <c r="AC201" s="247"/>
      <c r="AD201" s="247"/>
      <c r="AE201" s="247"/>
      <c r="AF201" s="247"/>
      <c r="AG201" s="241">
        <f t="shared" si="42"/>
        <v>227.16022761728769</v>
      </c>
      <c r="AH201" s="242">
        <f t="shared" si="43"/>
        <v>7.5390624999999998E-3</v>
      </c>
      <c r="AI201" s="234">
        <f t="shared" si="48"/>
        <v>193</v>
      </c>
      <c r="AJ201" s="234">
        <f t="shared" ref="AJ201:AJ264" si="53">AJ200-1</f>
        <v>44</v>
      </c>
      <c r="AK201" s="243">
        <f t="shared" si="44"/>
        <v>44</v>
      </c>
      <c r="AL201" s="243">
        <f t="shared" si="45"/>
        <v>0.34645669291338582</v>
      </c>
      <c r="AM201" s="238">
        <f t="shared" si="49"/>
        <v>1</v>
      </c>
      <c r="AN201" s="244">
        <f t="shared" si="46"/>
        <v>1.0532023070543115</v>
      </c>
      <c r="AO201" s="244">
        <f t="shared" si="50"/>
        <v>0.25320230705431146</v>
      </c>
      <c r="AP201" s="244">
        <f t="shared" si="51"/>
        <v>0.65320230705431148</v>
      </c>
      <c r="AQ201" s="244">
        <f t="shared" si="52"/>
        <v>0.25320230705431146</v>
      </c>
      <c r="AR201" s="244">
        <f t="shared" si="47"/>
        <v>0.65320230705431148</v>
      </c>
      <c r="AS201" s="232"/>
      <c r="AT201" s="295">
        <f t="shared" ref="AT201:AT264" si="54">AL201/$AD$37</f>
        <v>0.89522196099616491</v>
      </c>
      <c r="AU201" s="296">
        <f t="shared" ref="AU201:AU264" si="55">AL201/$AE$37</f>
        <v>1.0532023070543115</v>
      </c>
      <c r="AV201" s="237"/>
      <c r="AW201" s="208"/>
      <c r="AX201" s="208"/>
      <c r="AY201" s="238"/>
      <c r="AZ201" s="238"/>
      <c r="BA201" s="238"/>
      <c r="BB201" s="238"/>
      <c r="BC201" s="238"/>
      <c r="BD201" s="238"/>
      <c r="BE201" s="302"/>
      <c r="BF201" s="211"/>
      <c r="BG201" s="208"/>
      <c r="BH201" s="208"/>
      <c r="BI201" s="208"/>
      <c r="BJ201" s="208"/>
      <c r="BK201" s="208"/>
      <c r="BL201" s="208"/>
      <c r="BM201" s="208"/>
      <c r="BN201" s="208"/>
      <c r="BO201" s="208"/>
      <c r="BP201" s="208"/>
      <c r="BQ201" s="208"/>
      <c r="BR201" s="208"/>
      <c r="BS201" s="208"/>
      <c r="BT201" s="211"/>
      <c r="BU201" s="211"/>
      <c r="BV201" s="211"/>
      <c r="BW201" s="211"/>
      <c r="BX201" s="211"/>
      <c r="BY201" s="211"/>
      <c r="BZ201" s="211"/>
      <c r="CA201" s="211"/>
      <c r="CB201" s="211"/>
      <c r="CC201" s="211"/>
      <c r="CD201" s="211"/>
      <c r="CE201" s="211"/>
      <c r="CF201" s="211"/>
      <c r="CG201" s="211"/>
      <c r="CH201" s="211"/>
      <c r="CI201" s="211"/>
      <c r="CJ201" s="211"/>
      <c r="CK201" s="211"/>
      <c r="CL201" s="211"/>
      <c r="CM201" s="211"/>
      <c r="CN201" s="211"/>
      <c r="CO201" s="211"/>
      <c r="CP201" s="211"/>
      <c r="CQ201" s="211"/>
      <c r="CR201" s="211"/>
      <c r="CS201" s="211"/>
      <c r="CT201" s="211"/>
      <c r="CU201" s="211"/>
      <c r="CV201" s="211"/>
      <c r="CW201" s="211"/>
      <c r="CX201" s="211"/>
      <c r="CY201" s="211"/>
      <c r="CZ201" s="211"/>
      <c r="DA201" s="211"/>
      <c r="DB201" s="211"/>
      <c r="DC201" s="211"/>
      <c r="DD201" s="211"/>
      <c r="DE201" s="211"/>
      <c r="DF201" s="211"/>
      <c r="DG201" s="211"/>
      <c r="DH201" s="211"/>
      <c r="DI201" s="211"/>
      <c r="DJ201" s="211"/>
      <c r="DK201" s="211"/>
      <c r="DL201" s="211"/>
      <c r="DM201" s="211"/>
      <c r="DN201" s="211"/>
      <c r="DO201" s="211"/>
      <c r="DP201" s="211"/>
      <c r="DQ201" s="211"/>
      <c r="DR201" s="211"/>
      <c r="DS201" s="211"/>
      <c r="DT201" s="211"/>
      <c r="DU201" s="211"/>
      <c r="DV201" s="211"/>
      <c r="DW201" s="211"/>
      <c r="DX201" s="211"/>
      <c r="DY201" s="211"/>
      <c r="DZ201" s="211"/>
      <c r="EA201" s="211"/>
      <c r="EB201" s="211"/>
      <c r="EC201" s="211"/>
      <c r="ED201" s="211"/>
      <c r="EE201" s="211"/>
    </row>
    <row r="202" spans="2:135" s="15" customFormat="1" x14ac:dyDescent="0.25">
      <c r="B202" s="40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256"/>
      <c r="Q202" s="256"/>
      <c r="R202" s="256"/>
      <c r="S202" s="256"/>
      <c r="T202" s="256"/>
      <c r="U202" s="256"/>
      <c r="V202" s="256"/>
      <c r="W202" s="256"/>
      <c r="X202" s="256"/>
      <c r="Y202" s="256"/>
      <c r="Z202" s="257"/>
      <c r="AA202" s="247"/>
      <c r="AB202" s="247"/>
      <c r="AC202" s="247"/>
      <c r="AD202" s="247"/>
      <c r="AE202" s="247"/>
      <c r="AF202" s="247"/>
      <c r="AG202" s="241">
        <f t="shared" ref="AG202:AG264" si="56">(SIN((AI202*PI())/256))*(SQRT(2)*$F$11)</f>
        <v>224.28624573985721</v>
      </c>
      <c r="AH202" s="242">
        <f t="shared" ref="AH202:AH264" si="57">((1/(2*$F$12))/256)*AI202</f>
        <v>7.5781249999999998E-3</v>
      </c>
      <c r="AI202" s="234">
        <f t="shared" si="48"/>
        <v>194</v>
      </c>
      <c r="AJ202" s="234">
        <f t="shared" si="53"/>
        <v>43</v>
      </c>
      <c r="AK202" s="243">
        <f t="shared" ref="AK202:AK264" si="58">IF((AJ202&lt;22),22,AJ202)</f>
        <v>43</v>
      </c>
      <c r="AL202" s="243">
        <f t="shared" ref="AL202:AL264" si="59">AK202/127</f>
        <v>0.33858267716535434</v>
      </c>
      <c r="AM202" s="238">
        <f t="shared" si="49"/>
        <v>1</v>
      </c>
      <c r="AN202" s="244">
        <f t="shared" ref="AN202:AN264" si="60">IF(($F$22="Buck"),AT202,AU202)</f>
        <v>1.0292658909848955</v>
      </c>
      <c r="AO202" s="244">
        <f t="shared" si="50"/>
        <v>0.22926589098489547</v>
      </c>
      <c r="AP202" s="244">
        <f t="shared" si="51"/>
        <v>0.62926589098489549</v>
      </c>
      <c r="AQ202" s="244">
        <f t="shared" si="52"/>
        <v>0.22926589098489547</v>
      </c>
      <c r="AR202" s="244">
        <f t="shared" ref="AR202:AR264" si="61">(AN202+AQ202)/2</f>
        <v>0.62926589098489549</v>
      </c>
      <c r="AS202" s="232"/>
      <c r="AT202" s="295">
        <f t="shared" si="54"/>
        <v>0.8748760073371612</v>
      </c>
      <c r="AU202" s="296">
        <f t="shared" si="55"/>
        <v>1.0292658909848955</v>
      </c>
      <c r="AV202" s="237"/>
      <c r="AW202" s="208"/>
      <c r="AX202" s="208"/>
      <c r="AY202" s="238"/>
      <c r="AZ202" s="238"/>
      <c r="BA202" s="238"/>
      <c r="BB202" s="238"/>
      <c r="BC202" s="238"/>
      <c r="BD202" s="238"/>
      <c r="BE202" s="302"/>
      <c r="BF202" s="211"/>
      <c r="BG202" s="208"/>
      <c r="BH202" s="208"/>
      <c r="BI202" s="208"/>
      <c r="BJ202" s="208"/>
      <c r="BK202" s="208"/>
      <c r="BL202" s="208"/>
      <c r="BM202" s="208"/>
      <c r="BN202" s="208"/>
      <c r="BO202" s="208"/>
      <c r="BP202" s="208"/>
      <c r="BQ202" s="208"/>
      <c r="BR202" s="208"/>
      <c r="BS202" s="208"/>
      <c r="BT202" s="211"/>
      <c r="BU202" s="211"/>
      <c r="BV202" s="211"/>
      <c r="BW202" s="211"/>
      <c r="BX202" s="211"/>
      <c r="BY202" s="211"/>
      <c r="BZ202" s="211"/>
      <c r="CA202" s="211"/>
      <c r="CB202" s="211"/>
      <c r="CC202" s="211"/>
      <c r="CD202" s="211"/>
      <c r="CE202" s="211"/>
      <c r="CF202" s="211"/>
      <c r="CG202" s="211"/>
      <c r="CH202" s="211"/>
      <c r="CI202" s="211"/>
      <c r="CJ202" s="211"/>
      <c r="CK202" s="211"/>
      <c r="CL202" s="211"/>
      <c r="CM202" s="211"/>
      <c r="CN202" s="211"/>
      <c r="CO202" s="211"/>
      <c r="CP202" s="211"/>
      <c r="CQ202" s="211"/>
      <c r="CR202" s="211"/>
      <c r="CS202" s="211"/>
      <c r="CT202" s="211"/>
      <c r="CU202" s="211"/>
      <c r="CV202" s="211"/>
      <c r="CW202" s="211"/>
      <c r="CX202" s="211"/>
      <c r="CY202" s="211"/>
      <c r="CZ202" s="211"/>
      <c r="DA202" s="211"/>
      <c r="DB202" s="211"/>
      <c r="DC202" s="211"/>
      <c r="DD202" s="211"/>
      <c r="DE202" s="211"/>
      <c r="DF202" s="211"/>
      <c r="DG202" s="211"/>
      <c r="DH202" s="211"/>
      <c r="DI202" s="211"/>
      <c r="DJ202" s="211"/>
      <c r="DK202" s="211"/>
      <c r="DL202" s="211"/>
      <c r="DM202" s="211"/>
      <c r="DN202" s="211"/>
      <c r="DO202" s="211"/>
      <c r="DP202" s="211"/>
      <c r="DQ202" s="211"/>
      <c r="DR202" s="211"/>
      <c r="DS202" s="211"/>
      <c r="DT202" s="211"/>
      <c r="DU202" s="211"/>
      <c r="DV202" s="211"/>
      <c r="DW202" s="211"/>
      <c r="DX202" s="211"/>
      <c r="DY202" s="211"/>
      <c r="DZ202" s="211"/>
      <c r="EA202" s="211"/>
      <c r="EB202" s="211"/>
      <c r="EC202" s="211"/>
      <c r="ED202" s="211"/>
      <c r="EE202" s="211"/>
    </row>
    <row r="203" spans="2:135" s="15" customFormat="1" x14ac:dyDescent="0.25">
      <c r="B203" s="40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7"/>
      <c r="AA203" s="247"/>
      <c r="AB203" s="247"/>
      <c r="AC203" s="247"/>
      <c r="AD203" s="247"/>
      <c r="AE203" s="247"/>
      <c r="AF203" s="247"/>
      <c r="AG203" s="241">
        <f t="shared" si="56"/>
        <v>221.37848717880792</v>
      </c>
      <c r="AH203" s="242">
        <f t="shared" si="57"/>
        <v>7.6171874999999998E-3</v>
      </c>
      <c r="AI203" s="234">
        <f t="shared" ref="AI203:AI264" si="62">1+AI202</f>
        <v>195</v>
      </c>
      <c r="AJ203" s="234">
        <f t="shared" si="53"/>
        <v>42</v>
      </c>
      <c r="AK203" s="243">
        <f t="shared" si="58"/>
        <v>42</v>
      </c>
      <c r="AL203" s="243">
        <f t="shared" si="59"/>
        <v>0.33070866141732286</v>
      </c>
      <c r="AM203" s="238">
        <f t="shared" si="49"/>
        <v>1</v>
      </c>
      <c r="AN203" s="244">
        <f t="shared" si="60"/>
        <v>1.0053294749154793</v>
      </c>
      <c r="AO203" s="244">
        <f t="shared" si="50"/>
        <v>0.20532947491547926</v>
      </c>
      <c r="AP203" s="244">
        <f t="shared" si="51"/>
        <v>0.60532947491547928</v>
      </c>
      <c r="AQ203" s="244">
        <f t="shared" si="52"/>
        <v>0.20532947491547926</v>
      </c>
      <c r="AR203" s="244">
        <f t="shared" si="61"/>
        <v>0.60532947491547928</v>
      </c>
      <c r="AS203" s="232"/>
      <c r="AT203" s="295">
        <f t="shared" si="54"/>
        <v>0.85453005367815749</v>
      </c>
      <c r="AU203" s="296">
        <f t="shared" si="55"/>
        <v>1.0053294749154793</v>
      </c>
      <c r="AV203" s="237"/>
      <c r="AW203" s="208"/>
      <c r="AX203" s="208"/>
      <c r="AY203" s="238"/>
      <c r="AZ203" s="238"/>
      <c r="BA203" s="238"/>
      <c r="BB203" s="238"/>
      <c r="BC203" s="238"/>
      <c r="BD203" s="238"/>
      <c r="BE203" s="302"/>
      <c r="BF203" s="211"/>
      <c r="BG203" s="208"/>
      <c r="BH203" s="208"/>
      <c r="BI203" s="208"/>
      <c r="BJ203" s="208"/>
      <c r="BK203" s="208"/>
      <c r="BL203" s="208"/>
      <c r="BM203" s="208"/>
      <c r="BN203" s="208"/>
      <c r="BO203" s="208"/>
      <c r="BP203" s="208"/>
      <c r="BQ203" s="208"/>
      <c r="BR203" s="208"/>
      <c r="BS203" s="208"/>
      <c r="BT203" s="211"/>
      <c r="BU203" s="211"/>
      <c r="BV203" s="211"/>
      <c r="BW203" s="211"/>
      <c r="BX203" s="211"/>
      <c r="BY203" s="211"/>
      <c r="BZ203" s="211"/>
      <c r="CA203" s="211"/>
      <c r="CB203" s="211"/>
      <c r="CC203" s="211"/>
      <c r="CD203" s="211"/>
      <c r="CE203" s="211"/>
      <c r="CF203" s="211"/>
      <c r="CG203" s="211"/>
      <c r="CH203" s="211"/>
      <c r="CI203" s="211"/>
      <c r="CJ203" s="211"/>
      <c r="CK203" s="211"/>
      <c r="CL203" s="211"/>
      <c r="CM203" s="211"/>
      <c r="CN203" s="211"/>
      <c r="CO203" s="211"/>
      <c r="CP203" s="211"/>
      <c r="CQ203" s="211"/>
      <c r="CR203" s="211"/>
      <c r="CS203" s="211"/>
      <c r="CT203" s="211"/>
      <c r="CU203" s="211"/>
      <c r="CV203" s="211"/>
      <c r="CW203" s="211"/>
      <c r="CX203" s="211"/>
      <c r="CY203" s="211"/>
      <c r="CZ203" s="211"/>
      <c r="DA203" s="211"/>
      <c r="DB203" s="211"/>
      <c r="DC203" s="211"/>
      <c r="DD203" s="211"/>
      <c r="DE203" s="211"/>
      <c r="DF203" s="211"/>
      <c r="DG203" s="211"/>
      <c r="DH203" s="211"/>
      <c r="DI203" s="211"/>
      <c r="DJ203" s="211"/>
      <c r="DK203" s="211"/>
      <c r="DL203" s="211"/>
      <c r="DM203" s="211"/>
      <c r="DN203" s="211"/>
      <c r="DO203" s="211"/>
      <c r="DP203" s="211"/>
      <c r="DQ203" s="211"/>
      <c r="DR203" s="211"/>
      <c r="DS203" s="211"/>
      <c r="DT203" s="211"/>
      <c r="DU203" s="211"/>
      <c r="DV203" s="211"/>
      <c r="DW203" s="211"/>
      <c r="DX203" s="211"/>
      <c r="DY203" s="211"/>
      <c r="DZ203" s="211"/>
      <c r="EA203" s="211"/>
      <c r="EB203" s="211"/>
      <c r="EC203" s="211"/>
      <c r="ED203" s="211"/>
      <c r="EE203" s="211"/>
    </row>
    <row r="204" spans="2:135" s="15" customFormat="1" x14ac:dyDescent="0.25">
      <c r="B204" s="40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256"/>
      <c r="Q204" s="256"/>
      <c r="R204" s="256"/>
      <c r="S204" s="256"/>
      <c r="T204" s="256"/>
      <c r="U204" s="256"/>
      <c r="V204" s="256"/>
      <c r="W204" s="256"/>
      <c r="X204" s="256"/>
      <c r="Y204" s="256"/>
      <c r="Z204" s="257"/>
      <c r="AA204" s="247"/>
      <c r="AB204" s="247"/>
      <c r="AC204" s="247"/>
      <c r="AD204" s="247"/>
      <c r="AE204" s="247"/>
      <c r="AF204" s="247"/>
      <c r="AG204" s="241">
        <f t="shared" si="56"/>
        <v>218.43738983188356</v>
      </c>
      <c r="AH204" s="242">
        <f t="shared" si="57"/>
        <v>7.6562499999999999E-3</v>
      </c>
      <c r="AI204" s="234">
        <f t="shared" si="62"/>
        <v>196</v>
      </c>
      <c r="AJ204" s="234">
        <f t="shared" si="53"/>
        <v>41</v>
      </c>
      <c r="AK204" s="243">
        <f t="shared" si="58"/>
        <v>41</v>
      </c>
      <c r="AL204" s="243">
        <f t="shared" si="59"/>
        <v>0.32283464566929132</v>
      </c>
      <c r="AM204" s="238">
        <f t="shared" si="49"/>
        <v>1</v>
      </c>
      <c r="AN204" s="244">
        <f t="shared" si="60"/>
        <v>0.98139305884606309</v>
      </c>
      <c r="AO204" s="244">
        <f t="shared" si="50"/>
        <v>0.18139305884606305</v>
      </c>
      <c r="AP204" s="244">
        <f t="shared" si="51"/>
        <v>0.58139305884606307</v>
      </c>
      <c r="AQ204" s="244">
        <f t="shared" si="52"/>
        <v>0.18139305884606305</v>
      </c>
      <c r="AR204" s="244">
        <f t="shared" si="61"/>
        <v>0.58139305884606307</v>
      </c>
      <c r="AS204" s="232"/>
      <c r="AT204" s="295">
        <f t="shared" si="54"/>
        <v>0.83418410001915366</v>
      </c>
      <c r="AU204" s="296">
        <f t="shared" si="55"/>
        <v>0.98139305884606309</v>
      </c>
      <c r="AV204" s="237"/>
      <c r="AW204" s="208"/>
      <c r="AX204" s="208"/>
      <c r="AY204" s="238"/>
      <c r="AZ204" s="238"/>
      <c r="BA204" s="238"/>
      <c r="BB204" s="238"/>
      <c r="BC204" s="238"/>
      <c r="BD204" s="238"/>
      <c r="BE204" s="302"/>
      <c r="BF204" s="211"/>
      <c r="BG204" s="208"/>
      <c r="BH204" s="208"/>
      <c r="BI204" s="208"/>
      <c r="BJ204" s="208"/>
      <c r="BK204" s="208"/>
      <c r="BL204" s="208"/>
      <c r="BM204" s="208"/>
      <c r="BN204" s="208"/>
      <c r="BO204" s="208"/>
      <c r="BP204" s="208"/>
      <c r="BQ204" s="208"/>
      <c r="BR204" s="208"/>
      <c r="BS204" s="208"/>
      <c r="BT204" s="211"/>
      <c r="BU204" s="211"/>
      <c r="BV204" s="211"/>
      <c r="BW204" s="211"/>
      <c r="BX204" s="211"/>
      <c r="BY204" s="211"/>
      <c r="BZ204" s="211"/>
      <c r="CA204" s="211"/>
      <c r="CB204" s="211"/>
      <c r="CC204" s="211"/>
      <c r="CD204" s="211"/>
      <c r="CE204" s="211"/>
      <c r="CF204" s="211"/>
      <c r="CG204" s="211"/>
      <c r="CH204" s="211"/>
      <c r="CI204" s="211"/>
      <c r="CJ204" s="211"/>
      <c r="CK204" s="211"/>
      <c r="CL204" s="211"/>
      <c r="CM204" s="211"/>
      <c r="CN204" s="211"/>
      <c r="CO204" s="211"/>
      <c r="CP204" s="211"/>
      <c r="CQ204" s="211"/>
      <c r="CR204" s="211"/>
      <c r="CS204" s="211"/>
      <c r="CT204" s="211"/>
      <c r="CU204" s="211"/>
      <c r="CV204" s="211"/>
      <c r="CW204" s="211"/>
      <c r="CX204" s="211"/>
      <c r="CY204" s="211"/>
      <c r="CZ204" s="211"/>
      <c r="DA204" s="211"/>
      <c r="DB204" s="211"/>
      <c r="DC204" s="211"/>
      <c r="DD204" s="211"/>
      <c r="DE204" s="211"/>
      <c r="DF204" s="211"/>
      <c r="DG204" s="211"/>
      <c r="DH204" s="211"/>
      <c r="DI204" s="211"/>
      <c r="DJ204" s="211"/>
      <c r="DK204" s="211"/>
      <c r="DL204" s="211"/>
      <c r="DM204" s="211"/>
      <c r="DN204" s="211"/>
      <c r="DO204" s="211"/>
      <c r="DP204" s="211"/>
      <c r="DQ204" s="211"/>
      <c r="DR204" s="211"/>
      <c r="DS204" s="211"/>
      <c r="DT204" s="211"/>
      <c r="DU204" s="211"/>
      <c r="DV204" s="211"/>
      <c r="DW204" s="211"/>
      <c r="DX204" s="211"/>
      <c r="DY204" s="211"/>
      <c r="DZ204" s="211"/>
      <c r="EA204" s="211"/>
      <c r="EB204" s="211"/>
      <c r="EC204" s="211"/>
      <c r="ED204" s="211"/>
      <c r="EE204" s="211"/>
    </row>
    <row r="205" spans="2:135" s="15" customFormat="1" x14ac:dyDescent="0.25">
      <c r="B205" s="40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7"/>
      <c r="AA205" s="247"/>
      <c r="AB205" s="247"/>
      <c r="AC205" s="247"/>
      <c r="AD205" s="247"/>
      <c r="AE205" s="247"/>
      <c r="AF205" s="247"/>
      <c r="AG205" s="241">
        <f t="shared" si="56"/>
        <v>215.46339661752643</v>
      </c>
      <c r="AH205" s="242">
        <f t="shared" si="57"/>
        <v>7.6953124999999999E-3</v>
      </c>
      <c r="AI205" s="234">
        <f t="shared" si="62"/>
        <v>197</v>
      </c>
      <c r="AJ205" s="234">
        <f t="shared" si="53"/>
        <v>40</v>
      </c>
      <c r="AK205" s="243">
        <f t="shared" si="58"/>
        <v>40</v>
      </c>
      <c r="AL205" s="243">
        <f t="shared" si="59"/>
        <v>0.31496062992125984</v>
      </c>
      <c r="AM205" s="238">
        <f t="shared" si="49"/>
        <v>1</v>
      </c>
      <c r="AN205" s="244">
        <f t="shared" si="60"/>
        <v>0.95745664277664688</v>
      </c>
      <c r="AO205" s="244">
        <f t="shared" si="50"/>
        <v>0.15745664277664684</v>
      </c>
      <c r="AP205" s="244">
        <f t="shared" si="51"/>
        <v>0.55745664277664686</v>
      </c>
      <c r="AQ205" s="244">
        <f t="shared" si="52"/>
        <v>0.15745664277664684</v>
      </c>
      <c r="AR205" s="244">
        <f t="shared" si="61"/>
        <v>0.55745664277664686</v>
      </c>
      <c r="AS205" s="232"/>
      <c r="AT205" s="295">
        <f t="shared" si="54"/>
        <v>0.81383814636014995</v>
      </c>
      <c r="AU205" s="296">
        <f t="shared" si="55"/>
        <v>0.95745664277664688</v>
      </c>
      <c r="AV205" s="237"/>
      <c r="AW205" s="208"/>
      <c r="AX205" s="208"/>
      <c r="AY205" s="238"/>
      <c r="AZ205" s="238"/>
      <c r="BA205" s="238"/>
      <c r="BB205" s="238"/>
      <c r="BC205" s="238"/>
      <c r="BD205" s="238"/>
      <c r="BE205" s="302"/>
      <c r="BF205" s="211"/>
      <c r="BG205" s="208"/>
      <c r="BH205" s="208"/>
      <c r="BI205" s="208"/>
      <c r="BJ205" s="208"/>
      <c r="BK205" s="208"/>
      <c r="BL205" s="208"/>
      <c r="BM205" s="208"/>
      <c r="BN205" s="208"/>
      <c r="BO205" s="208"/>
      <c r="BP205" s="208"/>
      <c r="BQ205" s="208"/>
      <c r="BR205" s="208"/>
      <c r="BS205" s="208"/>
      <c r="BT205" s="211"/>
      <c r="BU205" s="211"/>
      <c r="BV205" s="211"/>
      <c r="BW205" s="211"/>
      <c r="BX205" s="211"/>
      <c r="BY205" s="211"/>
      <c r="BZ205" s="211"/>
      <c r="CA205" s="211"/>
      <c r="CB205" s="211"/>
      <c r="CC205" s="211"/>
      <c r="CD205" s="211"/>
      <c r="CE205" s="211"/>
      <c r="CF205" s="211"/>
      <c r="CG205" s="211"/>
      <c r="CH205" s="211"/>
      <c r="CI205" s="211"/>
      <c r="CJ205" s="211"/>
      <c r="CK205" s="211"/>
      <c r="CL205" s="211"/>
      <c r="CM205" s="211"/>
      <c r="CN205" s="211"/>
      <c r="CO205" s="211"/>
      <c r="CP205" s="211"/>
      <c r="CQ205" s="211"/>
      <c r="CR205" s="211"/>
      <c r="CS205" s="211"/>
      <c r="CT205" s="211"/>
      <c r="CU205" s="211"/>
      <c r="CV205" s="211"/>
      <c r="CW205" s="211"/>
      <c r="CX205" s="211"/>
      <c r="CY205" s="211"/>
      <c r="CZ205" s="211"/>
      <c r="DA205" s="211"/>
      <c r="DB205" s="211"/>
      <c r="DC205" s="211"/>
      <c r="DD205" s="211"/>
      <c r="DE205" s="211"/>
      <c r="DF205" s="211"/>
      <c r="DG205" s="211"/>
      <c r="DH205" s="211"/>
      <c r="DI205" s="211"/>
      <c r="DJ205" s="211"/>
      <c r="DK205" s="211"/>
      <c r="DL205" s="211"/>
      <c r="DM205" s="211"/>
      <c r="DN205" s="211"/>
      <c r="DO205" s="211"/>
      <c r="DP205" s="211"/>
      <c r="DQ205" s="211"/>
      <c r="DR205" s="211"/>
      <c r="DS205" s="211"/>
      <c r="DT205" s="211"/>
      <c r="DU205" s="211"/>
      <c r="DV205" s="211"/>
      <c r="DW205" s="211"/>
      <c r="DX205" s="211"/>
      <c r="DY205" s="211"/>
      <c r="DZ205" s="211"/>
      <c r="EA205" s="211"/>
      <c r="EB205" s="211"/>
      <c r="EC205" s="211"/>
      <c r="ED205" s="211"/>
      <c r="EE205" s="211"/>
    </row>
    <row r="206" spans="2:135" s="15" customFormat="1" x14ac:dyDescent="0.25">
      <c r="B206" s="40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256"/>
      <c r="Q206" s="256"/>
      <c r="R206" s="256"/>
      <c r="S206" s="256"/>
      <c r="T206" s="256"/>
      <c r="U206" s="256"/>
      <c r="V206" s="256"/>
      <c r="W206" s="256"/>
      <c r="X206" s="256"/>
      <c r="Y206" s="256"/>
      <c r="Z206" s="257"/>
      <c r="AA206" s="247"/>
      <c r="AB206" s="247"/>
      <c r="AC206" s="247"/>
      <c r="AD206" s="247"/>
      <c r="AE206" s="247"/>
      <c r="AF206" s="247"/>
      <c r="AG206" s="241">
        <f t="shared" si="56"/>
        <v>212.45695540817522</v>
      </c>
      <c r="AH206" s="242">
        <f t="shared" si="57"/>
        <v>7.7343749999999999E-3</v>
      </c>
      <c r="AI206" s="234">
        <f t="shared" si="62"/>
        <v>198</v>
      </c>
      <c r="AJ206" s="234">
        <f t="shared" si="53"/>
        <v>39</v>
      </c>
      <c r="AK206" s="243">
        <f t="shared" si="58"/>
        <v>39</v>
      </c>
      <c r="AL206" s="243">
        <f t="shared" si="59"/>
        <v>0.30708661417322836</v>
      </c>
      <c r="AM206" s="238">
        <f t="shared" si="49"/>
        <v>1</v>
      </c>
      <c r="AN206" s="244">
        <f t="shared" si="60"/>
        <v>0.93352022670723078</v>
      </c>
      <c r="AO206" s="244">
        <f t="shared" si="50"/>
        <v>0.13352022670723074</v>
      </c>
      <c r="AP206" s="244">
        <f t="shared" si="51"/>
        <v>0.53352022670723076</v>
      </c>
      <c r="AQ206" s="244">
        <f t="shared" si="52"/>
        <v>0.13352022670723074</v>
      </c>
      <c r="AR206" s="244">
        <f t="shared" si="61"/>
        <v>0.53352022670723076</v>
      </c>
      <c r="AS206" s="232"/>
      <c r="AT206" s="295">
        <f t="shared" si="54"/>
        <v>0.79349219270114624</v>
      </c>
      <c r="AU206" s="296">
        <f t="shared" si="55"/>
        <v>0.93352022670723078</v>
      </c>
      <c r="AV206" s="237"/>
      <c r="AW206" s="208"/>
      <c r="AX206" s="208"/>
      <c r="AY206" s="238"/>
      <c r="AZ206" s="238"/>
      <c r="BA206" s="238"/>
      <c r="BB206" s="238"/>
      <c r="BC206" s="238"/>
      <c r="BD206" s="238"/>
      <c r="BE206" s="302"/>
      <c r="BF206" s="211"/>
      <c r="BG206" s="208"/>
      <c r="BH206" s="208"/>
      <c r="BI206" s="208"/>
      <c r="BJ206" s="208"/>
      <c r="BK206" s="208"/>
      <c r="BL206" s="208"/>
      <c r="BM206" s="208"/>
      <c r="BN206" s="208"/>
      <c r="BO206" s="208"/>
      <c r="BP206" s="208"/>
      <c r="BQ206" s="208"/>
      <c r="BR206" s="208"/>
      <c r="BS206" s="208"/>
      <c r="BT206" s="211"/>
      <c r="BU206" s="211"/>
      <c r="BV206" s="211"/>
      <c r="BW206" s="211"/>
      <c r="BX206" s="211"/>
      <c r="BY206" s="211"/>
      <c r="BZ206" s="211"/>
      <c r="CA206" s="211"/>
      <c r="CB206" s="211"/>
      <c r="CC206" s="211"/>
      <c r="CD206" s="211"/>
      <c r="CE206" s="211"/>
      <c r="CF206" s="211"/>
      <c r="CG206" s="211"/>
      <c r="CH206" s="211"/>
      <c r="CI206" s="211"/>
      <c r="CJ206" s="211"/>
      <c r="CK206" s="211"/>
      <c r="CL206" s="211"/>
      <c r="CM206" s="211"/>
      <c r="CN206" s="211"/>
      <c r="CO206" s="211"/>
      <c r="CP206" s="211"/>
      <c r="CQ206" s="211"/>
      <c r="CR206" s="211"/>
      <c r="CS206" s="211"/>
      <c r="CT206" s="211"/>
      <c r="CU206" s="211"/>
      <c r="CV206" s="211"/>
      <c r="CW206" s="211"/>
      <c r="CX206" s="211"/>
      <c r="CY206" s="211"/>
      <c r="CZ206" s="211"/>
      <c r="DA206" s="211"/>
      <c r="DB206" s="211"/>
      <c r="DC206" s="211"/>
      <c r="DD206" s="211"/>
      <c r="DE206" s="211"/>
      <c r="DF206" s="211"/>
      <c r="DG206" s="211"/>
      <c r="DH206" s="211"/>
      <c r="DI206" s="211"/>
      <c r="DJ206" s="211"/>
      <c r="DK206" s="211"/>
      <c r="DL206" s="211"/>
      <c r="DM206" s="211"/>
      <c r="DN206" s="211"/>
      <c r="DO206" s="211"/>
      <c r="DP206" s="211"/>
      <c r="DQ206" s="211"/>
      <c r="DR206" s="211"/>
      <c r="DS206" s="211"/>
      <c r="DT206" s="211"/>
      <c r="DU206" s="211"/>
      <c r="DV206" s="211"/>
      <c r="DW206" s="211"/>
      <c r="DX206" s="211"/>
      <c r="DY206" s="211"/>
      <c r="DZ206" s="211"/>
      <c r="EA206" s="211"/>
      <c r="EB206" s="211"/>
      <c r="EC206" s="211"/>
      <c r="ED206" s="211"/>
      <c r="EE206" s="211"/>
    </row>
    <row r="207" spans="2:135" s="15" customFormat="1" x14ac:dyDescent="0.25">
      <c r="B207" s="40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256"/>
      <c r="Q207" s="256"/>
      <c r="R207" s="256"/>
      <c r="S207" s="256"/>
      <c r="T207" s="256"/>
      <c r="U207" s="256"/>
      <c r="V207" s="256"/>
      <c r="W207" s="256"/>
      <c r="X207" s="256"/>
      <c r="Y207" s="256"/>
      <c r="Z207" s="257"/>
      <c r="AA207" s="247"/>
      <c r="AB207" s="247"/>
      <c r="AC207" s="247"/>
      <c r="AD207" s="247"/>
      <c r="AE207" s="247"/>
      <c r="AF207" s="247"/>
      <c r="AG207" s="241">
        <f t="shared" si="56"/>
        <v>209.41851896281776</v>
      </c>
      <c r="AH207" s="242">
        <f t="shared" si="57"/>
        <v>7.7734375E-3</v>
      </c>
      <c r="AI207" s="234">
        <f t="shared" si="62"/>
        <v>199</v>
      </c>
      <c r="AJ207" s="234">
        <f t="shared" si="53"/>
        <v>38</v>
      </c>
      <c r="AK207" s="243">
        <f t="shared" si="58"/>
        <v>38</v>
      </c>
      <c r="AL207" s="243">
        <f t="shared" si="59"/>
        <v>0.29921259842519687</v>
      </c>
      <c r="AM207" s="238">
        <f t="shared" si="49"/>
        <v>1</v>
      </c>
      <c r="AN207" s="244">
        <f t="shared" si="60"/>
        <v>0.90958381063781468</v>
      </c>
      <c r="AO207" s="244">
        <f t="shared" si="50"/>
        <v>0.10958381063781464</v>
      </c>
      <c r="AP207" s="244">
        <f t="shared" si="51"/>
        <v>0.50958381063781466</v>
      </c>
      <c r="AQ207" s="244">
        <f t="shared" si="52"/>
        <v>0.10958381063781464</v>
      </c>
      <c r="AR207" s="244">
        <f t="shared" si="61"/>
        <v>0.50958381063781466</v>
      </c>
      <c r="AS207" s="232"/>
      <c r="AT207" s="295">
        <f t="shared" si="54"/>
        <v>0.77314623904214252</v>
      </c>
      <c r="AU207" s="296">
        <f t="shared" si="55"/>
        <v>0.90958381063781468</v>
      </c>
      <c r="AV207" s="237"/>
      <c r="AW207" s="208"/>
      <c r="AX207" s="208"/>
      <c r="AY207" s="238"/>
      <c r="AZ207" s="238"/>
      <c r="BA207" s="238"/>
      <c r="BB207" s="238"/>
      <c r="BC207" s="238"/>
      <c r="BD207" s="238"/>
      <c r="BE207" s="302"/>
      <c r="BF207" s="211"/>
      <c r="BG207" s="208"/>
      <c r="BH207" s="208"/>
      <c r="BI207" s="208"/>
      <c r="BJ207" s="208"/>
      <c r="BK207" s="208"/>
      <c r="BL207" s="208"/>
      <c r="BM207" s="208"/>
      <c r="BN207" s="208"/>
      <c r="BO207" s="208"/>
      <c r="BP207" s="208"/>
      <c r="BQ207" s="208"/>
      <c r="BR207" s="208"/>
      <c r="BS207" s="208"/>
      <c r="BT207" s="211"/>
      <c r="BU207" s="211"/>
      <c r="BV207" s="211"/>
      <c r="BW207" s="211"/>
      <c r="BX207" s="211"/>
      <c r="BY207" s="211"/>
      <c r="BZ207" s="211"/>
      <c r="CA207" s="211"/>
      <c r="CB207" s="211"/>
      <c r="CC207" s="211"/>
      <c r="CD207" s="211"/>
      <c r="CE207" s="211"/>
      <c r="CF207" s="211"/>
      <c r="CG207" s="211"/>
      <c r="CH207" s="211"/>
      <c r="CI207" s="211"/>
      <c r="CJ207" s="211"/>
      <c r="CK207" s="211"/>
      <c r="CL207" s="211"/>
      <c r="CM207" s="211"/>
      <c r="CN207" s="211"/>
      <c r="CO207" s="211"/>
      <c r="CP207" s="211"/>
      <c r="CQ207" s="211"/>
      <c r="CR207" s="211"/>
      <c r="CS207" s="211"/>
      <c r="CT207" s="211"/>
      <c r="CU207" s="211"/>
      <c r="CV207" s="211"/>
      <c r="CW207" s="211"/>
      <c r="CX207" s="211"/>
      <c r="CY207" s="211"/>
      <c r="CZ207" s="211"/>
      <c r="DA207" s="211"/>
      <c r="DB207" s="211"/>
      <c r="DC207" s="211"/>
      <c r="DD207" s="211"/>
      <c r="DE207" s="211"/>
      <c r="DF207" s="211"/>
      <c r="DG207" s="211"/>
      <c r="DH207" s="211"/>
      <c r="DI207" s="211"/>
      <c r="DJ207" s="211"/>
      <c r="DK207" s="211"/>
      <c r="DL207" s="211"/>
      <c r="DM207" s="211"/>
      <c r="DN207" s="211"/>
      <c r="DO207" s="211"/>
      <c r="DP207" s="211"/>
      <c r="DQ207" s="211"/>
      <c r="DR207" s="211"/>
      <c r="DS207" s="211"/>
      <c r="DT207" s="211"/>
      <c r="DU207" s="211"/>
      <c r="DV207" s="211"/>
      <c r="DW207" s="211"/>
      <c r="DX207" s="211"/>
      <c r="DY207" s="211"/>
      <c r="DZ207" s="211"/>
      <c r="EA207" s="211"/>
      <c r="EB207" s="211"/>
      <c r="EC207" s="211"/>
      <c r="ED207" s="211"/>
      <c r="EE207" s="211"/>
    </row>
    <row r="208" spans="2:135" s="15" customFormat="1" x14ac:dyDescent="0.25">
      <c r="B208" s="40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256"/>
      <c r="Q208" s="256"/>
      <c r="R208" s="256"/>
      <c r="S208" s="256"/>
      <c r="T208" s="256"/>
      <c r="U208" s="256"/>
      <c r="V208" s="256"/>
      <c r="W208" s="256"/>
      <c r="X208" s="256"/>
      <c r="Y208" s="256"/>
      <c r="Z208" s="257"/>
      <c r="AA208" s="247"/>
      <c r="AB208" s="247"/>
      <c r="AC208" s="247"/>
      <c r="AD208" s="247"/>
      <c r="AE208" s="247"/>
      <c r="AF208" s="247"/>
      <c r="AG208" s="241">
        <f t="shared" si="56"/>
        <v>206.34854485880635</v>
      </c>
      <c r="AH208" s="242">
        <f t="shared" si="57"/>
        <v>7.8125E-3</v>
      </c>
      <c r="AI208" s="234">
        <f t="shared" si="62"/>
        <v>200</v>
      </c>
      <c r="AJ208" s="234">
        <f t="shared" si="53"/>
        <v>37</v>
      </c>
      <c r="AK208" s="243">
        <f t="shared" si="58"/>
        <v>37</v>
      </c>
      <c r="AL208" s="243">
        <f t="shared" si="59"/>
        <v>0.29133858267716534</v>
      </c>
      <c r="AM208" s="238">
        <f t="shared" si="49"/>
        <v>1</v>
      </c>
      <c r="AN208" s="244">
        <f t="shared" si="60"/>
        <v>0.88564739456839836</v>
      </c>
      <c r="AO208" s="244">
        <f t="shared" si="50"/>
        <v>8.5647394568398316E-2</v>
      </c>
      <c r="AP208" s="244">
        <f t="shared" si="51"/>
        <v>0.48564739456839834</v>
      </c>
      <c r="AQ208" s="244">
        <f t="shared" si="52"/>
        <v>8.5647394568398316E-2</v>
      </c>
      <c r="AR208" s="244">
        <f t="shared" si="61"/>
        <v>0.48564739456839834</v>
      </c>
      <c r="AS208" s="232"/>
      <c r="AT208" s="295">
        <f t="shared" si="54"/>
        <v>0.75280028538313859</v>
      </c>
      <c r="AU208" s="296">
        <f t="shared" si="55"/>
        <v>0.88564739456839836</v>
      </c>
      <c r="AV208" s="237"/>
      <c r="AW208" s="208"/>
      <c r="AX208" s="208"/>
      <c r="AY208" s="238"/>
      <c r="AZ208" s="238"/>
      <c r="BA208" s="238"/>
      <c r="BB208" s="238"/>
      <c r="BC208" s="238"/>
      <c r="BD208" s="238"/>
      <c r="BE208" s="302"/>
      <c r="BF208" s="211"/>
      <c r="BG208" s="208"/>
      <c r="BH208" s="208"/>
      <c r="BI208" s="208"/>
      <c r="BJ208" s="208"/>
      <c r="BK208" s="208"/>
      <c r="BL208" s="208"/>
      <c r="BM208" s="208"/>
      <c r="BN208" s="208"/>
      <c r="BO208" s="208"/>
      <c r="BP208" s="208"/>
      <c r="BQ208" s="208"/>
      <c r="BR208" s="208"/>
      <c r="BS208" s="208"/>
      <c r="BT208" s="211"/>
      <c r="BU208" s="211"/>
      <c r="BV208" s="211"/>
      <c r="BW208" s="211"/>
      <c r="BX208" s="211"/>
      <c r="BY208" s="211"/>
      <c r="BZ208" s="211"/>
      <c r="CA208" s="211"/>
      <c r="CB208" s="211"/>
      <c r="CC208" s="211"/>
      <c r="CD208" s="211"/>
      <c r="CE208" s="211"/>
      <c r="CF208" s="211"/>
      <c r="CG208" s="211"/>
      <c r="CH208" s="211"/>
      <c r="CI208" s="211"/>
      <c r="CJ208" s="211"/>
      <c r="CK208" s="211"/>
      <c r="CL208" s="211"/>
      <c r="CM208" s="211"/>
      <c r="CN208" s="211"/>
      <c r="CO208" s="211"/>
      <c r="CP208" s="211"/>
      <c r="CQ208" s="211"/>
      <c r="CR208" s="211"/>
      <c r="CS208" s="211"/>
      <c r="CT208" s="211"/>
      <c r="CU208" s="211"/>
      <c r="CV208" s="211"/>
      <c r="CW208" s="211"/>
      <c r="CX208" s="211"/>
      <c r="CY208" s="211"/>
      <c r="CZ208" s="211"/>
      <c r="DA208" s="211"/>
      <c r="DB208" s="211"/>
      <c r="DC208" s="211"/>
      <c r="DD208" s="211"/>
      <c r="DE208" s="211"/>
      <c r="DF208" s="211"/>
      <c r="DG208" s="211"/>
      <c r="DH208" s="211"/>
      <c r="DI208" s="211"/>
      <c r="DJ208" s="211"/>
      <c r="DK208" s="211"/>
      <c r="DL208" s="211"/>
      <c r="DM208" s="211"/>
      <c r="DN208" s="211"/>
      <c r="DO208" s="211"/>
      <c r="DP208" s="211"/>
      <c r="DQ208" s="211"/>
      <c r="DR208" s="211"/>
      <c r="DS208" s="211"/>
      <c r="DT208" s="211"/>
      <c r="DU208" s="211"/>
      <c r="DV208" s="211"/>
      <c r="DW208" s="211"/>
      <c r="DX208" s="211"/>
      <c r="DY208" s="211"/>
      <c r="DZ208" s="211"/>
      <c r="EA208" s="211"/>
      <c r="EB208" s="211"/>
      <c r="EC208" s="211"/>
      <c r="ED208" s="211"/>
      <c r="EE208" s="211"/>
    </row>
    <row r="209" spans="2:135" s="15" customFormat="1" x14ac:dyDescent="0.25">
      <c r="B209" s="40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7"/>
      <c r="AA209" s="247"/>
      <c r="AB209" s="247"/>
      <c r="AC209" s="247"/>
      <c r="AD209" s="247"/>
      <c r="AE209" s="247"/>
      <c r="AF209" s="247"/>
      <c r="AG209" s="241">
        <f t="shared" si="56"/>
        <v>203.24749542294879</v>
      </c>
      <c r="AH209" s="242">
        <f t="shared" si="57"/>
        <v>7.8515625000000009E-3</v>
      </c>
      <c r="AI209" s="234">
        <f t="shared" si="62"/>
        <v>201</v>
      </c>
      <c r="AJ209" s="234">
        <f t="shared" si="53"/>
        <v>36</v>
      </c>
      <c r="AK209" s="243">
        <f t="shared" si="58"/>
        <v>36</v>
      </c>
      <c r="AL209" s="243">
        <f t="shared" si="59"/>
        <v>0.28346456692913385</v>
      </c>
      <c r="AM209" s="238">
        <f t="shared" si="49"/>
        <v>1</v>
      </c>
      <c r="AN209" s="244">
        <f t="shared" si="60"/>
        <v>0.86171097849898226</v>
      </c>
      <c r="AO209" s="244">
        <f t="shared" si="50"/>
        <v>6.1710978498982216E-2</v>
      </c>
      <c r="AP209" s="244">
        <f t="shared" si="51"/>
        <v>0.46171097849898224</v>
      </c>
      <c r="AQ209" s="244">
        <f t="shared" si="52"/>
        <v>6.1710978498982216E-2</v>
      </c>
      <c r="AR209" s="244">
        <f t="shared" si="61"/>
        <v>0.46171097849898224</v>
      </c>
      <c r="AS209" s="232"/>
      <c r="AT209" s="295">
        <f t="shared" si="54"/>
        <v>0.73245433172413488</v>
      </c>
      <c r="AU209" s="296">
        <f t="shared" si="55"/>
        <v>0.86171097849898226</v>
      </c>
      <c r="AV209" s="237"/>
      <c r="AW209" s="208"/>
      <c r="AX209" s="208"/>
      <c r="AY209" s="238"/>
      <c r="AZ209" s="238"/>
      <c r="BA209" s="238"/>
      <c r="BB209" s="238"/>
      <c r="BC209" s="238"/>
      <c r="BD209" s="238"/>
      <c r="BE209" s="302"/>
      <c r="BF209" s="211"/>
      <c r="BG209" s="208"/>
      <c r="BH209" s="208"/>
      <c r="BI209" s="208"/>
      <c r="BJ209" s="208"/>
      <c r="BK209" s="208"/>
      <c r="BL209" s="208"/>
      <c r="BM209" s="208"/>
      <c r="BN209" s="208"/>
      <c r="BO209" s="208"/>
      <c r="BP209" s="208"/>
      <c r="BQ209" s="208"/>
      <c r="BR209" s="208"/>
      <c r="BS209" s="208"/>
      <c r="BT209" s="211"/>
      <c r="BU209" s="211"/>
      <c r="BV209" s="211"/>
      <c r="BW209" s="211"/>
      <c r="BX209" s="211"/>
      <c r="BY209" s="211"/>
      <c r="BZ209" s="211"/>
      <c r="CA209" s="211"/>
      <c r="CB209" s="211"/>
      <c r="CC209" s="211"/>
      <c r="CD209" s="211"/>
      <c r="CE209" s="211"/>
      <c r="CF209" s="211"/>
      <c r="CG209" s="211"/>
      <c r="CH209" s="211"/>
      <c r="CI209" s="211"/>
      <c r="CJ209" s="211"/>
      <c r="CK209" s="211"/>
      <c r="CL209" s="211"/>
      <c r="CM209" s="211"/>
      <c r="CN209" s="211"/>
      <c r="CO209" s="211"/>
      <c r="CP209" s="211"/>
      <c r="CQ209" s="211"/>
      <c r="CR209" s="211"/>
      <c r="CS209" s="211"/>
      <c r="CT209" s="211"/>
      <c r="CU209" s="211"/>
      <c r="CV209" s="211"/>
      <c r="CW209" s="211"/>
      <c r="CX209" s="211"/>
      <c r="CY209" s="211"/>
      <c r="CZ209" s="211"/>
      <c r="DA209" s="211"/>
      <c r="DB209" s="211"/>
      <c r="DC209" s="211"/>
      <c r="DD209" s="211"/>
      <c r="DE209" s="211"/>
      <c r="DF209" s="211"/>
      <c r="DG209" s="211"/>
      <c r="DH209" s="211"/>
      <c r="DI209" s="211"/>
      <c r="DJ209" s="211"/>
      <c r="DK209" s="211"/>
      <c r="DL209" s="211"/>
      <c r="DM209" s="211"/>
      <c r="DN209" s="211"/>
      <c r="DO209" s="211"/>
      <c r="DP209" s="211"/>
      <c r="DQ209" s="211"/>
      <c r="DR209" s="211"/>
      <c r="DS209" s="211"/>
      <c r="DT209" s="211"/>
      <c r="DU209" s="211"/>
      <c r="DV209" s="211"/>
      <c r="DW209" s="211"/>
      <c r="DX209" s="211"/>
      <c r="DY209" s="211"/>
      <c r="DZ209" s="211"/>
      <c r="EA209" s="211"/>
      <c r="EB209" s="211"/>
      <c r="EC209" s="211"/>
      <c r="ED209" s="211"/>
      <c r="EE209" s="211"/>
    </row>
    <row r="210" spans="2:135" s="15" customFormat="1" x14ac:dyDescent="0.25">
      <c r="B210" s="40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256"/>
      <c r="Q210" s="256"/>
      <c r="R210" s="256"/>
      <c r="S210" s="256"/>
      <c r="T210" s="256"/>
      <c r="U210" s="256"/>
      <c r="V210" s="256"/>
      <c r="W210" s="256"/>
      <c r="X210" s="256"/>
      <c r="Y210" s="256"/>
      <c r="Z210" s="257"/>
      <c r="AA210" s="247"/>
      <c r="AB210" s="247"/>
      <c r="AC210" s="247"/>
      <c r="AD210" s="247"/>
      <c r="AE210" s="247"/>
      <c r="AF210" s="247"/>
      <c r="AG210" s="241">
        <f t="shared" si="56"/>
        <v>200.1158376618836</v>
      </c>
      <c r="AH210" s="242">
        <f t="shared" si="57"/>
        <v>7.8906250000000001E-3</v>
      </c>
      <c r="AI210" s="234">
        <f t="shared" si="62"/>
        <v>202</v>
      </c>
      <c r="AJ210" s="234">
        <f t="shared" si="53"/>
        <v>35</v>
      </c>
      <c r="AK210" s="243">
        <f t="shared" si="58"/>
        <v>35</v>
      </c>
      <c r="AL210" s="243">
        <f t="shared" si="59"/>
        <v>0.27559055118110237</v>
      </c>
      <c r="AM210" s="238">
        <f t="shared" si="49"/>
        <v>1</v>
      </c>
      <c r="AN210" s="244">
        <f t="shared" si="60"/>
        <v>0.83777456242956605</v>
      </c>
      <c r="AO210" s="244">
        <f t="shared" si="50"/>
        <v>3.7774562429566005E-2</v>
      </c>
      <c r="AP210" s="244">
        <f t="shared" si="51"/>
        <v>0.43777456242956603</v>
      </c>
      <c r="AQ210" s="244">
        <f t="shared" si="52"/>
        <v>3.7774562429566005E-2</v>
      </c>
      <c r="AR210" s="244">
        <f t="shared" si="61"/>
        <v>0.43777456242956603</v>
      </c>
      <c r="AS210" s="232"/>
      <c r="AT210" s="295">
        <f t="shared" si="54"/>
        <v>0.71210837806513116</v>
      </c>
      <c r="AU210" s="296">
        <f t="shared" si="55"/>
        <v>0.83777456242956605</v>
      </c>
      <c r="AV210" s="237"/>
      <c r="AW210" s="208"/>
      <c r="AX210" s="208"/>
      <c r="AY210" s="238"/>
      <c r="AZ210" s="238"/>
      <c r="BA210" s="238"/>
      <c r="BB210" s="238"/>
      <c r="BC210" s="238"/>
      <c r="BD210" s="238"/>
      <c r="BE210" s="302"/>
      <c r="BF210" s="211"/>
      <c r="BG210" s="208"/>
      <c r="BH210" s="208"/>
      <c r="BI210" s="208"/>
      <c r="BJ210" s="208"/>
      <c r="BK210" s="208"/>
      <c r="BL210" s="208"/>
      <c r="BM210" s="208"/>
      <c r="BN210" s="208"/>
      <c r="BO210" s="208"/>
      <c r="BP210" s="208"/>
      <c r="BQ210" s="208"/>
      <c r="BR210" s="208"/>
      <c r="BS210" s="208"/>
      <c r="BT210" s="211"/>
      <c r="BU210" s="211"/>
      <c r="BV210" s="211"/>
      <c r="BW210" s="211"/>
      <c r="BX210" s="211"/>
      <c r="BY210" s="211"/>
      <c r="BZ210" s="211"/>
      <c r="CA210" s="211"/>
      <c r="CB210" s="211"/>
      <c r="CC210" s="211"/>
      <c r="CD210" s="211"/>
      <c r="CE210" s="211"/>
      <c r="CF210" s="211"/>
      <c r="CG210" s="211"/>
      <c r="CH210" s="211"/>
      <c r="CI210" s="211"/>
      <c r="CJ210" s="211"/>
      <c r="CK210" s="211"/>
      <c r="CL210" s="211"/>
      <c r="CM210" s="211"/>
      <c r="CN210" s="211"/>
      <c r="CO210" s="211"/>
      <c r="CP210" s="211"/>
      <c r="CQ210" s="211"/>
      <c r="CR210" s="211"/>
      <c r="CS210" s="211"/>
      <c r="CT210" s="211"/>
      <c r="CU210" s="211"/>
      <c r="CV210" s="211"/>
      <c r="CW210" s="211"/>
      <c r="CX210" s="211"/>
      <c r="CY210" s="211"/>
      <c r="CZ210" s="211"/>
      <c r="DA210" s="211"/>
      <c r="DB210" s="211"/>
      <c r="DC210" s="211"/>
      <c r="DD210" s="211"/>
      <c r="DE210" s="211"/>
      <c r="DF210" s="211"/>
      <c r="DG210" s="211"/>
      <c r="DH210" s="211"/>
      <c r="DI210" s="211"/>
      <c r="DJ210" s="211"/>
      <c r="DK210" s="211"/>
      <c r="DL210" s="211"/>
      <c r="DM210" s="211"/>
      <c r="DN210" s="211"/>
      <c r="DO210" s="211"/>
      <c r="DP210" s="211"/>
      <c r="DQ210" s="211"/>
      <c r="DR210" s="211"/>
      <c r="DS210" s="211"/>
      <c r="DT210" s="211"/>
      <c r="DU210" s="211"/>
      <c r="DV210" s="211"/>
      <c r="DW210" s="211"/>
      <c r="DX210" s="211"/>
      <c r="DY210" s="211"/>
      <c r="DZ210" s="211"/>
      <c r="EA210" s="211"/>
      <c r="EB210" s="211"/>
      <c r="EC210" s="211"/>
      <c r="ED210" s="211"/>
      <c r="EE210" s="211"/>
    </row>
    <row r="211" spans="2:135" s="15" customFormat="1" x14ac:dyDescent="0.25">
      <c r="B211" s="40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256"/>
      <c r="Q211" s="256"/>
      <c r="R211" s="256"/>
      <c r="S211" s="256"/>
      <c r="T211" s="256"/>
      <c r="U211" s="256"/>
      <c r="V211" s="256"/>
      <c r="W211" s="256"/>
      <c r="X211" s="256"/>
      <c r="Y211" s="256"/>
      <c r="Z211" s="257"/>
      <c r="AA211" s="247"/>
      <c r="AB211" s="247"/>
      <c r="AC211" s="247"/>
      <c r="AD211" s="247"/>
      <c r="AE211" s="247"/>
      <c r="AF211" s="247"/>
      <c r="AG211" s="241">
        <f t="shared" si="56"/>
        <v>196.95404319175043</v>
      </c>
      <c r="AH211" s="242">
        <f t="shared" si="57"/>
        <v>7.929687500000001E-3</v>
      </c>
      <c r="AI211" s="234">
        <f t="shared" si="62"/>
        <v>203</v>
      </c>
      <c r="AJ211" s="234">
        <f t="shared" si="53"/>
        <v>34</v>
      </c>
      <c r="AK211" s="243">
        <f t="shared" si="58"/>
        <v>34</v>
      </c>
      <c r="AL211" s="243">
        <f t="shared" si="59"/>
        <v>0.26771653543307089</v>
      </c>
      <c r="AM211" s="238">
        <f t="shared" si="49"/>
        <v>1</v>
      </c>
      <c r="AN211" s="244">
        <f t="shared" si="60"/>
        <v>0.81383814636014995</v>
      </c>
      <c r="AO211" s="244">
        <f t="shared" si="50"/>
        <v>1.3838146360149906E-2</v>
      </c>
      <c r="AP211" s="244">
        <f t="shared" si="51"/>
        <v>0.41383814636014993</v>
      </c>
      <c r="AQ211" s="244">
        <f t="shared" si="52"/>
        <v>1.3838146360149906E-2</v>
      </c>
      <c r="AR211" s="244">
        <f t="shared" si="61"/>
        <v>0.41383814636014993</v>
      </c>
      <c r="AS211" s="232"/>
      <c r="AT211" s="295">
        <f t="shared" si="54"/>
        <v>0.69176242440612745</v>
      </c>
      <c r="AU211" s="296">
        <f t="shared" si="55"/>
        <v>0.81383814636014995</v>
      </c>
      <c r="AV211" s="237"/>
      <c r="AW211" s="208"/>
      <c r="AX211" s="208"/>
      <c r="AY211" s="238"/>
      <c r="AZ211" s="238"/>
      <c r="BA211" s="238"/>
      <c r="BB211" s="238"/>
      <c r="BC211" s="238"/>
      <c r="BD211" s="238"/>
      <c r="BE211" s="302"/>
      <c r="BF211" s="211"/>
      <c r="BG211" s="208"/>
      <c r="BH211" s="208"/>
      <c r="BI211" s="208"/>
      <c r="BJ211" s="208"/>
      <c r="BK211" s="208"/>
      <c r="BL211" s="208"/>
      <c r="BM211" s="208"/>
      <c r="BN211" s="208"/>
      <c r="BO211" s="208"/>
      <c r="BP211" s="208"/>
      <c r="BQ211" s="208"/>
      <c r="BR211" s="208"/>
      <c r="BS211" s="208"/>
      <c r="BT211" s="211"/>
      <c r="BU211" s="211"/>
      <c r="BV211" s="211"/>
      <c r="BW211" s="211"/>
      <c r="BX211" s="211"/>
      <c r="BY211" s="211"/>
      <c r="BZ211" s="211"/>
      <c r="CA211" s="211"/>
      <c r="CB211" s="211"/>
      <c r="CC211" s="211"/>
      <c r="CD211" s="211"/>
      <c r="CE211" s="211"/>
      <c r="CF211" s="211"/>
      <c r="CG211" s="211"/>
      <c r="CH211" s="211"/>
      <c r="CI211" s="211"/>
      <c r="CJ211" s="211"/>
      <c r="CK211" s="211"/>
      <c r="CL211" s="211"/>
      <c r="CM211" s="211"/>
      <c r="CN211" s="211"/>
      <c r="CO211" s="211"/>
      <c r="CP211" s="211"/>
      <c r="CQ211" s="211"/>
      <c r="CR211" s="211"/>
      <c r="CS211" s="211"/>
      <c r="CT211" s="211"/>
      <c r="CU211" s="211"/>
      <c r="CV211" s="211"/>
      <c r="CW211" s="211"/>
      <c r="CX211" s="211"/>
      <c r="CY211" s="211"/>
      <c r="CZ211" s="211"/>
      <c r="DA211" s="211"/>
      <c r="DB211" s="211"/>
      <c r="DC211" s="211"/>
      <c r="DD211" s="211"/>
      <c r="DE211" s="211"/>
      <c r="DF211" s="211"/>
      <c r="DG211" s="211"/>
      <c r="DH211" s="211"/>
      <c r="DI211" s="211"/>
      <c r="DJ211" s="211"/>
      <c r="DK211" s="211"/>
      <c r="DL211" s="211"/>
      <c r="DM211" s="211"/>
      <c r="DN211" s="211"/>
      <c r="DO211" s="211"/>
      <c r="DP211" s="211"/>
      <c r="DQ211" s="211"/>
      <c r="DR211" s="211"/>
      <c r="DS211" s="211"/>
      <c r="DT211" s="211"/>
      <c r="DU211" s="211"/>
      <c r="DV211" s="211"/>
      <c r="DW211" s="211"/>
      <c r="DX211" s="211"/>
      <c r="DY211" s="211"/>
      <c r="DZ211" s="211"/>
      <c r="EA211" s="211"/>
      <c r="EB211" s="211"/>
      <c r="EC211" s="211"/>
      <c r="ED211" s="211"/>
      <c r="EE211" s="211"/>
    </row>
    <row r="212" spans="2:135" s="15" customFormat="1" x14ac:dyDescent="0.25">
      <c r="B212" s="40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7"/>
      <c r="AA212" s="247"/>
      <c r="AB212" s="247"/>
      <c r="AC212" s="247"/>
      <c r="AD212" s="247"/>
      <c r="AE212" s="247"/>
      <c r="AF212" s="247"/>
      <c r="AG212" s="241">
        <f t="shared" si="56"/>
        <v>193.76258816716646</v>
      </c>
      <c r="AH212" s="242">
        <f t="shared" si="57"/>
        <v>7.9687500000000001E-3</v>
      </c>
      <c r="AI212" s="234">
        <f t="shared" si="62"/>
        <v>204</v>
      </c>
      <c r="AJ212" s="234">
        <f t="shared" si="53"/>
        <v>33</v>
      </c>
      <c r="AK212" s="243">
        <f t="shared" si="58"/>
        <v>33</v>
      </c>
      <c r="AL212" s="243">
        <f t="shared" si="59"/>
        <v>0.25984251968503935</v>
      </c>
      <c r="AM212" s="238">
        <f t="shared" si="49"/>
        <v>0</v>
      </c>
      <c r="AN212" s="244">
        <f t="shared" si="60"/>
        <v>0.78990173029073363</v>
      </c>
      <c r="AO212" s="244">
        <f t="shared" si="50"/>
        <v>0</v>
      </c>
      <c r="AP212" s="244">
        <f t="shared" si="51"/>
        <v>0.19747543257268341</v>
      </c>
      <c r="AQ212" s="244">
        <f t="shared" si="52"/>
        <v>-1.0098269709266416E-2</v>
      </c>
      <c r="AR212" s="244">
        <f t="shared" si="61"/>
        <v>0.38990173029073361</v>
      </c>
      <c r="AS212" s="232"/>
      <c r="AT212" s="295">
        <f t="shared" si="54"/>
        <v>0.67141647074712363</v>
      </c>
      <c r="AU212" s="296">
        <f t="shared" si="55"/>
        <v>0.78990173029073363</v>
      </c>
      <c r="AV212" s="237"/>
      <c r="AW212" s="208"/>
      <c r="AX212" s="208"/>
      <c r="AY212" s="238"/>
      <c r="AZ212" s="238"/>
      <c r="BA212" s="238"/>
      <c r="BB212" s="238"/>
      <c r="BC212" s="238"/>
      <c r="BD212" s="238"/>
      <c r="BE212" s="302"/>
      <c r="BF212" s="211"/>
      <c r="BG212" s="208"/>
      <c r="BH212" s="208"/>
      <c r="BI212" s="208"/>
      <c r="BJ212" s="208"/>
      <c r="BK212" s="208"/>
      <c r="BL212" s="208"/>
      <c r="BM212" s="208"/>
      <c r="BN212" s="208"/>
      <c r="BO212" s="208"/>
      <c r="BP212" s="208"/>
      <c r="BQ212" s="208"/>
      <c r="BR212" s="208"/>
      <c r="BS212" s="208"/>
      <c r="BT212" s="211"/>
      <c r="BU212" s="211"/>
      <c r="BV212" s="211"/>
      <c r="BW212" s="211"/>
      <c r="BX212" s="211"/>
      <c r="BY212" s="211"/>
      <c r="BZ212" s="211"/>
      <c r="CA212" s="211"/>
      <c r="CB212" s="211"/>
      <c r="CC212" s="211"/>
      <c r="CD212" s="211"/>
      <c r="CE212" s="211"/>
      <c r="CF212" s="211"/>
      <c r="CG212" s="211"/>
      <c r="CH212" s="211"/>
      <c r="CI212" s="211"/>
      <c r="CJ212" s="211"/>
      <c r="CK212" s="211"/>
      <c r="CL212" s="211"/>
      <c r="CM212" s="211"/>
      <c r="CN212" s="211"/>
      <c r="CO212" s="211"/>
      <c r="CP212" s="211"/>
      <c r="CQ212" s="211"/>
      <c r="CR212" s="211"/>
      <c r="CS212" s="211"/>
      <c r="CT212" s="211"/>
      <c r="CU212" s="211"/>
      <c r="CV212" s="211"/>
      <c r="CW212" s="211"/>
      <c r="CX212" s="211"/>
      <c r="CY212" s="211"/>
      <c r="CZ212" s="211"/>
      <c r="DA212" s="211"/>
      <c r="DB212" s="211"/>
      <c r="DC212" s="211"/>
      <c r="DD212" s="211"/>
      <c r="DE212" s="211"/>
      <c r="DF212" s="211"/>
      <c r="DG212" s="211"/>
      <c r="DH212" s="211"/>
      <c r="DI212" s="211"/>
      <c r="DJ212" s="211"/>
      <c r="DK212" s="211"/>
      <c r="DL212" s="211"/>
      <c r="DM212" s="211"/>
      <c r="DN212" s="211"/>
      <c r="DO212" s="211"/>
      <c r="DP212" s="211"/>
      <c r="DQ212" s="211"/>
      <c r="DR212" s="211"/>
      <c r="DS212" s="211"/>
      <c r="DT212" s="211"/>
      <c r="DU212" s="211"/>
      <c r="DV212" s="211"/>
      <c r="DW212" s="211"/>
      <c r="DX212" s="211"/>
      <c r="DY212" s="211"/>
      <c r="DZ212" s="211"/>
      <c r="EA212" s="211"/>
      <c r="EB212" s="211"/>
      <c r="EC212" s="211"/>
      <c r="ED212" s="211"/>
      <c r="EE212" s="211"/>
    </row>
    <row r="213" spans="2:135" s="15" customFormat="1" x14ac:dyDescent="0.25">
      <c r="B213" s="40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256"/>
      <c r="Q213" s="256"/>
      <c r="R213" s="256"/>
      <c r="S213" s="256"/>
      <c r="T213" s="256"/>
      <c r="U213" s="256"/>
      <c r="V213" s="256"/>
      <c r="W213" s="256"/>
      <c r="X213" s="256"/>
      <c r="Y213" s="256"/>
      <c r="Z213" s="257"/>
      <c r="AA213" s="247"/>
      <c r="AB213" s="247"/>
      <c r="AC213" s="247"/>
      <c r="AD213" s="247"/>
      <c r="AE213" s="247"/>
      <c r="AF213" s="247"/>
      <c r="AG213" s="241">
        <f t="shared" si="56"/>
        <v>190.54195320951933</v>
      </c>
      <c r="AH213" s="242">
        <f t="shared" si="57"/>
        <v>8.0078124999999993E-3</v>
      </c>
      <c r="AI213" s="234">
        <f t="shared" si="62"/>
        <v>205</v>
      </c>
      <c r="AJ213" s="234">
        <f t="shared" si="53"/>
        <v>32</v>
      </c>
      <c r="AK213" s="243">
        <f t="shared" si="58"/>
        <v>32</v>
      </c>
      <c r="AL213" s="243">
        <f t="shared" si="59"/>
        <v>0.25196850393700787</v>
      </c>
      <c r="AM213" s="238">
        <f t="shared" si="49"/>
        <v>0</v>
      </c>
      <c r="AN213" s="244">
        <f t="shared" si="60"/>
        <v>0.76596531422131753</v>
      </c>
      <c r="AO213" s="244">
        <f t="shared" si="50"/>
        <v>0</v>
      </c>
      <c r="AP213" s="244">
        <f t="shared" si="51"/>
        <v>0.19149132855532938</v>
      </c>
      <c r="AQ213" s="244">
        <f t="shared" si="52"/>
        <v>-3.4034685778682516E-2</v>
      </c>
      <c r="AR213" s="244">
        <f t="shared" si="61"/>
        <v>0.36596531422131751</v>
      </c>
      <c r="AS213" s="232"/>
      <c r="AT213" s="295">
        <f t="shared" si="54"/>
        <v>0.65107051708811992</v>
      </c>
      <c r="AU213" s="296">
        <f t="shared" si="55"/>
        <v>0.76596531422131753</v>
      </c>
      <c r="AV213" s="237"/>
      <c r="AW213" s="208"/>
      <c r="AX213" s="208"/>
      <c r="AY213" s="238"/>
      <c r="AZ213" s="238"/>
      <c r="BA213" s="238"/>
      <c r="BB213" s="238"/>
      <c r="BC213" s="238"/>
      <c r="BD213" s="238"/>
      <c r="BE213" s="302"/>
      <c r="BF213" s="211"/>
      <c r="BG213" s="208"/>
      <c r="BH213" s="208"/>
      <c r="BI213" s="208"/>
      <c r="BJ213" s="208"/>
      <c r="BK213" s="208"/>
      <c r="BL213" s="208"/>
      <c r="BM213" s="208"/>
      <c r="BN213" s="208"/>
      <c r="BO213" s="208"/>
      <c r="BP213" s="208"/>
      <c r="BQ213" s="208"/>
      <c r="BR213" s="208"/>
      <c r="BS213" s="208"/>
      <c r="BT213" s="211"/>
      <c r="BU213" s="211"/>
      <c r="BV213" s="211"/>
      <c r="BW213" s="211"/>
      <c r="BX213" s="211"/>
      <c r="BY213" s="211"/>
      <c r="BZ213" s="211"/>
      <c r="CA213" s="211"/>
      <c r="CB213" s="211"/>
      <c r="CC213" s="211"/>
      <c r="CD213" s="211"/>
      <c r="CE213" s="211"/>
      <c r="CF213" s="211"/>
      <c r="CG213" s="211"/>
      <c r="CH213" s="211"/>
      <c r="CI213" s="211"/>
      <c r="CJ213" s="211"/>
      <c r="CK213" s="211"/>
      <c r="CL213" s="211"/>
      <c r="CM213" s="211"/>
      <c r="CN213" s="211"/>
      <c r="CO213" s="211"/>
      <c r="CP213" s="211"/>
      <c r="CQ213" s="211"/>
      <c r="CR213" s="211"/>
      <c r="CS213" s="211"/>
      <c r="CT213" s="211"/>
      <c r="CU213" s="211"/>
      <c r="CV213" s="211"/>
      <c r="CW213" s="211"/>
      <c r="CX213" s="211"/>
      <c r="CY213" s="211"/>
      <c r="CZ213" s="211"/>
      <c r="DA213" s="211"/>
      <c r="DB213" s="211"/>
      <c r="DC213" s="211"/>
      <c r="DD213" s="211"/>
      <c r="DE213" s="211"/>
      <c r="DF213" s="211"/>
      <c r="DG213" s="211"/>
      <c r="DH213" s="211"/>
      <c r="DI213" s="211"/>
      <c r="DJ213" s="211"/>
      <c r="DK213" s="211"/>
      <c r="DL213" s="211"/>
      <c r="DM213" s="211"/>
      <c r="DN213" s="211"/>
      <c r="DO213" s="211"/>
      <c r="DP213" s="211"/>
      <c r="DQ213" s="211"/>
      <c r="DR213" s="211"/>
      <c r="DS213" s="211"/>
      <c r="DT213" s="211"/>
      <c r="DU213" s="211"/>
      <c r="DV213" s="211"/>
      <c r="DW213" s="211"/>
      <c r="DX213" s="211"/>
      <c r="DY213" s="211"/>
      <c r="DZ213" s="211"/>
      <c r="EA213" s="211"/>
      <c r="EB213" s="211"/>
      <c r="EC213" s="211"/>
      <c r="ED213" s="211"/>
      <c r="EE213" s="211"/>
    </row>
    <row r="214" spans="2:135" s="15" customFormat="1" x14ac:dyDescent="0.25">
      <c r="B214" s="40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256"/>
      <c r="Q214" s="256"/>
      <c r="R214" s="256"/>
      <c r="S214" s="256"/>
      <c r="T214" s="256"/>
      <c r="U214" s="256"/>
      <c r="V214" s="256"/>
      <c r="W214" s="256"/>
      <c r="X214" s="256"/>
      <c r="Y214" s="256"/>
      <c r="Z214" s="257"/>
      <c r="AA214" s="247"/>
      <c r="AB214" s="247"/>
      <c r="AC214" s="247"/>
      <c r="AD214" s="247"/>
      <c r="AE214" s="247"/>
      <c r="AF214" s="247"/>
      <c r="AG214" s="241">
        <f t="shared" si="56"/>
        <v>187.29262333458726</v>
      </c>
      <c r="AH214" s="242">
        <f t="shared" si="57"/>
        <v>8.0468750000000002E-3</v>
      </c>
      <c r="AI214" s="234">
        <f t="shared" si="62"/>
        <v>206</v>
      </c>
      <c r="AJ214" s="234">
        <f t="shared" si="53"/>
        <v>31</v>
      </c>
      <c r="AK214" s="243">
        <f t="shared" si="58"/>
        <v>31</v>
      </c>
      <c r="AL214" s="243">
        <f t="shared" si="59"/>
        <v>0.24409448818897639</v>
      </c>
      <c r="AM214" s="238">
        <f t="shared" si="49"/>
        <v>0</v>
      </c>
      <c r="AN214" s="244">
        <f t="shared" si="60"/>
        <v>0.74202889815190143</v>
      </c>
      <c r="AO214" s="244">
        <f t="shared" si="50"/>
        <v>0</v>
      </c>
      <c r="AP214" s="244">
        <f t="shared" si="51"/>
        <v>0.18550722453797536</v>
      </c>
      <c r="AQ214" s="244">
        <f t="shared" si="52"/>
        <v>-5.7971101848098616E-2</v>
      </c>
      <c r="AR214" s="244">
        <f t="shared" si="61"/>
        <v>0.34202889815190141</v>
      </c>
      <c r="AS214" s="232"/>
      <c r="AT214" s="295">
        <f t="shared" si="54"/>
        <v>0.6307245634291162</v>
      </c>
      <c r="AU214" s="296">
        <f t="shared" si="55"/>
        <v>0.74202889815190143</v>
      </c>
      <c r="AV214" s="237"/>
      <c r="AW214" s="208"/>
      <c r="AX214" s="208"/>
      <c r="AY214" s="238"/>
      <c r="AZ214" s="238"/>
      <c r="BA214" s="238"/>
      <c r="BB214" s="238"/>
      <c r="BC214" s="238"/>
      <c r="BD214" s="238"/>
      <c r="BE214" s="302"/>
      <c r="BF214" s="211"/>
      <c r="BG214" s="208"/>
      <c r="BH214" s="208"/>
      <c r="BI214" s="208"/>
      <c r="BJ214" s="208"/>
      <c r="BK214" s="208"/>
      <c r="BL214" s="208"/>
      <c r="BM214" s="208"/>
      <c r="BN214" s="208"/>
      <c r="BO214" s="208"/>
      <c r="BP214" s="208"/>
      <c r="BQ214" s="208"/>
      <c r="BR214" s="208"/>
      <c r="BS214" s="208"/>
      <c r="BT214" s="211"/>
      <c r="BU214" s="211"/>
      <c r="BV214" s="211"/>
      <c r="BW214" s="211"/>
      <c r="BX214" s="211"/>
      <c r="BY214" s="211"/>
      <c r="BZ214" s="211"/>
      <c r="CA214" s="211"/>
      <c r="CB214" s="211"/>
      <c r="CC214" s="211"/>
      <c r="CD214" s="211"/>
      <c r="CE214" s="211"/>
      <c r="CF214" s="211"/>
      <c r="CG214" s="211"/>
      <c r="CH214" s="211"/>
      <c r="CI214" s="211"/>
      <c r="CJ214" s="211"/>
      <c r="CK214" s="211"/>
      <c r="CL214" s="211"/>
      <c r="CM214" s="211"/>
      <c r="CN214" s="211"/>
      <c r="CO214" s="211"/>
      <c r="CP214" s="211"/>
      <c r="CQ214" s="211"/>
      <c r="CR214" s="211"/>
      <c r="CS214" s="211"/>
      <c r="CT214" s="211"/>
      <c r="CU214" s="211"/>
      <c r="CV214" s="211"/>
      <c r="CW214" s="211"/>
      <c r="CX214" s="211"/>
      <c r="CY214" s="211"/>
      <c r="CZ214" s="211"/>
      <c r="DA214" s="211"/>
      <c r="DB214" s="211"/>
      <c r="DC214" s="211"/>
      <c r="DD214" s="211"/>
      <c r="DE214" s="211"/>
      <c r="DF214" s="211"/>
      <c r="DG214" s="211"/>
      <c r="DH214" s="211"/>
      <c r="DI214" s="211"/>
      <c r="DJ214" s="211"/>
      <c r="DK214" s="211"/>
      <c r="DL214" s="211"/>
      <c r="DM214" s="211"/>
      <c r="DN214" s="211"/>
      <c r="DO214" s="211"/>
      <c r="DP214" s="211"/>
      <c r="DQ214" s="211"/>
      <c r="DR214" s="211"/>
      <c r="DS214" s="211"/>
      <c r="DT214" s="211"/>
      <c r="DU214" s="211"/>
      <c r="DV214" s="211"/>
      <c r="DW214" s="211"/>
      <c r="DX214" s="211"/>
      <c r="DY214" s="211"/>
      <c r="DZ214" s="211"/>
      <c r="EA214" s="211"/>
      <c r="EB214" s="211"/>
      <c r="EC214" s="211"/>
      <c r="ED214" s="211"/>
      <c r="EE214" s="211"/>
    </row>
    <row r="215" spans="2:135" s="15" customFormat="1" x14ac:dyDescent="0.25">
      <c r="B215" s="40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256"/>
      <c r="Q215" s="256"/>
      <c r="R215" s="256"/>
      <c r="S215" s="256"/>
      <c r="T215" s="256"/>
      <c r="U215" s="256"/>
      <c r="V215" s="256"/>
      <c r="W215" s="256"/>
      <c r="X215" s="256"/>
      <c r="Y215" s="256"/>
      <c r="Z215" s="257"/>
      <c r="AA215" s="247"/>
      <c r="AB215" s="247"/>
      <c r="AC215" s="247"/>
      <c r="AD215" s="247"/>
      <c r="AE215" s="247"/>
      <c r="AF215" s="247"/>
      <c r="AG215" s="241">
        <f t="shared" si="56"/>
        <v>184.01508787949743</v>
      </c>
      <c r="AH215" s="242">
        <f t="shared" si="57"/>
        <v>8.0859374999999994E-3</v>
      </c>
      <c r="AI215" s="234">
        <f t="shared" si="62"/>
        <v>207</v>
      </c>
      <c r="AJ215" s="234">
        <f t="shared" si="53"/>
        <v>30</v>
      </c>
      <c r="AK215" s="243">
        <f t="shared" si="58"/>
        <v>30</v>
      </c>
      <c r="AL215" s="243">
        <f t="shared" si="59"/>
        <v>0.23622047244094488</v>
      </c>
      <c r="AM215" s="238">
        <f t="shared" si="49"/>
        <v>0</v>
      </c>
      <c r="AN215" s="244">
        <f t="shared" si="60"/>
        <v>0.71809248208248522</v>
      </c>
      <c r="AO215" s="244">
        <f t="shared" si="50"/>
        <v>0</v>
      </c>
      <c r="AP215" s="244">
        <f t="shared" si="51"/>
        <v>0.1795231205206213</v>
      </c>
      <c r="AQ215" s="244">
        <f t="shared" si="52"/>
        <v>-8.1907517917514827E-2</v>
      </c>
      <c r="AR215" s="244">
        <f t="shared" si="61"/>
        <v>0.3180924820824852</v>
      </c>
      <c r="AS215" s="232"/>
      <c r="AT215" s="295">
        <f t="shared" si="54"/>
        <v>0.61037860977011249</v>
      </c>
      <c r="AU215" s="296">
        <f t="shared" si="55"/>
        <v>0.71809248208248522</v>
      </c>
      <c r="AV215" s="237"/>
      <c r="AW215" s="208"/>
      <c r="AX215" s="208"/>
      <c r="AY215" s="238"/>
      <c r="AZ215" s="238"/>
      <c r="BA215" s="238"/>
      <c r="BB215" s="238"/>
      <c r="BC215" s="238"/>
      <c r="BD215" s="238"/>
      <c r="BE215" s="302"/>
      <c r="BF215" s="211"/>
      <c r="BG215" s="208"/>
      <c r="BH215" s="208"/>
      <c r="BI215" s="208"/>
      <c r="BJ215" s="208"/>
      <c r="BK215" s="208"/>
      <c r="BL215" s="208"/>
      <c r="BM215" s="208"/>
      <c r="BN215" s="208"/>
      <c r="BO215" s="208"/>
      <c r="BP215" s="208"/>
      <c r="BQ215" s="208"/>
      <c r="BR215" s="208"/>
      <c r="BS215" s="208"/>
      <c r="BT215" s="211"/>
      <c r="BU215" s="211"/>
      <c r="BV215" s="211"/>
      <c r="BW215" s="211"/>
      <c r="BX215" s="211"/>
      <c r="BY215" s="211"/>
      <c r="BZ215" s="211"/>
      <c r="CA215" s="211"/>
      <c r="CB215" s="211"/>
      <c r="CC215" s="211"/>
      <c r="CD215" s="211"/>
      <c r="CE215" s="211"/>
      <c r="CF215" s="211"/>
      <c r="CG215" s="211"/>
      <c r="CH215" s="211"/>
      <c r="CI215" s="211"/>
      <c r="CJ215" s="211"/>
      <c r="CK215" s="211"/>
      <c r="CL215" s="211"/>
      <c r="CM215" s="211"/>
      <c r="CN215" s="211"/>
      <c r="CO215" s="211"/>
      <c r="CP215" s="211"/>
      <c r="CQ215" s="211"/>
      <c r="CR215" s="211"/>
      <c r="CS215" s="211"/>
      <c r="CT215" s="211"/>
      <c r="CU215" s="211"/>
      <c r="CV215" s="211"/>
      <c r="CW215" s="211"/>
      <c r="CX215" s="211"/>
      <c r="CY215" s="211"/>
      <c r="CZ215" s="211"/>
      <c r="DA215" s="211"/>
      <c r="DB215" s="211"/>
      <c r="DC215" s="211"/>
      <c r="DD215" s="211"/>
      <c r="DE215" s="211"/>
      <c r="DF215" s="211"/>
      <c r="DG215" s="211"/>
      <c r="DH215" s="211"/>
      <c r="DI215" s="211"/>
      <c r="DJ215" s="211"/>
      <c r="DK215" s="211"/>
      <c r="DL215" s="211"/>
      <c r="DM215" s="211"/>
      <c r="DN215" s="211"/>
      <c r="DO215" s="211"/>
      <c r="DP215" s="211"/>
      <c r="DQ215" s="211"/>
      <c r="DR215" s="211"/>
      <c r="DS215" s="211"/>
      <c r="DT215" s="211"/>
      <c r="DU215" s="211"/>
      <c r="DV215" s="211"/>
      <c r="DW215" s="211"/>
      <c r="DX215" s="211"/>
      <c r="DY215" s="211"/>
      <c r="DZ215" s="211"/>
      <c r="EA215" s="211"/>
      <c r="EB215" s="211"/>
      <c r="EC215" s="211"/>
      <c r="ED215" s="211"/>
      <c r="EE215" s="211"/>
    </row>
    <row r="216" spans="2:135" s="15" customFormat="1" x14ac:dyDescent="0.25">
      <c r="B216" s="40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256"/>
      <c r="Q216" s="256"/>
      <c r="R216" s="256"/>
      <c r="S216" s="256"/>
      <c r="T216" s="256"/>
      <c r="U216" s="256"/>
      <c r="V216" s="256"/>
      <c r="W216" s="256"/>
      <c r="X216" s="256"/>
      <c r="Y216" s="256"/>
      <c r="Z216" s="257"/>
      <c r="AA216" s="247"/>
      <c r="AB216" s="247"/>
      <c r="AC216" s="247"/>
      <c r="AD216" s="247"/>
      <c r="AE216" s="247"/>
      <c r="AF216" s="247"/>
      <c r="AG216" s="241">
        <f t="shared" si="56"/>
        <v>180.70984042903351</v>
      </c>
      <c r="AH216" s="242">
        <f t="shared" si="57"/>
        <v>8.1250000000000003E-3</v>
      </c>
      <c r="AI216" s="234">
        <f t="shared" si="62"/>
        <v>208</v>
      </c>
      <c r="AJ216" s="234">
        <f t="shared" si="53"/>
        <v>29</v>
      </c>
      <c r="AK216" s="243">
        <f t="shared" si="58"/>
        <v>29</v>
      </c>
      <c r="AL216" s="243">
        <f t="shared" si="59"/>
        <v>0.2283464566929134</v>
      </c>
      <c r="AM216" s="238">
        <f t="shared" si="49"/>
        <v>0</v>
      </c>
      <c r="AN216" s="244">
        <f t="shared" si="60"/>
        <v>0.69415606601306901</v>
      </c>
      <c r="AO216" s="244">
        <f t="shared" si="50"/>
        <v>0</v>
      </c>
      <c r="AP216" s="244">
        <f t="shared" si="51"/>
        <v>0.17353901650326722</v>
      </c>
      <c r="AQ216" s="244">
        <f t="shared" si="52"/>
        <v>-0.10584393398693104</v>
      </c>
      <c r="AR216" s="244">
        <f t="shared" si="61"/>
        <v>0.29415606601306898</v>
      </c>
      <c r="AS216" s="232"/>
      <c r="AT216" s="295">
        <f t="shared" si="54"/>
        <v>0.59003265611110878</v>
      </c>
      <c r="AU216" s="296">
        <f t="shared" si="55"/>
        <v>0.69415606601306901</v>
      </c>
      <c r="AV216" s="237"/>
      <c r="AW216" s="208"/>
      <c r="AX216" s="208"/>
      <c r="AY216" s="238"/>
      <c r="AZ216" s="238"/>
      <c r="BA216" s="238"/>
      <c r="BB216" s="238"/>
      <c r="BC216" s="238"/>
      <c r="BD216" s="238"/>
      <c r="BE216" s="302"/>
      <c r="BF216" s="211"/>
      <c r="BG216" s="208"/>
      <c r="BH216" s="208"/>
      <c r="BI216" s="208"/>
      <c r="BJ216" s="208"/>
      <c r="BK216" s="208"/>
      <c r="BL216" s="208"/>
      <c r="BM216" s="208"/>
      <c r="BN216" s="208"/>
      <c r="BO216" s="208"/>
      <c r="BP216" s="208"/>
      <c r="BQ216" s="208"/>
      <c r="BR216" s="208"/>
      <c r="BS216" s="208"/>
      <c r="BT216" s="211"/>
      <c r="BU216" s="211"/>
      <c r="BV216" s="211"/>
      <c r="BW216" s="211"/>
      <c r="BX216" s="211"/>
      <c r="BY216" s="211"/>
      <c r="BZ216" s="211"/>
      <c r="CA216" s="211"/>
      <c r="CB216" s="211"/>
      <c r="CC216" s="211"/>
      <c r="CD216" s="211"/>
      <c r="CE216" s="211"/>
      <c r="CF216" s="211"/>
      <c r="CG216" s="211"/>
      <c r="CH216" s="211"/>
      <c r="CI216" s="211"/>
      <c r="CJ216" s="211"/>
      <c r="CK216" s="211"/>
      <c r="CL216" s="211"/>
      <c r="CM216" s="211"/>
      <c r="CN216" s="211"/>
      <c r="CO216" s="211"/>
      <c r="CP216" s="211"/>
      <c r="CQ216" s="211"/>
      <c r="CR216" s="211"/>
      <c r="CS216" s="211"/>
      <c r="CT216" s="211"/>
      <c r="CU216" s="211"/>
      <c r="CV216" s="211"/>
      <c r="CW216" s="211"/>
      <c r="CX216" s="211"/>
      <c r="CY216" s="211"/>
      <c r="CZ216" s="211"/>
      <c r="DA216" s="211"/>
      <c r="DB216" s="211"/>
      <c r="DC216" s="211"/>
      <c r="DD216" s="211"/>
      <c r="DE216" s="211"/>
      <c r="DF216" s="211"/>
      <c r="DG216" s="211"/>
      <c r="DH216" s="211"/>
      <c r="DI216" s="211"/>
      <c r="DJ216" s="211"/>
      <c r="DK216" s="211"/>
      <c r="DL216" s="211"/>
      <c r="DM216" s="211"/>
      <c r="DN216" s="211"/>
      <c r="DO216" s="211"/>
      <c r="DP216" s="211"/>
      <c r="DQ216" s="211"/>
      <c r="DR216" s="211"/>
      <c r="DS216" s="211"/>
      <c r="DT216" s="211"/>
      <c r="DU216" s="211"/>
      <c r="DV216" s="211"/>
      <c r="DW216" s="211"/>
      <c r="DX216" s="211"/>
      <c r="DY216" s="211"/>
      <c r="DZ216" s="211"/>
      <c r="EA216" s="211"/>
      <c r="EB216" s="211"/>
      <c r="EC216" s="211"/>
      <c r="ED216" s="211"/>
      <c r="EE216" s="211"/>
    </row>
    <row r="217" spans="2:135" s="15" customFormat="1" x14ac:dyDescent="0.25">
      <c r="B217" s="40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256"/>
      <c r="Q217" s="256"/>
      <c r="R217" s="256"/>
      <c r="S217" s="256"/>
      <c r="T217" s="256"/>
      <c r="U217" s="256"/>
      <c r="V217" s="256"/>
      <c r="W217" s="256"/>
      <c r="X217" s="256"/>
      <c r="Y217" s="256"/>
      <c r="Z217" s="257"/>
      <c r="AA217" s="247"/>
      <c r="AB217" s="247"/>
      <c r="AC217" s="247"/>
      <c r="AD217" s="247"/>
      <c r="AE217" s="247"/>
      <c r="AF217" s="247"/>
      <c r="AG217" s="241">
        <f t="shared" si="56"/>
        <v>177.37737874130408</v>
      </c>
      <c r="AH217" s="242">
        <f t="shared" si="57"/>
        <v>8.1640624999999994E-3</v>
      </c>
      <c r="AI217" s="234">
        <f t="shared" si="62"/>
        <v>209</v>
      </c>
      <c r="AJ217" s="234">
        <f t="shared" si="53"/>
        <v>28</v>
      </c>
      <c r="AK217" s="243">
        <f t="shared" si="58"/>
        <v>28</v>
      </c>
      <c r="AL217" s="243">
        <f t="shared" si="59"/>
        <v>0.22047244094488189</v>
      </c>
      <c r="AM217" s="238">
        <f t="shared" si="49"/>
        <v>0</v>
      </c>
      <c r="AN217" s="244">
        <f t="shared" si="60"/>
        <v>0.6702196499436528</v>
      </c>
      <c r="AO217" s="244">
        <f t="shared" si="50"/>
        <v>0</v>
      </c>
      <c r="AP217" s="244">
        <f t="shared" si="51"/>
        <v>0.1675549124859132</v>
      </c>
      <c r="AQ217" s="244">
        <f t="shared" si="52"/>
        <v>-0.12978035005634725</v>
      </c>
      <c r="AR217" s="244">
        <f t="shared" si="61"/>
        <v>0.27021964994365277</v>
      </c>
      <c r="AS217" s="232"/>
      <c r="AT217" s="295">
        <f t="shared" si="54"/>
        <v>0.56968670245210495</v>
      </c>
      <c r="AU217" s="296">
        <f t="shared" si="55"/>
        <v>0.6702196499436528</v>
      </c>
      <c r="AV217" s="237"/>
      <c r="AW217" s="208"/>
      <c r="AX217" s="208"/>
      <c r="AY217" s="238"/>
      <c r="AZ217" s="238"/>
      <c r="BA217" s="238"/>
      <c r="BB217" s="238"/>
      <c r="BC217" s="238"/>
      <c r="BD217" s="238"/>
      <c r="BE217" s="302"/>
      <c r="BF217" s="211"/>
      <c r="BG217" s="208"/>
      <c r="BH217" s="208"/>
      <c r="BI217" s="208"/>
      <c r="BJ217" s="208"/>
      <c r="BK217" s="208"/>
      <c r="BL217" s="208"/>
      <c r="BM217" s="208"/>
      <c r="BN217" s="208"/>
      <c r="BO217" s="208"/>
      <c r="BP217" s="208"/>
      <c r="BQ217" s="208"/>
      <c r="BR217" s="208"/>
      <c r="BS217" s="208"/>
      <c r="BT217" s="211"/>
      <c r="BU217" s="211"/>
      <c r="BV217" s="211"/>
      <c r="BW217" s="211"/>
      <c r="BX217" s="211"/>
      <c r="BY217" s="211"/>
      <c r="BZ217" s="211"/>
      <c r="CA217" s="211"/>
      <c r="CB217" s="211"/>
      <c r="CC217" s="211"/>
      <c r="CD217" s="211"/>
      <c r="CE217" s="211"/>
      <c r="CF217" s="211"/>
      <c r="CG217" s="211"/>
      <c r="CH217" s="211"/>
      <c r="CI217" s="211"/>
      <c r="CJ217" s="211"/>
      <c r="CK217" s="211"/>
      <c r="CL217" s="211"/>
      <c r="CM217" s="211"/>
      <c r="CN217" s="211"/>
      <c r="CO217" s="211"/>
      <c r="CP217" s="211"/>
      <c r="CQ217" s="211"/>
      <c r="CR217" s="211"/>
      <c r="CS217" s="211"/>
      <c r="CT217" s="211"/>
      <c r="CU217" s="211"/>
      <c r="CV217" s="211"/>
      <c r="CW217" s="211"/>
      <c r="CX217" s="211"/>
      <c r="CY217" s="211"/>
      <c r="CZ217" s="211"/>
      <c r="DA217" s="211"/>
      <c r="DB217" s="211"/>
      <c r="DC217" s="211"/>
      <c r="DD217" s="211"/>
      <c r="DE217" s="211"/>
      <c r="DF217" s="211"/>
      <c r="DG217" s="211"/>
      <c r="DH217" s="211"/>
      <c r="DI217" s="211"/>
      <c r="DJ217" s="211"/>
      <c r="DK217" s="211"/>
      <c r="DL217" s="211"/>
      <c r="DM217" s="211"/>
      <c r="DN217" s="211"/>
      <c r="DO217" s="211"/>
      <c r="DP217" s="211"/>
      <c r="DQ217" s="211"/>
      <c r="DR217" s="211"/>
      <c r="DS217" s="211"/>
      <c r="DT217" s="211"/>
      <c r="DU217" s="211"/>
      <c r="DV217" s="211"/>
      <c r="DW217" s="211"/>
      <c r="DX217" s="211"/>
      <c r="DY217" s="211"/>
      <c r="DZ217" s="211"/>
      <c r="EA217" s="211"/>
      <c r="EB217" s="211"/>
      <c r="EC217" s="211"/>
      <c r="ED217" s="211"/>
      <c r="EE217" s="211"/>
    </row>
    <row r="218" spans="2:135" s="15" customFormat="1" x14ac:dyDescent="0.25">
      <c r="B218" s="40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256"/>
      <c r="Q218" s="256"/>
      <c r="R218" s="256"/>
      <c r="S218" s="256"/>
      <c r="T218" s="256"/>
      <c r="U218" s="256"/>
      <c r="V218" s="256"/>
      <c r="W218" s="256"/>
      <c r="X218" s="256"/>
      <c r="Y218" s="256"/>
      <c r="Z218" s="257"/>
      <c r="AA218" s="247"/>
      <c r="AB218" s="247"/>
      <c r="AC218" s="247"/>
      <c r="AD218" s="247"/>
      <c r="AE218" s="247"/>
      <c r="AF218" s="247"/>
      <c r="AG218" s="241">
        <f t="shared" si="56"/>
        <v>174.01820467278151</v>
      </c>
      <c r="AH218" s="242">
        <f t="shared" si="57"/>
        <v>8.2031250000000003E-3</v>
      </c>
      <c r="AI218" s="234">
        <f t="shared" si="62"/>
        <v>210</v>
      </c>
      <c r="AJ218" s="234">
        <f t="shared" si="53"/>
        <v>27</v>
      </c>
      <c r="AK218" s="243">
        <f t="shared" si="58"/>
        <v>27</v>
      </c>
      <c r="AL218" s="243">
        <f t="shared" si="59"/>
        <v>0.2125984251968504</v>
      </c>
      <c r="AM218" s="238">
        <f t="shared" si="49"/>
        <v>0</v>
      </c>
      <c r="AN218" s="244">
        <f t="shared" si="60"/>
        <v>0.6462832338742367</v>
      </c>
      <c r="AO218" s="244">
        <f t="shared" si="50"/>
        <v>0</v>
      </c>
      <c r="AP218" s="244">
        <f t="shared" si="51"/>
        <v>0.16157080846855917</v>
      </c>
      <c r="AQ218" s="244">
        <f t="shared" si="52"/>
        <v>-0.15371676612576335</v>
      </c>
      <c r="AR218" s="244">
        <f t="shared" si="61"/>
        <v>0.24628323387423667</v>
      </c>
      <c r="AS218" s="232"/>
      <c r="AT218" s="295">
        <f t="shared" si="54"/>
        <v>0.54934074879310124</v>
      </c>
      <c r="AU218" s="296">
        <f t="shared" si="55"/>
        <v>0.6462832338742367</v>
      </c>
      <c r="AV218" s="237"/>
      <c r="AW218" s="208"/>
      <c r="AX218" s="208"/>
      <c r="AY218" s="238"/>
      <c r="AZ218" s="238"/>
      <c r="BA218" s="238"/>
      <c r="BB218" s="238"/>
      <c r="BC218" s="238"/>
      <c r="BD218" s="238"/>
      <c r="BE218" s="302"/>
      <c r="BF218" s="211"/>
      <c r="BG218" s="208"/>
      <c r="BH218" s="208"/>
      <c r="BI218" s="208"/>
      <c r="BJ218" s="208"/>
      <c r="BK218" s="208"/>
      <c r="BL218" s="208"/>
      <c r="BM218" s="208"/>
      <c r="BN218" s="208"/>
      <c r="BO218" s="208"/>
      <c r="BP218" s="208"/>
      <c r="BQ218" s="208"/>
      <c r="BR218" s="208"/>
      <c r="BS218" s="208"/>
      <c r="BT218" s="211"/>
      <c r="BU218" s="211"/>
      <c r="BV218" s="211"/>
      <c r="BW218" s="211"/>
      <c r="BX218" s="211"/>
      <c r="BY218" s="211"/>
      <c r="BZ218" s="211"/>
      <c r="CA218" s="211"/>
      <c r="CB218" s="211"/>
      <c r="CC218" s="211"/>
      <c r="CD218" s="211"/>
      <c r="CE218" s="211"/>
      <c r="CF218" s="211"/>
      <c r="CG218" s="211"/>
      <c r="CH218" s="211"/>
      <c r="CI218" s="211"/>
      <c r="CJ218" s="211"/>
      <c r="CK218" s="211"/>
      <c r="CL218" s="211"/>
      <c r="CM218" s="211"/>
      <c r="CN218" s="211"/>
      <c r="CO218" s="211"/>
      <c r="CP218" s="211"/>
      <c r="CQ218" s="211"/>
      <c r="CR218" s="211"/>
      <c r="CS218" s="211"/>
      <c r="CT218" s="211"/>
      <c r="CU218" s="211"/>
      <c r="CV218" s="211"/>
      <c r="CW218" s="211"/>
      <c r="CX218" s="211"/>
      <c r="CY218" s="211"/>
      <c r="CZ218" s="211"/>
      <c r="DA218" s="211"/>
      <c r="DB218" s="211"/>
      <c r="DC218" s="211"/>
      <c r="DD218" s="211"/>
      <c r="DE218" s="211"/>
      <c r="DF218" s="211"/>
      <c r="DG218" s="211"/>
      <c r="DH218" s="211"/>
      <c r="DI218" s="211"/>
      <c r="DJ218" s="211"/>
      <c r="DK218" s="211"/>
      <c r="DL218" s="211"/>
      <c r="DM218" s="211"/>
      <c r="DN218" s="211"/>
      <c r="DO218" s="211"/>
      <c r="DP218" s="211"/>
      <c r="DQ218" s="211"/>
      <c r="DR218" s="211"/>
      <c r="DS218" s="211"/>
      <c r="DT218" s="211"/>
      <c r="DU218" s="211"/>
      <c r="DV218" s="211"/>
      <c r="DW218" s="211"/>
      <c r="DX218" s="211"/>
      <c r="DY218" s="211"/>
      <c r="DZ218" s="211"/>
      <c r="EA218" s="211"/>
      <c r="EB218" s="211"/>
      <c r="EC218" s="211"/>
      <c r="ED218" s="211"/>
      <c r="EE218" s="211"/>
    </row>
    <row r="219" spans="2:135" s="15" customFormat="1" x14ac:dyDescent="0.25">
      <c r="B219" s="40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256"/>
      <c r="Q219" s="256"/>
      <c r="R219" s="256"/>
      <c r="S219" s="256"/>
      <c r="T219" s="256"/>
      <c r="U219" s="256"/>
      <c r="V219" s="256"/>
      <c r="W219" s="256"/>
      <c r="X219" s="256"/>
      <c r="Y219" s="256"/>
      <c r="Z219" s="257"/>
      <c r="AA219" s="247"/>
      <c r="AB219" s="247"/>
      <c r="AC219" s="247"/>
      <c r="AD219" s="247"/>
      <c r="AE219" s="247"/>
      <c r="AF219" s="247"/>
      <c r="AG219" s="241">
        <f t="shared" si="56"/>
        <v>170.6328241027245</v>
      </c>
      <c r="AH219" s="242">
        <f t="shared" si="57"/>
        <v>8.2421874999999995E-3</v>
      </c>
      <c r="AI219" s="234">
        <f t="shared" si="62"/>
        <v>211</v>
      </c>
      <c r="AJ219" s="234">
        <f t="shared" si="53"/>
        <v>26</v>
      </c>
      <c r="AK219" s="243">
        <f t="shared" si="58"/>
        <v>26</v>
      </c>
      <c r="AL219" s="243">
        <f t="shared" si="59"/>
        <v>0.20472440944881889</v>
      </c>
      <c r="AM219" s="238">
        <f t="shared" si="49"/>
        <v>0</v>
      </c>
      <c r="AN219" s="244">
        <f t="shared" si="60"/>
        <v>0.62234681780482048</v>
      </c>
      <c r="AO219" s="244">
        <f t="shared" si="50"/>
        <v>0</v>
      </c>
      <c r="AP219" s="244">
        <f t="shared" si="51"/>
        <v>0.15558670445120512</v>
      </c>
      <c r="AQ219" s="244">
        <f t="shared" si="52"/>
        <v>-0.17765318219517956</v>
      </c>
      <c r="AR219" s="244">
        <f t="shared" si="61"/>
        <v>0.22234681780482046</v>
      </c>
      <c r="AS219" s="232"/>
      <c r="AT219" s="295">
        <f t="shared" si="54"/>
        <v>0.52899479513409742</v>
      </c>
      <c r="AU219" s="296">
        <f t="shared" si="55"/>
        <v>0.62234681780482048</v>
      </c>
      <c r="AV219" s="237"/>
      <c r="AW219" s="208"/>
      <c r="AX219" s="208"/>
      <c r="AY219" s="238"/>
      <c r="AZ219" s="238"/>
      <c r="BA219" s="238"/>
      <c r="BB219" s="238"/>
      <c r="BC219" s="238"/>
      <c r="BD219" s="238"/>
      <c r="BE219" s="302"/>
      <c r="BF219" s="211"/>
      <c r="BG219" s="208"/>
      <c r="BH219" s="208"/>
      <c r="BI219" s="208"/>
      <c r="BJ219" s="208"/>
      <c r="BK219" s="208"/>
      <c r="BL219" s="208"/>
      <c r="BM219" s="208"/>
      <c r="BN219" s="208"/>
      <c r="BO219" s="208"/>
      <c r="BP219" s="208"/>
      <c r="BQ219" s="208"/>
      <c r="BR219" s="208"/>
      <c r="BS219" s="208"/>
      <c r="BT219" s="211"/>
      <c r="BU219" s="211"/>
      <c r="BV219" s="211"/>
      <c r="BW219" s="211"/>
      <c r="BX219" s="211"/>
      <c r="BY219" s="211"/>
      <c r="BZ219" s="211"/>
      <c r="CA219" s="211"/>
      <c r="CB219" s="211"/>
      <c r="CC219" s="211"/>
      <c r="CD219" s="211"/>
      <c r="CE219" s="211"/>
      <c r="CF219" s="211"/>
      <c r="CG219" s="211"/>
      <c r="CH219" s="211"/>
      <c r="CI219" s="211"/>
      <c r="CJ219" s="211"/>
      <c r="CK219" s="211"/>
      <c r="CL219" s="211"/>
      <c r="CM219" s="211"/>
      <c r="CN219" s="211"/>
      <c r="CO219" s="211"/>
      <c r="CP219" s="211"/>
      <c r="CQ219" s="211"/>
      <c r="CR219" s="211"/>
      <c r="CS219" s="211"/>
      <c r="CT219" s="211"/>
      <c r="CU219" s="211"/>
      <c r="CV219" s="211"/>
      <c r="CW219" s="211"/>
      <c r="CX219" s="211"/>
      <c r="CY219" s="211"/>
      <c r="CZ219" s="211"/>
      <c r="DA219" s="211"/>
      <c r="DB219" s="211"/>
      <c r="DC219" s="211"/>
      <c r="DD219" s="211"/>
      <c r="DE219" s="211"/>
      <c r="DF219" s="211"/>
      <c r="DG219" s="211"/>
      <c r="DH219" s="211"/>
      <c r="DI219" s="211"/>
      <c r="DJ219" s="211"/>
      <c r="DK219" s="211"/>
      <c r="DL219" s="211"/>
      <c r="DM219" s="211"/>
      <c r="DN219" s="211"/>
      <c r="DO219" s="211"/>
      <c r="DP219" s="211"/>
      <c r="DQ219" s="211"/>
      <c r="DR219" s="211"/>
      <c r="DS219" s="211"/>
      <c r="DT219" s="211"/>
      <c r="DU219" s="211"/>
      <c r="DV219" s="211"/>
      <c r="DW219" s="211"/>
      <c r="DX219" s="211"/>
      <c r="DY219" s="211"/>
      <c r="DZ219" s="211"/>
      <c r="EA219" s="211"/>
      <c r="EB219" s="211"/>
      <c r="EC219" s="211"/>
      <c r="ED219" s="211"/>
      <c r="EE219" s="211"/>
    </row>
    <row r="220" spans="2:135" s="15" customFormat="1" x14ac:dyDescent="0.25">
      <c r="B220" s="40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7"/>
      <c r="AA220" s="247"/>
      <c r="AB220" s="247"/>
      <c r="AC220" s="247"/>
      <c r="AD220" s="247"/>
      <c r="AE220" s="247"/>
      <c r="AF220" s="247"/>
      <c r="AG220" s="241">
        <f t="shared" si="56"/>
        <v>167.22174685699446</v>
      </c>
      <c r="AH220" s="242">
        <f t="shared" si="57"/>
        <v>8.2812500000000004E-3</v>
      </c>
      <c r="AI220" s="234">
        <f t="shared" si="62"/>
        <v>212</v>
      </c>
      <c r="AJ220" s="234">
        <f t="shared" si="53"/>
        <v>25</v>
      </c>
      <c r="AK220" s="243">
        <f t="shared" si="58"/>
        <v>25</v>
      </c>
      <c r="AL220" s="243">
        <f t="shared" si="59"/>
        <v>0.19685039370078741</v>
      </c>
      <c r="AM220" s="238">
        <f t="shared" si="49"/>
        <v>0</v>
      </c>
      <c r="AN220" s="244">
        <f t="shared" si="60"/>
        <v>0.59841040173540438</v>
      </c>
      <c r="AO220" s="244">
        <f t="shared" si="50"/>
        <v>0</v>
      </c>
      <c r="AP220" s="244">
        <f t="shared" si="51"/>
        <v>0.1496026004338511</v>
      </c>
      <c r="AQ220" s="244">
        <f t="shared" si="52"/>
        <v>-0.20158959826459566</v>
      </c>
      <c r="AR220" s="244">
        <f t="shared" si="61"/>
        <v>0.19841040173540436</v>
      </c>
      <c r="AS220" s="232"/>
      <c r="AT220" s="295">
        <f t="shared" si="54"/>
        <v>0.5086488414750937</v>
      </c>
      <c r="AU220" s="296">
        <f t="shared" si="55"/>
        <v>0.59841040173540438</v>
      </c>
      <c r="AV220" s="237"/>
      <c r="AW220" s="208"/>
      <c r="AX220" s="208"/>
      <c r="AY220" s="238"/>
      <c r="AZ220" s="238"/>
      <c r="BA220" s="238"/>
      <c r="BB220" s="238"/>
      <c r="BC220" s="238"/>
      <c r="BD220" s="238"/>
      <c r="BE220" s="302"/>
      <c r="BF220" s="211"/>
      <c r="BG220" s="208"/>
      <c r="BH220" s="208"/>
      <c r="BI220" s="208"/>
      <c r="BJ220" s="208"/>
      <c r="BK220" s="208"/>
      <c r="BL220" s="208"/>
      <c r="BM220" s="208"/>
      <c r="BN220" s="208"/>
      <c r="BO220" s="208"/>
      <c r="BP220" s="208"/>
      <c r="BQ220" s="208"/>
      <c r="BR220" s="208"/>
      <c r="BS220" s="208"/>
      <c r="BT220" s="211"/>
      <c r="BU220" s="211"/>
      <c r="BV220" s="211"/>
      <c r="BW220" s="211"/>
      <c r="BX220" s="211"/>
      <c r="BY220" s="211"/>
      <c r="BZ220" s="211"/>
      <c r="CA220" s="211"/>
      <c r="CB220" s="211"/>
      <c r="CC220" s="211"/>
      <c r="CD220" s="211"/>
      <c r="CE220" s="211"/>
      <c r="CF220" s="211"/>
      <c r="CG220" s="211"/>
      <c r="CH220" s="211"/>
      <c r="CI220" s="211"/>
      <c r="CJ220" s="211"/>
      <c r="CK220" s="211"/>
      <c r="CL220" s="211"/>
      <c r="CM220" s="211"/>
      <c r="CN220" s="211"/>
      <c r="CO220" s="211"/>
      <c r="CP220" s="211"/>
      <c r="CQ220" s="211"/>
      <c r="CR220" s="211"/>
      <c r="CS220" s="211"/>
      <c r="CT220" s="211"/>
      <c r="CU220" s="211"/>
      <c r="CV220" s="211"/>
      <c r="CW220" s="211"/>
      <c r="CX220" s="211"/>
      <c r="CY220" s="211"/>
      <c r="CZ220" s="211"/>
      <c r="DA220" s="211"/>
      <c r="DB220" s="211"/>
      <c r="DC220" s="211"/>
      <c r="DD220" s="211"/>
      <c r="DE220" s="211"/>
      <c r="DF220" s="211"/>
      <c r="DG220" s="211"/>
      <c r="DH220" s="211"/>
      <c r="DI220" s="211"/>
      <c r="DJ220" s="211"/>
      <c r="DK220" s="211"/>
      <c r="DL220" s="211"/>
      <c r="DM220" s="211"/>
      <c r="DN220" s="211"/>
      <c r="DO220" s="211"/>
      <c r="DP220" s="211"/>
      <c r="DQ220" s="211"/>
      <c r="DR220" s="211"/>
      <c r="DS220" s="211"/>
      <c r="DT220" s="211"/>
      <c r="DU220" s="211"/>
      <c r="DV220" s="211"/>
      <c r="DW220" s="211"/>
      <c r="DX220" s="211"/>
      <c r="DY220" s="211"/>
      <c r="DZ220" s="211"/>
      <c r="EA220" s="211"/>
      <c r="EB220" s="211"/>
      <c r="EC220" s="211"/>
      <c r="ED220" s="211"/>
      <c r="EE220" s="211"/>
    </row>
    <row r="221" spans="2:135" s="15" customFormat="1" x14ac:dyDescent="0.25">
      <c r="B221" s="40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7"/>
      <c r="AA221" s="247"/>
      <c r="AB221" s="247"/>
      <c r="AC221" s="247"/>
      <c r="AD221" s="247"/>
      <c r="AE221" s="247"/>
      <c r="AF221" s="247"/>
      <c r="AG221" s="241">
        <f t="shared" si="56"/>
        <v>163.78548663127768</v>
      </c>
      <c r="AH221" s="242">
        <f t="shared" si="57"/>
        <v>8.3203124999999996E-3</v>
      </c>
      <c r="AI221" s="234">
        <f t="shared" si="62"/>
        <v>213</v>
      </c>
      <c r="AJ221" s="234">
        <f t="shared" si="53"/>
        <v>24</v>
      </c>
      <c r="AK221" s="243">
        <f t="shared" si="58"/>
        <v>24</v>
      </c>
      <c r="AL221" s="243">
        <f t="shared" si="59"/>
        <v>0.1889763779527559</v>
      </c>
      <c r="AM221" s="238">
        <f t="shared" si="49"/>
        <v>0</v>
      </c>
      <c r="AN221" s="244">
        <f t="shared" si="60"/>
        <v>0.57447398566598817</v>
      </c>
      <c r="AO221" s="244">
        <f t="shared" si="50"/>
        <v>0</v>
      </c>
      <c r="AP221" s="244">
        <f t="shared" si="51"/>
        <v>0.14361849641649704</v>
      </c>
      <c r="AQ221" s="244">
        <f t="shared" si="52"/>
        <v>-0.22552601433401187</v>
      </c>
      <c r="AR221" s="244">
        <f t="shared" si="61"/>
        <v>0.17447398566598815</v>
      </c>
      <c r="AS221" s="232"/>
      <c r="AT221" s="295">
        <f t="shared" si="54"/>
        <v>0.48830288781608994</v>
      </c>
      <c r="AU221" s="296">
        <f t="shared" si="55"/>
        <v>0.57447398566598817</v>
      </c>
      <c r="AV221" s="237"/>
      <c r="AW221" s="208"/>
      <c r="AX221" s="208"/>
      <c r="AY221" s="238"/>
      <c r="AZ221" s="238"/>
      <c r="BA221" s="238"/>
      <c r="BB221" s="238"/>
      <c r="BC221" s="238"/>
      <c r="BD221" s="238"/>
      <c r="BE221" s="302"/>
      <c r="BF221" s="211"/>
      <c r="BG221" s="208"/>
      <c r="BH221" s="208"/>
      <c r="BI221" s="208"/>
      <c r="BJ221" s="208"/>
      <c r="BK221" s="208"/>
      <c r="BL221" s="208"/>
      <c r="BM221" s="208"/>
      <c r="BN221" s="208"/>
      <c r="BO221" s="208"/>
      <c r="BP221" s="208"/>
      <c r="BQ221" s="208"/>
      <c r="BR221" s="208"/>
      <c r="BS221" s="208"/>
      <c r="BT221" s="211"/>
      <c r="BU221" s="211"/>
      <c r="BV221" s="211"/>
      <c r="BW221" s="211"/>
      <c r="BX221" s="211"/>
      <c r="BY221" s="211"/>
      <c r="BZ221" s="211"/>
      <c r="CA221" s="211"/>
      <c r="CB221" s="211"/>
      <c r="CC221" s="211"/>
      <c r="CD221" s="211"/>
      <c r="CE221" s="211"/>
      <c r="CF221" s="211"/>
      <c r="CG221" s="211"/>
      <c r="CH221" s="211"/>
      <c r="CI221" s="211"/>
      <c r="CJ221" s="211"/>
      <c r="CK221" s="211"/>
      <c r="CL221" s="211"/>
      <c r="CM221" s="211"/>
      <c r="CN221" s="211"/>
      <c r="CO221" s="211"/>
      <c r="CP221" s="211"/>
      <c r="CQ221" s="211"/>
      <c r="CR221" s="211"/>
      <c r="CS221" s="211"/>
      <c r="CT221" s="211"/>
      <c r="CU221" s="211"/>
      <c r="CV221" s="211"/>
      <c r="CW221" s="211"/>
      <c r="CX221" s="211"/>
      <c r="CY221" s="211"/>
      <c r="CZ221" s="211"/>
      <c r="DA221" s="211"/>
      <c r="DB221" s="211"/>
      <c r="DC221" s="211"/>
      <c r="DD221" s="211"/>
      <c r="DE221" s="211"/>
      <c r="DF221" s="211"/>
      <c r="DG221" s="211"/>
      <c r="DH221" s="211"/>
      <c r="DI221" s="211"/>
      <c r="DJ221" s="211"/>
      <c r="DK221" s="211"/>
      <c r="DL221" s="211"/>
      <c r="DM221" s="211"/>
      <c r="DN221" s="211"/>
      <c r="DO221" s="211"/>
      <c r="DP221" s="211"/>
      <c r="DQ221" s="211"/>
      <c r="DR221" s="211"/>
      <c r="DS221" s="211"/>
      <c r="DT221" s="211"/>
      <c r="DU221" s="211"/>
      <c r="DV221" s="211"/>
      <c r="DW221" s="211"/>
      <c r="DX221" s="211"/>
      <c r="DY221" s="211"/>
      <c r="DZ221" s="211"/>
      <c r="EA221" s="211"/>
      <c r="EB221" s="211"/>
      <c r="EC221" s="211"/>
      <c r="ED221" s="211"/>
      <c r="EE221" s="211"/>
    </row>
    <row r="222" spans="2:135" s="15" customFormat="1" x14ac:dyDescent="0.25">
      <c r="B222" s="40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7"/>
      <c r="AA222" s="247"/>
      <c r="AB222" s="247"/>
      <c r="AC222" s="247"/>
      <c r="AD222" s="247"/>
      <c r="AE222" s="247"/>
      <c r="AF222" s="247"/>
      <c r="AG222" s="241">
        <f t="shared" si="56"/>
        <v>160.32456091372458</v>
      </c>
      <c r="AH222" s="242">
        <f t="shared" si="57"/>
        <v>8.3593750000000005E-3</v>
      </c>
      <c r="AI222" s="234">
        <f t="shared" si="62"/>
        <v>214</v>
      </c>
      <c r="AJ222" s="234">
        <f t="shared" si="53"/>
        <v>23</v>
      </c>
      <c r="AK222" s="243">
        <f t="shared" si="58"/>
        <v>23</v>
      </c>
      <c r="AL222" s="243">
        <f t="shared" si="59"/>
        <v>0.18110236220472442</v>
      </c>
      <c r="AM222" s="238">
        <f t="shared" si="49"/>
        <v>0</v>
      </c>
      <c r="AN222" s="244">
        <f t="shared" si="60"/>
        <v>0.55053756959657207</v>
      </c>
      <c r="AO222" s="244">
        <f t="shared" si="50"/>
        <v>0</v>
      </c>
      <c r="AP222" s="244">
        <f t="shared" si="51"/>
        <v>0.13763439239914302</v>
      </c>
      <c r="AQ222" s="244">
        <f t="shared" si="52"/>
        <v>-0.24946243040342797</v>
      </c>
      <c r="AR222" s="244">
        <f t="shared" si="61"/>
        <v>0.15053756959657205</v>
      </c>
      <c r="AS222" s="232"/>
      <c r="AT222" s="295">
        <f t="shared" si="54"/>
        <v>0.46795693415708622</v>
      </c>
      <c r="AU222" s="296">
        <f t="shared" si="55"/>
        <v>0.55053756959657207</v>
      </c>
      <c r="AV222" s="237"/>
      <c r="AW222" s="208"/>
      <c r="AX222" s="208"/>
      <c r="AY222" s="238"/>
      <c r="AZ222" s="238"/>
      <c r="BA222" s="238"/>
      <c r="BB222" s="238"/>
      <c r="BC222" s="238"/>
      <c r="BD222" s="238"/>
      <c r="BE222" s="302"/>
      <c r="BF222" s="211"/>
      <c r="BG222" s="208"/>
      <c r="BH222" s="208"/>
      <c r="BI222" s="208"/>
      <c r="BJ222" s="208"/>
      <c r="BK222" s="208"/>
      <c r="BL222" s="208"/>
      <c r="BM222" s="208"/>
      <c r="BN222" s="208"/>
      <c r="BO222" s="208"/>
      <c r="BP222" s="208"/>
      <c r="BQ222" s="208"/>
      <c r="BR222" s="208"/>
      <c r="BS222" s="208"/>
      <c r="BT222" s="211"/>
      <c r="BU222" s="211"/>
      <c r="BV222" s="211"/>
      <c r="BW222" s="211"/>
      <c r="BX222" s="211"/>
      <c r="BY222" s="211"/>
      <c r="BZ222" s="211"/>
      <c r="CA222" s="211"/>
      <c r="CB222" s="211"/>
      <c r="CC222" s="211"/>
      <c r="CD222" s="211"/>
      <c r="CE222" s="211"/>
      <c r="CF222" s="211"/>
      <c r="CG222" s="211"/>
      <c r="CH222" s="211"/>
      <c r="CI222" s="211"/>
      <c r="CJ222" s="211"/>
      <c r="CK222" s="211"/>
      <c r="CL222" s="211"/>
      <c r="CM222" s="211"/>
      <c r="CN222" s="211"/>
      <c r="CO222" s="211"/>
      <c r="CP222" s="211"/>
      <c r="CQ222" s="211"/>
      <c r="CR222" s="211"/>
      <c r="CS222" s="211"/>
      <c r="CT222" s="211"/>
      <c r="CU222" s="211"/>
      <c r="CV222" s="211"/>
      <c r="CW222" s="211"/>
      <c r="CX222" s="211"/>
      <c r="CY222" s="211"/>
      <c r="CZ222" s="211"/>
      <c r="DA222" s="211"/>
      <c r="DB222" s="211"/>
      <c r="DC222" s="211"/>
      <c r="DD222" s="211"/>
      <c r="DE222" s="211"/>
      <c r="DF222" s="211"/>
      <c r="DG222" s="211"/>
      <c r="DH222" s="211"/>
      <c r="DI222" s="211"/>
      <c r="DJ222" s="211"/>
      <c r="DK222" s="211"/>
      <c r="DL222" s="211"/>
      <c r="DM222" s="211"/>
      <c r="DN222" s="211"/>
      <c r="DO222" s="211"/>
      <c r="DP222" s="211"/>
      <c r="DQ222" s="211"/>
      <c r="DR222" s="211"/>
      <c r="DS222" s="211"/>
      <c r="DT222" s="211"/>
      <c r="DU222" s="211"/>
      <c r="DV222" s="211"/>
      <c r="DW222" s="211"/>
      <c r="DX222" s="211"/>
      <c r="DY222" s="211"/>
      <c r="DZ222" s="211"/>
      <c r="EA222" s="211"/>
      <c r="EB222" s="211"/>
      <c r="EC222" s="211"/>
      <c r="ED222" s="211"/>
      <c r="EE222" s="211"/>
    </row>
    <row r="223" spans="2:135" s="15" customFormat="1" x14ac:dyDescent="0.25">
      <c r="B223" s="40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7"/>
      <c r="AA223" s="247"/>
      <c r="AB223" s="247"/>
      <c r="AC223" s="247"/>
      <c r="AD223" s="247"/>
      <c r="AE223" s="247"/>
      <c r="AF223" s="247"/>
      <c r="AG223" s="241">
        <f t="shared" si="56"/>
        <v>156.83949090701796</v>
      </c>
      <c r="AH223" s="242">
        <f t="shared" si="57"/>
        <v>8.3984374999999997E-3</v>
      </c>
      <c r="AI223" s="234">
        <f t="shared" si="62"/>
        <v>215</v>
      </c>
      <c r="AJ223" s="234">
        <f t="shared" si="53"/>
        <v>22</v>
      </c>
      <c r="AK223" s="243">
        <f t="shared" si="58"/>
        <v>22</v>
      </c>
      <c r="AL223" s="243">
        <f t="shared" si="59"/>
        <v>0.17322834645669291</v>
      </c>
      <c r="AM223" s="238">
        <f t="shared" si="49"/>
        <v>0</v>
      </c>
      <c r="AN223" s="244">
        <f t="shared" si="60"/>
        <v>0.52660115352715575</v>
      </c>
      <c r="AO223" s="244">
        <f t="shared" si="50"/>
        <v>0</v>
      </c>
      <c r="AP223" s="244">
        <f t="shared" si="51"/>
        <v>0.13165028838178894</v>
      </c>
      <c r="AQ223" s="244">
        <f t="shared" si="52"/>
        <v>-0.27339884647284429</v>
      </c>
      <c r="AR223" s="244">
        <f t="shared" si="61"/>
        <v>0.12660115352715573</v>
      </c>
      <c r="AS223" s="232"/>
      <c r="AT223" s="295">
        <f t="shared" si="54"/>
        <v>0.44761098049808246</v>
      </c>
      <c r="AU223" s="296">
        <f t="shared" si="55"/>
        <v>0.52660115352715575</v>
      </c>
      <c r="AV223" s="237"/>
      <c r="AW223" s="208"/>
      <c r="AX223" s="208"/>
      <c r="AY223" s="238"/>
      <c r="AZ223" s="238"/>
      <c r="BA223" s="238"/>
      <c r="BB223" s="238"/>
      <c r="BC223" s="238"/>
      <c r="BD223" s="238"/>
      <c r="BE223" s="302"/>
      <c r="BF223" s="211"/>
      <c r="BG223" s="208"/>
      <c r="BH223" s="208"/>
      <c r="BI223" s="208"/>
      <c r="BJ223" s="208"/>
      <c r="BK223" s="208"/>
      <c r="BL223" s="208"/>
      <c r="BM223" s="208"/>
      <c r="BN223" s="208"/>
      <c r="BO223" s="208"/>
      <c r="BP223" s="208"/>
      <c r="BQ223" s="208"/>
      <c r="BR223" s="208"/>
      <c r="BS223" s="208"/>
      <c r="BT223" s="211"/>
      <c r="BU223" s="211"/>
      <c r="BV223" s="211"/>
      <c r="BW223" s="211"/>
      <c r="BX223" s="211"/>
      <c r="BY223" s="211"/>
      <c r="BZ223" s="211"/>
      <c r="CA223" s="211"/>
      <c r="CB223" s="211"/>
      <c r="CC223" s="211"/>
      <c r="CD223" s="211"/>
      <c r="CE223" s="211"/>
      <c r="CF223" s="211"/>
      <c r="CG223" s="211"/>
      <c r="CH223" s="211"/>
      <c r="CI223" s="211"/>
      <c r="CJ223" s="211"/>
      <c r="CK223" s="211"/>
      <c r="CL223" s="211"/>
      <c r="CM223" s="211"/>
      <c r="CN223" s="211"/>
      <c r="CO223" s="211"/>
      <c r="CP223" s="211"/>
      <c r="CQ223" s="211"/>
      <c r="CR223" s="211"/>
      <c r="CS223" s="211"/>
      <c r="CT223" s="211"/>
      <c r="CU223" s="211"/>
      <c r="CV223" s="211"/>
      <c r="CW223" s="211"/>
      <c r="CX223" s="211"/>
      <c r="CY223" s="211"/>
      <c r="CZ223" s="211"/>
      <c r="DA223" s="211"/>
      <c r="DB223" s="211"/>
      <c r="DC223" s="211"/>
      <c r="DD223" s="211"/>
      <c r="DE223" s="211"/>
      <c r="DF223" s="211"/>
      <c r="DG223" s="211"/>
      <c r="DH223" s="211"/>
      <c r="DI223" s="211"/>
      <c r="DJ223" s="211"/>
      <c r="DK223" s="211"/>
      <c r="DL223" s="211"/>
      <c r="DM223" s="211"/>
      <c r="DN223" s="211"/>
      <c r="DO223" s="211"/>
      <c r="DP223" s="211"/>
      <c r="DQ223" s="211"/>
      <c r="DR223" s="211"/>
      <c r="DS223" s="211"/>
      <c r="DT223" s="211"/>
      <c r="DU223" s="211"/>
      <c r="DV223" s="211"/>
      <c r="DW223" s="211"/>
      <c r="DX223" s="211"/>
      <c r="DY223" s="211"/>
      <c r="DZ223" s="211"/>
      <c r="EA223" s="211"/>
      <c r="EB223" s="211"/>
      <c r="EC223" s="211"/>
      <c r="ED223" s="211"/>
      <c r="EE223" s="211"/>
    </row>
    <row r="224" spans="2:135" s="15" customFormat="1" x14ac:dyDescent="0.25">
      <c r="B224" s="40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7"/>
      <c r="AA224" s="247"/>
      <c r="AB224" s="247"/>
      <c r="AC224" s="247"/>
      <c r="AD224" s="247"/>
      <c r="AE224" s="247"/>
      <c r="AF224" s="247"/>
      <c r="AG224" s="241">
        <f t="shared" si="56"/>
        <v>153.33080144988176</v>
      </c>
      <c r="AH224" s="242">
        <f t="shared" si="57"/>
        <v>8.4375000000000006E-3</v>
      </c>
      <c r="AI224" s="234">
        <f t="shared" si="62"/>
        <v>216</v>
      </c>
      <c r="AJ224" s="234">
        <f t="shared" si="53"/>
        <v>21</v>
      </c>
      <c r="AK224" s="243">
        <f t="shared" si="58"/>
        <v>22</v>
      </c>
      <c r="AL224" s="243">
        <f t="shared" si="59"/>
        <v>0.17322834645669291</v>
      </c>
      <c r="AM224" s="238">
        <f t="shared" si="49"/>
        <v>0</v>
      </c>
      <c r="AN224" s="244">
        <f t="shared" si="60"/>
        <v>0.52660115352715575</v>
      </c>
      <c r="AO224" s="244">
        <f t="shared" si="50"/>
        <v>0</v>
      </c>
      <c r="AP224" s="244">
        <f t="shared" si="51"/>
        <v>0.13165028838178894</v>
      </c>
      <c r="AQ224" s="244">
        <f t="shared" si="52"/>
        <v>-0.27339884647284429</v>
      </c>
      <c r="AR224" s="244">
        <f t="shared" si="61"/>
        <v>0.12660115352715573</v>
      </c>
      <c r="AS224" s="232"/>
      <c r="AT224" s="295">
        <f t="shared" si="54"/>
        <v>0.44761098049808246</v>
      </c>
      <c r="AU224" s="296">
        <f t="shared" si="55"/>
        <v>0.52660115352715575</v>
      </c>
      <c r="AV224" s="237"/>
      <c r="AW224" s="208"/>
      <c r="AX224" s="208"/>
      <c r="AY224" s="238"/>
      <c r="AZ224" s="238"/>
      <c r="BA224" s="238"/>
      <c r="BB224" s="238"/>
      <c r="BC224" s="238"/>
      <c r="BD224" s="238"/>
      <c r="BE224" s="302"/>
      <c r="BF224" s="211"/>
      <c r="BG224" s="208"/>
      <c r="BH224" s="208"/>
      <c r="BI224" s="208"/>
      <c r="BJ224" s="208"/>
      <c r="BK224" s="208"/>
      <c r="BL224" s="208"/>
      <c r="BM224" s="208"/>
      <c r="BN224" s="208"/>
      <c r="BO224" s="208"/>
      <c r="BP224" s="208"/>
      <c r="BQ224" s="208"/>
      <c r="BR224" s="208"/>
      <c r="BS224" s="208"/>
      <c r="BT224" s="211"/>
      <c r="BU224" s="211"/>
      <c r="BV224" s="211"/>
      <c r="BW224" s="211"/>
      <c r="BX224" s="211"/>
      <c r="BY224" s="211"/>
      <c r="BZ224" s="211"/>
      <c r="CA224" s="211"/>
      <c r="CB224" s="211"/>
      <c r="CC224" s="211"/>
      <c r="CD224" s="211"/>
      <c r="CE224" s="211"/>
      <c r="CF224" s="211"/>
      <c r="CG224" s="211"/>
      <c r="CH224" s="211"/>
      <c r="CI224" s="211"/>
      <c r="CJ224" s="211"/>
      <c r="CK224" s="211"/>
      <c r="CL224" s="211"/>
      <c r="CM224" s="211"/>
      <c r="CN224" s="211"/>
      <c r="CO224" s="211"/>
      <c r="CP224" s="211"/>
      <c r="CQ224" s="211"/>
      <c r="CR224" s="211"/>
      <c r="CS224" s="211"/>
      <c r="CT224" s="211"/>
      <c r="CU224" s="211"/>
      <c r="CV224" s="211"/>
      <c r="CW224" s="211"/>
      <c r="CX224" s="211"/>
      <c r="CY224" s="211"/>
      <c r="CZ224" s="211"/>
      <c r="DA224" s="211"/>
      <c r="DB224" s="211"/>
      <c r="DC224" s="211"/>
      <c r="DD224" s="211"/>
      <c r="DE224" s="211"/>
      <c r="DF224" s="211"/>
      <c r="DG224" s="211"/>
      <c r="DH224" s="211"/>
      <c r="DI224" s="211"/>
      <c r="DJ224" s="211"/>
      <c r="DK224" s="211"/>
      <c r="DL224" s="211"/>
      <c r="DM224" s="211"/>
      <c r="DN224" s="211"/>
      <c r="DO224" s="211"/>
      <c r="DP224" s="211"/>
      <c r="DQ224" s="211"/>
      <c r="DR224" s="211"/>
      <c r="DS224" s="211"/>
      <c r="DT224" s="211"/>
      <c r="DU224" s="211"/>
      <c r="DV224" s="211"/>
      <c r="DW224" s="211"/>
      <c r="DX224" s="211"/>
      <c r="DY224" s="211"/>
      <c r="DZ224" s="211"/>
      <c r="EA224" s="211"/>
      <c r="EB224" s="211"/>
      <c r="EC224" s="211"/>
      <c r="ED224" s="211"/>
      <c r="EE224" s="211"/>
    </row>
    <row r="225" spans="2:135" s="15" customFormat="1" x14ac:dyDescent="0.25">
      <c r="B225" s="40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7"/>
      <c r="AA225" s="247"/>
      <c r="AB225" s="247"/>
      <c r="AC225" s="247"/>
      <c r="AD225" s="247"/>
      <c r="AE225" s="247"/>
      <c r="AF225" s="247"/>
      <c r="AG225" s="241">
        <f t="shared" si="56"/>
        <v>149.79902093804219</v>
      </c>
      <c r="AH225" s="242">
        <f t="shared" si="57"/>
        <v>8.4765624999999997E-3</v>
      </c>
      <c r="AI225" s="234">
        <f t="shared" si="62"/>
        <v>217</v>
      </c>
      <c r="AJ225" s="234">
        <f t="shared" si="53"/>
        <v>20</v>
      </c>
      <c r="AK225" s="243">
        <f t="shared" si="58"/>
        <v>22</v>
      </c>
      <c r="AL225" s="243">
        <f t="shared" si="59"/>
        <v>0.17322834645669291</v>
      </c>
      <c r="AM225" s="238">
        <f t="shared" si="49"/>
        <v>0</v>
      </c>
      <c r="AN225" s="244">
        <f t="shared" si="60"/>
        <v>0.52660115352715575</v>
      </c>
      <c r="AO225" s="244">
        <f t="shared" si="50"/>
        <v>0</v>
      </c>
      <c r="AP225" s="244">
        <f t="shared" si="51"/>
        <v>0.13165028838178894</v>
      </c>
      <c r="AQ225" s="244">
        <f t="shared" si="52"/>
        <v>-0.27339884647284429</v>
      </c>
      <c r="AR225" s="244">
        <f t="shared" si="61"/>
        <v>0.12660115352715573</v>
      </c>
      <c r="AS225" s="232"/>
      <c r="AT225" s="295">
        <f t="shared" si="54"/>
        <v>0.44761098049808246</v>
      </c>
      <c r="AU225" s="296">
        <f t="shared" si="55"/>
        <v>0.52660115352715575</v>
      </c>
      <c r="AV225" s="237"/>
      <c r="AW225" s="208"/>
      <c r="AX225" s="208"/>
      <c r="AY225" s="238"/>
      <c r="AZ225" s="238"/>
      <c r="BA225" s="238"/>
      <c r="BB225" s="238"/>
      <c r="BC225" s="238"/>
      <c r="BD225" s="238"/>
      <c r="BE225" s="302"/>
      <c r="BF225" s="211"/>
      <c r="BG225" s="208"/>
      <c r="BH225" s="208"/>
      <c r="BI225" s="208"/>
      <c r="BJ225" s="208"/>
      <c r="BK225" s="208"/>
      <c r="BL225" s="208"/>
      <c r="BM225" s="208"/>
      <c r="BN225" s="208"/>
      <c r="BO225" s="208"/>
      <c r="BP225" s="208"/>
      <c r="BQ225" s="208"/>
      <c r="BR225" s="208"/>
      <c r="BS225" s="208"/>
      <c r="BT225" s="211"/>
      <c r="BU225" s="211"/>
      <c r="BV225" s="211"/>
      <c r="BW225" s="211"/>
      <c r="BX225" s="211"/>
      <c r="BY225" s="211"/>
      <c r="BZ225" s="211"/>
      <c r="CA225" s="211"/>
      <c r="CB225" s="211"/>
      <c r="CC225" s="211"/>
      <c r="CD225" s="211"/>
      <c r="CE225" s="211"/>
      <c r="CF225" s="211"/>
      <c r="CG225" s="211"/>
      <c r="CH225" s="211"/>
      <c r="CI225" s="211"/>
      <c r="CJ225" s="211"/>
      <c r="CK225" s="211"/>
      <c r="CL225" s="211"/>
      <c r="CM225" s="211"/>
      <c r="CN225" s="211"/>
      <c r="CO225" s="211"/>
      <c r="CP225" s="211"/>
      <c r="CQ225" s="211"/>
      <c r="CR225" s="211"/>
      <c r="CS225" s="211"/>
      <c r="CT225" s="211"/>
      <c r="CU225" s="211"/>
      <c r="CV225" s="211"/>
      <c r="CW225" s="211"/>
      <c r="CX225" s="211"/>
      <c r="CY225" s="211"/>
      <c r="CZ225" s="211"/>
      <c r="DA225" s="211"/>
      <c r="DB225" s="211"/>
      <c r="DC225" s="211"/>
      <c r="DD225" s="211"/>
      <c r="DE225" s="211"/>
      <c r="DF225" s="211"/>
      <c r="DG225" s="211"/>
      <c r="DH225" s="211"/>
      <c r="DI225" s="211"/>
      <c r="DJ225" s="211"/>
      <c r="DK225" s="211"/>
      <c r="DL225" s="211"/>
      <c r="DM225" s="211"/>
      <c r="DN225" s="211"/>
      <c r="DO225" s="211"/>
      <c r="DP225" s="211"/>
      <c r="DQ225" s="211"/>
      <c r="DR225" s="211"/>
      <c r="DS225" s="211"/>
      <c r="DT225" s="211"/>
      <c r="DU225" s="211"/>
      <c r="DV225" s="211"/>
      <c r="DW225" s="211"/>
      <c r="DX225" s="211"/>
      <c r="DY225" s="211"/>
      <c r="DZ225" s="211"/>
      <c r="EA225" s="211"/>
      <c r="EB225" s="211"/>
      <c r="EC225" s="211"/>
      <c r="ED225" s="211"/>
      <c r="EE225" s="211"/>
    </row>
    <row r="226" spans="2:135" s="15" customFormat="1" x14ac:dyDescent="0.25">
      <c r="B226" s="40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7"/>
      <c r="AA226" s="247"/>
      <c r="AB226" s="247"/>
      <c r="AC226" s="247"/>
      <c r="AD226" s="247"/>
      <c r="AE226" s="247"/>
      <c r="AF226" s="247"/>
      <c r="AG226" s="241">
        <f t="shared" si="56"/>
        <v>146.24468124465349</v>
      </c>
      <c r="AH226" s="242">
        <f t="shared" si="57"/>
        <v>8.5156250000000006E-3</v>
      </c>
      <c r="AI226" s="234">
        <f t="shared" si="62"/>
        <v>218</v>
      </c>
      <c r="AJ226" s="234">
        <f t="shared" si="53"/>
        <v>19</v>
      </c>
      <c r="AK226" s="243">
        <f t="shared" si="58"/>
        <v>22</v>
      </c>
      <c r="AL226" s="243">
        <f t="shared" si="59"/>
        <v>0.17322834645669291</v>
      </c>
      <c r="AM226" s="238">
        <f t="shared" si="49"/>
        <v>0</v>
      </c>
      <c r="AN226" s="244">
        <f t="shared" si="60"/>
        <v>0.52660115352715575</v>
      </c>
      <c r="AO226" s="244">
        <f t="shared" si="50"/>
        <v>0</v>
      </c>
      <c r="AP226" s="244">
        <f t="shared" si="51"/>
        <v>0.13165028838178894</v>
      </c>
      <c r="AQ226" s="244">
        <f t="shared" si="52"/>
        <v>-0.27339884647284429</v>
      </c>
      <c r="AR226" s="244">
        <f t="shared" si="61"/>
        <v>0.12660115352715573</v>
      </c>
      <c r="AS226" s="232"/>
      <c r="AT226" s="295">
        <f t="shared" si="54"/>
        <v>0.44761098049808246</v>
      </c>
      <c r="AU226" s="296">
        <f t="shared" si="55"/>
        <v>0.52660115352715575</v>
      </c>
      <c r="AV226" s="237"/>
      <c r="AW226" s="208"/>
      <c r="AX226" s="208"/>
      <c r="AY226" s="238"/>
      <c r="AZ226" s="238"/>
      <c r="BA226" s="238"/>
      <c r="BB226" s="238"/>
      <c r="BC226" s="238"/>
      <c r="BD226" s="238"/>
      <c r="BE226" s="302"/>
      <c r="BF226" s="211"/>
      <c r="BG226" s="208"/>
      <c r="BH226" s="208"/>
      <c r="BI226" s="208"/>
      <c r="BJ226" s="208"/>
      <c r="BK226" s="208"/>
      <c r="BL226" s="208"/>
      <c r="BM226" s="208"/>
      <c r="BN226" s="208"/>
      <c r="BO226" s="208"/>
      <c r="BP226" s="208"/>
      <c r="BQ226" s="208"/>
      <c r="BR226" s="208"/>
      <c r="BS226" s="208"/>
      <c r="BT226" s="211"/>
      <c r="BU226" s="211"/>
      <c r="BV226" s="211"/>
      <c r="BW226" s="211"/>
      <c r="BX226" s="211"/>
      <c r="BY226" s="211"/>
      <c r="BZ226" s="211"/>
      <c r="CA226" s="211"/>
      <c r="CB226" s="211"/>
      <c r="CC226" s="211"/>
      <c r="CD226" s="211"/>
      <c r="CE226" s="211"/>
      <c r="CF226" s="211"/>
      <c r="CG226" s="211"/>
      <c r="CH226" s="211"/>
      <c r="CI226" s="211"/>
      <c r="CJ226" s="211"/>
      <c r="CK226" s="211"/>
      <c r="CL226" s="211"/>
      <c r="CM226" s="211"/>
      <c r="CN226" s="211"/>
      <c r="CO226" s="211"/>
      <c r="CP226" s="211"/>
      <c r="CQ226" s="211"/>
      <c r="CR226" s="211"/>
      <c r="CS226" s="211"/>
      <c r="CT226" s="211"/>
      <c r="CU226" s="211"/>
      <c r="CV226" s="211"/>
      <c r="CW226" s="211"/>
      <c r="CX226" s="211"/>
      <c r="CY226" s="211"/>
      <c r="CZ226" s="211"/>
      <c r="DA226" s="211"/>
      <c r="DB226" s="211"/>
      <c r="DC226" s="211"/>
      <c r="DD226" s="211"/>
      <c r="DE226" s="211"/>
      <c r="DF226" s="211"/>
      <c r="DG226" s="211"/>
      <c r="DH226" s="211"/>
      <c r="DI226" s="211"/>
      <c r="DJ226" s="211"/>
      <c r="DK226" s="211"/>
      <c r="DL226" s="211"/>
      <c r="DM226" s="211"/>
      <c r="DN226" s="211"/>
      <c r="DO226" s="211"/>
      <c r="DP226" s="211"/>
      <c r="DQ226" s="211"/>
      <c r="DR226" s="211"/>
      <c r="DS226" s="211"/>
      <c r="DT226" s="211"/>
      <c r="DU226" s="211"/>
      <c r="DV226" s="211"/>
      <c r="DW226" s="211"/>
      <c r="DX226" s="211"/>
      <c r="DY226" s="211"/>
      <c r="DZ226" s="211"/>
      <c r="EA226" s="211"/>
      <c r="EB226" s="211"/>
      <c r="EC226" s="211"/>
      <c r="ED226" s="211"/>
      <c r="EE226" s="211"/>
    </row>
    <row r="227" spans="2:135" s="15" customFormat="1" x14ac:dyDescent="0.25">
      <c r="B227" s="40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7"/>
      <c r="AA227" s="247"/>
      <c r="AB227" s="247"/>
      <c r="AC227" s="247"/>
      <c r="AD227" s="247"/>
      <c r="AE227" s="247"/>
      <c r="AF227" s="247"/>
      <c r="AG227" s="241">
        <f t="shared" si="56"/>
        <v>142.6683176401994</v>
      </c>
      <c r="AH227" s="242">
        <f t="shared" si="57"/>
        <v>8.5546874999999998E-3</v>
      </c>
      <c r="AI227" s="234">
        <f t="shared" si="62"/>
        <v>219</v>
      </c>
      <c r="AJ227" s="234">
        <f t="shared" si="53"/>
        <v>18</v>
      </c>
      <c r="AK227" s="243">
        <f t="shared" si="58"/>
        <v>22</v>
      </c>
      <c r="AL227" s="243">
        <f t="shared" si="59"/>
        <v>0.17322834645669291</v>
      </c>
      <c r="AM227" s="238">
        <f t="shared" si="49"/>
        <v>0</v>
      </c>
      <c r="AN227" s="244">
        <f t="shared" si="60"/>
        <v>0.52660115352715575</v>
      </c>
      <c r="AO227" s="244">
        <f t="shared" si="50"/>
        <v>0</v>
      </c>
      <c r="AP227" s="244">
        <f t="shared" si="51"/>
        <v>0.13165028838178894</v>
      </c>
      <c r="AQ227" s="244">
        <f t="shared" si="52"/>
        <v>-0.27339884647284429</v>
      </c>
      <c r="AR227" s="244">
        <f t="shared" si="61"/>
        <v>0.12660115352715573</v>
      </c>
      <c r="AS227" s="232"/>
      <c r="AT227" s="295">
        <f t="shared" si="54"/>
        <v>0.44761098049808246</v>
      </c>
      <c r="AU227" s="296">
        <f t="shared" si="55"/>
        <v>0.52660115352715575</v>
      </c>
      <c r="AV227" s="237"/>
      <c r="AW227" s="208"/>
      <c r="AX227" s="208"/>
      <c r="AY227" s="238"/>
      <c r="AZ227" s="238"/>
      <c r="BA227" s="238"/>
      <c r="BB227" s="238"/>
      <c r="BC227" s="238"/>
      <c r="BD227" s="238"/>
      <c r="BE227" s="302"/>
      <c r="BF227" s="211"/>
      <c r="BG227" s="208"/>
      <c r="BH227" s="208"/>
      <c r="BI227" s="208"/>
      <c r="BJ227" s="208"/>
      <c r="BK227" s="208"/>
      <c r="BL227" s="208"/>
      <c r="BM227" s="208"/>
      <c r="BN227" s="208"/>
      <c r="BO227" s="208"/>
      <c r="BP227" s="208"/>
      <c r="BQ227" s="208"/>
      <c r="BR227" s="208"/>
      <c r="BS227" s="208"/>
      <c r="BT227" s="211"/>
      <c r="BU227" s="211"/>
      <c r="BV227" s="211"/>
      <c r="BW227" s="211"/>
      <c r="BX227" s="211"/>
      <c r="BY227" s="211"/>
      <c r="BZ227" s="211"/>
      <c r="CA227" s="211"/>
      <c r="CB227" s="211"/>
      <c r="CC227" s="211"/>
      <c r="CD227" s="211"/>
      <c r="CE227" s="211"/>
      <c r="CF227" s="211"/>
      <c r="CG227" s="211"/>
      <c r="CH227" s="211"/>
      <c r="CI227" s="211"/>
      <c r="CJ227" s="211"/>
      <c r="CK227" s="211"/>
      <c r="CL227" s="211"/>
      <c r="CM227" s="211"/>
      <c r="CN227" s="211"/>
      <c r="CO227" s="211"/>
      <c r="CP227" s="211"/>
      <c r="CQ227" s="211"/>
      <c r="CR227" s="211"/>
      <c r="CS227" s="211"/>
      <c r="CT227" s="211"/>
      <c r="CU227" s="211"/>
      <c r="CV227" s="211"/>
      <c r="CW227" s="211"/>
      <c r="CX227" s="211"/>
      <c r="CY227" s="211"/>
      <c r="CZ227" s="211"/>
      <c r="DA227" s="211"/>
      <c r="DB227" s="211"/>
      <c r="DC227" s="211"/>
      <c r="DD227" s="211"/>
      <c r="DE227" s="211"/>
      <c r="DF227" s="211"/>
      <c r="DG227" s="211"/>
      <c r="DH227" s="211"/>
      <c r="DI227" s="211"/>
      <c r="DJ227" s="211"/>
      <c r="DK227" s="211"/>
      <c r="DL227" s="211"/>
      <c r="DM227" s="211"/>
      <c r="DN227" s="211"/>
      <c r="DO227" s="211"/>
      <c r="DP227" s="211"/>
      <c r="DQ227" s="211"/>
      <c r="DR227" s="211"/>
      <c r="DS227" s="211"/>
      <c r="DT227" s="211"/>
      <c r="DU227" s="211"/>
      <c r="DV227" s="211"/>
      <c r="DW227" s="211"/>
      <c r="DX227" s="211"/>
      <c r="DY227" s="211"/>
      <c r="DZ227" s="211"/>
      <c r="EA227" s="211"/>
      <c r="EB227" s="211"/>
      <c r="EC227" s="211"/>
      <c r="ED227" s="211"/>
      <c r="EE227" s="211"/>
    </row>
    <row r="228" spans="2:135" s="15" customFormat="1" x14ac:dyDescent="0.25">
      <c r="B228" s="40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256"/>
      <c r="Q228" s="256"/>
      <c r="R228" s="256"/>
      <c r="S228" s="256"/>
      <c r="T228" s="256"/>
      <c r="U228" s="256"/>
      <c r="V228" s="256"/>
      <c r="W228" s="256"/>
      <c r="X228" s="256"/>
      <c r="Y228" s="256"/>
      <c r="Z228" s="257"/>
      <c r="AA228" s="247"/>
      <c r="AB228" s="247"/>
      <c r="AC228" s="247"/>
      <c r="AD228" s="247"/>
      <c r="AE228" s="247"/>
      <c r="AF228" s="247"/>
      <c r="AG228" s="241">
        <f t="shared" si="56"/>
        <v>139.07046871188416</v>
      </c>
      <c r="AH228" s="242">
        <f t="shared" si="57"/>
        <v>8.5937500000000007E-3</v>
      </c>
      <c r="AI228" s="234">
        <f t="shared" si="62"/>
        <v>220</v>
      </c>
      <c r="AJ228" s="234">
        <f t="shared" si="53"/>
        <v>17</v>
      </c>
      <c r="AK228" s="243">
        <f t="shared" si="58"/>
        <v>22</v>
      </c>
      <c r="AL228" s="243">
        <f t="shared" si="59"/>
        <v>0.17322834645669291</v>
      </c>
      <c r="AM228" s="238">
        <f t="shared" si="49"/>
        <v>0</v>
      </c>
      <c r="AN228" s="244">
        <f t="shared" si="60"/>
        <v>0.52660115352715575</v>
      </c>
      <c r="AO228" s="244">
        <f t="shared" si="50"/>
        <v>0</v>
      </c>
      <c r="AP228" s="244">
        <f t="shared" si="51"/>
        <v>0.13165028838178894</v>
      </c>
      <c r="AQ228" s="244">
        <f t="shared" si="52"/>
        <v>-0.27339884647284429</v>
      </c>
      <c r="AR228" s="244">
        <f t="shared" si="61"/>
        <v>0.12660115352715573</v>
      </c>
      <c r="AS228" s="232"/>
      <c r="AT228" s="295">
        <f t="shared" si="54"/>
        <v>0.44761098049808246</v>
      </c>
      <c r="AU228" s="296">
        <f t="shared" si="55"/>
        <v>0.52660115352715575</v>
      </c>
      <c r="AV228" s="237"/>
      <c r="AW228" s="208"/>
      <c r="AX228" s="208"/>
      <c r="AY228" s="238"/>
      <c r="AZ228" s="238"/>
      <c r="BA228" s="238"/>
      <c r="BB228" s="238"/>
      <c r="BC228" s="238"/>
      <c r="BD228" s="238"/>
      <c r="BE228" s="302"/>
      <c r="BF228" s="211"/>
      <c r="BG228" s="208"/>
      <c r="BH228" s="208"/>
      <c r="BI228" s="208"/>
      <c r="BJ228" s="208"/>
      <c r="BK228" s="208"/>
      <c r="BL228" s="208"/>
      <c r="BM228" s="208"/>
      <c r="BN228" s="208"/>
      <c r="BO228" s="208"/>
      <c r="BP228" s="208"/>
      <c r="BQ228" s="208"/>
      <c r="BR228" s="208"/>
      <c r="BS228" s="208"/>
      <c r="BT228" s="211"/>
      <c r="BU228" s="211"/>
      <c r="BV228" s="211"/>
      <c r="BW228" s="211"/>
      <c r="BX228" s="211"/>
      <c r="BY228" s="211"/>
      <c r="BZ228" s="211"/>
      <c r="CA228" s="211"/>
      <c r="CB228" s="211"/>
      <c r="CC228" s="211"/>
      <c r="CD228" s="211"/>
      <c r="CE228" s="211"/>
      <c r="CF228" s="211"/>
      <c r="CG228" s="211"/>
      <c r="CH228" s="211"/>
      <c r="CI228" s="211"/>
      <c r="CJ228" s="211"/>
      <c r="CK228" s="211"/>
      <c r="CL228" s="211"/>
      <c r="CM228" s="211"/>
      <c r="CN228" s="211"/>
      <c r="CO228" s="211"/>
      <c r="CP228" s="211"/>
      <c r="CQ228" s="211"/>
      <c r="CR228" s="211"/>
      <c r="CS228" s="211"/>
      <c r="CT228" s="211"/>
      <c r="CU228" s="211"/>
      <c r="CV228" s="211"/>
      <c r="CW228" s="211"/>
      <c r="CX228" s="211"/>
      <c r="CY228" s="211"/>
      <c r="CZ228" s="211"/>
      <c r="DA228" s="211"/>
      <c r="DB228" s="211"/>
      <c r="DC228" s="211"/>
      <c r="DD228" s="211"/>
      <c r="DE228" s="211"/>
      <c r="DF228" s="211"/>
      <c r="DG228" s="211"/>
      <c r="DH228" s="211"/>
      <c r="DI228" s="211"/>
      <c r="DJ228" s="211"/>
      <c r="DK228" s="211"/>
      <c r="DL228" s="211"/>
      <c r="DM228" s="211"/>
      <c r="DN228" s="211"/>
      <c r="DO228" s="211"/>
      <c r="DP228" s="211"/>
      <c r="DQ228" s="211"/>
      <c r="DR228" s="211"/>
      <c r="DS228" s="211"/>
      <c r="DT228" s="211"/>
      <c r="DU228" s="211"/>
      <c r="DV228" s="211"/>
      <c r="DW228" s="211"/>
      <c r="DX228" s="211"/>
      <c r="DY228" s="211"/>
      <c r="DZ228" s="211"/>
      <c r="EA228" s="211"/>
      <c r="EB228" s="211"/>
      <c r="EC228" s="211"/>
      <c r="ED228" s="211"/>
      <c r="EE228" s="211"/>
    </row>
    <row r="229" spans="2:135" s="15" customFormat="1" x14ac:dyDescent="0.25">
      <c r="B229" s="40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256"/>
      <c r="Q229" s="256"/>
      <c r="R229" s="256"/>
      <c r="S229" s="256"/>
      <c r="T229" s="256"/>
      <c r="U229" s="256"/>
      <c r="V229" s="256"/>
      <c r="W229" s="256"/>
      <c r="X229" s="256"/>
      <c r="Y229" s="256"/>
      <c r="Z229" s="257"/>
      <c r="AA229" s="247"/>
      <c r="AB229" s="247"/>
      <c r="AC229" s="247"/>
      <c r="AD229" s="247"/>
      <c r="AE229" s="247"/>
      <c r="AF229" s="247"/>
      <c r="AG229" s="241">
        <f t="shared" si="56"/>
        <v>135.45167628252227</v>
      </c>
      <c r="AH229" s="242">
        <f t="shared" si="57"/>
        <v>8.6328124999999999E-3</v>
      </c>
      <c r="AI229" s="234">
        <f t="shared" si="62"/>
        <v>221</v>
      </c>
      <c r="AJ229" s="234">
        <f t="shared" si="53"/>
        <v>16</v>
      </c>
      <c r="AK229" s="243">
        <f t="shared" si="58"/>
        <v>22</v>
      </c>
      <c r="AL229" s="243">
        <f t="shared" si="59"/>
        <v>0.17322834645669291</v>
      </c>
      <c r="AM229" s="238">
        <f t="shared" si="49"/>
        <v>0</v>
      </c>
      <c r="AN229" s="244">
        <f t="shared" si="60"/>
        <v>0.52660115352715575</v>
      </c>
      <c r="AO229" s="244">
        <f t="shared" si="50"/>
        <v>0</v>
      </c>
      <c r="AP229" s="244">
        <f t="shared" si="51"/>
        <v>0.13165028838178894</v>
      </c>
      <c r="AQ229" s="244">
        <f t="shared" si="52"/>
        <v>-0.27339884647284429</v>
      </c>
      <c r="AR229" s="244">
        <f t="shared" si="61"/>
        <v>0.12660115352715573</v>
      </c>
      <c r="AS229" s="232"/>
      <c r="AT229" s="295">
        <f t="shared" si="54"/>
        <v>0.44761098049808246</v>
      </c>
      <c r="AU229" s="296">
        <f t="shared" si="55"/>
        <v>0.52660115352715575</v>
      </c>
      <c r="AV229" s="237"/>
      <c r="AW229" s="208"/>
      <c r="AX229" s="208"/>
      <c r="AY229" s="238"/>
      <c r="AZ229" s="238"/>
      <c r="BA229" s="238"/>
      <c r="BB229" s="238"/>
      <c r="BC229" s="238"/>
      <c r="BD229" s="238"/>
      <c r="BE229" s="302"/>
      <c r="BF229" s="211"/>
      <c r="BG229" s="208"/>
      <c r="BH229" s="208"/>
      <c r="BI229" s="208"/>
      <c r="BJ229" s="208"/>
      <c r="BK229" s="208"/>
      <c r="BL229" s="208"/>
      <c r="BM229" s="208"/>
      <c r="BN229" s="208"/>
      <c r="BO229" s="208"/>
      <c r="BP229" s="208"/>
      <c r="BQ229" s="208"/>
      <c r="BR229" s="208"/>
      <c r="BS229" s="208"/>
      <c r="BT229" s="211"/>
      <c r="BU229" s="211"/>
      <c r="BV229" s="211"/>
      <c r="BW229" s="211"/>
      <c r="BX229" s="211"/>
      <c r="BY229" s="211"/>
      <c r="BZ229" s="211"/>
      <c r="CA229" s="211"/>
      <c r="CB229" s="211"/>
      <c r="CC229" s="211"/>
      <c r="CD229" s="211"/>
      <c r="CE229" s="211"/>
      <c r="CF229" s="211"/>
      <c r="CG229" s="211"/>
      <c r="CH229" s="211"/>
      <c r="CI229" s="211"/>
      <c r="CJ229" s="211"/>
      <c r="CK229" s="211"/>
      <c r="CL229" s="211"/>
      <c r="CM229" s="211"/>
      <c r="CN229" s="211"/>
      <c r="CO229" s="211"/>
      <c r="CP229" s="211"/>
      <c r="CQ229" s="211"/>
      <c r="CR229" s="211"/>
      <c r="CS229" s="211"/>
      <c r="CT229" s="211"/>
      <c r="CU229" s="211"/>
      <c r="CV229" s="211"/>
      <c r="CW229" s="211"/>
      <c r="CX229" s="211"/>
      <c r="CY229" s="211"/>
      <c r="CZ229" s="211"/>
      <c r="DA229" s="211"/>
      <c r="DB229" s="211"/>
      <c r="DC229" s="211"/>
      <c r="DD229" s="211"/>
      <c r="DE229" s="211"/>
      <c r="DF229" s="211"/>
      <c r="DG229" s="211"/>
      <c r="DH229" s="211"/>
      <c r="DI229" s="211"/>
      <c r="DJ229" s="211"/>
      <c r="DK229" s="211"/>
      <c r="DL229" s="211"/>
      <c r="DM229" s="211"/>
      <c r="DN229" s="211"/>
      <c r="DO229" s="211"/>
      <c r="DP229" s="211"/>
      <c r="DQ229" s="211"/>
      <c r="DR229" s="211"/>
      <c r="DS229" s="211"/>
      <c r="DT229" s="211"/>
      <c r="DU229" s="211"/>
      <c r="DV229" s="211"/>
      <c r="DW229" s="211"/>
      <c r="DX229" s="211"/>
      <c r="DY229" s="211"/>
      <c r="DZ229" s="211"/>
      <c r="EA229" s="211"/>
      <c r="EB229" s="211"/>
      <c r="EC229" s="211"/>
      <c r="ED229" s="211"/>
      <c r="EE229" s="211"/>
    </row>
    <row r="230" spans="2:135" s="15" customFormat="1" x14ac:dyDescent="0.25">
      <c r="B230" s="40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256"/>
      <c r="Q230" s="256"/>
      <c r="R230" s="256"/>
      <c r="S230" s="256"/>
      <c r="T230" s="256"/>
      <c r="U230" s="256"/>
      <c r="V230" s="256"/>
      <c r="W230" s="256"/>
      <c r="X230" s="256"/>
      <c r="Y230" s="256"/>
      <c r="Z230" s="257"/>
      <c r="AA230" s="247"/>
      <c r="AB230" s="247"/>
      <c r="AC230" s="247"/>
      <c r="AD230" s="247"/>
      <c r="AE230" s="247"/>
      <c r="AF230" s="247"/>
      <c r="AG230" s="241">
        <f t="shared" si="56"/>
        <v>131.8124853289427</v>
      </c>
      <c r="AH230" s="242">
        <f t="shared" si="57"/>
        <v>8.6718750000000008E-3</v>
      </c>
      <c r="AI230" s="234">
        <f t="shared" si="62"/>
        <v>222</v>
      </c>
      <c r="AJ230" s="234">
        <f t="shared" si="53"/>
        <v>15</v>
      </c>
      <c r="AK230" s="243">
        <f t="shared" si="58"/>
        <v>22</v>
      </c>
      <c r="AL230" s="243">
        <f t="shared" si="59"/>
        <v>0.17322834645669291</v>
      </c>
      <c r="AM230" s="238">
        <f t="shared" si="49"/>
        <v>0</v>
      </c>
      <c r="AN230" s="244">
        <f t="shared" si="60"/>
        <v>0.52660115352715575</v>
      </c>
      <c r="AO230" s="244">
        <f t="shared" si="50"/>
        <v>0</v>
      </c>
      <c r="AP230" s="244">
        <f t="shared" si="51"/>
        <v>0.13165028838178894</v>
      </c>
      <c r="AQ230" s="244">
        <f t="shared" si="52"/>
        <v>-0.27339884647284429</v>
      </c>
      <c r="AR230" s="244">
        <f t="shared" si="61"/>
        <v>0.12660115352715573</v>
      </c>
      <c r="AS230" s="232"/>
      <c r="AT230" s="295">
        <f t="shared" si="54"/>
        <v>0.44761098049808246</v>
      </c>
      <c r="AU230" s="296">
        <f t="shared" si="55"/>
        <v>0.52660115352715575</v>
      </c>
      <c r="AV230" s="237"/>
      <c r="AW230" s="208"/>
      <c r="AX230" s="208"/>
      <c r="AY230" s="238"/>
      <c r="AZ230" s="238"/>
      <c r="BA230" s="238"/>
      <c r="BB230" s="238"/>
      <c r="BC230" s="238"/>
      <c r="BD230" s="238"/>
      <c r="BE230" s="302"/>
      <c r="BF230" s="211"/>
      <c r="BG230" s="208"/>
      <c r="BH230" s="208"/>
      <c r="BI230" s="208"/>
      <c r="BJ230" s="208"/>
      <c r="BK230" s="208"/>
      <c r="BL230" s="208"/>
      <c r="BM230" s="208"/>
      <c r="BN230" s="208"/>
      <c r="BO230" s="208"/>
      <c r="BP230" s="208"/>
      <c r="BQ230" s="208"/>
      <c r="BR230" s="208"/>
      <c r="BS230" s="208"/>
      <c r="BT230" s="211"/>
      <c r="BU230" s="211"/>
      <c r="BV230" s="211"/>
      <c r="BW230" s="211"/>
      <c r="BX230" s="211"/>
      <c r="BY230" s="211"/>
      <c r="BZ230" s="211"/>
      <c r="CA230" s="211"/>
      <c r="CB230" s="211"/>
      <c r="CC230" s="211"/>
      <c r="CD230" s="211"/>
      <c r="CE230" s="211"/>
      <c r="CF230" s="211"/>
      <c r="CG230" s="211"/>
      <c r="CH230" s="211"/>
      <c r="CI230" s="211"/>
      <c r="CJ230" s="211"/>
      <c r="CK230" s="211"/>
      <c r="CL230" s="211"/>
      <c r="CM230" s="211"/>
      <c r="CN230" s="211"/>
      <c r="CO230" s="211"/>
      <c r="CP230" s="211"/>
      <c r="CQ230" s="211"/>
      <c r="CR230" s="211"/>
      <c r="CS230" s="211"/>
      <c r="CT230" s="211"/>
      <c r="CU230" s="211"/>
      <c r="CV230" s="211"/>
      <c r="CW230" s="211"/>
      <c r="CX230" s="211"/>
      <c r="CY230" s="211"/>
      <c r="CZ230" s="211"/>
      <c r="DA230" s="211"/>
      <c r="DB230" s="211"/>
      <c r="DC230" s="211"/>
      <c r="DD230" s="211"/>
      <c r="DE230" s="211"/>
      <c r="DF230" s="211"/>
      <c r="DG230" s="211"/>
      <c r="DH230" s="211"/>
      <c r="DI230" s="211"/>
      <c r="DJ230" s="211"/>
      <c r="DK230" s="211"/>
      <c r="DL230" s="211"/>
      <c r="DM230" s="211"/>
      <c r="DN230" s="211"/>
      <c r="DO230" s="211"/>
      <c r="DP230" s="211"/>
      <c r="DQ230" s="211"/>
      <c r="DR230" s="211"/>
      <c r="DS230" s="211"/>
      <c r="DT230" s="211"/>
      <c r="DU230" s="211"/>
      <c r="DV230" s="211"/>
      <c r="DW230" s="211"/>
      <c r="DX230" s="211"/>
      <c r="DY230" s="211"/>
      <c r="DZ230" s="211"/>
      <c r="EA230" s="211"/>
      <c r="EB230" s="211"/>
      <c r="EC230" s="211"/>
      <c r="ED230" s="211"/>
      <c r="EE230" s="211"/>
    </row>
    <row r="231" spans="2:135" s="15" customFormat="1" x14ac:dyDescent="0.25">
      <c r="B231" s="40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256"/>
      <c r="Q231" s="256"/>
      <c r="R231" s="256"/>
      <c r="S231" s="256"/>
      <c r="T231" s="256"/>
      <c r="U231" s="256"/>
      <c r="V231" s="256"/>
      <c r="W231" s="256"/>
      <c r="X231" s="256"/>
      <c r="Y231" s="256"/>
      <c r="Z231" s="257"/>
      <c r="AA231" s="247"/>
      <c r="AB231" s="247"/>
      <c r="AC231" s="247"/>
      <c r="AD231" s="247"/>
      <c r="AE231" s="247"/>
      <c r="AF231" s="247"/>
      <c r="AG231" s="241">
        <f t="shared" si="56"/>
        <v>128.15344389991697</v>
      </c>
      <c r="AH231" s="242">
        <f t="shared" si="57"/>
        <v>8.7109374999999999E-3</v>
      </c>
      <c r="AI231" s="234">
        <f t="shared" si="62"/>
        <v>223</v>
      </c>
      <c r="AJ231" s="234">
        <f t="shared" si="53"/>
        <v>14</v>
      </c>
      <c r="AK231" s="243">
        <f t="shared" si="58"/>
        <v>22</v>
      </c>
      <c r="AL231" s="243">
        <f t="shared" si="59"/>
        <v>0.17322834645669291</v>
      </c>
      <c r="AM231" s="238">
        <f t="shared" si="49"/>
        <v>0</v>
      </c>
      <c r="AN231" s="244">
        <f t="shared" si="60"/>
        <v>0.52660115352715575</v>
      </c>
      <c r="AO231" s="244">
        <f t="shared" si="50"/>
        <v>0</v>
      </c>
      <c r="AP231" s="244">
        <f t="shared" si="51"/>
        <v>0.13165028838178894</v>
      </c>
      <c r="AQ231" s="244">
        <f t="shared" si="52"/>
        <v>-0.27339884647284429</v>
      </c>
      <c r="AR231" s="244">
        <f t="shared" si="61"/>
        <v>0.12660115352715573</v>
      </c>
      <c r="AS231" s="232"/>
      <c r="AT231" s="295">
        <f t="shared" si="54"/>
        <v>0.44761098049808246</v>
      </c>
      <c r="AU231" s="296">
        <f t="shared" si="55"/>
        <v>0.52660115352715575</v>
      </c>
      <c r="AV231" s="237"/>
      <c r="AW231" s="208"/>
      <c r="AX231" s="208"/>
      <c r="AY231" s="238"/>
      <c r="AZ231" s="238"/>
      <c r="BA231" s="238"/>
      <c r="BB231" s="238"/>
      <c r="BC231" s="238"/>
      <c r="BD231" s="238"/>
      <c r="BE231" s="302"/>
      <c r="BF231" s="211"/>
      <c r="BG231" s="208"/>
      <c r="BH231" s="208"/>
      <c r="BI231" s="208"/>
      <c r="BJ231" s="208"/>
      <c r="BK231" s="208"/>
      <c r="BL231" s="208"/>
      <c r="BM231" s="208"/>
      <c r="BN231" s="208"/>
      <c r="BO231" s="208"/>
      <c r="BP231" s="208"/>
      <c r="BQ231" s="208"/>
      <c r="BR231" s="208"/>
      <c r="BS231" s="208"/>
      <c r="BT231" s="211"/>
      <c r="BU231" s="211"/>
      <c r="BV231" s="211"/>
      <c r="BW231" s="211"/>
      <c r="BX231" s="211"/>
      <c r="BY231" s="211"/>
      <c r="BZ231" s="211"/>
      <c r="CA231" s="211"/>
      <c r="CB231" s="211"/>
      <c r="CC231" s="211"/>
      <c r="CD231" s="211"/>
      <c r="CE231" s="211"/>
      <c r="CF231" s="211"/>
      <c r="CG231" s="211"/>
      <c r="CH231" s="211"/>
      <c r="CI231" s="211"/>
      <c r="CJ231" s="211"/>
      <c r="CK231" s="211"/>
      <c r="CL231" s="211"/>
      <c r="CM231" s="211"/>
      <c r="CN231" s="211"/>
      <c r="CO231" s="211"/>
      <c r="CP231" s="211"/>
      <c r="CQ231" s="211"/>
      <c r="CR231" s="211"/>
      <c r="CS231" s="211"/>
      <c r="CT231" s="211"/>
      <c r="CU231" s="211"/>
      <c r="CV231" s="211"/>
      <c r="CW231" s="211"/>
      <c r="CX231" s="211"/>
      <c r="CY231" s="211"/>
      <c r="CZ231" s="211"/>
      <c r="DA231" s="211"/>
      <c r="DB231" s="211"/>
      <c r="DC231" s="211"/>
      <c r="DD231" s="211"/>
      <c r="DE231" s="211"/>
      <c r="DF231" s="211"/>
      <c r="DG231" s="211"/>
      <c r="DH231" s="211"/>
      <c r="DI231" s="211"/>
      <c r="DJ231" s="211"/>
      <c r="DK231" s="211"/>
      <c r="DL231" s="211"/>
      <c r="DM231" s="211"/>
      <c r="DN231" s="211"/>
      <c r="DO231" s="211"/>
      <c r="DP231" s="211"/>
      <c r="DQ231" s="211"/>
      <c r="DR231" s="211"/>
      <c r="DS231" s="211"/>
      <c r="DT231" s="211"/>
      <c r="DU231" s="211"/>
      <c r="DV231" s="211"/>
      <c r="DW231" s="211"/>
      <c r="DX231" s="211"/>
      <c r="DY231" s="211"/>
      <c r="DZ231" s="211"/>
      <c r="EA231" s="211"/>
      <c r="EB231" s="211"/>
      <c r="EC231" s="211"/>
      <c r="ED231" s="211"/>
      <c r="EE231" s="211"/>
    </row>
    <row r="232" spans="2:135" s="15" customFormat="1" x14ac:dyDescent="0.25">
      <c r="B232" s="40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256"/>
      <c r="Q232" s="256"/>
      <c r="R232" s="256"/>
      <c r="S232" s="256"/>
      <c r="T232" s="256"/>
      <c r="U232" s="256"/>
      <c r="V232" s="256"/>
      <c r="W232" s="256"/>
      <c r="X232" s="256"/>
      <c r="Y232" s="256"/>
      <c r="Z232" s="257"/>
      <c r="AA232" s="247"/>
      <c r="AB232" s="247"/>
      <c r="AC232" s="247"/>
      <c r="AD232" s="247"/>
      <c r="AE232" s="247"/>
      <c r="AF232" s="247"/>
      <c r="AG232" s="241">
        <f t="shared" si="56"/>
        <v>124.47510303362535</v>
      </c>
      <c r="AH232" s="242">
        <f t="shared" si="57"/>
        <v>8.7500000000000008E-3</v>
      </c>
      <c r="AI232" s="234">
        <f t="shared" si="62"/>
        <v>224</v>
      </c>
      <c r="AJ232" s="234">
        <f t="shared" si="53"/>
        <v>13</v>
      </c>
      <c r="AK232" s="243">
        <f t="shared" si="58"/>
        <v>22</v>
      </c>
      <c r="AL232" s="243">
        <f t="shared" si="59"/>
        <v>0.17322834645669291</v>
      </c>
      <c r="AM232" s="238">
        <f t="shared" si="49"/>
        <v>0</v>
      </c>
      <c r="AN232" s="244">
        <f t="shared" si="60"/>
        <v>0.52660115352715575</v>
      </c>
      <c r="AO232" s="244">
        <f t="shared" si="50"/>
        <v>0</v>
      </c>
      <c r="AP232" s="244">
        <f t="shared" si="51"/>
        <v>0.13165028838178894</v>
      </c>
      <c r="AQ232" s="244">
        <f t="shared" si="52"/>
        <v>-0.27339884647284429</v>
      </c>
      <c r="AR232" s="244">
        <f t="shared" si="61"/>
        <v>0.12660115352715573</v>
      </c>
      <c r="AS232" s="232"/>
      <c r="AT232" s="295">
        <f t="shared" si="54"/>
        <v>0.44761098049808246</v>
      </c>
      <c r="AU232" s="296">
        <f t="shared" si="55"/>
        <v>0.52660115352715575</v>
      </c>
      <c r="AV232" s="237"/>
      <c r="AW232" s="208"/>
      <c r="AX232" s="208"/>
      <c r="AY232" s="238"/>
      <c r="AZ232" s="238"/>
      <c r="BA232" s="238"/>
      <c r="BB232" s="238"/>
      <c r="BC232" s="238"/>
      <c r="BD232" s="238"/>
      <c r="BE232" s="302"/>
      <c r="BF232" s="211"/>
      <c r="BG232" s="208"/>
      <c r="BH232" s="208"/>
      <c r="BI232" s="208"/>
      <c r="BJ232" s="208"/>
      <c r="BK232" s="208"/>
      <c r="BL232" s="208"/>
      <c r="BM232" s="208"/>
      <c r="BN232" s="208"/>
      <c r="BO232" s="208"/>
      <c r="BP232" s="208"/>
      <c r="BQ232" s="208"/>
      <c r="BR232" s="208"/>
      <c r="BS232" s="208"/>
      <c r="BT232" s="211"/>
      <c r="BU232" s="211"/>
      <c r="BV232" s="211"/>
      <c r="BW232" s="211"/>
      <c r="BX232" s="211"/>
      <c r="BY232" s="211"/>
      <c r="BZ232" s="211"/>
      <c r="CA232" s="211"/>
      <c r="CB232" s="211"/>
      <c r="CC232" s="211"/>
      <c r="CD232" s="211"/>
      <c r="CE232" s="211"/>
      <c r="CF232" s="211"/>
      <c r="CG232" s="211"/>
      <c r="CH232" s="211"/>
      <c r="CI232" s="211"/>
      <c r="CJ232" s="211"/>
      <c r="CK232" s="211"/>
      <c r="CL232" s="211"/>
      <c r="CM232" s="211"/>
      <c r="CN232" s="211"/>
      <c r="CO232" s="211"/>
      <c r="CP232" s="211"/>
      <c r="CQ232" s="211"/>
      <c r="CR232" s="211"/>
      <c r="CS232" s="211"/>
      <c r="CT232" s="211"/>
      <c r="CU232" s="211"/>
      <c r="CV232" s="211"/>
      <c r="CW232" s="211"/>
      <c r="CX232" s="211"/>
      <c r="CY232" s="211"/>
      <c r="CZ232" s="211"/>
      <c r="DA232" s="211"/>
      <c r="DB232" s="211"/>
      <c r="DC232" s="211"/>
      <c r="DD232" s="211"/>
      <c r="DE232" s="211"/>
      <c r="DF232" s="211"/>
      <c r="DG232" s="211"/>
      <c r="DH232" s="211"/>
      <c r="DI232" s="211"/>
      <c r="DJ232" s="211"/>
      <c r="DK232" s="211"/>
      <c r="DL232" s="211"/>
      <c r="DM232" s="211"/>
      <c r="DN232" s="211"/>
      <c r="DO232" s="211"/>
      <c r="DP232" s="211"/>
      <c r="DQ232" s="211"/>
      <c r="DR232" s="211"/>
      <c r="DS232" s="211"/>
      <c r="DT232" s="211"/>
      <c r="DU232" s="211"/>
      <c r="DV232" s="211"/>
      <c r="DW232" s="211"/>
      <c r="DX232" s="211"/>
      <c r="DY232" s="211"/>
      <c r="DZ232" s="211"/>
      <c r="EA232" s="211"/>
      <c r="EB232" s="211"/>
      <c r="EC232" s="211"/>
      <c r="ED232" s="211"/>
      <c r="EE232" s="211"/>
    </row>
    <row r="233" spans="2:135" s="15" customFormat="1" x14ac:dyDescent="0.25">
      <c r="B233" s="40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256"/>
      <c r="Q233" s="256"/>
      <c r="R233" s="256"/>
      <c r="S233" s="256"/>
      <c r="T233" s="256"/>
      <c r="U233" s="256"/>
      <c r="V233" s="256"/>
      <c r="W233" s="256"/>
      <c r="X233" s="256"/>
      <c r="Y233" s="256"/>
      <c r="Z233" s="257"/>
      <c r="AA233" s="247"/>
      <c r="AB233" s="247"/>
      <c r="AC233" s="247"/>
      <c r="AD233" s="247"/>
      <c r="AE233" s="247"/>
      <c r="AF233" s="247"/>
      <c r="AG233" s="241">
        <f t="shared" si="56"/>
        <v>120.77801667467227</v>
      </c>
      <c r="AH233" s="242">
        <f t="shared" si="57"/>
        <v>8.7890625E-3</v>
      </c>
      <c r="AI233" s="234">
        <f t="shared" si="62"/>
        <v>225</v>
      </c>
      <c r="AJ233" s="234">
        <f t="shared" si="53"/>
        <v>12</v>
      </c>
      <c r="AK233" s="243">
        <f t="shared" si="58"/>
        <v>22</v>
      </c>
      <c r="AL233" s="243">
        <f t="shared" si="59"/>
        <v>0.17322834645669291</v>
      </c>
      <c r="AM233" s="238">
        <f t="shared" si="49"/>
        <v>0</v>
      </c>
      <c r="AN233" s="244">
        <f t="shared" si="60"/>
        <v>0.52660115352715575</v>
      </c>
      <c r="AO233" s="244">
        <f t="shared" si="50"/>
        <v>0</v>
      </c>
      <c r="AP233" s="244">
        <f t="shared" si="51"/>
        <v>0.13165028838178894</v>
      </c>
      <c r="AQ233" s="244">
        <f t="shared" si="52"/>
        <v>-0.27339884647284429</v>
      </c>
      <c r="AR233" s="244">
        <f t="shared" si="61"/>
        <v>0.12660115352715573</v>
      </c>
      <c r="AS233" s="232"/>
      <c r="AT233" s="295">
        <f t="shared" si="54"/>
        <v>0.44761098049808246</v>
      </c>
      <c r="AU233" s="296">
        <f t="shared" si="55"/>
        <v>0.52660115352715575</v>
      </c>
      <c r="AV233" s="237"/>
      <c r="AW233" s="208"/>
      <c r="AX233" s="208"/>
      <c r="AY233" s="238"/>
      <c r="AZ233" s="238"/>
      <c r="BA233" s="238"/>
      <c r="BB233" s="238"/>
      <c r="BC233" s="238"/>
      <c r="BD233" s="238"/>
      <c r="BE233" s="302"/>
      <c r="BF233" s="211"/>
      <c r="BG233" s="208"/>
      <c r="BH233" s="208"/>
      <c r="BI233" s="208"/>
      <c r="BJ233" s="208"/>
      <c r="BK233" s="208"/>
      <c r="BL233" s="208"/>
      <c r="BM233" s="208"/>
      <c r="BN233" s="208"/>
      <c r="BO233" s="208"/>
      <c r="BP233" s="208"/>
      <c r="BQ233" s="208"/>
      <c r="BR233" s="208"/>
      <c r="BS233" s="208"/>
      <c r="BT233" s="211"/>
      <c r="BU233" s="211"/>
      <c r="BV233" s="211"/>
      <c r="BW233" s="211"/>
      <c r="BX233" s="211"/>
      <c r="BY233" s="211"/>
      <c r="BZ233" s="211"/>
      <c r="CA233" s="211"/>
      <c r="CB233" s="211"/>
      <c r="CC233" s="211"/>
      <c r="CD233" s="211"/>
      <c r="CE233" s="211"/>
      <c r="CF233" s="211"/>
      <c r="CG233" s="211"/>
      <c r="CH233" s="211"/>
      <c r="CI233" s="211"/>
      <c r="CJ233" s="211"/>
      <c r="CK233" s="211"/>
      <c r="CL233" s="211"/>
      <c r="CM233" s="211"/>
      <c r="CN233" s="211"/>
      <c r="CO233" s="211"/>
      <c r="CP233" s="211"/>
      <c r="CQ233" s="211"/>
      <c r="CR233" s="211"/>
      <c r="CS233" s="211"/>
      <c r="CT233" s="211"/>
      <c r="CU233" s="211"/>
      <c r="CV233" s="211"/>
      <c r="CW233" s="211"/>
      <c r="CX233" s="211"/>
      <c r="CY233" s="211"/>
      <c r="CZ233" s="211"/>
      <c r="DA233" s="211"/>
      <c r="DB233" s="211"/>
      <c r="DC233" s="211"/>
      <c r="DD233" s="211"/>
      <c r="DE233" s="211"/>
      <c r="DF233" s="211"/>
      <c r="DG233" s="211"/>
      <c r="DH233" s="211"/>
      <c r="DI233" s="211"/>
      <c r="DJ233" s="211"/>
      <c r="DK233" s="211"/>
      <c r="DL233" s="211"/>
      <c r="DM233" s="211"/>
      <c r="DN233" s="211"/>
      <c r="DO233" s="211"/>
      <c r="DP233" s="211"/>
      <c r="DQ233" s="211"/>
      <c r="DR233" s="211"/>
      <c r="DS233" s="211"/>
      <c r="DT233" s="211"/>
      <c r="DU233" s="211"/>
      <c r="DV233" s="211"/>
      <c r="DW233" s="211"/>
      <c r="DX233" s="211"/>
      <c r="DY233" s="211"/>
      <c r="DZ233" s="211"/>
      <c r="EA233" s="211"/>
      <c r="EB233" s="211"/>
      <c r="EC233" s="211"/>
      <c r="ED233" s="211"/>
      <c r="EE233" s="211"/>
    </row>
    <row r="234" spans="2:135" s="15" customFormat="1" x14ac:dyDescent="0.25">
      <c r="B234" s="40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256"/>
      <c r="Q234" s="256"/>
      <c r="R234" s="256"/>
      <c r="S234" s="256"/>
      <c r="T234" s="256"/>
      <c r="U234" s="256"/>
      <c r="V234" s="256"/>
      <c r="W234" s="256"/>
      <c r="X234" s="256"/>
      <c r="Y234" s="256"/>
      <c r="Z234" s="257"/>
      <c r="AA234" s="247"/>
      <c r="AB234" s="247"/>
      <c r="AC234" s="247"/>
      <c r="AD234" s="247"/>
      <c r="AE234" s="247"/>
      <c r="AF234" s="247"/>
      <c r="AG234" s="241">
        <f t="shared" si="56"/>
        <v>117.06274159066444</v>
      </c>
      <c r="AH234" s="242">
        <f t="shared" si="57"/>
        <v>8.8281250000000009E-3</v>
      </c>
      <c r="AI234" s="234">
        <f t="shared" si="62"/>
        <v>226</v>
      </c>
      <c r="AJ234" s="234">
        <f t="shared" si="53"/>
        <v>11</v>
      </c>
      <c r="AK234" s="243">
        <f t="shared" si="58"/>
        <v>22</v>
      </c>
      <c r="AL234" s="243">
        <f t="shared" si="59"/>
        <v>0.17322834645669291</v>
      </c>
      <c r="AM234" s="238">
        <f t="shared" si="49"/>
        <v>0</v>
      </c>
      <c r="AN234" s="244">
        <f t="shared" si="60"/>
        <v>0.52660115352715575</v>
      </c>
      <c r="AO234" s="244">
        <f t="shared" si="50"/>
        <v>0</v>
      </c>
      <c r="AP234" s="244">
        <f t="shared" si="51"/>
        <v>0.13165028838178894</v>
      </c>
      <c r="AQ234" s="244">
        <f t="shared" si="52"/>
        <v>-0.27339884647284429</v>
      </c>
      <c r="AR234" s="244">
        <f t="shared" si="61"/>
        <v>0.12660115352715573</v>
      </c>
      <c r="AS234" s="232"/>
      <c r="AT234" s="295">
        <f t="shared" si="54"/>
        <v>0.44761098049808246</v>
      </c>
      <c r="AU234" s="296">
        <f t="shared" si="55"/>
        <v>0.52660115352715575</v>
      </c>
      <c r="AV234" s="237"/>
      <c r="AW234" s="208"/>
      <c r="AX234" s="208"/>
      <c r="AY234" s="238"/>
      <c r="AZ234" s="238"/>
      <c r="BA234" s="238"/>
      <c r="BB234" s="238"/>
      <c r="BC234" s="238"/>
      <c r="BD234" s="238"/>
      <c r="BE234" s="302"/>
      <c r="BF234" s="211"/>
      <c r="BG234" s="208"/>
      <c r="BH234" s="208"/>
      <c r="BI234" s="208"/>
      <c r="BJ234" s="208"/>
      <c r="BK234" s="208"/>
      <c r="BL234" s="208"/>
      <c r="BM234" s="208"/>
      <c r="BN234" s="208"/>
      <c r="BO234" s="208"/>
      <c r="BP234" s="208"/>
      <c r="BQ234" s="208"/>
      <c r="BR234" s="208"/>
      <c r="BS234" s="208"/>
      <c r="BT234" s="211"/>
      <c r="BU234" s="211"/>
      <c r="BV234" s="211"/>
      <c r="BW234" s="211"/>
      <c r="BX234" s="211"/>
      <c r="BY234" s="211"/>
      <c r="BZ234" s="211"/>
      <c r="CA234" s="211"/>
      <c r="CB234" s="211"/>
      <c r="CC234" s="211"/>
      <c r="CD234" s="211"/>
      <c r="CE234" s="211"/>
      <c r="CF234" s="211"/>
      <c r="CG234" s="211"/>
      <c r="CH234" s="211"/>
      <c r="CI234" s="211"/>
      <c r="CJ234" s="211"/>
      <c r="CK234" s="211"/>
      <c r="CL234" s="211"/>
      <c r="CM234" s="211"/>
      <c r="CN234" s="211"/>
      <c r="CO234" s="211"/>
      <c r="CP234" s="211"/>
      <c r="CQ234" s="211"/>
      <c r="CR234" s="211"/>
      <c r="CS234" s="211"/>
      <c r="CT234" s="211"/>
      <c r="CU234" s="211"/>
      <c r="CV234" s="211"/>
      <c r="CW234" s="211"/>
      <c r="CX234" s="211"/>
      <c r="CY234" s="211"/>
      <c r="CZ234" s="211"/>
      <c r="DA234" s="211"/>
      <c r="DB234" s="211"/>
      <c r="DC234" s="211"/>
      <c r="DD234" s="211"/>
      <c r="DE234" s="211"/>
      <c r="DF234" s="211"/>
      <c r="DG234" s="211"/>
      <c r="DH234" s="211"/>
      <c r="DI234" s="211"/>
      <c r="DJ234" s="211"/>
      <c r="DK234" s="211"/>
      <c r="DL234" s="211"/>
      <c r="DM234" s="211"/>
      <c r="DN234" s="211"/>
      <c r="DO234" s="211"/>
      <c r="DP234" s="211"/>
      <c r="DQ234" s="211"/>
      <c r="DR234" s="211"/>
      <c r="DS234" s="211"/>
      <c r="DT234" s="211"/>
      <c r="DU234" s="211"/>
      <c r="DV234" s="211"/>
      <c r="DW234" s="211"/>
      <c r="DX234" s="211"/>
      <c r="DY234" s="211"/>
      <c r="DZ234" s="211"/>
      <c r="EA234" s="211"/>
      <c r="EB234" s="211"/>
      <c r="EC234" s="211"/>
      <c r="ED234" s="211"/>
      <c r="EE234" s="211"/>
    </row>
    <row r="235" spans="2:135" s="15" customFormat="1" x14ac:dyDescent="0.25">
      <c r="B235" s="40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256"/>
      <c r="Q235" s="256"/>
      <c r="R235" s="256"/>
      <c r="S235" s="256"/>
      <c r="T235" s="256"/>
      <c r="U235" s="256"/>
      <c r="V235" s="256"/>
      <c r="W235" s="256"/>
      <c r="X235" s="256"/>
      <c r="Y235" s="256"/>
      <c r="Z235" s="257"/>
      <c r="AA235" s="247"/>
      <c r="AB235" s="247"/>
      <c r="AC235" s="247"/>
      <c r="AD235" s="247"/>
      <c r="AE235" s="247"/>
      <c r="AF235" s="247"/>
      <c r="AG235" s="241">
        <f t="shared" si="56"/>
        <v>113.32983728836366</v>
      </c>
      <c r="AH235" s="242">
        <f t="shared" si="57"/>
        <v>8.8671875000000001E-3</v>
      </c>
      <c r="AI235" s="234">
        <f t="shared" si="62"/>
        <v>227</v>
      </c>
      <c r="AJ235" s="234">
        <f t="shared" si="53"/>
        <v>10</v>
      </c>
      <c r="AK235" s="243">
        <f t="shared" si="58"/>
        <v>22</v>
      </c>
      <c r="AL235" s="243">
        <f t="shared" si="59"/>
        <v>0.17322834645669291</v>
      </c>
      <c r="AM235" s="238">
        <f t="shared" si="49"/>
        <v>0</v>
      </c>
      <c r="AN235" s="244">
        <f t="shared" si="60"/>
        <v>0.52660115352715575</v>
      </c>
      <c r="AO235" s="244">
        <f t="shared" si="50"/>
        <v>0</v>
      </c>
      <c r="AP235" s="244">
        <f t="shared" si="51"/>
        <v>0.13165028838178894</v>
      </c>
      <c r="AQ235" s="244">
        <f t="shared" si="52"/>
        <v>-0.27339884647284429</v>
      </c>
      <c r="AR235" s="244">
        <f t="shared" si="61"/>
        <v>0.12660115352715573</v>
      </c>
      <c r="AS235" s="232"/>
      <c r="AT235" s="295">
        <f t="shared" si="54"/>
        <v>0.44761098049808246</v>
      </c>
      <c r="AU235" s="296">
        <f t="shared" si="55"/>
        <v>0.52660115352715575</v>
      </c>
      <c r="AV235" s="237"/>
      <c r="AW235" s="208"/>
      <c r="AX235" s="208"/>
      <c r="AY235" s="238"/>
      <c r="AZ235" s="238"/>
      <c r="BA235" s="238"/>
      <c r="BB235" s="238"/>
      <c r="BC235" s="238"/>
      <c r="BD235" s="238"/>
      <c r="BE235" s="302"/>
      <c r="BF235" s="211"/>
      <c r="BG235" s="208"/>
      <c r="BH235" s="208"/>
      <c r="BI235" s="208"/>
      <c r="BJ235" s="208"/>
      <c r="BK235" s="208"/>
      <c r="BL235" s="208"/>
      <c r="BM235" s="208"/>
      <c r="BN235" s="208"/>
      <c r="BO235" s="208"/>
      <c r="BP235" s="208"/>
      <c r="BQ235" s="208"/>
      <c r="BR235" s="208"/>
      <c r="BS235" s="208"/>
      <c r="BT235" s="211"/>
      <c r="BU235" s="211"/>
      <c r="BV235" s="211"/>
      <c r="BW235" s="211"/>
      <c r="BX235" s="211"/>
      <c r="BY235" s="211"/>
      <c r="BZ235" s="211"/>
      <c r="CA235" s="211"/>
      <c r="CB235" s="211"/>
      <c r="CC235" s="211"/>
      <c r="CD235" s="211"/>
      <c r="CE235" s="211"/>
      <c r="CF235" s="211"/>
      <c r="CG235" s="211"/>
      <c r="CH235" s="211"/>
      <c r="CI235" s="211"/>
      <c r="CJ235" s="211"/>
      <c r="CK235" s="211"/>
      <c r="CL235" s="211"/>
      <c r="CM235" s="211"/>
      <c r="CN235" s="211"/>
      <c r="CO235" s="211"/>
      <c r="CP235" s="211"/>
      <c r="CQ235" s="211"/>
      <c r="CR235" s="211"/>
      <c r="CS235" s="211"/>
      <c r="CT235" s="211"/>
      <c r="CU235" s="211"/>
      <c r="CV235" s="211"/>
      <c r="CW235" s="211"/>
      <c r="CX235" s="211"/>
      <c r="CY235" s="211"/>
      <c r="CZ235" s="211"/>
      <c r="DA235" s="211"/>
      <c r="DB235" s="211"/>
      <c r="DC235" s="211"/>
      <c r="DD235" s="211"/>
      <c r="DE235" s="211"/>
      <c r="DF235" s="211"/>
      <c r="DG235" s="211"/>
      <c r="DH235" s="211"/>
      <c r="DI235" s="211"/>
      <c r="DJ235" s="211"/>
      <c r="DK235" s="211"/>
      <c r="DL235" s="211"/>
      <c r="DM235" s="211"/>
      <c r="DN235" s="211"/>
      <c r="DO235" s="211"/>
      <c r="DP235" s="211"/>
      <c r="DQ235" s="211"/>
      <c r="DR235" s="211"/>
      <c r="DS235" s="211"/>
      <c r="DT235" s="211"/>
      <c r="DU235" s="211"/>
      <c r="DV235" s="211"/>
      <c r="DW235" s="211"/>
      <c r="DX235" s="211"/>
      <c r="DY235" s="211"/>
      <c r="DZ235" s="211"/>
      <c r="EA235" s="211"/>
      <c r="EB235" s="211"/>
      <c r="EC235" s="211"/>
      <c r="ED235" s="211"/>
      <c r="EE235" s="211"/>
    </row>
    <row r="236" spans="2:135" s="15" customFormat="1" x14ac:dyDescent="0.25">
      <c r="B236" s="40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256"/>
      <c r="Q236" s="256"/>
      <c r="R236" s="256"/>
      <c r="S236" s="256"/>
      <c r="T236" s="256"/>
      <c r="U236" s="256"/>
      <c r="V236" s="256"/>
      <c r="W236" s="256"/>
      <c r="X236" s="256"/>
      <c r="Y236" s="256"/>
      <c r="Z236" s="257"/>
      <c r="AA236" s="247"/>
      <c r="AB236" s="247"/>
      <c r="AC236" s="247"/>
      <c r="AD236" s="247"/>
      <c r="AE236" s="247"/>
      <c r="AF236" s="247"/>
      <c r="AG236" s="241">
        <f t="shared" si="56"/>
        <v>109.57986592942719</v>
      </c>
      <c r="AH236" s="242">
        <f t="shared" si="57"/>
        <v>8.906250000000001E-3</v>
      </c>
      <c r="AI236" s="234">
        <f t="shared" si="62"/>
        <v>228</v>
      </c>
      <c r="AJ236" s="234">
        <f t="shared" si="53"/>
        <v>9</v>
      </c>
      <c r="AK236" s="243">
        <f t="shared" si="58"/>
        <v>22</v>
      </c>
      <c r="AL236" s="243">
        <f t="shared" si="59"/>
        <v>0.17322834645669291</v>
      </c>
      <c r="AM236" s="238">
        <f t="shared" si="49"/>
        <v>0</v>
      </c>
      <c r="AN236" s="244">
        <f t="shared" si="60"/>
        <v>0.52660115352715575</v>
      </c>
      <c r="AO236" s="244">
        <f t="shared" si="50"/>
        <v>0</v>
      </c>
      <c r="AP236" s="244">
        <f t="shared" si="51"/>
        <v>0.13165028838178894</v>
      </c>
      <c r="AQ236" s="244">
        <f t="shared" si="52"/>
        <v>-0.27339884647284429</v>
      </c>
      <c r="AR236" s="244">
        <f t="shared" si="61"/>
        <v>0.12660115352715573</v>
      </c>
      <c r="AS236" s="232"/>
      <c r="AT236" s="295">
        <f t="shared" si="54"/>
        <v>0.44761098049808246</v>
      </c>
      <c r="AU236" s="296">
        <f t="shared" si="55"/>
        <v>0.52660115352715575</v>
      </c>
      <c r="AV236" s="237"/>
      <c r="AW236" s="208"/>
      <c r="AX236" s="208"/>
      <c r="AY236" s="238"/>
      <c r="AZ236" s="238"/>
      <c r="BA236" s="238"/>
      <c r="BB236" s="238"/>
      <c r="BC236" s="238"/>
      <c r="BD236" s="238"/>
      <c r="BE236" s="302"/>
      <c r="BF236" s="211"/>
      <c r="BG236" s="208"/>
      <c r="BH236" s="208"/>
      <c r="BI236" s="208"/>
      <c r="BJ236" s="208"/>
      <c r="BK236" s="208"/>
      <c r="BL236" s="208"/>
      <c r="BM236" s="208"/>
      <c r="BN236" s="208"/>
      <c r="BO236" s="208"/>
      <c r="BP236" s="208"/>
      <c r="BQ236" s="208"/>
      <c r="BR236" s="208"/>
      <c r="BS236" s="208"/>
      <c r="BT236" s="211"/>
      <c r="BU236" s="211"/>
      <c r="BV236" s="211"/>
      <c r="BW236" s="211"/>
      <c r="BX236" s="211"/>
      <c r="BY236" s="211"/>
      <c r="BZ236" s="211"/>
      <c r="CA236" s="211"/>
      <c r="CB236" s="211"/>
      <c r="CC236" s="211"/>
      <c r="CD236" s="211"/>
      <c r="CE236" s="211"/>
      <c r="CF236" s="211"/>
      <c r="CG236" s="211"/>
      <c r="CH236" s="211"/>
      <c r="CI236" s="211"/>
      <c r="CJ236" s="211"/>
      <c r="CK236" s="211"/>
      <c r="CL236" s="211"/>
      <c r="CM236" s="211"/>
      <c r="CN236" s="211"/>
      <c r="CO236" s="211"/>
      <c r="CP236" s="211"/>
      <c r="CQ236" s="211"/>
      <c r="CR236" s="211"/>
      <c r="CS236" s="211"/>
      <c r="CT236" s="211"/>
      <c r="CU236" s="211"/>
      <c r="CV236" s="211"/>
      <c r="CW236" s="211"/>
      <c r="CX236" s="211"/>
      <c r="CY236" s="211"/>
      <c r="CZ236" s="211"/>
      <c r="DA236" s="211"/>
      <c r="DB236" s="211"/>
      <c r="DC236" s="211"/>
      <c r="DD236" s="211"/>
      <c r="DE236" s="211"/>
      <c r="DF236" s="211"/>
      <c r="DG236" s="211"/>
      <c r="DH236" s="211"/>
      <c r="DI236" s="211"/>
      <c r="DJ236" s="211"/>
      <c r="DK236" s="211"/>
      <c r="DL236" s="211"/>
      <c r="DM236" s="211"/>
      <c r="DN236" s="211"/>
      <c r="DO236" s="211"/>
      <c r="DP236" s="211"/>
      <c r="DQ236" s="211"/>
      <c r="DR236" s="211"/>
      <c r="DS236" s="211"/>
      <c r="DT236" s="211"/>
      <c r="DU236" s="211"/>
      <c r="DV236" s="211"/>
      <c r="DW236" s="211"/>
      <c r="DX236" s="211"/>
      <c r="DY236" s="211"/>
      <c r="DZ236" s="211"/>
      <c r="EA236" s="211"/>
      <c r="EB236" s="211"/>
      <c r="EC236" s="211"/>
      <c r="ED236" s="211"/>
      <c r="EE236" s="211"/>
    </row>
    <row r="237" spans="2:135" s="15" customFormat="1" x14ac:dyDescent="0.25">
      <c r="B237" s="40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256"/>
      <c r="Q237" s="256"/>
      <c r="R237" s="256"/>
      <c r="S237" s="256"/>
      <c r="T237" s="256"/>
      <c r="U237" s="256"/>
      <c r="V237" s="256"/>
      <c r="W237" s="256"/>
      <c r="X237" s="256"/>
      <c r="Y237" s="256"/>
      <c r="Z237" s="257"/>
      <c r="AA237" s="247"/>
      <c r="AB237" s="247"/>
      <c r="AC237" s="247"/>
      <c r="AD237" s="247"/>
      <c r="AE237" s="247"/>
      <c r="AF237" s="247"/>
      <c r="AG237" s="241">
        <f t="shared" si="56"/>
        <v>105.81339224574813</v>
      </c>
      <c r="AH237" s="242">
        <f t="shared" si="57"/>
        <v>8.9453125000000001E-3</v>
      </c>
      <c r="AI237" s="234">
        <f t="shared" si="62"/>
        <v>229</v>
      </c>
      <c r="AJ237" s="234">
        <f t="shared" si="53"/>
        <v>8</v>
      </c>
      <c r="AK237" s="243">
        <f t="shared" si="58"/>
        <v>22</v>
      </c>
      <c r="AL237" s="243">
        <f t="shared" si="59"/>
        <v>0.17322834645669291</v>
      </c>
      <c r="AM237" s="238">
        <f t="shared" si="49"/>
        <v>0</v>
      </c>
      <c r="AN237" s="244">
        <f t="shared" si="60"/>
        <v>0.52660115352715575</v>
      </c>
      <c r="AO237" s="244">
        <f t="shared" si="50"/>
        <v>0</v>
      </c>
      <c r="AP237" s="244">
        <f t="shared" si="51"/>
        <v>0.13165028838178894</v>
      </c>
      <c r="AQ237" s="244">
        <f t="shared" si="52"/>
        <v>-0.27339884647284429</v>
      </c>
      <c r="AR237" s="244">
        <f t="shared" si="61"/>
        <v>0.12660115352715573</v>
      </c>
      <c r="AS237" s="232"/>
      <c r="AT237" s="295">
        <f t="shared" si="54"/>
        <v>0.44761098049808246</v>
      </c>
      <c r="AU237" s="296">
        <f t="shared" si="55"/>
        <v>0.52660115352715575</v>
      </c>
      <c r="AV237" s="237"/>
      <c r="AW237" s="208"/>
      <c r="AX237" s="208"/>
      <c r="AY237" s="238"/>
      <c r="AZ237" s="238"/>
      <c r="BA237" s="238"/>
      <c r="BB237" s="238"/>
      <c r="BC237" s="238"/>
      <c r="BD237" s="238"/>
      <c r="BE237" s="302"/>
      <c r="BF237" s="211"/>
      <c r="BG237" s="208"/>
      <c r="BH237" s="208"/>
      <c r="BI237" s="208"/>
      <c r="BJ237" s="208"/>
      <c r="BK237" s="208"/>
      <c r="BL237" s="208"/>
      <c r="BM237" s="208"/>
      <c r="BN237" s="208"/>
      <c r="BO237" s="208"/>
      <c r="BP237" s="208"/>
      <c r="BQ237" s="208"/>
      <c r="BR237" s="208"/>
      <c r="BS237" s="208"/>
      <c r="BT237" s="211"/>
      <c r="BU237" s="211"/>
      <c r="BV237" s="211"/>
      <c r="BW237" s="211"/>
      <c r="BX237" s="211"/>
      <c r="BY237" s="211"/>
      <c r="BZ237" s="211"/>
      <c r="CA237" s="211"/>
      <c r="CB237" s="211"/>
      <c r="CC237" s="211"/>
      <c r="CD237" s="211"/>
      <c r="CE237" s="211"/>
      <c r="CF237" s="211"/>
      <c r="CG237" s="211"/>
      <c r="CH237" s="211"/>
      <c r="CI237" s="211"/>
      <c r="CJ237" s="211"/>
      <c r="CK237" s="211"/>
      <c r="CL237" s="211"/>
      <c r="CM237" s="211"/>
      <c r="CN237" s="211"/>
      <c r="CO237" s="211"/>
      <c r="CP237" s="211"/>
      <c r="CQ237" s="211"/>
      <c r="CR237" s="211"/>
      <c r="CS237" s="211"/>
      <c r="CT237" s="211"/>
      <c r="CU237" s="211"/>
      <c r="CV237" s="211"/>
      <c r="CW237" s="211"/>
      <c r="CX237" s="211"/>
      <c r="CY237" s="211"/>
      <c r="CZ237" s="211"/>
      <c r="DA237" s="211"/>
      <c r="DB237" s="211"/>
      <c r="DC237" s="211"/>
      <c r="DD237" s="211"/>
      <c r="DE237" s="211"/>
      <c r="DF237" s="211"/>
      <c r="DG237" s="211"/>
      <c r="DH237" s="211"/>
      <c r="DI237" s="211"/>
      <c r="DJ237" s="211"/>
      <c r="DK237" s="211"/>
      <c r="DL237" s="211"/>
      <c r="DM237" s="211"/>
      <c r="DN237" s="211"/>
      <c r="DO237" s="211"/>
      <c r="DP237" s="211"/>
      <c r="DQ237" s="211"/>
      <c r="DR237" s="211"/>
      <c r="DS237" s="211"/>
      <c r="DT237" s="211"/>
      <c r="DU237" s="211"/>
      <c r="DV237" s="211"/>
      <c r="DW237" s="211"/>
      <c r="DX237" s="211"/>
      <c r="DY237" s="211"/>
      <c r="DZ237" s="211"/>
      <c r="EA237" s="211"/>
      <c r="EB237" s="211"/>
      <c r="EC237" s="211"/>
      <c r="ED237" s="211"/>
      <c r="EE237" s="211"/>
    </row>
    <row r="238" spans="2:135" s="15" customFormat="1" x14ac:dyDescent="0.25">
      <c r="B238" s="40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256"/>
      <c r="Q238" s="256"/>
      <c r="R238" s="256"/>
      <c r="S238" s="256"/>
      <c r="T238" s="256"/>
      <c r="U238" s="256"/>
      <c r="V238" s="256"/>
      <c r="W238" s="256"/>
      <c r="X238" s="256"/>
      <c r="Y238" s="256"/>
      <c r="Z238" s="257"/>
      <c r="AA238" s="247"/>
      <c r="AB238" s="247"/>
      <c r="AC238" s="247"/>
      <c r="AD238" s="247"/>
      <c r="AE238" s="247"/>
      <c r="AF238" s="247"/>
      <c r="AG238" s="241">
        <f t="shared" si="56"/>
        <v>102.03098345440898</v>
      </c>
      <c r="AH238" s="242">
        <f t="shared" si="57"/>
        <v>8.984375000000001E-3</v>
      </c>
      <c r="AI238" s="234">
        <f t="shared" si="62"/>
        <v>230</v>
      </c>
      <c r="AJ238" s="234">
        <f t="shared" si="53"/>
        <v>7</v>
      </c>
      <c r="AK238" s="243">
        <f t="shared" si="58"/>
        <v>22</v>
      </c>
      <c r="AL238" s="243">
        <f t="shared" si="59"/>
        <v>0.17322834645669291</v>
      </c>
      <c r="AM238" s="238">
        <f t="shared" si="49"/>
        <v>0</v>
      </c>
      <c r="AN238" s="244">
        <f t="shared" si="60"/>
        <v>0.52660115352715575</v>
      </c>
      <c r="AO238" s="244">
        <f t="shared" si="50"/>
        <v>0</v>
      </c>
      <c r="AP238" s="244">
        <f t="shared" si="51"/>
        <v>0.13165028838178894</v>
      </c>
      <c r="AQ238" s="244">
        <f t="shared" si="52"/>
        <v>-0.27339884647284429</v>
      </c>
      <c r="AR238" s="244">
        <f t="shared" si="61"/>
        <v>0.12660115352715573</v>
      </c>
      <c r="AS238" s="232"/>
      <c r="AT238" s="295">
        <f t="shared" si="54"/>
        <v>0.44761098049808246</v>
      </c>
      <c r="AU238" s="296">
        <f t="shared" si="55"/>
        <v>0.52660115352715575</v>
      </c>
      <c r="AV238" s="237"/>
      <c r="AW238" s="208"/>
      <c r="AX238" s="208"/>
      <c r="AY238" s="238"/>
      <c r="AZ238" s="238"/>
      <c r="BA238" s="238"/>
      <c r="BB238" s="238"/>
      <c r="BC238" s="238"/>
      <c r="BD238" s="238"/>
      <c r="BE238" s="302"/>
      <c r="BF238" s="211"/>
      <c r="BG238" s="208"/>
      <c r="BH238" s="208"/>
      <c r="BI238" s="208"/>
      <c r="BJ238" s="208"/>
      <c r="BK238" s="208"/>
      <c r="BL238" s="208"/>
      <c r="BM238" s="208"/>
      <c r="BN238" s="208"/>
      <c r="BO238" s="208"/>
      <c r="BP238" s="208"/>
      <c r="BQ238" s="208"/>
      <c r="BR238" s="208"/>
      <c r="BS238" s="208"/>
      <c r="BT238" s="211"/>
      <c r="BU238" s="211"/>
      <c r="BV238" s="211"/>
      <c r="BW238" s="211"/>
      <c r="BX238" s="211"/>
      <c r="BY238" s="211"/>
      <c r="BZ238" s="211"/>
      <c r="CA238" s="211"/>
      <c r="CB238" s="211"/>
      <c r="CC238" s="211"/>
      <c r="CD238" s="211"/>
      <c r="CE238" s="211"/>
      <c r="CF238" s="211"/>
      <c r="CG238" s="211"/>
      <c r="CH238" s="211"/>
      <c r="CI238" s="211"/>
      <c r="CJ238" s="211"/>
      <c r="CK238" s="211"/>
      <c r="CL238" s="211"/>
      <c r="CM238" s="211"/>
      <c r="CN238" s="211"/>
      <c r="CO238" s="211"/>
      <c r="CP238" s="211"/>
      <c r="CQ238" s="211"/>
      <c r="CR238" s="211"/>
      <c r="CS238" s="211"/>
      <c r="CT238" s="211"/>
      <c r="CU238" s="211"/>
      <c r="CV238" s="211"/>
      <c r="CW238" s="211"/>
      <c r="CX238" s="211"/>
      <c r="CY238" s="211"/>
      <c r="CZ238" s="211"/>
      <c r="DA238" s="211"/>
      <c r="DB238" s="211"/>
      <c r="DC238" s="211"/>
      <c r="DD238" s="211"/>
      <c r="DE238" s="211"/>
      <c r="DF238" s="211"/>
      <c r="DG238" s="211"/>
      <c r="DH238" s="211"/>
      <c r="DI238" s="211"/>
      <c r="DJ238" s="211"/>
      <c r="DK238" s="211"/>
      <c r="DL238" s="211"/>
      <c r="DM238" s="211"/>
      <c r="DN238" s="211"/>
      <c r="DO238" s="211"/>
      <c r="DP238" s="211"/>
      <c r="DQ238" s="211"/>
      <c r="DR238" s="211"/>
      <c r="DS238" s="211"/>
      <c r="DT238" s="211"/>
      <c r="DU238" s="211"/>
      <c r="DV238" s="211"/>
      <c r="DW238" s="211"/>
      <c r="DX238" s="211"/>
      <c r="DY238" s="211"/>
      <c r="DZ238" s="211"/>
      <c r="EA238" s="211"/>
      <c r="EB238" s="211"/>
      <c r="EC238" s="211"/>
      <c r="ED238" s="211"/>
      <c r="EE238" s="211"/>
    </row>
    <row r="239" spans="2:135" s="15" customFormat="1" x14ac:dyDescent="0.25">
      <c r="B239" s="40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256"/>
      <c r="Q239" s="256"/>
      <c r="R239" s="256"/>
      <c r="S239" s="256"/>
      <c r="T239" s="256"/>
      <c r="U239" s="256"/>
      <c r="V239" s="256"/>
      <c r="W239" s="256"/>
      <c r="X239" s="256"/>
      <c r="Y239" s="256"/>
      <c r="Z239" s="257"/>
      <c r="AA239" s="247"/>
      <c r="AB239" s="247"/>
      <c r="AC239" s="247"/>
      <c r="AD239" s="247"/>
      <c r="AE239" s="247"/>
      <c r="AF239" s="247"/>
      <c r="AG239" s="241">
        <f t="shared" si="56"/>
        <v>98.233209172261198</v>
      </c>
      <c r="AH239" s="242">
        <f t="shared" si="57"/>
        <v>9.0234375000000002E-3</v>
      </c>
      <c r="AI239" s="234">
        <f t="shared" si="62"/>
        <v>231</v>
      </c>
      <c r="AJ239" s="234">
        <f t="shared" si="53"/>
        <v>6</v>
      </c>
      <c r="AK239" s="243">
        <f t="shared" si="58"/>
        <v>22</v>
      </c>
      <c r="AL239" s="243">
        <f t="shared" si="59"/>
        <v>0.17322834645669291</v>
      </c>
      <c r="AM239" s="238">
        <f t="shared" si="49"/>
        <v>0</v>
      </c>
      <c r="AN239" s="244">
        <f t="shared" si="60"/>
        <v>0.52660115352715575</v>
      </c>
      <c r="AO239" s="244">
        <f t="shared" si="50"/>
        <v>0</v>
      </c>
      <c r="AP239" s="244">
        <f t="shared" si="51"/>
        <v>0.13165028838178894</v>
      </c>
      <c r="AQ239" s="244">
        <f t="shared" si="52"/>
        <v>-0.27339884647284429</v>
      </c>
      <c r="AR239" s="244">
        <f t="shared" si="61"/>
        <v>0.12660115352715573</v>
      </c>
      <c r="AS239" s="232"/>
      <c r="AT239" s="295">
        <f t="shared" si="54"/>
        <v>0.44761098049808246</v>
      </c>
      <c r="AU239" s="296">
        <f t="shared" si="55"/>
        <v>0.52660115352715575</v>
      </c>
      <c r="AV239" s="237"/>
      <c r="AW239" s="208"/>
      <c r="AX239" s="208"/>
      <c r="AY239" s="238"/>
      <c r="AZ239" s="238"/>
      <c r="BA239" s="238"/>
      <c r="BB239" s="238"/>
      <c r="BC239" s="238"/>
      <c r="BD239" s="238"/>
      <c r="BE239" s="302"/>
      <c r="BF239" s="211"/>
      <c r="BG239" s="208"/>
      <c r="BH239" s="208"/>
      <c r="BI239" s="208"/>
      <c r="BJ239" s="208"/>
      <c r="BK239" s="208"/>
      <c r="BL239" s="208"/>
      <c r="BM239" s="208"/>
      <c r="BN239" s="208"/>
      <c r="BO239" s="208"/>
      <c r="BP239" s="208"/>
      <c r="BQ239" s="208"/>
      <c r="BR239" s="208"/>
      <c r="BS239" s="208"/>
      <c r="BT239" s="211"/>
      <c r="BU239" s="211"/>
      <c r="BV239" s="211"/>
      <c r="BW239" s="211"/>
      <c r="BX239" s="211"/>
      <c r="BY239" s="211"/>
      <c r="BZ239" s="211"/>
      <c r="CA239" s="211"/>
      <c r="CB239" s="211"/>
      <c r="CC239" s="211"/>
      <c r="CD239" s="211"/>
      <c r="CE239" s="211"/>
      <c r="CF239" s="211"/>
      <c r="CG239" s="211"/>
      <c r="CH239" s="211"/>
      <c r="CI239" s="211"/>
      <c r="CJ239" s="211"/>
      <c r="CK239" s="211"/>
      <c r="CL239" s="211"/>
      <c r="CM239" s="211"/>
      <c r="CN239" s="211"/>
      <c r="CO239" s="211"/>
      <c r="CP239" s="211"/>
      <c r="CQ239" s="211"/>
      <c r="CR239" s="211"/>
      <c r="CS239" s="211"/>
      <c r="CT239" s="211"/>
      <c r="CU239" s="211"/>
      <c r="CV239" s="211"/>
      <c r="CW239" s="211"/>
      <c r="CX239" s="211"/>
      <c r="CY239" s="211"/>
      <c r="CZ239" s="211"/>
      <c r="DA239" s="211"/>
      <c r="DB239" s="211"/>
      <c r="DC239" s="211"/>
      <c r="DD239" s="211"/>
      <c r="DE239" s="211"/>
      <c r="DF239" s="211"/>
      <c r="DG239" s="211"/>
      <c r="DH239" s="211"/>
      <c r="DI239" s="211"/>
      <c r="DJ239" s="211"/>
      <c r="DK239" s="211"/>
      <c r="DL239" s="211"/>
      <c r="DM239" s="211"/>
      <c r="DN239" s="211"/>
      <c r="DO239" s="211"/>
      <c r="DP239" s="211"/>
      <c r="DQ239" s="211"/>
      <c r="DR239" s="211"/>
      <c r="DS239" s="211"/>
      <c r="DT239" s="211"/>
      <c r="DU239" s="211"/>
      <c r="DV239" s="211"/>
      <c r="DW239" s="211"/>
      <c r="DX239" s="211"/>
      <c r="DY239" s="211"/>
      <c r="DZ239" s="211"/>
      <c r="EA239" s="211"/>
      <c r="EB239" s="211"/>
      <c r="EC239" s="211"/>
      <c r="ED239" s="211"/>
      <c r="EE239" s="211"/>
    </row>
    <row r="240" spans="2:135" s="15" customFormat="1" x14ac:dyDescent="0.25">
      <c r="B240" s="40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256"/>
      <c r="Q240" s="256"/>
      <c r="R240" s="256"/>
      <c r="S240" s="256"/>
      <c r="T240" s="256"/>
      <c r="U240" s="256"/>
      <c r="V240" s="256"/>
      <c r="W240" s="256"/>
      <c r="X240" s="256"/>
      <c r="Y240" s="256"/>
      <c r="Z240" s="257"/>
      <c r="AA240" s="247"/>
      <c r="AB240" s="247"/>
      <c r="AC240" s="247"/>
      <c r="AD240" s="247"/>
      <c r="AE240" s="247"/>
      <c r="AF240" s="247"/>
      <c r="AG240" s="241">
        <f t="shared" si="56"/>
        <v>94.420641330142203</v>
      </c>
      <c r="AH240" s="242">
        <f t="shared" si="57"/>
        <v>9.0624999999999994E-3</v>
      </c>
      <c r="AI240" s="234">
        <f t="shared" si="62"/>
        <v>232</v>
      </c>
      <c r="AJ240" s="234">
        <f t="shared" si="53"/>
        <v>5</v>
      </c>
      <c r="AK240" s="243">
        <f t="shared" si="58"/>
        <v>22</v>
      </c>
      <c r="AL240" s="243">
        <f t="shared" si="59"/>
        <v>0.17322834645669291</v>
      </c>
      <c r="AM240" s="238">
        <f t="shared" si="49"/>
        <v>0</v>
      </c>
      <c r="AN240" s="244">
        <f t="shared" si="60"/>
        <v>0.52660115352715575</v>
      </c>
      <c r="AO240" s="244">
        <f t="shared" si="50"/>
        <v>0</v>
      </c>
      <c r="AP240" s="244">
        <f t="shared" si="51"/>
        <v>0.13165028838178894</v>
      </c>
      <c r="AQ240" s="244">
        <f t="shared" si="52"/>
        <v>-0.27339884647284429</v>
      </c>
      <c r="AR240" s="244">
        <f t="shared" si="61"/>
        <v>0.12660115352715573</v>
      </c>
      <c r="AS240" s="232"/>
      <c r="AT240" s="295">
        <f t="shared" si="54"/>
        <v>0.44761098049808246</v>
      </c>
      <c r="AU240" s="296">
        <f t="shared" si="55"/>
        <v>0.52660115352715575</v>
      </c>
      <c r="AV240" s="237"/>
      <c r="AW240" s="208"/>
      <c r="AX240" s="208"/>
      <c r="AY240" s="238"/>
      <c r="AZ240" s="238"/>
      <c r="BA240" s="238"/>
      <c r="BB240" s="238"/>
      <c r="BC240" s="238"/>
      <c r="BD240" s="238"/>
      <c r="BE240" s="302"/>
      <c r="BF240" s="211"/>
      <c r="BG240" s="208"/>
      <c r="BH240" s="208"/>
      <c r="BI240" s="208"/>
      <c r="BJ240" s="208"/>
      <c r="BK240" s="208"/>
      <c r="BL240" s="208"/>
      <c r="BM240" s="208"/>
      <c r="BN240" s="208"/>
      <c r="BO240" s="208"/>
      <c r="BP240" s="208"/>
      <c r="BQ240" s="208"/>
      <c r="BR240" s="208"/>
      <c r="BS240" s="208"/>
      <c r="BT240" s="211"/>
      <c r="BU240" s="211"/>
      <c r="BV240" s="211"/>
      <c r="BW240" s="211"/>
      <c r="BX240" s="211"/>
      <c r="BY240" s="211"/>
      <c r="BZ240" s="211"/>
      <c r="CA240" s="211"/>
      <c r="CB240" s="211"/>
      <c r="CC240" s="211"/>
      <c r="CD240" s="211"/>
      <c r="CE240" s="211"/>
      <c r="CF240" s="211"/>
      <c r="CG240" s="211"/>
      <c r="CH240" s="211"/>
      <c r="CI240" s="211"/>
      <c r="CJ240" s="211"/>
      <c r="CK240" s="211"/>
      <c r="CL240" s="211"/>
      <c r="CM240" s="211"/>
      <c r="CN240" s="211"/>
      <c r="CO240" s="211"/>
      <c r="CP240" s="211"/>
      <c r="CQ240" s="211"/>
      <c r="CR240" s="211"/>
      <c r="CS240" s="211"/>
      <c r="CT240" s="211"/>
      <c r="CU240" s="211"/>
      <c r="CV240" s="211"/>
      <c r="CW240" s="211"/>
      <c r="CX240" s="211"/>
      <c r="CY240" s="211"/>
      <c r="CZ240" s="211"/>
      <c r="DA240" s="211"/>
      <c r="DB240" s="211"/>
      <c r="DC240" s="211"/>
      <c r="DD240" s="211"/>
      <c r="DE240" s="211"/>
      <c r="DF240" s="211"/>
      <c r="DG240" s="211"/>
      <c r="DH240" s="211"/>
      <c r="DI240" s="211"/>
      <c r="DJ240" s="211"/>
      <c r="DK240" s="211"/>
      <c r="DL240" s="211"/>
      <c r="DM240" s="211"/>
      <c r="DN240" s="211"/>
      <c r="DO240" s="211"/>
      <c r="DP240" s="211"/>
      <c r="DQ240" s="211"/>
      <c r="DR240" s="211"/>
      <c r="DS240" s="211"/>
      <c r="DT240" s="211"/>
      <c r="DU240" s="211"/>
      <c r="DV240" s="211"/>
      <c r="DW240" s="211"/>
      <c r="DX240" s="211"/>
      <c r="DY240" s="211"/>
      <c r="DZ240" s="211"/>
      <c r="EA240" s="211"/>
      <c r="EB240" s="211"/>
      <c r="EC240" s="211"/>
      <c r="ED240" s="211"/>
      <c r="EE240" s="211"/>
    </row>
    <row r="241" spans="2:135" s="15" customFormat="1" x14ac:dyDescent="0.25">
      <c r="B241" s="40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256"/>
      <c r="Q241" s="256"/>
      <c r="R241" s="256"/>
      <c r="S241" s="256"/>
      <c r="T241" s="256"/>
      <c r="U241" s="256"/>
      <c r="V241" s="256"/>
      <c r="W241" s="256"/>
      <c r="X241" s="256"/>
      <c r="Y241" s="256"/>
      <c r="Z241" s="257"/>
      <c r="AA241" s="247"/>
      <c r="AB241" s="247"/>
      <c r="AC241" s="247"/>
      <c r="AD241" s="247"/>
      <c r="AE241" s="247"/>
      <c r="AF241" s="247"/>
      <c r="AG241" s="241">
        <f t="shared" si="56"/>
        <v>90.59385408674531</v>
      </c>
      <c r="AH241" s="242">
        <f t="shared" si="57"/>
        <v>9.1015625000000003E-3</v>
      </c>
      <c r="AI241" s="234">
        <f t="shared" si="62"/>
        <v>233</v>
      </c>
      <c r="AJ241" s="234">
        <f t="shared" si="53"/>
        <v>4</v>
      </c>
      <c r="AK241" s="243">
        <f t="shared" si="58"/>
        <v>22</v>
      </c>
      <c r="AL241" s="243">
        <f t="shared" si="59"/>
        <v>0.17322834645669291</v>
      </c>
      <c r="AM241" s="238">
        <f t="shared" ref="AM241:AM264" si="63">IF((AN241&gt;$F$27),1,0)</f>
        <v>0</v>
      </c>
      <c r="AN241" s="244">
        <f t="shared" si="60"/>
        <v>0.52660115352715575</v>
      </c>
      <c r="AO241" s="244">
        <f t="shared" ref="AO241:AO264" si="64">IF((AN241-$F$27&gt;0),(AN241-$F$27),0)</f>
        <v>0</v>
      </c>
      <c r="AP241" s="244">
        <f t="shared" ref="AP241:AP264" si="65">IF((AN241&gt;$F$27),(AN241-($F$27/2)),(AN241*0.5*$F$14/($F$14+$F$27)))</f>
        <v>0.13165028838178894</v>
      </c>
      <c r="AQ241" s="244">
        <f t="shared" ref="AQ241:AQ264" si="66">AN241-$F$27</f>
        <v>-0.27339884647284429</v>
      </c>
      <c r="AR241" s="244">
        <f t="shared" si="61"/>
        <v>0.12660115352715573</v>
      </c>
      <c r="AS241" s="232"/>
      <c r="AT241" s="295">
        <f t="shared" si="54"/>
        <v>0.44761098049808246</v>
      </c>
      <c r="AU241" s="296">
        <f t="shared" si="55"/>
        <v>0.52660115352715575</v>
      </c>
      <c r="AV241" s="237"/>
      <c r="AW241" s="208"/>
      <c r="AX241" s="208"/>
      <c r="AY241" s="238"/>
      <c r="AZ241" s="238"/>
      <c r="BA241" s="238"/>
      <c r="BB241" s="238"/>
      <c r="BC241" s="238"/>
      <c r="BD241" s="238"/>
      <c r="BE241" s="302"/>
      <c r="BF241" s="211"/>
      <c r="BG241" s="208"/>
      <c r="BH241" s="208"/>
      <c r="BI241" s="208"/>
      <c r="BJ241" s="208"/>
      <c r="BK241" s="208"/>
      <c r="BL241" s="208"/>
      <c r="BM241" s="208"/>
      <c r="BN241" s="208"/>
      <c r="BO241" s="208"/>
      <c r="BP241" s="208"/>
      <c r="BQ241" s="208"/>
      <c r="BR241" s="208"/>
      <c r="BS241" s="208"/>
      <c r="BT241" s="211"/>
      <c r="BU241" s="211"/>
      <c r="BV241" s="211"/>
      <c r="BW241" s="211"/>
      <c r="BX241" s="211"/>
      <c r="BY241" s="211"/>
      <c r="BZ241" s="211"/>
      <c r="CA241" s="211"/>
      <c r="CB241" s="211"/>
      <c r="CC241" s="211"/>
      <c r="CD241" s="211"/>
      <c r="CE241" s="211"/>
      <c r="CF241" s="211"/>
      <c r="CG241" s="211"/>
      <c r="CH241" s="211"/>
      <c r="CI241" s="211"/>
      <c r="CJ241" s="211"/>
      <c r="CK241" s="211"/>
      <c r="CL241" s="211"/>
      <c r="CM241" s="211"/>
      <c r="CN241" s="211"/>
      <c r="CO241" s="211"/>
      <c r="CP241" s="211"/>
      <c r="CQ241" s="211"/>
      <c r="CR241" s="211"/>
      <c r="CS241" s="211"/>
      <c r="CT241" s="211"/>
      <c r="CU241" s="211"/>
      <c r="CV241" s="211"/>
      <c r="CW241" s="211"/>
      <c r="CX241" s="211"/>
      <c r="CY241" s="211"/>
      <c r="CZ241" s="211"/>
      <c r="DA241" s="211"/>
      <c r="DB241" s="211"/>
      <c r="DC241" s="211"/>
      <c r="DD241" s="211"/>
      <c r="DE241" s="211"/>
      <c r="DF241" s="211"/>
      <c r="DG241" s="211"/>
      <c r="DH241" s="211"/>
      <c r="DI241" s="211"/>
      <c r="DJ241" s="211"/>
      <c r="DK241" s="211"/>
      <c r="DL241" s="211"/>
      <c r="DM241" s="211"/>
      <c r="DN241" s="211"/>
      <c r="DO241" s="211"/>
      <c r="DP241" s="211"/>
      <c r="DQ241" s="211"/>
      <c r="DR241" s="211"/>
      <c r="DS241" s="211"/>
      <c r="DT241" s="211"/>
      <c r="DU241" s="211"/>
      <c r="DV241" s="211"/>
      <c r="DW241" s="211"/>
      <c r="DX241" s="211"/>
      <c r="DY241" s="211"/>
      <c r="DZ241" s="211"/>
      <c r="EA241" s="211"/>
      <c r="EB241" s="211"/>
      <c r="EC241" s="211"/>
      <c r="ED241" s="211"/>
      <c r="EE241" s="211"/>
    </row>
    <row r="242" spans="2:135" s="15" customFormat="1" x14ac:dyDescent="0.25">
      <c r="B242" s="40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256"/>
      <c r="Q242" s="256"/>
      <c r="R242" s="256"/>
      <c r="S242" s="256"/>
      <c r="T242" s="256"/>
      <c r="U242" s="256"/>
      <c r="V242" s="256"/>
      <c r="W242" s="256"/>
      <c r="X242" s="256"/>
      <c r="Y242" s="256"/>
      <c r="Z242" s="257"/>
      <c r="AA242" s="247"/>
      <c r="AB242" s="247"/>
      <c r="AC242" s="247"/>
      <c r="AD242" s="247"/>
      <c r="AE242" s="247"/>
      <c r="AF242" s="247"/>
      <c r="AG242" s="241">
        <f t="shared" si="56"/>
        <v>86.753423742153331</v>
      </c>
      <c r="AH242" s="242">
        <f t="shared" si="57"/>
        <v>9.1406249999999994E-3</v>
      </c>
      <c r="AI242" s="234">
        <f t="shared" si="62"/>
        <v>234</v>
      </c>
      <c r="AJ242" s="234">
        <f t="shared" si="53"/>
        <v>3</v>
      </c>
      <c r="AK242" s="243">
        <f t="shared" si="58"/>
        <v>22</v>
      </c>
      <c r="AL242" s="243">
        <f t="shared" si="59"/>
        <v>0.17322834645669291</v>
      </c>
      <c r="AM242" s="238">
        <f t="shared" si="63"/>
        <v>0</v>
      </c>
      <c r="AN242" s="244">
        <f t="shared" si="60"/>
        <v>0.52660115352715575</v>
      </c>
      <c r="AO242" s="244">
        <f t="shared" si="64"/>
        <v>0</v>
      </c>
      <c r="AP242" s="244">
        <f t="shared" si="65"/>
        <v>0.13165028838178894</v>
      </c>
      <c r="AQ242" s="244">
        <f t="shared" si="66"/>
        <v>-0.27339884647284429</v>
      </c>
      <c r="AR242" s="244">
        <f t="shared" si="61"/>
        <v>0.12660115352715573</v>
      </c>
      <c r="AS242" s="232"/>
      <c r="AT242" s="295">
        <f t="shared" si="54"/>
        <v>0.44761098049808246</v>
      </c>
      <c r="AU242" s="296">
        <f t="shared" si="55"/>
        <v>0.52660115352715575</v>
      </c>
      <c r="AV242" s="237"/>
      <c r="AW242" s="208"/>
      <c r="AX242" s="208"/>
      <c r="AY242" s="238"/>
      <c r="AZ242" s="238"/>
      <c r="BA242" s="238"/>
      <c r="BB242" s="238"/>
      <c r="BC242" s="238"/>
      <c r="BD242" s="238"/>
      <c r="BE242" s="302"/>
      <c r="BF242" s="211"/>
      <c r="BG242" s="208"/>
      <c r="BH242" s="208"/>
      <c r="BI242" s="208"/>
      <c r="BJ242" s="208"/>
      <c r="BK242" s="208"/>
      <c r="BL242" s="208"/>
      <c r="BM242" s="208"/>
      <c r="BN242" s="208"/>
      <c r="BO242" s="208"/>
      <c r="BP242" s="208"/>
      <c r="BQ242" s="208"/>
      <c r="BR242" s="208"/>
      <c r="BS242" s="208"/>
      <c r="BT242" s="211"/>
      <c r="BU242" s="211"/>
      <c r="BV242" s="211"/>
      <c r="BW242" s="211"/>
      <c r="BX242" s="211"/>
      <c r="BY242" s="211"/>
      <c r="BZ242" s="211"/>
      <c r="CA242" s="211"/>
      <c r="CB242" s="211"/>
      <c r="CC242" s="211"/>
      <c r="CD242" s="211"/>
      <c r="CE242" s="211"/>
      <c r="CF242" s="211"/>
      <c r="CG242" s="211"/>
      <c r="CH242" s="211"/>
      <c r="CI242" s="211"/>
      <c r="CJ242" s="211"/>
      <c r="CK242" s="211"/>
      <c r="CL242" s="211"/>
      <c r="CM242" s="211"/>
      <c r="CN242" s="211"/>
      <c r="CO242" s="211"/>
      <c r="CP242" s="211"/>
      <c r="CQ242" s="211"/>
      <c r="CR242" s="211"/>
      <c r="CS242" s="211"/>
      <c r="CT242" s="211"/>
      <c r="CU242" s="211"/>
      <c r="CV242" s="211"/>
      <c r="CW242" s="211"/>
      <c r="CX242" s="211"/>
      <c r="CY242" s="211"/>
      <c r="CZ242" s="211"/>
      <c r="DA242" s="211"/>
      <c r="DB242" s="211"/>
      <c r="DC242" s="211"/>
      <c r="DD242" s="211"/>
      <c r="DE242" s="211"/>
      <c r="DF242" s="211"/>
      <c r="DG242" s="211"/>
      <c r="DH242" s="211"/>
      <c r="DI242" s="211"/>
      <c r="DJ242" s="211"/>
      <c r="DK242" s="211"/>
      <c r="DL242" s="211"/>
      <c r="DM242" s="211"/>
      <c r="DN242" s="211"/>
      <c r="DO242" s="211"/>
      <c r="DP242" s="211"/>
      <c r="DQ242" s="211"/>
      <c r="DR242" s="211"/>
      <c r="DS242" s="211"/>
      <c r="DT242" s="211"/>
      <c r="DU242" s="211"/>
      <c r="DV242" s="211"/>
      <c r="DW242" s="211"/>
      <c r="DX242" s="211"/>
      <c r="DY242" s="211"/>
      <c r="DZ242" s="211"/>
      <c r="EA242" s="211"/>
      <c r="EB242" s="211"/>
      <c r="EC242" s="211"/>
      <c r="ED242" s="211"/>
      <c r="EE242" s="211"/>
    </row>
    <row r="243" spans="2:135" s="15" customFormat="1" x14ac:dyDescent="0.25">
      <c r="B243" s="40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256"/>
      <c r="Q243" s="256"/>
      <c r="R243" s="256"/>
      <c r="S243" s="256"/>
      <c r="T243" s="256"/>
      <c r="U243" s="256"/>
      <c r="V243" s="256"/>
      <c r="W243" s="256"/>
      <c r="X243" s="256"/>
      <c r="Y243" s="256"/>
      <c r="Z243" s="257"/>
      <c r="AA243" s="247"/>
      <c r="AB243" s="247"/>
      <c r="AC243" s="247"/>
      <c r="AD243" s="247"/>
      <c r="AE243" s="247"/>
      <c r="AF243" s="247"/>
      <c r="AG243" s="241">
        <f t="shared" si="56"/>
        <v>82.899928651049947</v>
      </c>
      <c r="AH243" s="242">
        <f t="shared" si="57"/>
        <v>9.1796875000000003E-3</v>
      </c>
      <c r="AI243" s="234">
        <f t="shared" si="62"/>
        <v>235</v>
      </c>
      <c r="AJ243" s="234">
        <f t="shared" si="53"/>
        <v>2</v>
      </c>
      <c r="AK243" s="243">
        <f t="shared" si="58"/>
        <v>22</v>
      </c>
      <c r="AL243" s="243">
        <f t="shared" si="59"/>
        <v>0.17322834645669291</v>
      </c>
      <c r="AM243" s="238">
        <f t="shared" si="63"/>
        <v>0</v>
      </c>
      <c r="AN243" s="244">
        <f t="shared" si="60"/>
        <v>0.52660115352715575</v>
      </c>
      <c r="AO243" s="244">
        <f t="shared" si="64"/>
        <v>0</v>
      </c>
      <c r="AP243" s="244">
        <f t="shared" si="65"/>
        <v>0.13165028838178894</v>
      </c>
      <c r="AQ243" s="244">
        <f t="shared" si="66"/>
        <v>-0.27339884647284429</v>
      </c>
      <c r="AR243" s="244">
        <f t="shared" si="61"/>
        <v>0.12660115352715573</v>
      </c>
      <c r="AS243" s="232"/>
      <c r="AT243" s="295">
        <f t="shared" si="54"/>
        <v>0.44761098049808246</v>
      </c>
      <c r="AU243" s="296">
        <f t="shared" si="55"/>
        <v>0.52660115352715575</v>
      </c>
      <c r="AV243" s="237"/>
      <c r="AW243" s="208"/>
      <c r="AX243" s="208"/>
      <c r="AY243" s="238"/>
      <c r="AZ243" s="238"/>
      <c r="BA243" s="238"/>
      <c r="BB243" s="238"/>
      <c r="BC243" s="238"/>
      <c r="BD243" s="238"/>
      <c r="BE243" s="302"/>
      <c r="BF243" s="211"/>
      <c r="BG243" s="208"/>
      <c r="BH243" s="208"/>
      <c r="BI243" s="208"/>
      <c r="BJ243" s="208"/>
      <c r="BK243" s="208"/>
      <c r="BL243" s="208"/>
      <c r="BM243" s="208"/>
      <c r="BN243" s="208"/>
      <c r="BO243" s="208"/>
      <c r="BP243" s="208"/>
      <c r="BQ243" s="208"/>
      <c r="BR243" s="208"/>
      <c r="BS243" s="208"/>
      <c r="BT243" s="211"/>
      <c r="BU243" s="211"/>
      <c r="BV243" s="211"/>
      <c r="BW243" s="211"/>
      <c r="BX243" s="211"/>
      <c r="BY243" s="211"/>
      <c r="BZ243" s="211"/>
      <c r="CA243" s="211"/>
      <c r="CB243" s="211"/>
      <c r="CC243" s="211"/>
      <c r="CD243" s="211"/>
      <c r="CE243" s="211"/>
      <c r="CF243" s="211"/>
      <c r="CG243" s="211"/>
      <c r="CH243" s="211"/>
      <c r="CI243" s="211"/>
      <c r="CJ243" s="211"/>
      <c r="CK243" s="211"/>
      <c r="CL243" s="211"/>
      <c r="CM243" s="211"/>
      <c r="CN243" s="211"/>
      <c r="CO243" s="211"/>
      <c r="CP243" s="211"/>
      <c r="CQ243" s="211"/>
      <c r="CR243" s="211"/>
      <c r="CS243" s="211"/>
      <c r="CT243" s="211"/>
      <c r="CU243" s="211"/>
      <c r="CV243" s="211"/>
      <c r="CW243" s="211"/>
      <c r="CX243" s="211"/>
      <c r="CY243" s="211"/>
      <c r="CZ243" s="211"/>
      <c r="DA243" s="211"/>
      <c r="DB243" s="211"/>
      <c r="DC243" s="211"/>
      <c r="DD243" s="211"/>
      <c r="DE243" s="211"/>
      <c r="DF243" s="211"/>
      <c r="DG243" s="211"/>
      <c r="DH243" s="211"/>
      <c r="DI243" s="211"/>
      <c r="DJ243" s="211"/>
      <c r="DK243" s="211"/>
      <c r="DL243" s="211"/>
      <c r="DM243" s="211"/>
      <c r="DN243" s="211"/>
      <c r="DO243" s="211"/>
      <c r="DP243" s="211"/>
      <c r="DQ243" s="211"/>
      <c r="DR243" s="211"/>
      <c r="DS243" s="211"/>
      <c r="DT243" s="211"/>
      <c r="DU243" s="211"/>
      <c r="DV243" s="211"/>
      <c r="DW243" s="211"/>
      <c r="DX243" s="211"/>
      <c r="DY243" s="211"/>
      <c r="DZ243" s="211"/>
      <c r="EA243" s="211"/>
      <c r="EB243" s="211"/>
      <c r="EC243" s="211"/>
      <c r="ED243" s="211"/>
      <c r="EE243" s="211"/>
    </row>
    <row r="244" spans="2:135" s="15" customFormat="1" x14ac:dyDescent="0.25">
      <c r="B244" s="40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256"/>
      <c r="Q244" s="256"/>
      <c r="R244" s="256"/>
      <c r="S244" s="256"/>
      <c r="T244" s="256"/>
      <c r="U244" s="256"/>
      <c r="V244" s="256"/>
      <c r="W244" s="256"/>
      <c r="X244" s="256"/>
      <c r="Y244" s="256"/>
      <c r="Z244" s="257"/>
      <c r="AA244" s="247"/>
      <c r="AB244" s="247"/>
      <c r="AC244" s="247"/>
      <c r="AD244" s="247"/>
      <c r="AE244" s="247"/>
      <c r="AF244" s="247"/>
      <c r="AG244" s="241">
        <f t="shared" si="56"/>
        <v>79.03394913562164</v>
      </c>
      <c r="AH244" s="242">
        <f t="shared" si="57"/>
        <v>9.2187499999999995E-3</v>
      </c>
      <c r="AI244" s="234">
        <f t="shared" si="62"/>
        <v>236</v>
      </c>
      <c r="AJ244" s="234">
        <f t="shared" si="53"/>
        <v>1</v>
      </c>
      <c r="AK244" s="243">
        <f t="shared" si="58"/>
        <v>22</v>
      </c>
      <c r="AL244" s="243">
        <f t="shared" si="59"/>
        <v>0.17322834645669291</v>
      </c>
      <c r="AM244" s="238">
        <f t="shared" si="63"/>
        <v>0</v>
      </c>
      <c r="AN244" s="244">
        <f t="shared" si="60"/>
        <v>0.52660115352715575</v>
      </c>
      <c r="AO244" s="244">
        <f t="shared" si="64"/>
        <v>0</v>
      </c>
      <c r="AP244" s="244">
        <f t="shared" si="65"/>
        <v>0.13165028838178894</v>
      </c>
      <c r="AQ244" s="244">
        <f t="shared" si="66"/>
        <v>-0.27339884647284429</v>
      </c>
      <c r="AR244" s="244">
        <f t="shared" si="61"/>
        <v>0.12660115352715573</v>
      </c>
      <c r="AS244" s="232"/>
      <c r="AT244" s="295">
        <f t="shared" si="54"/>
        <v>0.44761098049808246</v>
      </c>
      <c r="AU244" s="296">
        <f t="shared" si="55"/>
        <v>0.52660115352715575</v>
      </c>
      <c r="AV244" s="237"/>
      <c r="AW244" s="208"/>
      <c r="AX244" s="208"/>
      <c r="AY244" s="238"/>
      <c r="AZ244" s="238"/>
      <c r="BA244" s="238"/>
      <c r="BB244" s="238"/>
      <c r="BC244" s="238"/>
      <c r="BD244" s="238"/>
      <c r="BE244" s="302"/>
      <c r="BF244" s="211"/>
      <c r="BG244" s="208"/>
      <c r="BH244" s="208"/>
      <c r="BI244" s="208"/>
      <c r="BJ244" s="208"/>
      <c r="BK244" s="208"/>
      <c r="BL244" s="208"/>
      <c r="BM244" s="208"/>
      <c r="BN244" s="208"/>
      <c r="BO244" s="208"/>
      <c r="BP244" s="208"/>
      <c r="BQ244" s="208"/>
      <c r="BR244" s="208"/>
      <c r="BS244" s="208"/>
      <c r="BT244" s="211"/>
      <c r="BU244" s="211"/>
      <c r="BV244" s="211"/>
      <c r="BW244" s="211"/>
      <c r="BX244" s="211"/>
      <c r="BY244" s="211"/>
      <c r="BZ244" s="211"/>
      <c r="CA244" s="211"/>
      <c r="CB244" s="211"/>
      <c r="CC244" s="211"/>
      <c r="CD244" s="211"/>
      <c r="CE244" s="211"/>
      <c r="CF244" s="211"/>
      <c r="CG244" s="211"/>
      <c r="CH244" s="211"/>
      <c r="CI244" s="211"/>
      <c r="CJ244" s="211"/>
      <c r="CK244" s="211"/>
      <c r="CL244" s="211"/>
      <c r="CM244" s="211"/>
      <c r="CN244" s="211"/>
      <c r="CO244" s="211"/>
      <c r="CP244" s="211"/>
      <c r="CQ244" s="211"/>
      <c r="CR244" s="211"/>
      <c r="CS244" s="211"/>
      <c r="CT244" s="211"/>
      <c r="CU244" s="211"/>
      <c r="CV244" s="211"/>
      <c r="CW244" s="211"/>
      <c r="CX244" s="211"/>
      <c r="CY244" s="211"/>
      <c r="CZ244" s="211"/>
      <c r="DA244" s="211"/>
      <c r="DB244" s="211"/>
      <c r="DC244" s="211"/>
      <c r="DD244" s="211"/>
      <c r="DE244" s="211"/>
      <c r="DF244" s="211"/>
      <c r="DG244" s="211"/>
      <c r="DH244" s="211"/>
      <c r="DI244" s="211"/>
      <c r="DJ244" s="211"/>
      <c r="DK244" s="211"/>
      <c r="DL244" s="211"/>
      <c r="DM244" s="211"/>
      <c r="DN244" s="211"/>
      <c r="DO244" s="211"/>
      <c r="DP244" s="211"/>
      <c r="DQ244" s="211"/>
      <c r="DR244" s="211"/>
      <c r="DS244" s="211"/>
      <c r="DT244" s="211"/>
      <c r="DU244" s="211"/>
      <c r="DV244" s="211"/>
      <c r="DW244" s="211"/>
      <c r="DX244" s="211"/>
      <c r="DY244" s="211"/>
      <c r="DZ244" s="211"/>
      <c r="EA244" s="211"/>
      <c r="EB244" s="211"/>
      <c r="EC244" s="211"/>
      <c r="ED244" s="211"/>
      <c r="EE244" s="211"/>
    </row>
    <row r="245" spans="2:135" s="15" customFormat="1" x14ac:dyDescent="0.25">
      <c r="B245" s="40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256"/>
      <c r="Q245" s="256"/>
      <c r="R245" s="256"/>
      <c r="S245" s="256"/>
      <c r="T245" s="256"/>
      <c r="U245" s="256"/>
      <c r="V245" s="256"/>
      <c r="W245" s="256"/>
      <c r="X245" s="256"/>
      <c r="Y245" s="256"/>
      <c r="Z245" s="257"/>
      <c r="AA245" s="247"/>
      <c r="AB245" s="247"/>
      <c r="AC245" s="247"/>
      <c r="AD245" s="247"/>
      <c r="AE245" s="247"/>
      <c r="AF245" s="247"/>
      <c r="AG245" s="241">
        <f t="shared" si="56"/>
        <v>75.156067398163202</v>
      </c>
      <c r="AH245" s="242">
        <f t="shared" si="57"/>
        <v>9.2578125000000004E-3</v>
      </c>
      <c r="AI245" s="234">
        <f t="shared" si="62"/>
        <v>237</v>
      </c>
      <c r="AJ245" s="234">
        <f t="shared" si="53"/>
        <v>0</v>
      </c>
      <c r="AK245" s="243">
        <f t="shared" si="58"/>
        <v>22</v>
      </c>
      <c r="AL245" s="243">
        <f t="shared" si="59"/>
        <v>0.17322834645669291</v>
      </c>
      <c r="AM245" s="238">
        <f t="shared" si="63"/>
        <v>0</v>
      </c>
      <c r="AN245" s="244">
        <f t="shared" si="60"/>
        <v>0.52660115352715575</v>
      </c>
      <c r="AO245" s="244">
        <f t="shared" si="64"/>
        <v>0</v>
      </c>
      <c r="AP245" s="244">
        <f t="shared" si="65"/>
        <v>0.13165028838178894</v>
      </c>
      <c r="AQ245" s="244">
        <f t="shared" si="66"/>
        <v>-0.27339884647284429</v>
      </c>
      <c r="AR245" s="244">
        <f t="shared" si="61"/>
        <v>0.12660115352715573</v>
      </c>
      <c r="AS245" s="232"/>
      <c r="AT245" s="295">
        <f t="shared" si="54"/>
        <v>0.44761098049808246</v>
      </c>
      <c r="AU245" s="296">
        <f t="shared" si="55"/>
        <v>0.52660115352715575</v>
      </c>
      <c r="AV245" s="237"/>
      <c r="AW245" s="208"/>
      <c r="AX245" s="208"/>
      <c r="AY245" s="238"/>
      <c r="AZ245" s="238"/>
      <c r="BA245" s="238"/>
      <c r="BB245" s="238"/>
      <c r="BC245" s="238"/>
      <c r="BD245" s="238"/>
      <c r="BE245" s="302"/>
      <c r="BF245" s="211"/>
      <c r="BG245" s="208"/>
      <c r="BH245" s="208"/>
      <c r="BI245" s="208"/>
      <c r="BJ245" s="208"/>
      <c r="BK245" s="208"/>
      <c r="BL245" s="208"/>
      <c r="BM245" s="208"/>
      <c r="BN245" s="208"/>
      <c r="BO245" s="208"/>
      <c r="BP245" s="208"/>
      <c r="BQ245" s="208"/>
      <c r="BR245" s="208"/>
      <c r="BS245" s="208"/>
      <c r="BT245" s="211"/>
      <c r="BU245" s="211"/>
      <c r="BV245" s="211"/>
      <c r="BW245" s="211"/>
      <c r="BX245" s="211"/>
      <c r="BY245" s="211"/>
      <c r="BZ245" s="211"/>
      <c r="CA245" s="211"/>
      <c r="CB245" s="211"/>
      <c r="CC245" s="211"/>
      <c r="CD245" s="211"/>
      <c r="CE245" s="211"/>
      <c r="CF245" s="211"/>
      <c r="CG245" s="211"/>
      <c r="CH245" s="211"/>
      <c r="CI245" s="211"/>
      <c r="CJ245" s="211"/>
      <c r="CK245" s="211"/>
      <c r="CL245" s="211"/>
      <c r="CM245" s="211"/>
      <c r="CN245" s="211"/>
      <c r="CO245" s="211"/>
      <c r="CP245" s="211"/>
      <c r="CQ245" s="211"/>
      <c r="CR245" s="211"/>
      <c r="CS245" s="211"/>
      <c r="CT245" s="211"/>
      <c r="CU245" s="211"/>
      <c r="CV245" s="211"/>
      <c r="CW245" s="211"/>
      <c r="CX245" s="211"/>
      <c r="CY245" s="211"/>
      <c r="CZ245" s="211"/>
      <c r="DA245" s="211"/>
      <c r="DB245" s="211"/>
      <c r="DC245" s="211"/>
      <c r="DD245" s="211"/>
      <c r="DE245" s="211"/>
      <c r="DF245" s="211"/>
      <c r="DG245" s="211"/>
      <c r="DH245" s="211"/>
      <c r="DI245" s="211"/>
      <c r="DJ245" s="211"/>
      <c r="DK245" s="211"/>
      <c r="DL245" s="211"/>
      <c r="DM245" s="211"/>
      <c r="DN245" s="211"/>
      <c r="DO245" s="211"/>
      <c r="DP245" s="211"/>
      <c r="DQ245" s="211"/>
      <c r="DR245" s="211"/>
      <c r="DS245" s="211"/>
      <c r="DT245" s="211"/>
      <c r="DU245" s="211"/>
      <c r="DV245" s="211"/>
      <c r="DW245" s="211"/>
      <c r="DX245" s="211"/>
      <c r="DY245" s="211"/>
      <c r="DZ245" s="211"/>
      <c r="EA245" s="211"/>
      <c r="EB245" s="211"/>
      <c r="EC245" s="211"/>
      <c r="ED245" s="211"/>
      <c r="EE245" s="211"/>
    </row>
    <row r="246" spans="2:135" s="15" customFormat="1" x14ac:dyDescent="0.25">
      <c r="B246" s="40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256"/>
      <c r="Q246" s="256"/>
      <c r="R246" s="256"/>
      <c r="S246" s="256"/>
      <c r="T246" s="256"/>
      <c r="U246" s="256"/>
      <c r="V246" s="256"/>
      <c r="W246" s="256"/>
      <c r="X246" s="256"/>
      <c r="Y246" s="256"/>
      <c r="Z246" s="257"/>
      <c r="AA246" s="247"/>
      <c r="AB246" s="247"/>
      <c r="AC246" s="247"/>
      <c r="AD246" s="247"/>
      <c r="AE246" s="247"/>
      <c r="AF246" s="247"/>
      <c r="AG246" s="241">
        <f t="shared" si="56"/>
        <v>71.26686743340035</v>
      </c>
      <c r="AH246" s="242">
        <f t="shared" si="57"/>
        <v>9.2968749999999996E-3</v>
      </c>
      <c r="AI246" s="234">
        <f t="shared" si="62"/>
        <v>238</v>
      </c>
      <c r="AJ246" s="234">
        <f t="shared" si="53"/>
        <v>-1</v>
      </c>
      <c r="AK246" s="243">
        <f t="shared" si="58"/>
        <v>22</v>
      </c>
      <c r="AL246" s="243">
        <f t="shared" si="59"/>
        <v>0.17322834645669291</v>
      </c>
      <c r="AM246" s="238">
        <f t="shared" si="63"/>
        <v>0</v>
      </c>
      <c r="AN246" s="244">
        <f t="shared" si="60"/>
        <v>0.52660115352715575</v>
      </c>
      <c r="AO246" s="244">
        <f t="shared" si="64"/>
        <v>0</v>
      </c>
      <c r="AP246" s="244">
        <f t="shared" si="65"/>
        <v>0.13165028838178894</v>
      </c>
      <c r="AQ246" s="244">
        <f t="shared" si="66"/>
        <v>-0.27339884647284429</v>
      </c>
      <c r="AR246" s="244">
        <f t="shared" si="61"/>
        <v>0.12660115352715573</v>
      </c>
      <c r="AS246" s="232"/>
      <c r="AT246" s="295">
        <f t="shared" si="54"/>
        <v>0.44761098049808246</v>
      </c>
      <c r="AU246" s="296">
        <f t="shared" si="55"/>
        <v>0.52660115352715575</v>
      </c>
      <c r="AV246" s="237"/>
      <c r="AW246" s="208"/>
      <c r="AX246" s="208"/>
      <c r="AY246" s="238"/>
      <c r="AZ246" s="238"/>
      <c r="BA246" s="238"/>
      <c r="BB246" s="238"/>
      <c r="BC246" s="238"/>
      <c r="BD246" s="238"/>
      <c r="BE246" s="302"/>
      <c r="BF246" s="211"/>
      <c r="BG246" s="208"/>
      <c r="BH246" s="208"/>
      <c r="BI246" s="208"/>
      <c r="BJ246" s="208"/>
      <c r="BK246" s="208"/>
      <c r="BL246" s="208"/>
      <c r="BM246" s="208"/>
      <c r="BN246" s="208"/>
      <c r="BO246" s="208"/>
      <c r="BP246" s="208"/>
      <c r="BQ246" s="208"/>
      <c r="BR246" s="208"/>
      <c r="BS246" s="208"/>
      <c r="BT246" s="211"/>
      <c r="BU246" s="211"/>
      <c r="BV246" s="211"/>
      <c r="BW246" s="211"/>
      <c r="BX246" s="211"/>
      <c r="BY246" s="211"/>
      <c r="BZ246" s="211"/>
      <c r="CA246" s="211"/>
      <c r="CB246" s="211"/>
      <c r="CC246" s="211"/>
      <c r="CD246" s="211"/>
      <c r="CE246" s="211"/>
      <c r="CF246" s="211"/>
      <c r="CG246" s="211"/>
      <c r="CH246" s="211"/>
      <c r="CI246" s="211"/>
      <c r="CJ246" s="211"/>
      <c r="CK246" s="211"/>
      <c r="CL246" s="211"/>
      <c r="CM246" s="211"/>
      <c r="CN246" s="211"/>
      <c r="CO246" s="211"/>
      <c r="CP246" s="211"/>
      <c r="CQ246" s="211"/>
      <c r="CR246" s="211"/>
      <c r="CS246" s="211"/>
      <c r="CT246" s="211"/>
      <c r="CU246" s="211"/>
      <c r="CV246" s="211"/>
      <c r="CW246" s="211"/>
      <c r="CX246" s="211"/>
      <c r="CY246" s="211"/>
      <c r="CZ246" s="211"/>
      <c r="DA246" s="211"/>
      <c r="DB246" s="211"/>
      <c r="DC246" s="211"/>
      <c r="DD246" s="211"/>
      <c r="DE246" s="211"/>
      <c r="DF246" s="211"/>
      <c r="DG246" s="211"/>
      <c r="DH246" s="211"/>
      <c r="DI246" s="211"/>
      <c r="DJ246" s="211"/>
      <c r="DK246" s="211"/>
      <c r="DL246" s="211"/>
      <c r="DM246" s="211"/>
      <c r="DN246" s="211"/>
      <c r="DO246" s="211"/>
      <c r="DP246" s="211"/>
      <c r="DQ246" s="211"/>
      <c r="DR246" s="211"/>
      <c r="DS246" s="211"/>
      <c r="DT246" s="211"/>
      <c r="DU246" s="211"/>
      <c r="DV246" s="211"/>
      <c r="DW246" s="211"/>
      <c r="DX246" s="211"/>
      <c r="DY246" s="211"/>
      <c r="DZ246" s="211"/>
      <c r="EA246" s="211"/>
      <c r="EB246" s="211"/>
      <c r="EC246" s="211"/>
      <c r="ED246" s="211"/>
      <c r="EE246" s="211"/>
    </row>
    <row r="247" spans="2:135" s="15" customFormat="1" x14ac:dyDescent="0.25">
      <c r="B247" s="40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256"/>
      <c r="Q247" s="256"/>
      <c r="R247" s="256"/>
      <c r="S247" s="256"/>
      <c r="T247" s="256"/>
      <c r="U247" s="256"/>
      <c r="V247" s="256"/>
      <c r="W247" s="256"/>
      <c r="X247" s="256"/>
      <c r="Y247" s="256"/>
      <c r="Z247" s="257"/>
      <c r="AA247" s="247"/>
      <c r="AB247" s="247"/>
      <c r="AC247" s="247"/>
      <c r="AD247" s="247"/>
      <c r="AE247" s="247"/>
      <c r="AF247" s="247"/>
      <c r="AG247" s="241">
        <f t="shared" si="56"/>
        <v>67.366934940542166</v>
      </c>
      <c r="AH247" s="242">
        <f t="shared" si="57"/>
        <v>9.3359375000000005E-3</v>
      </c>
      <c r="AI247" s="234">
        <f t="shared" si="62"/>
        <v>239</v>
      </c>
      <c r="AJ247" s="234">
        <f t="shared" si="53"/>
        <v>-2</v>
      </c>
      <c r="AK247" s="243">
        <f t="shared" si="58"/>
        <v>22</v>
      </c>
      <c r="AL247" s="243">
        <f t="shared" si="59"/>
        <v>0.17322834645669291</v>
      </c>
      <c r="AM247" s="238">
        <f t="shared" si="63"/>
        <v>0</v>
      </c>
      <c r="AN247" s="244">
        <f t="shared" si="60"/>
        <v>0.52660115352715575</v>
      </c>
      <c r="AO247" s="244">
        <f t="shared" si="64"/>
        <v>0</v>
      </c>
      <c r="AP247" s="244">
        <f t="shared" si="65"/>
        <v>0.13165028838178894</v>
      </c>
      <c r="AQ247" s="244">
        <f t="shared" si="66"/>
        <v>-0.27339884647284429</v>
      </c>
      <c r="AR247" s="244">
        <f t="shared" si="61"/>
        <v>0.12660115352715573</v>
      </c>
      <c r="AS247" s="232"/>
      <c r="AT247" s="295">
        <f t="shared" si="54"/>
        <v>0.44761098049808246</v>
      </c>
      <c r="AU247" s="296">
        <f t="shared" si="55"/>
        <v>0.52660115352715575</v>
      </c>
      <c r="AV247" s="237"/>
      <c r="AW247" s="208"/>
      <c r="AX247" s="208"/>
      <c r="AY247" s="238"/>
      <c r="AZ247" s="238"/>
      <c r="BA247" s="238"/>
      <c r="BB247" s="238"/>
      <c r="BC247" s="238"/>
      <c r="BD247" s="238"/>
      <c r="BE247" s="302"/>
      <c r="BF247" s="211"/>
      <c r="BG247" s="208"/>
      <c r="BH247" s="208"/>
      <c r="BI247" s="208"/>
      <c r="BJ247" s="208"/>
      <c r="BK247" s="208"/>
      <c r="BL247" s="208"/>
      <c r="BM247" s="208"/>
      <c r="BN247" s="208"/>
      <c r="BO247" s="208"/>
      <c r="BP247" s="208"/>
      <c r="BQ247" s="208"/>
      <c r="BR247" s="208"/>
      <c r="BS247" s="208"/>
      <c r="BT247" s="211"/>
      <c r="BU247" s="211"/>
      <c r="BV247" s="211"/>
      <c r="BW247" s="211"/>
      <c r="BX247" s="211"/>
      <c r="BY247" s="211"/>
      <c r="BZ247" s="211"/>
      <c r="CA247" s="211"/>
      <c r="CB247" s="211"/>
      <c r="CC247" s="211"/>
      <c r="CD247" s="211"/>
      <c r="CE247" s="211"/>
      <c r="CF247" s="211"/>
      <c r="CG247" s="211"/>
      <c r="CH247" s="211"/>
      <c r="CI247" s="211"/>
      <c r="CJ247" s="211"/>
      <c r="CK247" s="211"/>
      <c r="CL247" s="211"/>
      <c r="CM247" s="211"/>
      <c r="CN247" s="211"/>
      <c r="CO247" s="211"/>
      <c r="CP247" s="211"/>
      <c r="CQ247" s="211"/>
      <c r="CR247" s="211"/>
      <c r="CS247" s="211"/>
      <c r="CT247" s="211"/>
      <c r="CU247" s="211"/>
      <c r="CV247" s="211"/>
      <c r="CW247" s="211"/>
      <c r="CX247" s="211"/>
      <c r="CY247" s="211"/>
      <c r="CZ247" s="211"/>
      <c r="DA247" s="211"/>
      <c r="DB247" s="211"/>
      <c r="DC247" s="211"/>
      <c r="DD247" s="211"/>
      <c r="DE247" s="211"/>
      <c r="DF247" s="211"/>
      <c r="DG247" s="211"/>
      <c r="DH247" s="211"/>
      <c r="DI247" s="211"/>
      <c r="DJ247" s="211"/>
      <c r="DK247" s="211"/>
      <c r="DL247" s="211"/>
      <c r="DM247" s="211"/>
      <c r="DN247" s="211"/>
      <c r="DO247" s="211"/>
      <c r="DP247" s="211"/>
      <c r="DQ247" s="211"/>
      <c r="DR247" s="211"/>
      <c r="DS247" s="211"/>
      <c r="DT247" s="211"/>
      <c r="DU247" s="211"/>
      <c r="DV247" s="211"/>
      <c r="DW247" s="211"/>
      <c r="DX247" s="211"/>
      <c r="DY247" s="211"/>
      <c r="DZ247" s="211"/>
      <c r="EA247" s="211"/>
      <c r="EB247" s="211"/>
      <c r="EC247" s="211"/>
      <c r="ED247" s="211"/>
      <c r="EE247" s="211"/>
    </row>
    <row r="248" spans="2:135" s="15" customFormat="1" x14ac:dyDescent="0.25">
      <c r="B248" s="40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256"/>
      <c r="Q248" s="256"/>
      <c r="R248" s="256"/>
      <c r="S248" s="256"/>
      <c r="T248" s="256"/>
      <c r="U248" s="256"/>
      <c r="V248" s="256"/>
      <c r="W248" s="256"/>
      <c r="X248" s="256"/>
      <c r="Y248" s="256"/>
      <c r="Z248" s="257"/>
      <c r="AA248" s="247"/>
      <c r="AB248" s="247"/>
      <c r="AC248" s="247"/>
      <c r="AD248" s="247"/>
      <c r="AE248" s="247"/>
      <c r="AF248" s="247"/>
      <c r="AG248" s="241">
        <f t="shared" si="56"/>
        <v>63.456857235077003</v>
      </c>
      <c r="AH248" s="242">
        <f t="shared" si="57"/>
        <v>9.3749999999999997E-3</v>
      </c>
      <c r="AI248" s="234">
        <f t="shared" si="62"/>
        <v>240</v>
      </c>
      <c r="AJ248" s="234">
        <f t="shared" si="53"/>
        <v>-3</v>
      </c>
      <c r="AK248" s="243">
        <f t="shared" si="58"/>
        <v>22</v>
      </c>
      <c r="AL248" s="243">
        <f t="shared" si="59"/>
        <v>0.17322834645669291</v>
      </c>
      <c r="AM248" s="238">
        <f t="shared" si="63"/>
        <v>0</v>
      </c>
      <c r="AN248" s="244">
        <f t="shared" si="60"/>
        <v>0.52660115352715575</v>
      </c>
      <c r="AO248" s="244">
        <f t="shared" si="64"/>
        <v>0</v>
      </c>
      <c r="AP248" s="244">
        <f t="shared" si="65"/>
        <v>0.13165028838178894</v>
      </c>
      <c r="AQ248" s="244">
        <f t="shared" si="66"/>
        <v>-0.27339884647284429</v>
      </c>
      <c r="AR248" s="244">
        <f t="shared" si="61"/>
        <v>0.12660115352715573</v>
      </c>
      <c r="AS248" s="232"/>
      <c r="AT248" s="295">
        <f t="shared" si="54"/>
        <v>0.44761098049808246</v>
      </c>
      <c r="AU248" s="296">
        <f t="shared" si="55"/>
        <v>0.52660115352715575</v>
      </c>
      <c r="AV248" s="237"/>
      <c r="AW248" s="208"/>
      <c r="AX248" s="208"/>
      <c r="AY248" s="238"/>
      <c r="AZ248" s="238"/>
      <c r="BA248" s="238"/>
      <c r="BB248" s="238"/>
      <c r="BC248" s="238"/>
      <c r="BD248" s="238"/>
      <c r="BE248" s="302"/>
      <c r="BF248" s="211"/>
      <c r="BG248" s="208"/>
      <c r="BH248" s="208"/>
      <c r="BI248" s="208"/>
      <c r="BJ248" s="208"/>
      <c r="BK248" s="208"/>
      <c r="BL248" s="208"/>
      <c r="BM248" s="208"/>
      <c r="BN248" s="208"/>
      <c r="BO248" s="208"/>
      <c r="BP248" s="208"/>
      <c r="BQ248" s="208"/>
      <c r="BR248" s="208"/>
      <c r="BS248" s="208"/>
      <c r="BT248" s="211"/>
      <c r="BU248" s="211"/>
      <c r="BV248" s="211"/>
      <c r="BW248" s="211"/>
      <c r="BX248" s="211"/>
      <c r="BY248" s="211"/>
      <c r="BZ248" s="211"/>
      <c r="CA248" s="211"/>
      <c r="CB248" s="211"/>
      <c r="CC248" s="211"/>
      <c r="CD248" s="211"/>
      <c r="CE248" s="211"/>
      <c r="CF248" s="211"/>
      <c r="CG248" s="211"/>
      <c r="CH248" s="211"/>
      <c r="CI248" s="211"/>
      <c r="CJ248" s="211"/>
      <c r="CK248" s="211"/>
      <c r="CL248" s="211"/>
      <c r="CM248" s="211"/>
      <c r="CN248" s="211"/>
      <c r="CO248" s="211"/>
      <c r="CP248" s="211"/>
      <c r="CQ248" s="211"/>
      <c r="CR248" s="211"/>
      <c r="CS248" s="211"/>
      <c r="CT248" s="211"/>
      <c r="CU248" s="211"/>
      <c r="CV248" s="211"/>
      <c r="CW248" s="211"/>
      <c r="CX248" s="211"/>
      <c r="CY248" s="211"/>
      <c r="CZ248" s="211"/>
      <c r="DA248" s="211"/>
      <c r="DB248" s="211"/>
      <c r="DC248" s="211"/>
      <c r="DD248" s="211"/>
      <c r="DE248" s="211"/>
      <c r="DF248" s="211"/>
      <c r="DG248" s="211"/>
      <c r="DH248" s="211"/>
      <c r="DI248" s="211"/>
      <c r="DJ248" s="211"/>
      <c r="DK248" s="211"/>
      <c r="DL248" s="211"/>
      <c r="DM248" s="211"/>
      <c r="DN248" s="211"/>
      <c r="DO248" s="211"/>
      <c r="DP248" s="211"/>
      <c r="DQ248" s="211"/>
      <c r="DR248" s="211"/>
      <c r="DS248" s="211"/>
      <c r="DT248" s="211"/>
      <c r="DU248" s="211"/>
      <c r="DV248" s="211"/>
      <c r="DW248" s="211"/>
      <c r="DX248" s="211"/>
      <c r="DY248" s="211"/>
      <c r="DZ248" s="211"/>
      <c r="EA248" s="211"/>
      <c r="EB248" s="211"/>
      <c r="EC248" s="211"/>
      <c r="ED248" s="211"/>
      <c r="EE248" s="211"/>
    </row>
    <row r="249" spans="2:135" s="15" customFormat="1" x14ac:dyDescent="0.25">
      <c r="B249" s="40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256"/>
      <c r="Q249" s="256"/>
      <c r="R249" s="256"/>
      <c r="S249" s="256"/>
      <c r="T249" s="256"/>
      <c r="U249" s="256"/>
      <c r="V249" s="256"/>
      <c r="W249" s="256"/>
      <c r="X249" s="256"/>
      <c r="Y249" s="256"/>
      <c r="Z249" s="257"/>
      <c r="AA249" s="247"/>
      <c r="AB249" s="247"/>
      <c r="AC249" s="247"/>
      <c r="AD249" s="247"/>
      <c r="AE249" s="247"/>
      <c r="AF249" s="247"/>
      <c r="AG249" s="241">
        <f t="shared" si="56"/>
        <v>59.537223160324757</v>
      </c>
      <c r="AH249" s="242">
        <f t="shared" si="57"/>
        <v>9.4140625000000006E-3</v>
      </c>
      <c r="AI249" s="234">
        <f t="shared" si="62"/>
        <v>241</v>
      </c>
      <c r="AJ249" s="234">
        <f t="shared" si="53"/>
        <v>-4</v>
      </c>
      <c r="AK249" s="243">
        <f t="shared" si="58"/>
        <v>22</v>
      </c>
      <c r="AL249" s="243">
        <f t="shared" si="59"/>
        <v>0.17322834645669291</v>
      </c>
      <c r="AM249" s="238">
        <f t="shared" si="63"/>
        <v>0</v>
      </c>
      <c r="AN249" s="244">
        <f t="shared" si="60"/>
        <v>0.52660115352715575</v>
      </c>
      <c r="AO249" s="244">
        <f t="shared" si="64"/>
        <v>0</v>
      </c>
      <c r="AP249" s="244">
        <f t="shared" si="65"/>
        <v>0.13165028838178894</v>
      </c>
      <c r="AQ249" s="244">
        <f t="shared" si="66"/>
        <v>-0.27339884647284429</v>
      </c>
      <c r="AR249" s="244">
        <f t="shared" si="61"/>
        <v>0.12660115352715573</v>
      </c>
      <c r="AS249" s="232"/>
      <c r="AT249" s="295">
        <f t="shared" si="54"/>
        <v>0.44761098049808246</v>
      </c>
      <c r="AU249" s="296">
        <f t="shared" si="55"/>
        <v>0.52660115352715575</v>
      </c>
      <c r="AV249" s="237"/>
      <c r="AW249" s="208"/>
      <c r="AX249" s="208"/>
      <c r="AY249" s="238"/>
      <c r="AZ249" s="238"/>
      <c r="BA249" s="238"/>
      <c r="BB249" s="238"/>
      <c r="BC249" s="238"/>
      <c r="BD249" s="238"/>
      <c r="BE249" s="302"/>
      <c r="BF249" s="211"/>
      <c r="BG249" s="208"/>
      <c r="BH249" s="208"/>
      <c r="BI249" s="208"/>
      <c r="BJ249" s="208"/>
      <c r="BK249" s="208"/>
      <c r="BL249" s="208"/>
      <c r="BM249" s="208"/>
      <c r="BN249" s="208"/>
      <c r="BO249" s="208"/>
      <c r="BP249" s="208"/>
      <c r="BQ249" s="208"/>
      <c r="BR249" s="208"/>
      <c r="BS249" s="208"/>
      <c r="BT249" s="211"/>
      <c r="BU249" s="211"/>
      <c r="BV249" s="211"/>
      <c r="BW249" s="211"/>
      <c r="BX249" s="211"/>
      <c r="BY249" s="211"/>
      <c r="BZ249" s="211"/>
      <c r="CA249" s="211"/>
      <c r="CB249" s="211"/>
      <c r="CC249" s="211"/>
      <c r="CD249" s="211"/>
      <c r="CE249" s="211"/>
      <c r="CF249" s="211"/>
      <c r="CG249" s="211"/>
      <c r="CH249" s="211"/>
      <c r="CI249" s="211"/>
      <c r="CJ249" s="211"/>
      <c r="CK249" s="211"/>
      <c r="CL249" s="211"/>
      <c r="CM249" s="211"/>
      <c r="CN249" s="211"/>
      <c r="CO249" s="211"/>
      <c r="CP249" s="211"/>
      <c r="CQ249" s="211"/>
      <c r="CR249" s="211"/>
      <c r="CS249" s="211"/>
      <c r="CT249" s="211"/>
      <c r="CU249" s="211"/>
      <c r="CV249" s="211"/>
      <c r="CW249" s="211"/>
      <c r="CX249" s="211"/>
      <c r="CY249" s="211"/>
      <c r="CZ249" s="211"/>
      <c r="DA249" s="211"/>
      <c r="DB249" s="211"/>
      <c r="DC249" s="211"/>
      <c r="DD249" s="211"/>
      <c r="DE249" s="211"/>
      <c r="DF249" s="211"/>
      <c r="DG249" s="211"/>
      <c r="DH249" s="211"/>
      <c r="DI249" s="211"/>
      <c r="DJ249" s="211"/>
      <c r="DK249" s="211"/>
      <c r="DL249" s="211"/>
      <c r="DM249" s="211"/>
      <c r="DN249" s="211"/>
      <c r="DO249" s="211"/>
      <c r="DP249" s="211"/>
      <c r="DQ249" s="211"/>
      <c r="DR249" s="211"/>
      <c r="DS249" s="211"/>
      <c r="DT249" s="211"/>
      <c r="DU249" s="211"/>
      <c r="DV249" s="211"/>
      <c r="DW249" s="211"/>
      <c r="DX249" s="211"/>
      <c r="DY249" s="211"/>
      <c r="DZ249" s="211"/>
      <c r="EA249" s="211"/>
      <c r="EB249" s="211"/>
      <c r="EC249" s="211"/>
      <c r="ED249" s="211"/>
      <c r="EE249" s="211"/>
    </row>
    <row r="250" spans="2:135" s="15" customFormat="1" x14ac:dyDescent="0.25">
      <c r="B250" s="40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256"/>
      <c r="Q250" s="256"/>
      <c r="R250" s="256"/>
      <c r="S250" s="256"/>
      <c r="T250" s="256"/>
      <c r="U250" s="256"/>
      <c r="V250" s="256"/>
      <c r="W250" s="256"/>
      <c r="X250" s="256"/>
      <c r="Y250" s="256"/>
      <c r="Z250" s="257"/>
      <c r="AA250" s="247"/>
      <c r="AB250" s="247"/>
      <c r="AC250" s="247"/>
      <c r="AD250" s="247"/>
      <c r="AE250" s="247"/>
      <c r="AF250" s="247"/>
      <c r="AG250" s="241">
        <f t="shared" si="56"/>
        <v>55.608622998759827</v>
      </c>
      <c r="AH250" s="242">
        <f t="shared" si="57"/>
        <v>9.4531249999999997E-3</v>
      </c>
      <c r="AI250" s="234">
        <f t="shared" si="62"/>
        <v>242</v>
      </c>
      <c r="AJ250" s="234">
        <f t="shared" si="53"/>
        <v>-5</v>
      </c>
      <c r="AK250" s="243">
        <f t="shared" si="58"/>
        <v>22</v>
      </c>
      <c r="AL250" s="243">
        <f t="shared" si="59"/>
        <v>0.17322834645669291</v>
      </c>
      <c r="AM250" s="238">
        <f t="shared" si="63"/>
        <v>0</v>
      </c>
      <c r="AN250" s="244">
        <f t="shared" si="60"/>
        <v>0.52660115352715575</v>
      </c>
      <c r="AO250" s="244">
        <f t="shared" si="64"/>
        <v>0</v>
      </c>
      <c r="AP250" s="244">
        <f t="shared" si="65"/>
        <v>0.13165028838178894</v>
      </c>
      <c r="AQ250" s="244">
        <f t="shared" si="66"/>
        <v>-0.27339884647284429</v>
      </c>
      <c r="AR250" s="244">
        <f t="shared" si="61"/>
        <v>0.12660115352715573</v>
      </c>
      <c r="AS250" s="232"/>
      <c r="AT250" s="295">
        <f t="shared" si="54"/>
        <v>0.44761098049808246</v>
      </c>
      <c r="AU250" s="296">
        <f t="shared" si="55"/>
        <v>0.52660115352715575</v>
      </c>
      <c r="AV250" s="237"/>
      <c r="AW250" s="208"/>
      <c r="AX250" s="208"/>
      <c r="AY250" s="238"/>
      <c r="AZ250" s="238"/>
      <c r="BA250" s="238"/>
      <c r="BB250" s="238"/>
      <c r="BC250" s="238"/>
      <c r="BD250" s="238"/>
      <c r="BE250" s="302"/>
      <c r="BF250" s="211"/>
      <c r="BG250" s="208"/>
      <c r="BH250" s="208"/>
      <c r="BI250" s="208"/>
      <c r="BJ250" s="208"/>
      <c r="BK250" s="208"/>
      <c r="BL250" s="208"/>
      <c r="BM250" s="208"/>
      <c r="BN250" s="208"/>
      <c r="BO250" s="208"/>
      <c r="BP250" s="208"/>
      <c r="BQ250" s="208"/>
      <c r="BR250" s="208"/>
      <c r="BS250" s="208"/>
      <c r="BT250" s="211"/>
      <c r="BU250" s="211"/>
      <c r="BV250" s="211"/>
      <c r="BW250" s="211"/>
      <c r="BX250" s="211"/>
      <c r="BY250" s="211"/>
      <c r="BZ250" s="211"/>
      <c r="CA250" s="211"/>
      <c r="CB250" s="211"/>
      <c r="CC250" s="211"/>
      <c r="CD250" s="211"/>
      <c r="CE250" s="211"/>
      <c r="CF250" s="211"/>
      <c r="CG250" s="211"/>
      <c r="CH250" s="211"/>
      <c r="CI250" s="211"/>
      <c r="CJ250" s="211"/>
      <c r="CK250" s="211"/>
      <c r="CL250" s="211"/>
      <c r="CM250" s="211"/>
      <c r="CN250" s="211"/>
      <c r="CO250" s="211"/>
      <c r="CP250" s="211"/>
      <c r="CQ250" s="211"/>
      <c r="CR250" s="211"/>
      <c r="CS250" s="211"/>
      <c r="CT250" s="211"/>
      <c r="CU250" s="211"/>
      <c r="CV250" s="211"/>
      <c r="CW250" s="211"/>
      <c r="CX250" s="211"/>
      <c r="CY250" s="211"/>
      <c r="CZ250" s="211"/>
      <c r="DA250" s="211"/>
      <c r="DB250" s="211"/>
      <c r="DC250" s="211"/>
      <c r="DD250" s="211"/>
      <c r="DE250" s="211"/>
      <c r="DF250" s="211"/>
      <c r="DG250" s="211"/>
      <c r="DH250" s="211"/>
      <c r="DI250" s="211"/>
      <c r="DJ250" s="211"/>
      <c r="DK250" s="211"/>
      <c r="DL250" s="211"/>
      <c r="DM250" s="211"/>
      <c r="DN250" s="211"/>
      <c r="DO250" s="211"/>
      <c r="DP250" s="211"/>
      <c r="DQ250" s="211"/>
      <c r="DR250" s="211"/>
      <c r="DS250" s="211"/>
      <c r="DT250" s="211"/>
      <c r="DU250" s="211"/>
      <c r="DV250" s="211"/>
      <c r="DW250" s="211"/>
      <c r="DX250" s="211"/>
      <c r="DY250" s="211"/>
      <c r="DZ250" s="211"/>
      <c r="EA250" s="211"/>
      <c r="EB250" s="211"/>
      <c r="EC250" s="211"/>
      <c r="ED250" s="211"/>
      <c r="EE250" s="211"/>
    </row>
    <row r="251" spans="2:135" s="15" customFormat="1" x14ac:dyDescent="0.25">
      <c r="B251" s="40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256"/>
      <c r="Q251" s="256"/>
      <c r="R251" s="256"/>
      <c r="S251" s="256"/>
      <c r="T251" s="256"/>
      <c r="U251" s="256"/>
      <c r="V251" s="256"/>
      <c r="W251" s="256"/>
      <c r="X251" s="256"/>
      <c r="Y251" s="256"/>
      <c r="Z251" s="257"/>
      <c r="AA251" s="247"/>
      <c r="AB251" s="247"/>
      <c r="AC251" s="247"/>
      <c r="AD251" s="247"/>
      <c r="AE251" s="247"/>
      <c r="AF251" s="247"/>
      <c r="AG251" s="241">
        <f t="shared" si="56"/>
        <v>51.67164838311588</v>
      </c>
      <c r="AH251" s="242">
        <f t="shared" si="57"/>
        <v>9.4921875000000006E-3</v>
      </c>
      <c r="AI251" s="234">
        <f t="shared" si="62"/>
        <v>243</v>
      </c>
      <c r="AJ251" s="234">
        <f t="shared" si="53"/>
        <v>-6</v>
      </c>
      <c r="AK251" s="243">
        <f t="shared" si="58"/>
        <v>22</v>
      </c>
      <c r="AL251" s="243">
        <f t="shared" si="59"/>
        <v>0.17322834645669291</v>
      </c>
      <c r="AM251" s="238">
        <f t="shared" si="63"/>
        <v>0</v>
      </c>
      <c r="AN251" s="244">
        <f t="shared" si="60"/>
        <v>0.52660115352715575</v>
      </c>
      <c r="AO251" s="244">
        <f t="shared" si="64"/>
        <v>0</v>
      </c>
      <c r="AP251" s="244">
        <f t="shared" si="65"/>
        <v>0.13165028838178894</v>
      </c>
      <c r="AQ251" s="244">
        <f t="shared" si="66"/>
        <v>-0.27339884647284429</v>
      </c>
      <c r="AR251" s="244">
        <f t="shared" si="61"/>
        <v>0.12660115352715573</v>
      </c>
      <c r="AS251" s="232"/>
      <c r="AT251" s="295">
        <f t="shared" si="54"/>
        <v>0.44761098049808246</v>
      </c>
      <c r="AU251" s="296">
        <f t="shared" si="55"/>
        <v>0.52660115352715575</v>
      </c>
      <c r="AV251" s="237"/>
      <c r="AW251" s="208"/>
      <c r="AX251" s="208"/>
      <c r="AY251" s="238"/>
      <c r="AZ251" s="238"/>
      <c r="BA251" s="238"/>
      <c r="BB251" s="238"/>
      <c r="BC251" s="238"/>
      <c r="BD251" s="238"/>
      <c r="BE251" s="302"/>
      <c r="BF251" s="211"/>
      <c r="BG251" s="208"/>
      <c r="BH251" s="208"/>
      <c r="BI251" s="208"/>
      <c r="BJ251" s="208"/>
      <c r="BK251" s="208"/>
      <c r="BL251" s="208"/>
      <c r="BM251" s="208"/>
      <c r="BN251" s="208"/>
      <c r="BO251" s="208"/>
      <c r="BP251" s="208"/>
      <c r="BQ251" s="208"/>
      <c r="BR251" s="208"/>
      <c r="BS251" s="208"/>
      <c r="BT251" s="211"/>
      <c r="BU251" s="211"/>
      <c r="BV251" s="211"/>
      <c r="BW251" s="211"/>
      <c r="BX251" s="211"/>
      <c r="BY251" s="211"/>
      <c r="BZ251" s="211"/>
      <c r="CA251" s="211"/>
      <c r="CB251" s="211"/>
      <c r="CC251" s="211"/>
      <c r="CD251" s="211"/>
      <c r="CE251" s="211"/>
      <c r="CF251" s="211"/>
      <c r="CG251" s="211"/>
      <c r="CH251" s="211"/>
      <c r="CI251" s="211"/>
      <c r="CJ251" s="211"/>
      <c r="CK251" s="211"/>
      <c r="CL251" s="211"/>
      <c r="CM251" s="211"/>
      <c r="CN251" s="211"/>
      <c r="CO251" s="211"/>
      <c r="CP251" s="211"/>
      <c r="CQ251" s="211"/>
      <c r="CR251" s="211"/>
      <c r="CS251" s="211"/>
      <c r="CT251" s="211"/>
      <c r="CU251" s="211"/>
      <c r="CV251" s="211"/>
      <c r="CW251" s="211"/>
      <c r="CX251" s="211"/>
      <c r="CY251" s="211"/>
      <c r="CZ251" s="211"/>
      <c r="DA251" s="211"/>
      <c r="DB251" s="211"/>
      <c r="DC251" s="211"/>
      <c r="DD251" s="211"/>
      <c r="DE251" s="211"/>
      <c r="DF251" s="211"/>
      <c r="DG251" s="211"/>
      <c r="DH251" s="211"/>
      <c r="DI251" s="211"/>
      <c r="DJ251" s="211"/>
      <c r="DK251" s="211"/>
      <c r="DL251" s="211"/>
      <c r="DM251" s="211"/>
      <c r="DN251" s="211"/>
      <c r="DO251" s="211"/>
      <c r="DP251" s="211"/>
      <c r="DQ251" s="211"/>
      <c r="DR251" s="211"/>
      <c r="DS251" s="211"/>
      <c r="DT251" s="211"/>
      <c r="DU251" s="211"/>
      <c r="DV251" s="211"/>
      <c r="DW251" s="211"/>
      <c r="DX251" s="211"/>
      <c r="DY251" s="211"/>
      <c r="DZ251" s="211"/>
      <c r="EA251" s="211"/>
      <c r="EB251" s="211"/>
      <c r="EC251" s="211"/>
      <c r="ED251" s="211"/>
      <c r="EE251" s="211"/>
    </row>
    <row r="252" spans="2:135" s="15" customFormat="1" x14ac:dyDescent="0.25">
      <c r="B252" s="40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256"/>
      <c r="Q252" s="256"/>
      <c r="R252" s="256"/>
      <c r="S252" s="256"/>
      <c r="T252" s="256"/>
      <c r="U252" s="256"/>
      <c r="V252" s="256"/>
      <c r="W252" s="256"/>
      <c r="X252" s="256"/>
      <c r="Y252" s="256"/>
      <c r="Z252" s="257"/>
      <c r="AA252" s="247"/>
      <c r="AB252" s="247"/>
      <c r="AC252" s="247"/>
      <c r="AD252" s="247"/>
      <c r="AE252" s="247"/>
      <c r="AF252" s="247"/>
      <c r="AG252" s="241">
        <f t="shared" si="56"/>
        <v>47.726892207288678</v>
      </c>
      <c r="AH252" s="242">
        <f t="shared" si="57"/>
        <v>9.5312499999999998E-3</v>
      </c>
      <c r="AI252" s="234">
        <f t="shared" si="62"/>
        <v>244</v>
      </c>
      <c r="AJ252" s="234">
        <f t="shared" si="53"/>
        <v>-7</v>
      </c>
      <c r="AK252" s="243">
        <f t="shared" si="58"/>
        <v>22</v>
      </c>
      <c r="AL252" s="243">
        <f t="shared" si="59"/>
        <v>0.17322834645669291</v>
      </c>
      <c r="AM252" s="238">
        <f t="shared" si="63"/>
        <v>0</v>
      </c>
      <c r="AN252" s="244">
        <f t="shared" si="60"/>
        <v>0.52660115352715575</v>
      </c>
      <c r="AO252" s="244">
        <f t="shared" si="64"/>
        <v>0</v>
      </c>
      <c r="AP252" s="244">
        <f t="shared" si="65"/>
        <v>0.13165028838178894</v>
      </c>
      <c r="AQ252" s="244">
        <f t="shared" si="66"/>
        <v>-0.27339884647284429</v>
      </c>
      <c r="AR252" s="244">
        <f t="shared" si="61"/>
        <v>0.12660115352715573</v>
      </c>
      <c r="AS252" s="232"/>
      <c r="AT252" s="295">
        <f t="shared" si="54"/>
        <v>0.44761098049808246</v>
      </c>
      <c r="AU252" s="296">
        <f t="shared" si="55"/>
        <v>0.52660115352715575</v>
      </c>
      <c r="AV252" s="237"/>
      <c r="AW252" s="208"/>
      <c r="AX252" s="208"/>
      <c r="AY252" s="238"/>
      <c r="AZ252" s="238"/>
      <c r="BA252" s="238"/>
      <c r="BB252" s="238"/>
      <c r="BC252" s="238"/>
      <c r="BD252" s="238"/>
      <c r="BE252" s="302"/>
      <c r="BF252" s="211"/>
      <c r="BG252" s="208"/>
      <c r="BH252" s="208"/>
      <c r="BI252" s="208"/>
      <c r="BJ252" s="208"/>
      <c r="BK252" s="208"/>
      <c r="BL252" s="208"/>
      <c r="BM252" s="208"/>
      <c r="BN252" s="208"/>
      <c r="BO252" s="208"/>
      <c r="BP252" s="208"/>
      <c r="BQ252" s="208"/>
      <c r="BR252" s="208"/>
      <c r="BS252" s="208"/>
      <c r="BT252" s="211"/>
      <c r="BU252" s="211"/>
      <c r="BV252" s="211"/>
      <c r="BW252" s="211"/>
      <c r="BX252" s="211"/>
      <c r="BY252" s="211"/>
      <c r="BZ252" s="211"/>
      <c r="CA252" s="211"/>
      <c r="CB252" s="211"/>
      <c r="CC252" s="211"/>
      <c r="CD252" s="211"/>
      <c r="CE252" s="211"/>
      <c r="CF252" s="211"/>
      <c r="CG252" s="211"/>
      <c r="CH252" s="211"/>
      <c r="CI252" s="211"/>
      <c r="CJ252" s="211"/>
      <c r="CK252" s="211"/>
      <c r="CL252" s="211"/>
      <c r="CM252" s="211"/>
      <c r="CN252" s="211"/>
      <c r="CO252" s="211"/>
      <c r="CP252" s="211"/>
      <c r="CQ252" s="211"/>
      <c r="CR252" s="211"/>
      <c r="CS252" s="211"/>
      <c r="CT252" s="211"/>
      <c r="CU252" s="211"/>
      <c r="CV252" s="211"/>
      <c r="CW252" s="211"/>
      <c r="CX252" s="211"/>
      <c r="CY252" s="211"/>
      <c r="CZ252" s="211"/>
      <c r="DA252" s="211"/>
      <c r="DB252" s="211"/>
      <c r="DC252" s="211"/>
      <c r="DD252" s="211"/>
      <c r="DE252" s="211"/>
      <c r="DF252" s="211"/>
      <c r="DG252" s="211"/>
      <c r="DH252" s="211"/>
      <c r="DI252" s="211"/>
      <c r="DJ252" s="211"/>
      <c r="DK252" s="211"/>
      <c r="DL252" s="211"/>
      <c r="DM252" s="211"/>
      <c r="DN252" s="211"/>
      <c r="DO252" s="211"/>
      <c r="DP252" s="211"/>
      <c r="DQ252" s="211"/>
      <c r="DR252" s="211"/>
      <c r="DS252" s="211"/>
      <c r="DT252" s="211"/>
      <c r="DU252" s="211"/>
      <c r="DV252" s="211"/>
      <c r="DW252" s="211"/>
      <c r="DX252" s="211"/>
      <c r="DY252" s="211"/>
      <c r="DZ252" s="211"/>
      <c r="EA252" s="211"/>
      <c r="EB252" s="211"/>
      <c r="EC252" s="211"/>
      <c r="ED252" s="211"/>
      <c r="EE252" s="211"/>
    </row>
    <row r="253" spans="2:135" s="15" customFormat="1" x14ac:dyDescent="0.25">
      <c r="B253" s="40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256"/>
      <c r="Q253" s="256"/>
      <c r="R253" s="256"/>
      <c r="S253" s="256"/>
      <c r="T253" s="256"/>
      <c r="U253" s="256"/>
      <c r="V253" s="256"/>
      <c r="W253" s="256"/>
      <c r="X253" s="256"/>
      <c r="Y253" s="256"/>
      <c r="Z253" s="257"/>
      <c r="AA253" s="247"/>
      <c r="AB253" s="247"/>
      <c r="AC253" s="247"/>
      <c r="AD253" s="247"/>
      <c r="AE253" s="247"/>
      <c r="AF253" s="247"/>
      <c r="AG253" s="241">
        <f t="shared" si="56"/>
        <v>43.774948537048374</v>
      </c>
      <c r="AH253" s="242">
        <f t="shared" si="57"/>
        <v>9.5703125000000007E-3</v>
      </c>
      <c r="AI253" s="234">
        <f t="shared" si="62"/>
        <v>245</v>
      </c>
      <c r="AJ253" s="234">
        <f t="shared" si="53"/>
        <v>-8</v>
      </c>
      <c r="AK253" s="243">
        <f t="shared" si="58"/>
        <v>22</v>
      </c>
      <c r="AL253" s="243">
        <f t="shared" si="59"/>
        <v>0.17322834645669291</v>
      </c>
      <c r="AM253" s="238">
        <f t="shared" si="63"/>
        <v>0</v>
      </c>
      <c r="AN253" s="244">
        <f t="shared" si="60"/>
        <v>0.52660115352715575</v>
      </c>
      <c r="AO253" s="244">
        <f t="shared" si="64"/>
        <v>0</v>
      </c>
      <c r="AP253" s="244">
        <f t="shared" si="65"/>
        <v>0.13165028838178894</v>
      </c>
      <c r="AQ253" s="244">
        <f t="shared" si="66"/>
        <v>-0.27339884647284429</v>
      </c>
      <c r="AR253" s="244">
        <f t="shared" si="61"/>
        <v>0.12660115352715573</v>
      </c>
      <c r="AS253" s="232"/>
      <c r="AT253" s="295">
        <f t="shared" si="54"/>
        <v>0.44761098049808246</v>
      </c>
      <c r="AU253" s="296">
        <f t="shared" si="55"/>
        <v>0.52660115352715575</v>
      </c>
      <c r="AV253" s="237"/>
      <c r="AW253" s="208"/>
      <c r="AX253" s="208"/>
      <c r="AY253" s="238"/>
      <c r="AZ253" s="238"/>
      <c r="BA253" s="238"/>
      <c r="BB253" s="238"/>
      <c r="BC253" s="238"/>
      <c r="BD253" s="238"/>
      <c r="BE253" s="302"/>
      <c r="BF253" s="211"/>
      <c r="BG253" s="208"/>
      <c r="BH253" s="208"/>
      <c r="BI253" s="208"/>
      <c r="BJ253" s="208"/>
      <c r="BK253" s="208"/>
      <c r="BL253" s="208"/>
      <c r="BM253" s="208"/>
      <c r="BN253" s="208"/>
      <c r="BO253" s="208"/>
      <c r="BP253" s="208"/>
      <c r="BQ253" s="208"/>
      <c r="BR253" s="208"/>
      <c r="BS253" s="208"/>
      <c r="BT253" s="211"/>
      <c r="BU253" s="211"/>
      <c r="BV253" s="211"/>
      <c r="BW253" s="211"/>
      <c r="BX253" s="211"/>
      <c r="BY253" s="211"/>
      <c r="BZ253" s="211"/>
      <c r="CA253" s="211"/>
      <c r="CB253" s="211"/>
      <c r="CC253" s="211"/>
      <c r="CD253" s="211"/>
      <c r="CE253" s="211"/>
      <c r="CF253" s="211"/>
      <c r="CG253" s="211"/>
      <c r="CH253" s="211"/>
      <c r="CI253" s="211"/>
      <c r="CJ253" s="211"/>
      <c r="CK253" s="211"/>
      <c r="CL253" s="211"/>
      <c r="CM253" s="211"/>
      <c r="CN253" s="211"/>
      <c r="CO253" s="211"/>
      <c r="CP253" s="211"/>
      <c r="CQ253" s="211"/>
      <c r="CR253" s="211"/>
      <c r="CS253" s="211"/>
      <c r="CT253" s="211"/>
      <c r="CU253" s="211"/>
      <c r="CV253" s="211"/>
      <c r="CW253" s="211"/>
      <c r="CX253" s="211"/>
      <c r="CY253" s="211"/>
      <c r="CZ253" s="211"/>
      <c r="DA253" s="211"/>
      <c r="DB253" s="211"/>
      <c r="DC253" s="211"/>
      <c r="DD253" s="211"/>
      <c r="DE253" s="211"/>
      <c r="DF253" s="211"/>
      <c r="DG253" s="211"/>
      <c r="DH253" s="211"/>
      <c r="DI253" s="211"/>
      <c r="DJ253" s="211"/>
      <c r="DK253" s="211"/>
      <c r="DL253" s="211"/>
      <c r="DM253" s="211"/>
      <c r="DN253" s="211"/>
      <c r="DO253" s="211"/>
      <c r="DP253" s="211"/>
      <c r="DQ253" s="211"/>
      <c r="DR253" s="211"/>
      <c r="DS253" s="211"/>
      <c r="DT253" s="211"/>
      <c r="DU253" s="211"/>
      <c r="DV253" s="211"/>
      <c r="DW253" s="211"/>
      <c r="DX253" s="211"/>
      <c r="DY253" s="211"/>
      <c r="DZ253" s="211"/>
      <c r="EA253" s="211"/>
      <c r="EB253" s="211"/>
      <c r="EC253" s="211"/>
      <c r="ED253" s="211"/>
      <c r="EE253" s="211"/>
    </row>
    <row r="254" spans="2:135" s="15" customFormat="1" x14ac:dyDescent="0.25">
      <c r="B254" s="40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256"/>
      <c r="Q254" s="256"/>
      <c r="R254" s="256"/>
      <c r="S254" s="256"/>
      <c r="T254" s="256"/>
      <c r="U254" s="256"/>
      <c r="V254" s="256"/>
      <c r="W254" s="256"/>
      <c r="X254" s="256"/>
      <c r="Y254" s="256"/>
      <c r="Z254" s="257"/>
      <c r="AA254" s="247"/>
      <c r="AB254" s="247"/>
      <c r="AC254" s="247"/>
      <c r="AD254" s="247"/>
      <c r="AE254" s="247"/>
      <c r="AF254" s="247"/>
      <c r="AG254" s="241">
        <f t="shared" si="56"/>
        <v>39.816412520575319</v>
      </c>
      <c r="AH254" s="242">
        <f t="shared" si="57"/>
        <v>9.6093749999999999E-3</v>
      </c>
      <c r="AI254" s="234">
        <f t="shared" si="62"/>
        <v>246</v>
      </c>
      <c r="AJ254" s="234">
        <f t="shared" si="53"/>
        <v>-9</v>
      </c>
      <c r="AK254" s="243">
        <f t="shared" si="58"/>
        <v>22</v>
      </c>
      <c r="AL254" s="243">
        <f t="shared" si="59"/>
        <v>0.17322834645669291</v>
      </c>
      <c r="AM254" s="238">
        <f t="shared" si="63"/>
        <v>0</v>
      </c>
      <c r="AN254" s="244">
        <f t="shared" si="60"/>
        <v>0.52660115352715575</v>
      </c>
      <c r="AO254" s="244">
        <f t="shared" si="64"/>
        <v>0</v>
      </c>
      <c r="AP254" s="244">
        <f t="shared" si="65"/>
        <v>0.13165028838178894</v>
      </c>
      <c r="AQ254" s="244">
        <f t="shared" si="66"/>
        <v>-0.27339884647284429</v>
      </c>
      <c r="AR254" s="244">
        <f t="shared" si="61"/>
        <v>0.12660115352715573</v>
      </c>
      <c r="AS254" s="232"/>
      <c r="AT254" s="295">
        <f t="shared" si="54"/>
        <v>0.44761098049808246</v>
      </c>
      <c r="AU254" s="296">
        <f t="shared" si="55"/>
        <v>0.52660115352715575</v>
      </c>
      <c r="AV254" s="237"/>
      <c r="AW254" s="208"/>
      <c r="AX254" s="208"/>
      <c r="AY254" s="238"/>
      <c r="AZ254" s="238"/>
      <c r="BA254" s="238"/>
      <c r="BB254" s="238"/>
      <c r="BC254" s="238"/>
      <c r="BD254" s="238"/>
      <c r="BE254" s="302"/>
      <c r="BF254" s="211"/>
      <c r="BG254" s="208"/>
      <c r="BH254" s="208"/>
      <c r="BI254" s="208"/>
      <c r="BJ254" s="208"/>
      <c r="BK254" s="208"/>
      <c r="BL254" s="208"/>
      <c r="BM254" s="208"/>
      <c r="BN254" s="208"/>
      <c r="BO254" s="208"/>
      <c r="BP254" s="208"/>
      <c r="BQ254" s="208"/>
      <c r="BR254" s="208"/>
      <c r="BS254" s="208"/>
      <c r="BT254" s="211"/>
      <c r="BU254" s="211"/>
      <c r="BV254" s="211"/>
      <c r="BW254" s="211"/>
      <c r="BX254" s="211"/>
      <c r="BY254" s="211"/>
      <c r="BZ254" s="211"/>
      <c r="CA254" s="211"/>
      <c r="CB254" s="211"/>
      <c r="CC254" s="211"/>
      <c r="CD254" s="211"/>
      <c r="CE254" s="211"/>
      <c r="CF254" s="211"/>
      <c r="CG254" s="211"/>
      <c r="CH254" s="211"/>
      <c r="CI254" s="211"/>
      <c r="CJ254" s="211"/>
      <c r="CK254" s="211"/>
      <c r="CL254" s="211"/>
      <c r="CM254" s="211"/>
      <c r="CN254" s="211"/>
      <c r="CO254" s="211"/>
      <c r="CP254" s="211"/>
      <c r="CQ254" s="211"/>
      <c r="CR254" s="211"/>
      <c r="CS254" s="211"/>
      <c r="CT254" s="211"/>
      <c r="CU254" s="211"/>
      <c r="CV254" s="211"/>
      <c r="CW254" s="211"/>
      <c r="CX254" s="211"/>
      <c r="CY254" s="211"/>
      <c r="CZ254" s="211"/>
      <c r="DA254" s="211"/>
      <c r="DB254" s="211"/>
      <c r="DC254" s="211"/>
      <c r="DD254" s="211"/>
      <c r="DE254" s="211"/>
      <c r="DF254" s="211"/>
      <c r="DG254" s="211"/>
      <c r="DH254" s="211"/>
      <c r="DI254" s="211"/>
      <c r="DJ254" s="211"/>
      <c r="DK254" s="211"/>
      <c r="DL254" s="211"/>
      <c r="DM254" s="211"/>
      <c r="DN254" s="211"/>
      <c r="DO254" s="211"/>
      <c r="DP254" s="211"/>
      <c r="DQ254" s="211"/>
      <c r="DR254" s="211"/>
      <c r="DS254" s="211"/>
      <c r="DT254" s="211"/>
      <c r="DU254" s="211"/>
      <c r="DV254" s="211"/>
      <c r="DW254" s="211"/>
      <c r="DX254" s="211"/>
      <c r="DY254" s="211"/>
      <c r="DZ254" s="211"/>
      <c r="EA254" s="211"/>
      <c r="EB254" s="211"/>
      <c r="EC254" s="211"/>
      <c r="ED254" s="211"/>
      <c r="EE254" s="211"/>
    </row>
    <row r="255" spans="2:135" s="15" customFormat="1" x14ac:dyDescent="0.25">
      <c r="B255" s="40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256"/>
      <c r="Q255" s="256"/>
      <c r="R255" s="256"/>
      <c r="S255" s="256"/>
      <c r="T255" s="256"/>
      <c r="U255" s="256"/>
      <c r="V255" s="256"/>
      <c r="W255" s="256"/>
      <c r="X255" s="256"/>
      <c r="Y255" s="256"/>
      <c r="Z255" s="257"/>
      <c r="AA255" s="247"/>
      <c r="AB255" s="247"/>
      <c r="AC255" s="247"/>
      <c r="AD255" s="247"/>
      <c r="AE255" s="247"/>
      <c r="AF255" s="247"/>
      <c r="AG255" s="241">
        <f t="shared" si="56"/>
        <v>35.851880298832924</v>
      </c>
      <c r="AH255" s="242">
        <f t="shared" si="57"/>
        <v>9.6484375000000008E-3</v>
      </c>
      <c r="AI255" s="234">
        <f t="shared" si="62"/>
        <v>247</v>
      </c>
      <c r="AJ255" s="234">
        <f t="shared" si="53"/>
        <v>-10</v>
      </c>
      <c r="AK255" s="243">
        <f t="shared" si="58"/>
        <v>22</v>
      </c>
      <c r="AL255" s="243">
        <f t="shared" si="59"/>
        <v>0.17322834645669291</v>
      </c>
      <c r="AM255" s="238">
        <f t="shared" si="63"/>
        <v>0</v>
      </c>
      <c r="AN255" s="244">
        <f t="shared" si="60"/>
        <v>0.52660115352715575</v>
      </c>
      <c r="AO255" s="244">
        <f t="shared" si="64"/>
        <v>0</v>
      </c>
      <c r="AP255" s="244">
        <f t="shared" si="65"/>
        <v>0.13165028838178894</v>
      </c>
      <c r="AQ255" s="244">
        <f t="shared" si="66"/>
        <v>-0.27339884647284429</v>
      </c>
      <c r="AR255" s="244">
        <f t="shared" si="61"/>
        <v>0.12660115352715573</v>
      </c>
      <c r="AS255" s="232"/>
      <c r="AT255" s="295">
        <f t="shared" si="54"/>
        <v>0.44761098049808246</v>
      </c>
      <c r="AU255" s="296">
        <f t="shared" si="55"/>
        <v>0.52660115352715575</v>
      </c>
      <c r="AV255" s="237"/>
      <c r="AW255" s="208"/>
      <c r="AX255" s="208"/>
      <c r="AY255" s="238"/>
      <c r="AZ255" s="238"/>
      <c r="BA255" s="238"/>
      <c r="BB255" s="238"/>
      <c r="BC255" s="238"/>
      <c r="BD255" s="238"/>
      <c r="BE255" s="302"/>
      <c r="BF255" s="211"/>
      <c r="BG255" s="208"/>
      <c r="BH255" s="208"/>
      <c r="BI255" s="208"/>
      <c r="BJ255" s="208"/>
      <c r="BK255" s="208"/>
      <c r="BL255" s="208"/>
      <c r="BM255" s="208"/>
      <c r="BN255" s="208"/>
      <c r="BO255" s="208"/>
      <c r="BP255" s="208"/>
      <c r="BQ255" s="208"/>
      <c r="BR255" s="208"/>
      <c r="BS255" s="208"/>
      <c r="BT255" s="211"/>
      <c r="BU255" s="211"/>
      <c r="BV255" s="211"/>
      <c r="BW255" s="211"/>
      <c r="BX255" s="211"/>
      <c r="BY255" s="211"/>
      <c r="BZ255" s="211"/>
      <c r="CA255" s="211"/>
      <c r="CB255" s="211"/>
      <c r="CC255" s="211"/>
      <c r="CD255" s="211"/>
      <c r="CE255" s="211"/>
      <c r="CF255" s="211"/>
      <c r="CG255" s="211"/>
      <c r="CH255" s="211"/>
      <c r="CI255" s="211"/>
      <c r="CJ255" s="211"/>
      <c r="CK255" s="211"/>
      <c r="CL255" s="211"/>
      <c r="CM255" s="211"/>
      <c r="CN255" s="211"/>
      <c r="CO255" s="211"/>
      <c r="CP255" s="211"/>
      <c r="CQ255" s="211"/>
      <c r="CR255" s="211"/>
      <c r="CS255" s="211"/>
      <c r="CT255" s="211"/>
      <c r="CU255" s="211"/>
      <c r="CV255" s="211"/>
      <c r="CW255" s="211"/>
      <c r="CX255" s="211"/>
      <c r="CY255" s="211"/>
      <c r="CZ255" s="211"/>
      <c r="DA255" s="211"/>
      <c r="DB255" s="211"/>
      <c r="DC255" s="211"/>
      <c r="DD255" s="211"/>
      <c r="DE255" s="211"/>
      <c r="DF255" s="211"/>
      <c r="DG255" s="211"/>
      <c r="DH255" s="211"/>
      <c r="DI255" s="211"/>
      <c r="DJ255" s="211"/>
      <c r="DK255" s="211"/>
      <c r="DL255" s="211"/>
      <c r="DM255" s="211"/>
      <c r="DN255" s="211"/>
      <c r="DO255" s="211"/>
      <c r="DP255" s="211"/>
      <c r="DQ255" s="211"/>
      <c r="DR255" s="211"/>
      <c r="DS255" s="211"/>
      <c r="DT255" s="211"/>
      <c r="DU255" s="211"/>
      <c r="DV255" s="211"/>
      <c r="DW255" s="211"/>
      <c r="DX255" s="211"/>
      <c r="DY255" s="211"/>
      <c r="DZ255" s="211"/>
      <c r="EA255" s="211"/>
      <c r="EB255" s="211"/>
      <c r="EC255" s="211"/>
      <c r="ED255" s="211"/>
      <c r="EE255" s="211"/>
    </row>
    <row r="256" spans="2:135" s="15" customFormat="1" x14ac:dyDescent="0.25">
      <c r="B256" s="40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256"/>
      <c r="Q256" s="256"/>
      <c r="R256" s="256"/>
      <c r="S256" s="256"/>
      <c r="T256" s="256"/>
      <c r="U256" s="256"/>
      <c r="V256" s="256"/>
      <c r="W256" s="256"/>
      <c r="X256" s="256"/>
      <c r="Y256" s="256"/>
      <c r="Z256" s="257"/>
      <c r="AA256" s="247"/>
      <c r="AB256" s="247"/>
      <c r="AC256" s="247"/>
      <c r="AD256" s="247"/>
      <c r="AE256" s="247"/>
      <c r="AF256" s="247"/>
      <c r="AG256" s="241">
        <f t="shared" si="56"/>
        <v>31.88194891579111</v>
      </c>
      <c r="AH256" s="242">
        <f t="shared" si="57"/>
        <v>9.6874999999999999E-3</v>
      </c>
      <c r="AI256" s="234">
        <f t="shared" si="62"/>
        <v>248</v>
      </c>
      <c r="AJ256" s="234">
        <f t="shared" si="53"/>
        <v>-11</v>
      </c>
      <c r="AK256" s="243">
        <f t="shared" si="58"/>
        <v>22</v>
      </c>
      <c r="AL256" s="243">
        <f t="shared" si="59"/>
        <v>0.17322834645669291</v>
      </c>
      <c r="AM256" s="238">
        <f t="shared" si="63"/>
        <v>0</v>
      </c>
      <c r="AN256" s="244">
        <f t="shared" si="60"/>
        <v>0.52660115352715575</v>
      </c>
      <c r="AO256" s="244">
        <f t="shared" si="64"/>
        <v>0</v>
      </c>
      <c r="AP256" s="244">
        <f t="shared" si="65"/>
        <v>0.13165028838178894</v>
      </c>
      <c r="AQ256" s="244">
        <f t="shared" si="66"/>
        <v>-0.27339884647284429</v>
      </c>
      <c r="AR256" s="244">
        <f t="shared" si="61"/>
        <v>0.12660115352715573</v>
      </c>
      <c r="AS256" s="232"/>
      <c r="AT256" s="295">
        <f t="shared" si="54"/>
        <v>0.44761098049808246</v>
      </c>
      <c r="AU256" s="296">
        <f t="shared" si="55"/>
        <v>0.52660115352715575</v>
      </c>
      <c r="AV256" s="237"/>
      <c r="AW256" s="208"/>
      <c r="AX256" s="208"/>
      <c r="AY256" s="238"/>
      <c r="AZ256" s="238"/>
      <c r="BA256" s="238"/>
      <c r="BB256" s="238"/>
      <c r="BC256" s="238"/>
      <c r="BD256" s="238"/>
      <c r="BE256" s="302"/>
      <c r="BF256" s="211"/>
      <c r="BG256" s="208"/>
      <c r="BH256" s="208"/>
      <c r="BI256" s="208"/>
      <c r="BJ256" s="208"/>
      <c r="BK256" s="208"/>
      <c r="BL256" s="208"/>
      <c r="BM256" s="208"/>
      <c r="BN256" s="208"/>
      <c r="BO256" s="208"/>
      <c r="BP256" s="208"/>
      <c r="BQ256" s="208"/>
      <c r="BR256" s="208"/>
      <c r="BS256" s="208"/>
      <c r="BT256" s="211"/>
      <c r="BU256" s="211"/>
      <c r="BV256" s="211"/>
      <c r="BW256" s="211"/>
      <c r="BX256" s="211"/>
      <c r="BY256" s="211"/>
      <c r="BZ256" s="211"/>
      <c r="CA256" s="211"/>
      <c r="CB256" s="211"/>
      <c r="CC256" s="211"/>
      <c r="CD256" s="211"/>
      <c r="CE256" s="211"/>
      <c r="CF256" s="211"/>
      <c r="CG256" s="211"/>
      <c r="CH256" s="211"/>
      <c r="CI256" s="211"/>
      <c r="CJ256" s="211"/>
      <c r="CK256" s="211"/>
      <c r="CL256" s="211"/>
      <c r="CM256" s="211"/>
      <c r="CN256" s="211"/>
      <c r="CO256" s="211"/>
      <c r="CP256" s="211"/>
      <c r="CQ256" s="211"/>
      <c r="CR256" s="211"/>
      <c r="CS256" s="211"/>
      <c r="CT256" s="211"/>
      <c r="CU256" s="211"/>
      <c r="CV256" s="211"/>
      <c r="CW256" s="211"/>
      <c r="CX256" s="211"/>
      <c r="CY256" s="211"/>
      <c r="CZ256" s="211"/>
      <c r="DA256" s="211"/>
      <c r="DB256" s="211"/>
      <c r="DC256" s="211"/>
      <c r="DD256" s="211"/>
      <c r="DE256" s="211"/>
      <c r="DF256" s="211"/>
      <c r="DG256" s="211"/>
      <c r="DH256" s="211"/>
      <c r="DI256" s="211"/>
      <c r="DJ256" s="211"/>
      <c r="DK256" s="211"/>
      <c r="DL256" s="211"/>
      <c r="DM256" s="211"/>
      <c r="DN256" s="211"/>
      <c r="DO256" s="211"/>
      <c r="DP256" s="211"/>
      <c r="DQ256" s="211"/>
      <c r="DR256" s="211"/>
      <c r="DS256" s="211"/>
      <c r="DT256" s="211"/>
      <c r="DU256" s="211"/>
      <c r="DV256" s="211"/>
      <c r="DW256" s="211"/>
      <c r="DX256" s="211"/>
      <c r="DY256" s="211"/>
      <c r="DZ256" s="211"/>
      <c r="EA256" s="211"/>
      <c r="EB256" s="211"/>
      <c r="EC256" s="211"/>
      <c r="ED256" s="211"/>
      <c r="EE256" s="211"/>
    </row>
    <row r="257" spans="2:135" s="15" customFormat="1" x14ac:dyDescent="0.25">
      <c r="B257" s="40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256"/>
      <c r="Q257" s="256"/>
      <c r="R257" s="256"/>
      <c r="S257" s="256"/>
      <c r="T257" s="256"/>
      <c r="U257" s="256"/>
      <c r="V257" s="256"/>
      <c r="W257" s="256"/>
      <c r="X257" s="256"/>
      <c r="Y257" s="256"/>
      <c r="Z257" s="257"/>
      <c r="AA257" s="247"/>
      <c r="AB257" s="247"/>
      <c r="AC257" s="247"/>
      <c r="AD257" s="247"/>
      <c r="AE257" s="247"/>
      <c r="AF257" s="247"/>
      <c r="AG257" s="241">
        <f t="shared" si="56"/>
        <v>27.907216228513605</v>
      </c>
      <c r="AH257" s="242">
        <f t="shared" si="57"/>
        <v>9.7265625000000008E-3</v>
      </c>
      <c r="AI257" s="234">
        <f t="shared" si="62"/>
        <v>249</v>
      </c>
      <c r="AJ257" s="234">
        <f t="shared" si="53"/>
        <v>-12</v>
      </c>
      <c r="AK257" s="243">
        <f t="shared" si="58"/>
        <v>22</v>
      </c>
      <c r="AL257" s="243">
        <f t="shared" si="59"/>
        <v>0.17322834645669291</v>
      </c>
      <c r="AM257" s="238">
        <f t="shared" si="63"/>
        <v>0</v>
      </c>
      <c r="AN257" s="244">
        <f t="shared" si="60"/>
        <v>0.52660115352715575</v>
      </c>
      <c r="AO257" s="244">
        <f t="shared" si="64"/>
        <v>0</v>
      </c>
      <c r="AP257" s="244">
        <f t="shared" si="65"/>
        <v>0.13165028838178894</v>
      </c>
      <c r="AQ257" s="244">
        <f t="shared" si="66"/>
        <v>-0.27339884647284429</v>
      </c>
      <c r="AR257" s="244">
        <f t="shared" si="61"/>
        <v>0.12660115352715573</v>
      </c>
      <c r="AS257" s="232"/>
      <c r="AT257" s="295">
        <f t="shared" si="54"/>
        <v>0.44761098049808246</v>
      </c>
      <c r="AU257" s="296">
        <f t="shared" si="55"/>
        <v>0.52660115352715575</v>
      </c>
      <c r="AV257" s="237"/>
      <c r="AW257" s="208"/>
      <c r="AX257" s="208"/>
      <c r="AY257" s="238"/>
      <c r="AZ257" s="238"/>
      <c r="BA257" s="238"/>
      <c r="BB257" s="238"/>
      <c r="BC257" s="238"/>
      <c r="BD257" s="238"/>
      <c r="BE257" s="302"/>
      <c r="BF257" s="211"/>
      <c r="BG257" s="208"/>
      <c r="BH257" s="208"/>
      <c r="BI257" s="208"/>
      <c r="BJ257" s="208"/>
      <c r="BK257" s="208"/>
      <c r="BL257" s="208"/>
      <c r="BM257" s="208"/>
      <c r="BN257" s="208"/>
      <c r="BO257" s="208"/>
      <c r="BP257" s="208"/>
      <c r="BQ257" s="208"/>
      <c r="BR257" s="208"/>
      <c r="BS257" s="208"/>
      <c r="BT257" s="211"/>
      <c r="BU257" s="211"/>
      <c r="BV257" s="211"/>
      <c r="BW257" s="211"/>
      <c r="BX257" s="211"/>
      <c r="BY257" s="211"/>
      <c r="BZ257" s="211"/>
      <c r="CA257" s="211"/>
      <c r="CB257" s="211"/>
      <c r="CC257" s="211"/>
      <c r="CD257" s="211"/>
      <c r="CE257" s="211"/>
      <c r="CF257" s="211"/>
      <c r="CG257" s="211"/>
      <c r="CH257" s="211"/>
      <c r="CI257" s="211"/>
      <c r="CJ257" s="211"/>
      <c r="CK257" s="211"/>
      <c r="CL257" s="211"/>
      <c r="CM257" s="211"/>
      <c r="CN257" s="211"/>
      <c r="CO257" s="211"/>
      <c r="CP257" s="211"/>
      <c r="CQ257" s="211"/>
      <c r="CR257" s="211"/>
      <c r="CS257" s="211"/>
      <c r="CT257" s="211"/>
      <c r="CU257" s="211"/>
      <c r="CV257" s="211"/>
      <c r="CW257" s="211"/>
      <c r="CX257" s="211"/>
      <c r="CY257" s="211"/>
      <c r="CZ257" s="211"/>
      <c r="DA257" s="211"/>
      <c r="DB257" s="211"/>
      <c r="DC257" s="211"/>
      <c r="DD257" s="211"/>
      <c r="DE257" s="211"/>
      <c r="DF257" s="211"/>
      <c r="DG257" s="211"/>
      <c r="DH257" s="211"/>
      <c r="DI257" s="211"/>
      <c r="DJ257" s="211"/>
      <c r="DK257" s="211"/>
      <c r="DL257" s="211"/>
      <c r="DM257" s="211"/>
      <c r="DN257" s="211"/>
      <c r="DO257" s="211"/>
      <c r="DP257" s="211"/>
      <c r="DQ257" s="211"/>
      <c r="DR257" s="211"/>
      <c r="DS257" s="211"/>
      <c r="DT257" s="211"/>
      <c r="DU257" s="211"/>
      <c r="DV257" s="211"/>
      <c r="DW257" s="211"/>
      <c r="DX257" s="211"/>
      <c r="DY257" s="211"/>
      <c r="DZ257" s="211"/>
      <c r="EA257" s="211"/>
      <c r="EB257" s="211"/>
      <c r="EC257" s="211"/>
      <c r="ED257" s="211"/>
      <c r="EE257" s="211"/>
    </row>
    <row r="258" spans="2:135" s="15" customFormat="1" x14ac:dyDescent="0.25">
      <c r="B258" s="40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256"/>
      <c r="Q258" s="256"/>
      <c r="R258" s="256"/>
      <c r="S258" s="256"/>
      <c r="T258" s="256"/>
      <c r="U258" s="256"/>
      <c r="V258" s="256"/>
      <c r="W258" s="256"/>
      <c r="X258" s="256"/>
      <c r="Y258" s="256"/>
      <c r="Z258" s="257"/>
      <c r="AA258" s="247"/>
      <c r="AB258" s="247"/>
      <c r="AC258" s="247"/>
      <c r="AD258" s="247"/>
      <c r="AE258" s="247"/>
      <c r="AF258" s="247"/>
      <c r="AG258" s="241">
        <f t="shared" si="56"/>
        <v>23.928280817122893</v>
      </c>
      <c r="AH258" s="242">
        <f t="shared" si="57"/>
        <v>9.765625E-3</v>
      </c>
      <c r="AI258" s="234">
        <f t="shared" si="62"/>
        <v>250</v>
      </c>
      <c r="AJ258" s="234">
        <f t="shared" si="53"/>
        <v>-13</v>
      </c>
      <c r="AK258" s="243">
        <f t="shared" si="58"/>
        <v>22</v>
      </c>
      <c r="AL258" s="243">
        <f t="shared" si="59"/>
        <v>0.17322834645669291</v>
      </c>
      <c r="AM258" s="238">
        <f t="shared" si="63"/>
        <v>0</v>
      </c>
      <c r="AN258" s="244">
        <f t="shared" si="60"/>
        <v>0.52660115352715575</v>
      </c>
      <c r="AO258" s="244">
        <f t="shared" si="64"/>
        <v>0</v>
      </c>
      <c r="AP258" s="244">
        <f t="shared" si="65"/>
        <v>0.13165028838178894</v>
      </c>
      <c r="AQ258" s="244">
        <f t="shared" si="66"/>
        <v>-0.27339884647284429</v>
      </c>
      <c r="AR258" s="244">
        <f t="shared" si="61"/>
        <v>0.12660115352715573</v>
      </c>
      <c r="AS258" s="232"/>
      <c r="AT258" s="295">
        <f t="shared" si="54"/>
        <v>0.44761098049808246</v>
      </c>
      <c r="AU258" s="296">
        <f t="shared" si="55"/>
        <v>0.52660115352715575</v>
      </c>
      <c r="AV258" s="237"/>
      <c r="AW258" s="208"/>
      <c r="AX258" s="208"/>
      <c r="AY258" s="238"/>
      <c r="AZ258" s="238"/>
      <c r="BA258" s="238"/>
      <c r="BB258" s="238"/>
      <c r="BC258" s="238"/>
      <c r="BD258" s="238"/>
      <c r="BE258" s="302"/>
      <c r="BF258" s="211"/>
      <c r="BG258" s="208"/>
      <c r="BH258" s="208"/>
      <c r="BI258" s="208"/>
      <c r="BJ258" s="208"/>
      <c r="BK258" s="208"/>
      <c r="BL258" s="208"/>
      <c r="BM258" s="208"/>
      <c r="BN258" s="208"/>
      <c r="BO258" s="208"/>
      <c r="BP258" s="208"/>
      <c r="BQ258" s="208"/>
      <c r="BR258" s="208"/>
      <c r="BS258" s="208"/>
      <c r="BT258" s="211"/>
      <c r="BU258" s="211"/>
      <c r="BV258" s="211"/>
      <c r="BW258" s="211"/>
      <c r="BX258" s="211"/>
      <c r="BY258" s="211"/>
      <c r="BZ258" s="211"/>
      <c r="CA258" s="211"/>
      <c r="CB258" s="211"/>
      <c r="CC258" s="211"/>
      <c r="CD258" s="211"/>
      <c r="CE258" s="211"/>
      <c r="CF258" s="211"/>
      <c r="CG258" s="211"/>
      <c r="CH258" s="211"/>
      <c r="CI258" s="211"/>
      <c r="CJ258" s="211"/>
      <c r="CK258" s="211"/>
      <c r="CL258" s="211"/>
      <c r="CM258" s="211"/>
      <c r="CN258" s="211"/>
      <c r="CO258" s="211"/>
      <c r="CP258" s="211"/>
      <c r="CQ258" s="211"/>
      <c r="CR258" s="211"/>
      <c r="CS258" s="211"/>
      <c r="CT258" s="211"/>
      <c r="CU258" s="211"/>
      <c r="CV258" s="211"/>
      <c r="CW258" s="211"/>
      <c r="CX258" s="211"/>
      <c r="CY258" s="211"/>
      <c r="CZ258" s="211"/>
      <c r="DA258" s="211"/>
      <c r="DB258" s="211"/>
      <c r="DC258" s="211"/>
      <c r="DD258" s="211"/>
      <c r="DE258" s="211"/>
      <c r="DF258" s="211"/>
      <c r="DG258" s="211"/>
      <c r="DH258" s="211"/>
      <c r="DI258" s="211"/>
      <c r="DJ258" s="211"/>
      <c r="DK258" s="211"/>
      <c r="DL258" s="211"/>
      <c r="DM258" s="211"/>
      <c r="DN258" s="211"/>
      <c r="DO258" s="211"/>
      <c r="DP258" s="211"/>
      <c r="DQ258" s="211"/>
      <c r="DR258" s="211"/>
      <c r="DS258" s="211"/>
      <c r="DT258" s="211"/>
      <c r="DU258" s="211"/>
      <c r="DV258" s="211"/>
      <c r="DW258" s="211"/>
      <c r="DX258" s="211"/>
      <c r="DY258" s="211"/>
      <c r="DZ258" s="211"/>
      <c r="EA258" s="211"/>
      <c r="EB258" s="211"/>
      <c r="EC258" s="211"/>
      <c r="ED258" s="211"/>
      <c r="EE258" s="211"/>
    </row>
    <row r="259" spans="2:135" x14ac:dyDescent="0.25">
      <c r="AG259" s="241">
        <f t="shared" si="56"/>
        <v>19.945741894656113</v>
      </c>
      <c r="AH259" s="242">
        <f t="shared" si="57"/>
        <v>9.8046875000000009E-3</v>
      </c>
      <c r="AI259" s="234">
        <f t="shared" si="62"/>
        <v>251</v>
      </c>
      <c r="AJ259" s="234">
        <f t="shared" si="53"/>
        <v>-14</v>
      </c>
      <c r="AK259" s="243">
        <f t="shared" si="58"/>
        <v>22</v>
      </c>
      <c r="AL259" s="243">
        <f t="shared" si="59"/>
        <v>0.17322834645669291</v>
      </c>
      <c r="AM259" s="238">
        <f t="shared" si="63"/>
        <v>0</v>
      </c>
      <c r="AN259" s="244">
        <f t="shared" si="60"/>
        <v>0.52660115352715575</v>
      </c>
      <c r="AO259" s="244">
        <f t="shared" si="64"/>
        <v>0</v>
      </c>
      <c r="AP259" s="244">
        <f t="shared" si="65"/>
        <v>0.13165028838178894</v>
      </c>
      <c r="AQ259" s="244">
        <f t="shared" si="66"/>
        <v>-0.27339884647284429</v>
      </c>
      <c r="AR259" s="244">
        <f t="shared" si="61"/>
        <v>0.12660115352715573</v>
      </c>
      <c r="AT259" s="295">
        <f t="shared" si="54"/>
        <v>0.44761098049808246</v>
      </c>
      <c r="AU259" s="296">
        <f t="shared" si="55"/>
        <v>0.52660115352715575</v>
      </c>
    </row>
    <row r="260" spans="2:135" x14ac:dyDescent="0.25">
      <c r="AG260" s="241">
        <f t="shared" si="56"/>
        <v>15.960199216826345</v>
      </c>
      <c r="AH260" s="242">
        <f t="shared" si="57"/>
        <v>9.8437500000000001E-3</v>
      </c>
      <c r="AI260" s="234">
        <f t="shared" si="62"/>
        <v>252</v>
      </c>
      <c r="AJ260" s="234">
        <f t="shared" si="53"/>
        <v>-15</v>
      </c>
      <c r="AK260" s="243">
        <f t="shared" si="58"/>
        <v>22</v>
      </c>
      <c r="AL260" s="243">
        <f t="shared" si="59"/>
        <v>0.17322834645669291</v>
      </c>
      <c r="AM260" s="238">
        <f t="shared" si="63"/>
        <v>0</v>
      </c>
      <c r="AN260" s="244">
        <f t="shared" si="60"/>
        <v>0.52660115352715575</v>
      </c>
      <c r="AO260" s="244">
        <f t="shared" si="64"/>
        <v>0</v>
      </c>
      <c r="AP260" s="244">
        <f t="shared" si="65"/>
        <v>0.13165028838178894</v>
      </c>
      <c r="AQ260" s="244">
        <f t="shared" si="66"/>
        <v>-0.27339884647284429</v>
      </c>
      <c r="AR260" s="244">
        <f t="shared" si="61"/>
        <v>0.12660115352715573</v>
      </c>
      <c r="AT260" s="295">
        <f t="shared" si="54"/>
        <v>0.44761098049808246</v>
      </c>
      <c r="AU260" s="296">
        <f t="shared" si="55"/>
        <v>0.52660115352715575</v>
      </c>
    </row>
    <row r="261" spans="2:135" x14ac:dyDescent="0.25">
      <c r="AG261" s="241">
        <f t="shared" si="56"/>
        <v>11.972252991700751</v>
      </c>
      <c r="AH261" s="242">
        <f t="shared" si="57"/>
        <v>9.882812500000001E-3</v>
      </c>
      <c r="AI261" s="234">
        <f t="shared" si="62"/>
        <v>253</v>
      </c>
      <c r="AJ261" s="234">
        <f t="shared" si="53"/>
        <v>-16</v>
      </c>
      <c r="AK261" s="243">
        <f t="shared" si="58"/>
        <v>22</v>
      </c>
      <c r="AL261" s="243">
        <f t="shared" si="59"/>
        <v>0.17322834645669291</v>
      </c>
      <c r="AM261" s="238">
        <f t="shared" si="63"/>
        <v>0</v>
      </c>
      <c r="AN261" s="244">
        <f t="shared" si="60"/>
        <v>0.52660115352715575</v>
      </c>
      <c r="AO261" s="244">
        <f t="shared" si="64"/>
        <v>0</v>
      </c>
      <c r="AP261" s="244">
        <f t="shared" si="65"/>
        <v>0.13165028838178894</v>
      </c>
      <c r="AQ261" s="244">
        <f t="shared" si="66"/>
        <v>-0.27339884647284429</v>
      </c>
      <c r="AR261" s="244">
        <f t="shared" si="61"/>
        <v>0.12660115352715573</v>
      </c>
      <c r="AT261" s="295">
        <f t="shared" si="54"/>
        <v>0.44761098049808246</v>
      </c>
      <c r="AU261" s="296">
        <f t="shared" si="55"/>
        <v>0.52660115352715575</v>
      </c>
    </row>
    <row r="262" spans="2:135" x14ac:dyDescent="0.25">
      <c r="AG262" s="241">
        <f t="shared" si="56"/>
        <v>7.9825037893120117</v>
      </c>
      <c r="AH262" s="242">
        <f t="shared" si="57"/>
        <v>9.9218750000000001E-3</v>
      </c>
      <c r="AI262" s="234">
        <f t="shared" si="62"/>
        <v>254</v>
      </c>
      <c r="AJ262" s="234">
        <f t="shared" si="53"/>
        <v>-17</v>
      </c>
      <c r="AK262" s="243">
        <f t="shared" si="58"/>
        <v>22</v>
      </c>
      <c r="AL262" s="243">
        <f t="shared" si="59"/>
        <v>0.17322834645669291</v>
      </c>
      <c r="AM262" s="238">
        <f t="shared" si="63"/>
        <v>0</v>
      </c>
      <c r="AN262" s="244">
        <f t="shared" si="60"/>
        <v>0.52660115352715575</v>
      </c>
      <c r="AO262" s="244">
        <f t="shared" si="64"/>
        <v>0</v>
      </c>
      <c r="AP262" s="244">
        <f t="shared" si="65"/>
        <v>0.13165028838178894</v>
      </c>
      <c r="AQ262" s="244">
        <f t="shared" si="66"/>
        <v>-0.27339884647284429</v>
      </c>
      <c r="AR262" s="244">
        <f t="shared" si="61"/>
        <v>0.12660115352715573</v>
      </c>
      <c r="AT262" s="295">
        <f t="shared" si="54"/>
        <v>0.44761098049808246</v>
      </c>
      <c r="AU262" s="296">
        <f t="shared" si="55"/>
        <v>0.52660115352715575</v>
      </c>
    </row>
    <row r="263" spans="2:135" x14ac:dyDescent="0.25">
      <c r="AG263" s="241">
        <f t="shared" si="56"/>
        <v>3.9915524512145604</v>
      </c>
      <c r="AH263" s="242">
        <f t="shared" si="57"/>
        <v>9.960937500000001E-3</v>
      </c>
      <c r="AI263" s="234">
        <f t="shared" si="62"/>
        <v>255</v>
      </c>
      <c r="AJ263" s="234">
        <f t="shared" si="53"/>
        <v>-18</v>
      </c>
      <c r="AK263" s="243">
        <f t="shared" si="58"/>
        <v>22</v>
      </c>
      <c r="AL263" s="243">
        <f t="shared" si="59"/>
        <v>0.17322834645669291</v>
      </c>
      <c r="AM263" s="238">
        <f t="shared" si="63"/>
        <v>0</v>
      </c>
      <c r="AN263" s="244">
        <f t="shared" si="60"/>
        <v>0.52660115352715575</v>
      </c>
      <c r="AO263" s="244">
        <f t="shared" si="64"/>
        <v>0</v>
      </c>
      <c r="AP263" s="244">
        <f t="shared" si="65"/>
        <v>0.13165028838178894</v>
      </c>
      <c r="AQ263" s="244">
        <f t="shared" si="66"/>
        <v>-0.27339884647284429</v>
      </c>
      <c r="AR263" s="244">
        <f t="shared" si="61"/>
        <v>0.12660115352715573</v>
      </c>
      <c r="AT263" s="295">
        <f t="shared" si="54"/>
        <v>0.44761098049808246</v>
      </c>
      <c r="AU263" s="296">
        <f t="shared" si="55"/>
        <v>0.52660115352715575</v>
      </c>
    </row>
    <row r="264" spans="2:135" ht="15.75" thickBot="1" x14ac:dyDescent="0.3">
      <c r="AG264" s="241">
        <f t="shared" si="56"/>
        <v>3.9850295899600895E-14</v>
      </c>
      <c r="AH264" s="242">
        <f t="shared" si="57"/>
        <v>0.01</v>
      </c>
      <c r="AI264" s="234">
        <f t="shared" si="62"/>
        <v>256</v>
      </c>
      <c r="AJ264" s="234">
        <f t="shared" si="53"/>
        <v>-19</v>
      </c>
      <c r="AK264" s="243">
        <f t="shared" si="58"/>
        <v>22</v>
      </c>
      <c r="AL264" s="243">
        <f t="shared" si="59"/>
        <v>0.17322834645669291</v>
      </c>
      <c r="AM264" s="238">
        <f t="shared" si="63"/>
        <v>0</v>
      </c>
      <c r="AN264" s="244">
        <f t="shared" si="60"/>
        <v>0.52660115352715575</v>
      </c>
      <c r="AO264" s="244">
        <f t="shared" si="64"/>
        <v>0</v>
      </c>
      <c r="AP264" s="244">
        <f t="shared" si="65"/>
        <v>0.13165028838178894</v>
      </c>
      <c r="AQ264" s="244">
        <f t="shared" si="66"/>
        <v>-0.27339884647284429</v>
      </c>
      <c r="AR264" s="244">
        <f t="shared" si="61"/>
        <v>0.12660115352715573</v>
      </c>
      <c r="AT264" s="300">
        <f t="shared" si="54"/>
        <v>0.44761098049808246</v>
      </c>
      <c r="AU264" s="301">
        <f t="shared" si="55"/>
        <v>0.52660115352715575</v>
      </c>
    </row>
  </sheetData>
  <sheetProtection sheet="1" objects="1" scenarios="1"/>
  <mergeCells count="1">
    <mergeCell ref="D22:E22"/>
  </mergeCells>
  <dataValidations count="8">
    <dataValidation type="decimal" errorStyle="warning" operator="greaterThan" allowBlank="1" showInputMessage="1" showErrorMessage="1" errorTitle="Large Ripple" error="Select something lower." sqref="F27">
      <formula1>AD11</formula1>
    </dataValidation>
    <dataValidation type="list" allowBlank="1" showInputMessage="1" showErrorMessage="1" sqref="F22">
      <formula1>$AD$31:$AE$31</formula1>
    </dataValidation>
    <dataValidation type="decimal" errorStyle="warning" allowBlank="1" showErrorMessage="1" errorTitle="WARNING! High Voltage String" error="Reccomend Using Buck-Boost Configuration and/or Alternate ASNS circuit" sqref="F13">
      <formula1>8.9</formula1>
      <formula2>63</formula2>
    </dataValidation>
    <dataValidation type="decimal" errorStyle="warning" operator="greaterThan" allowBlank="1" showInputMessage="1" showErrorMessage="1" errorTitle="Input Filter Design" error="Input Filter Design May not be Adequate. Contact Factory." sqref="F16">
      <formula1>17.5</formula1>
    </dataValidation>
    <dataValidation operator="greaterThan" allowBlank="1" showInputMessage="1" sqref="F17"/>
    <dataValidation type="decimal" errorStyle="warning" allowBlank="1" showErrorMessage="1" errorTitle="Frequency Rage" error="Select 50 &lt; fsw &lt; 300kHz for design tool output accuracy" sqref="F25">
      <formula1>50</formula1>
      <formula2>300</formula2>
    </dataValidation>
    <dataValidation type="decimal" errorStyle="warning" allowBlank="1" showErrorMessage="1" errorTitle="Ripple % Level" error="Selecting values &gt;250% may cause the design tool to be inaccurate" sqref="F26">
      <formula1>10</formula1>
      <formula2>251</formula2>
    </dataValidation>
    <dataValidation type="decimal" allowBlank="1" showInputMessage="1" showErrorMessage="1" sqref="F15">
      <formula1>0.5</formula1>
      <formula2>0.99</formula2>
    </dataValidation>
  </dataValidations>
  <hyperlinks>
    <hyperlink ref="G5" location="'LED Driver'!A1" display="'LED Driver'!A1"/>
    <hyperlink ref="G54" location="'LED Driver'!A1" display="'LED Driver'!A1"/>
    <hyperlink ref="L1" r:id="rId1"/>
  </hyperlinks>
  <pageMargins left="0.7" right="0.7" top="0.75" bottom="0.75" header="0.3" footer="0.3"/>
  <pageSetup orientation="portrait" r:id="rId2"/>
  <cellWatches>
    <cellWatch r="AN136"/>
    <cellWatch r="AJ136"/>
    <cellWatch r="AI136"/>
  </cellWatches>
  <ignoredErrors>
    <ignoredError sqref="F32:F39 F46:F48 F50:F52" unlockedFormula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63"/>
  <sheetViews>
    <sheetView tabSelected="1" zoomScale="70" zoomScaleNormal="70" workbookViewId="0">
      <selection activeCell="R7" sqref="R7"/>
    </sheetView>
  </sheetViews>
  <sheetFormatPr defaultColWidth="8.85546875" defaultRowHeight="15" x14ac:dyDescent="0.2"/>
  <cols>
    <col min="1" max="1" width="3.5703125" style="63" customWidth="1"/>
    <col min="2" max="2" width="3.28515625" style="63" customWidth="1"/>
    <col min="3" max="3" width="12.85546875" style="63" customWidth="1"/>
    <col min="4" max="4" width="8.140625" style="63" customWidth="1"/>
    <col min="5" max="5" width="10.7109375" style="72" customWidth="1"/>
    <col min="6" max="6" width="5.140625" style="73" customWidth="1"/>
    <col min="7" max="7" width="6.7109375" style="75" customWidth="1"/>
    <col min="8" max="8" width="7.7109375" style="75" customWidth="1"/>
    <col min="9" max="9" width="3.140625" style="76" customWidth="1"/>
    <col min="10" max="10" width="66.42578125" style="76" customWidth="1"/>
    <col min="11" max="11" width="13.140625" style="77" customWidth="1"/>
    <col min="12" max="12" width="8.42578125" style="63" customWidth="1"/>
    <col min="13" max="13" width="12.7109375" style="63" customWidth="1"/>
    <col min="14" max="14" width="4.28515625" style="63" customWidth="1"/>
    <col min="15" max="15" width="4.140625" style="63" customWidth="1"/>
    <col min="16" max="16" width="8.28515625" style="63" customWidth="1"/>
    <col min="17" max="17" width="4.7109375" style="63" customWidth="1"/>
    <col min="18" max="18" width="71.28515625" style="63" customWidth="1"/>
    <col min="19" max="19" width="6" style="63" customWidth="1"/>
    <col min="20" max="33" width="10.7109375" style="63" customWidth="1"/>
    <col min="34" max="51" width="8.85546875" style="63"/>
    <col min="52" max="16384" width="8.85546875" style="61"/>
  </cols>
  <sheetData>
    <row r="1" spans="3:11" s="63" customFormat="1" ht="15.75" x14ac:dyDescent="0.25">
      <c r="C1" s="74" t="s">
        <v>192</v>
      </c>
      <c r="E1" s="72"/>
      <c r="F1" s="73"/>
      <c r="G1" s="75"/>
      <c r="H1" s="75"/>
      <c r="I1" s="76"/>
      <c r="J1" s="79" t="s">
        <v>103</v>
      </c>
      <c r="K1" s="77"/>
    </row>
    <row r="2" spans="3:11" s="62" customFormat="1" ht="15.75" x14ac:dyDescent="0.25">
      <c r="K2" s="78"/>
    </row>
    <row r="3" spans="3:11" s="63" customFormat="1" x14ac:dyDescent="0.2">
      <c r="E3" s="72"/>
      <c r="F3" s="73"/>
      <c r="G3" s="75"/>
      <c r="H3" s="75"/>
      <c r="I3" s="76"/>
      <c r="J3" s="76"/>
      <c r="K3" s="77"/>
    </row>
    <row r="4" spans="3:11" s="63" customFormat="1" x14ac:dyDescent="0.2">
      <c r="E4" s="72"/>
      <c r="F4" s="73"/>
      <c r="G4" s="75"/>
      <c r="H4" s="75"/>
      <c r="I4" s="76"/>
      <c r="J4" s="76"/>
      <c r="K4" s="77"/>
    </row>
    <row r="5" spans="3:11" s="63" customFormat="1" x14ac:dyDescent="0.2">
      <c r="E5" s="72"/>
      <c r="F5" s="73"/>
      <c r="G5" s="75"/>
      <c r="H5" s="75"/>
      <c r="I5" s="76"/>
      <c r="J5" s="76"/>
      <c r="K5" s="77"/>
    </row>
    <row r="6" spans="3:11" s="63" customFormat="1" x14ac:dyDescent="0.2">
      <c r="E6" s="72"/>
      <c r="F6" s="73"/>
      <c r="G6" s="75"/>
      <c r="H6" s="75"/>
      <c r="I6" s="76"/>
      <c r="J6" s="76"/>
      <c r="K6" s="77"/>
    </row>
    <row r="7" spans="3:11" s="63" customFormat="1" x14ac:dyDescent="0.2">
      <c r="E7" s="72"/>
      <c r="F7" s="73"/>
      <c r="G7" s="75"/>
      <c r="H7" s="75"/>
      <c r="I7" s="76"/>
      <c r="J7" s="76"/>
      <c r="K7" s="77"/>
    </row>
    <row r="8" spans="3:11" s="63" customFormat="1" x14ac:dyDescent="0.2">
      <c r="E8" s="72"/>
      <c r="F8" s="73"/>
      <c r="G8" s="75"/>
      <c r="H8" s="75"/>
      <c r="I8" s="76"/>
      <c r="J8" s="76"/>
      <c r="K8" s="77"/>
    </row>
    <row r="9" spans="3:11" s="63" customFormat="1" x14ac:dyDescent="0.2">
      <c r="E9" s="72"/>
      <c r="F9" s="73"/>
      <c r="G9" s="75"/>
      <c r="H9" s="75"/>
      <c r="I9" s="76"/>
      <c r="J9" s="76"/>
      <c r="K9" s="77"/>
    </row>
    <row r="10" spans="3:11" s="63" customFormat="1" x14ac:dyDescent="0.2">
      <c r="E10" s="72"/>
      <c r="F10" s="73"/>
      <c r="G10" s="75"/>
      <c r="H10" s="75"/>
      <c r="I10" s="76"/>
      <c r="J10" s="76"/>
      <c r="K10" s="77"/>
    </row>
    <row r="11" spans="3:11" s="63" customFormat="1" x14ac:dyDescent="0.2">
      <c r="E11" s="72"/>
      <c r="F11" s="73"/>
      <c r="G11" s="75"/>
      <c r="H11" s="75"/>
      <c r="I11" s="76"/>
      <c r="J11" s="76"/>
      <c r="K11" s="77"/>
    </row>
    <row r="12" spans="3:11" s="63" customFormat="1" x14ac:dyDescent="0.2">
      <c r="E12" s="72"/>
      <c r="F12" s="73"/>
      <c r="G12" s="75"/>
      <c r="H12" s="75"/>
      <c r="I12" s="76"/>
      <c r="J12" s="76"/>
      <c r="K12" s="77"/>
    </row>
    <row r="13" spans="3:11" s="63" customFormat="1" x14ac:dyDescent="0.2">
      <c r="E13" s="72"/>
      <c r="F13" s="73"/>
      <c r="G13" s="75"/>
      <c r="H13" s="75"/>
      <c r="I13" s="76"/>
      <c r="J13" s="76"/>
      <c r="K13" s="77"/>
    </row>
    <row r="14" spans="3:11" s="63" customFormat="1" x14ac:dyDescent="0.2">
      <c r="E14" s="72"/>
      <c r="F14" s="73"/>
      <c r="G14" s="75"/>
      <c r="H14" s="75"/>
      <c r="I14" s="76"/>
      <c r="J14" s="76"/>
      <c r="K14" s="77"/>
    </row>
    <row r="15" spans="3:11" s="63" customFormat="1" x14ac:dyDescent="0.2">
      <c r="E15" s="72"/>
      <c r="F15" s="73"/>
      <c r="G15" s="75"/>
      <c r="H15" s="75"/>
      <c r="I15" s="76"/>
      <c r="J15" s="76"/>
      <c r="K15" s="77"/>
    </row>
    <row r="16" spans="3:11" s="63" customFormat="1" x14ac:dyDescent="0.2">
      <c r="E16" s="72"/>
      <c r="F16" s="73"/>
      <c r="G16" s="75"/>
      <c r="H16" s="75"/>
      <c r="I16" s="76"/>
      <c r="J16" s="76"/>
      <c r="K16" s="77"/>
    </row>
    <row r="17" spans="1:51" s="63" customFormat="1" x14ac:dyDescent="0.2">
      <c r="E17" s="72"/>
      <c r="F17" s="73"/>
      <c r="G17" s="75"/>
      <c r="H17" s="75"/>
      <c r="I17" s="76"/>
      <c r="J17" s="76"/>
      <c r="K17" s="77"/>
    </row>
    <row r="18" spans="1:51" s="63" customFormat="1" x14ac:dyDescent="0.2">
      <c r="E18" s="72"/>
      <c r="F18" s="73"/>
      <c r="G18" s="75"/>
      <c r="H18" s="75"/>
      <c r="I18" s="76"/>
      <c r="J18" s="76"/>
      <c r="K18" s="77"/>
    </row>
    <row r="19" spans="1:51" s="63" customFormat="1" x14ac:dyDescent="0.2">
      <c r="E19" s="72"/>
      <c r="F19" s="73"/>
      <c r="G19" s="75"/>
      <c r="H19" s="75"/>
      <c r="I19" s="76"/>
      <c r="J19" s="76"/>
      <c r="K19" s="77"/>
    </row>
    <row r="20" spans="1:51" s="63" customFormat="1" x14ac:dyDescent="0.2">
      <c r="E20" s="72"/>
      <c r="F20" s="73"/>
      <c r="G20" s="75"/>
      <c r="H20" s="75"/>
      <c r="I20" s="76"/>
      <c r="J20" s="76"/>
      <c r="K20" s="77"/>
    </row>
    <row r="21" spans="1:51" s="63" customFormat="1" ht="25.15" customHeight="1" x14ac:dyDescent="0.2">
      <c r="E21" s="72"/>
      <c r="F21" s="73"/>
      <c r="G21" s="75"/>
      <c r="H21" s="75"/>
      <c r="I21" s="76"/>
      <c r="J21" s="76"/>
      <c r="K21" s="77"/>
    </row>
    <row r="22" spans="1:51" s="63" customFormat="1" ht="25.15" customHeight="1" x14ac:dyDescent="0.2">
      <c r="E22" s="72"/>
      <c r="F22" s="73"/>
      <c r="G22" s="75"/>
      <c r="H22" s="75"/>
      <c r="I22" s="76"/>
      <c r="J22" s="76"/>
      <c r="K22" s="77"/>
    </row>
    <row r="23" spans="1:51" s="64" customFormat="1" ht="15.75" x14ac:dyDescent="0.25">
      <c r="A23" s="63"/>
      <c r="B23" s="63"/>
      <c r="C23" s="151" t="s">
        <v>200</v>
      </c>
      <c r="D23" s="153" t="s">
        <v>168</v>
      </c>
      <c r="E23" s="132" t="s">
        <v>225</v>
      </c>
      <c r="F23" s="133"/>
      <c r="G23" s="139" t="s">
        <v>193</v>
      </c>
      <c r="H23" s="141"/>
      <c r="I23" s="142"/>
      <c r="J23" s="140" t="s">
        <v>194</v>
      </c>
      <c r="K23" s="152"/>
      <c r="L23" s="153" t="s">
        <v>168</v>
      </c>
      <c r="M23" s="153" t="s">
        <v>225</v>
      </c>
      <c r="N23" s="152"/>
      <c r="O23" s="143" t="s">
        <v>193</v>
      </c>
      <c r="P23" s="143"/>
      <c r="Q23" s="142"/>
      <c r="R23" s="133" t="s">
        <v>194</v>
      </c>
      <c r="S23" s="77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64" customFormat="1" ht="15.75" x14ac:dyDescent="0.25">
      <c r="A24" s="63"/>
      <c r="B24" s="63"/>
      <c r="C24" s="134" t="s">
        <v>173</v>
      </c>
      <c r="D24" s="172" t="s">
        <v>104</v>
      </c>
      <c r="E24" s="113">
        <v>2.2000000000000002</v>
      </c>
      <c r="F24" s="165" t="s">
        <v>137</v>
      </c>
      <c r="G24" s="84" t="s">
        <v>202</v>
      </c>
      <c r="H24" s="85">
        <f>Inputs!$F$18</f>
        <v>0.24552429667519182</v>
      </c>
      <c r="I24" s="86" t="s">
        <v>26</v>
      </c>
      <c r="J24" s="87" t="s">
        <v>195</v>
      </c>
      <c r="K24" s="166" t="s">
        <v>120</v>
      </c>
      <c r="L24" s="145" t="s">
        <v>121</v>
      </c>
      <c r="M24" s="129">
        <f>Inputs!F43</f>
        <v>276849.83439255023</v>
      </c>
      <c r="N24" s="101" t="s">
        <v>25</v>
      </c>
      <c r="O24" s="92" t="s">
        <v>202</v>
      </c>
      <c r="P24" s="157">
        <f>(Inputs!F19*Inputs!F19)/'LED Driver'!M24</f>
        <v>4.3706004110673219E-4</v>
      </c>
      <c r="Q24" s="94" t="s">
        <v>39</v>
      </c>
      <c r="R24" s="90" t="s">
        <v>271</v>
      </c>
      <c r="S24" s="91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64" customFormat="1" ht="15.75" x14ac:dyDescent="0.2">
      <c r="A25" s="63"/>
      <c r="B25" s="63"/>
      <c r="C25" s="135"/>
      <c r="D25" s="145" t="s">
        <v>105</v>
      </c>
      <c r="E25" s="82">
        <v>2.2000000000000002</v>
      </c>
      <c r="F25" s="83" t="s">
        <v>137</v>
      </c>
      <c r="G25" s="92" t="s">
        <v>202</v>
      </c>
      <c r="H25" s="93">
        <f>Inputs!$F$18</f>
        <v>0.24552429667519182</v>
      </c>
      <c r="I25" s="94" t="s">
        <v>26</v>
      </c>
      <c r="J25" s="87" t="s">
        <v>195</v>
      </c>
      <c r="K25" s="167"/>
      <c r="L25" s="145" t="s">
        <v>122</v>
      </c>
      <c r="M25" s="95">
        <f>Inputs!F41</f>
        <v>220</v>
      </c>
      <c r="N25" s="83" t="s">
        <v>28</v>
      </c>
      <c r="O25" s="92" t="s">
        <v>202</v>
      </c>
      <c r="P25" s="119">
        <f>Inputs!F19*1.25</f>
        <v>13.75</v>
      </c>
      <c r="Q25" s="94" t="s">
        <v>12</v>
      </c>
      <c r="R25" s="97" t="s">
        <v>254</v>
      </c>
      <c r="S25" s="91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64" customFormat="1" ht="15.75" x14ac:dyDescent="0.25">
      <c r="A26" s="63"/>
      <c r="B26" s="63"/>
      <c r="C26" s="135"/>
      <c r="D26" s="145" t="s">
        <v>106</v>
      </c>
      <c r="E26" s="82">
        <v>22</v>
      </c>
      <c r="F26" s="83" t="s">
        <v>138</v>
      </c>
      <c r="G26" s="98"/>
      <c r="H26" s="99"/>
      <c r="I26" s="94"/>
      <c r="J26" s="87" t="s">
        <v>243</v>
      </c>
      <c r="K26" s="167"/>
      <c r="L26" s="145" t="s">
        <v>123</v>
      </c>
      <c r="M26" s="100">
        <f>Inputs!F38</f>
        <v>2000000</v>
      </c>
      <c r="N26" s="101" t="s">
        <v>25</v>
      </c>
      <c r="O26" s="92" t="s">
        <v>202</v>
      </c>
      <c r="P26" s="157">
        <f>(Inputs!F11)*(Inputs!F11)/M26</f>
        <v>2.6450000000000001E-2</v>
      </c>
      <c r="Q26" s="94" t="s">
        <v>39</v>
      </c>
      <c r="R26" s="97" t="s">
        <v>224</v>
      </c>
      <c r="S26" s="91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64" customFormat="1" ht="15.75" x14ac:dyDescent="0.25">
      <c r="A27" s="63"/>
      <c r="B27" s="63"/>
      <c r="C27" s="135"/>
      <c r="D27" s="145" t="s">
        <v>107</v>
      </c>
      <c r="E27" s="82">
        <v>0.1</v>
      </c>
      <c r="F27" s="83" t="s">
        <v>139</v>
      </c>
      <c r="G27" s="98"/>
      <c r="H27" s="99"/>
      <c r="I27" s="94"/>
      <c r="J27" s="87" t="s">
        <v>243</v>
      </c>
      <c r="K27" s="167"/>
      <c r="L27" s="145" t="s">
        <v>124</v>
      </c>
      <c r="M27" s="100">
        <f>Inputs!F39</f>
        <v>90900</v>
      </c>
      <c r="N27" s="101" t="s">
        <v>25</v>
      </c>
      <c r="O27" s="92" t="s">
        <v>202</v>
      </c>
      <c r="P27" s="129">
        <f>IF(M27="Open","NA",((5*5)/M27))</f>
        <v>2.7502750275027501E-4</v>
      </c>
      <c r="Q27" s="94" t="s">
        <v>39</v>
      </c>
      <c r="R27" s="97" t="s">
        <v>218</v>
      </c>
      <c r="S27" s="91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64" customFormat="1" ht="19.5" x14ac:dyDescent="0.35">
      <c r="A28" s="63"/>
      <c r="B28" s="63"/>
      <c r="C28" s="135"/>
      <c r="D28" s="145" t="s">
        <v>182</v>
      </c>
      <c r="E28" s="82" t="s">
        <v>140</v>
      </c>
      <c r="F28" s="83"/>
      <c r="G28" s="98"/>
      <c r="H28" s="99"/>
      <c r="I28" s="94"/>
      <c r="J28" s="87" t="s">
        <v>196</v>
      </c>
      <c r="K28" s="167"/>
      <c r="L28" s="145" t="s">
        <v>125</v>
      </c>
      <c r="M28" s="95">
        <v>4700</v>
      </c>
      <c r="N28" s="83" t="s">
        <v>28</v>
      </c>
      <c r="O28" s="92" t="s">
        <v>202</v>
      </c>
      <c r="P28" s="77">
        <v>5</v>
      </c>
      <c r="Q28" s="94" t="s">
        <v>12</v>
      </c>
      <c r="R28" s="97" t="s">
        <v>219</v>
      </c>
      <c r="S28" s="91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64" customFormat="1" ht="15" customHeight="1" x14ac:dyDescent="0.25">
      <c r="A29" s="63"/>
      <c r="B29" s="63"/>
      <c r="C29" s="135"/>
      <c r="D29" s="145" t="s">
        <v>108</v>
      </c>
      <c r="E29" s="82">
        <v>220</v>
      </c>
      <c r="F29" s="83"/>
      <c r="G29" s="98"/>
      <c r="H29" s="99"/>
      <c r="I29" s="94"/>
      <c r="J29" s="87" t="s">
        <v>238</v>
      </c>
      <c r="K29" s="167"/>
      <c r="L29" s="145" t="s">
        <v>126</v>
      </c>
      <c r="M29" s="95"/>
      <c r="N29" s="83"/>
      <c r="O29" s="102" t="s">
        <v>220</v>
      </c>
      <c r="P29" s="96">
        <v>5.5</v>
      </c>
      <c r="Q29" s="94" t="s">
        <v>12</v>
      </c>
      <c r="R29" s="97" t="s">
        <v>250</v>
      </c>
      <c r="S29" s="91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64" customFormat="1" ht="15" customHeight="1" x14ac:dyDescent="0.2">
      <c r="A30" s="63"/>
      <c r="B30" s="63"/>
      <c r="C30" s="135"/>
      <c r="D30" s="145" t="s">
        <v>109</v>
      </c>
      <c r="E30" s="82">
        <v>0.47</v>
      </c>
      <c r="F30" s="83" t="s">
        <v>139</v>
      </c>
      <c r="G30" s="98"/>
      <c r="H30" s="99"/>
      <c r="I30" s="94"/>
      <c r="J30" s="87" t="s">
        <v>197</v>
      </c>
      <c r="K30" s="167"/>
      <c r="L30" s="177" t="s">
        <v>127</v>
      </c>
      <c r="M30" s="95"/>
      <c r="N30" s="83"/>
      <c r="O30" s="92"/>
      <c r="P30" s="96"/>
      <c r="Q30" s="94"/>
      <c r="R30" s="97" t="s">
        <v>255</v>
      </c>
      <c r="S30" s="91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64" customFormat="1" ht="15" customHeight="1" x14ac:dyDescent="0.25">
      <c r="A31" s="63"/>
      <c r="B31" s="63"/>
      <c r="C31" s="135"/>
      <c r="D31" s="145" t="s">
        <v>110</v>
      </c>
      <c r="E31" s="82">
        <v>7</v>
      </c>
      <c r="F31" s="83" t="s">
        <v>231</v>
      </c>
      <c r="G31" s="102" t="s">
        <v>230</v>
      </c>
      <c r="H31" s="96">
        <f>(Inputs!F11)*1.25*1.25</f>
        <v>359.375</v>
      </c>
      <c r="I31" s="94" t="s">
        <v>12</v>
      </c>
      <c r="J31" s="87" t="s">
        <v>229</v>
      </c>
      <c r="K31" s="166" t="s">
        <v>128</v>
      </c>
      <c r="L31" s="145" t="s">
        <v>129</v>
      </c>
      <c r="M31" s="144" t="s">
        <v>144</v>
      </c>
      <c r="N31" s="89" t="s">
        <v>25</v>
      </c>
      <c r="O31" s="110" t="s">
        <v>220</v>
      </c>
      <c r="P31" s="111">
        <v>1000</v>
      </c>
      <c r="Q31" s="112" t="s">
        <v>25</v>
      </c>
      <c r="R31" s="90" t="s">
        <v>222</v>
      </c>
      <c r="S31" s="91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64" customFormat="1" ht="15.75" x14ac:dyDescent="0.25">
      <c r="A32" s="63"/>
      <c r="B32" s="63"/>
      <c r="C32" s="136"/>
      <c r="D32" s="145" t="s">
        <v>111</v>
      </c>
      <c r="E32" s="108"/>
      <c r="F32" s="104"/>
      <c r="G32" s="102" t="s">
        <v>230</v>
      </c>
      <c r="H32" s="128">
        <f>(Inputs!F18)*2</f>
        <v>0.49104859335038364</v>
      </c>
      <c r="I32" s="107" t="s">
        <v>26</v>
      </c>
      <c r="J32" s="87" t="s">
        <v>198</v>
      </c>
      <c r="K32" s="167"/>
      <c r="L32" s="145" t="s">
        <v>130</v>
      </c>
      <c r="M32" s="116">
        <f>Inputs!F47</f>
        <v>6724.5357564658561</v>
      </c>
      <c r="N32" s="101" t="s">
        <v>25</v>
      </c>
      <c r="O32" s="92" t="s">
        <v>202</v>
      </c>
      <c r="P32" s="117">
        <f>(Inputs!F19)*(Inputs!F19)/M32</f>
        <v>1.7993807213182656E-2</v>
      </c>
      <c r="Q32" s="94" t="s">
        <v>39</v>
      </c>
      <c r="R32" s="97" t="s">
        <v>256</v>
      </c>
      <c r="S32" s="91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64" customFormat="1" ht="15" customHeight="1" x14ac:dyDescent="0.25">
      <c r="A33" s="63"/>
      <c r="B33" s="63"/>
      <c r="C33" s="137" t="s">
        <v>115</v>
      </c>
      <c r="D33" s="145" t="s">
        <v>112</v>
      </c>
      <c r="E33" s="113"/>
      <c r="F33" s="81"/>
      <c r="G33" s="84" t="s">
        <v>202</v>
      </c>
      <c r="H33" s="114">
        <f>IF(Inputs!$F$22="Buck",(Inputs!$AD$67),(Inputs!$AD$68))</f>
        <v>466.17563440843242</v>
      </c>
      <c r="I33" s="86" t="s">
        <v>12</v>
      </c>
      <c r="J33" s="115" t="s">
        <v>206</v>
      </c>
      <c r="K33" s="167"/>
      <c r="L33" s="145" t="s">
        <v>132</v>
      </c>
      <c r="M33" s="95">
        <v>33</v>
      </c>
      <c r="N33" s="83" t="s">
        <v>138</v>
      </c>
      <c r="O33" s="102" t="s">
        <v>220</v>
      </c>
      <c r="P33" s="96">
        <v>50</v>
      </c>
      <c r="Q33" s="94" t="s">
        <v>138</v>
      </c>
      <c r="R33" s="97" t="s">
        <v>272</v>
      </c>
      <c r="S33" s="91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64" customFormat="1" ht="15" customHeight="1" x14ac:dyDescent="0.25">
      <c r="A34" s="63"/>
      <c r="B34" s="63"/>
      <c r="C34" s="134"/>
      <c r="D34" s="145" t="s">
        <v>113</v>
      </c>
      <c r="E34" s="158">
        <f>Inputs!F11/0.0003</f>
        <v>766666.66666666674</v>
      </c>
      <c r="F34" s="118" t="s">
        <v>25</v>
      </c>
      <c r="G34" s="92" t="s">
        <v>202</v>
      </c>
      <c r="H34" s="119">
        <f>Inputs!$F$11*(SQRT(2))*1.1</f>
        <v>357.79603128039309</v>
      </c>
      <c r="I34" s="94" t="s">
        <v>12</v>
      </c>
      <c r="J34" s="87" t="s">
        <v>199</v>
      </c>
      <c r="K34" s="167"/>
      <c r="L34" s="145" t="s">
        <v>131</v>
      </c>
      <c r="M34" s="95"/>
      <c r="N34" s="83"/>
      <c r="O34" s="105" t="s">
        <v>202</v>
      </c>
      <c r="P34" s="109">
        <f>Inputs!F19*1.5</f>
        <v>16.5</v>
      </c>
      <c r="Q34" s="107" t="s">
        <v>12</v>
      </c>
      <c r="R34" s="97" t="s">
        <v>223</v>
      </c>
      <c r="S34" s="91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64" customFormat="1" ht="15" customHeight="1" x14ac:dyDescent="0.2">
      <c r="A35" s="63"/>
      <c r="B35" s="63"/>
      <c r="C35" s="134"/>
      <c r="D35" s="145" t="s">
        <v>114</v>
      </c>
      <c r="E35" s="82"/>
      <c r="F35" s="120"/>
      <c r="G35" s="92"/>
      <c r="H35" s="96">
        <f>Inputs!F20</f>
        <v>15</v>
      </c>
      <c r="I35" s="94" t="s">
        <v>12</v>
      </c>
      <c r="J35" s="87" t="s">
        <v>232</v>
      </c>
      <c r="K35" s="168" t="s">
        <v>226</v>
      </c>
      <c r="L35" s="148" t="s">
        <v>183</v>
      </c>
      <c r="M35" s="309" t="str">
        <f>Inputs!F37</f>
        <v>Buck-Boost [c]</v>
      </c>
      <c r="N35" s="310"/>
      <c r="O35" s="146"/>
      <c r="P35" s="111"/>
      <c r="Q35" s="148"/>
      <c r="R35" s="150" t="s">
        <v>221</v>
      </c>
      <c r="S35" s="91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64" customFormat="1" ht="15" customHeight="1" x14ac:dyDescent="0.25">
      <c r="A36" s="63"/>
      <c r="B36" s="63"/>
      <c r="C36" s="134"/>
      <c r="D36" s="145" t="s">
        <v>203</v>
      </c>
      <c r="E36" s="82"/>
      <c r="F36" s="120"/>
      <c r="G36" s="102" t="s">
        <v>204</v>
      </c>
      <c r="H36" s="119">
        <f>$H$35*1.25</f>
        <v>18.75</v>
      </c>
      <c r="I36" s="94" t="s">
        <v>12</v>
      </c>
      <c r="J36" s="87" t="s">
        <v>205</v>
      </c>
      <c r="K36" s="169"/>
      <c r="L36" s="178" t="s">
        <v>188</v>
      </c>
      <c r="M36" s="307" t="str">
        <f>IF(Inputs!F22="Buck",Inputs!AD47,Inputs!AE47)</f>
        <v>BUCK BOOST</v>
      </c>
      <c r="N36" s="308"/>
      <c r="O36" s="103"/>
      <c r="P36" s="106"/>
      <c r="Q36" s="106"/>
      <c r="R36" s="159" t="s">
        <v>245</v>
      </c>
      <c r="S36" s="91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64" customFormat="1" ht="15" customHeight="1" x14ac:dyDescent="0.2">
      <c r="A37" s="63"/>
      <c r="B37" s="63"/>
      <c r="C37" s="134"/>
      <c r="D37" s="145" t="s">
        <v>116</v>
      </c>
      <c r="E37" s="82">
        <v>22</v>
      </c>
      <c r="F37" s="120" t="s">
        <v>139</v>
      </c>
      <c r="G37" s="105" t="s">
        <v>202</v>
      </c>
      <c r="H37" s="121">
        <f>$H$35*1.25</f>
        <v>18.75</v>
      </c>
      <c r="I37" s="107" t="s">
        <v>12</v>
      </c>
      <c r="J37" s="87" t="s">
        <v>207</v>
      </c>
      <c r="K37" s="170"/>
      <c r="L37" s="177" t="s">
        <v>246</v>
      </c>
      <c r="M37" s="311" t="str">
        <f>IF(Inputs!F18&lt;0.16,"Valid","See Factory")</f>
        <v>See Factory</v>
      </c>
      <c r="N37" s="312"/>
      <c r="O37" s="88" t="s">
        <v>249</v>
      </c>
      <c r="P37" s="160">
        <v>0.15</v>
      </c>
      <c r="Q37" s="86" t="s">
        <v>26</v>
      </c>
      <c r="R37" s="161" t="s">
        <v>257</v>
      </c>
      <c r="S37" s="77"/>
      <c r="T37" s="77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64" customFormat="1" ht="15.75" x14ac:dyDescent="0.25">
      <c r="A38" s="63"/>
      <c r="B38" s="63"/>
      <c r="C38" s="137" t="s">
        <v>117</v>
      </c>
      <c r="D38" s="173" t="s">
        <v>102</v>
      </c>
      <c r="E38" s="123">
        <f>Inputs!F32</f>
        <v>5.2766544055315122E-4</v>
      </c>
      <c r="F38" s="81" t="s">
        <v>96</v>
      </c>
      <c r="G38" s="124" t="s">
        <v>208</v>
      </c>
      <c r="H38" s="111">
        <f>Inputs!F14</f>
        <v>0.8</v>
      </c>
      <c r="I38" s="86" t="s">
        <v>26</v>
      </c>
      <c r="J38" s="115"/>
      <c r="K38" s="164"/>
      <c r="L38" s="172" t="s">
        <v>247</v>
      </c>
      <c r="M38" s="313"/>
      <c r="N38" s="314"/>
      <c r="O38" s="103"/>
      <c r="P38" s="106"/>
      <c r="Q38" s="147"/>
      <c r="R38" s="159" t="s">
        <v>248</v>
      </c>
      <c r="S38" s="77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64" customFormat="1" ht="15.75" x14ac:dyDescent="0.25">
      <c r="A39" s="63"/>
      <c r="B39" s="63"/>
      <c r="C39" s="134"/>
      <c r="D39" s="174"/>
      <c r="E39" s="125"/>
      <c r="F39" s="126"/>
      <c r="G39" s="127" t="s">
        <v>209</v>
      </c>
      <c r="H39" s="128">
        <f>Inputs!F31</f>
        <v>2.609069351566363</v>
      </c>
      <c r="I39" s="107" t="s">
        <v>26</v>
      </c>
      <c r="J39" s="87"/>
      <c r="K39" s="77"/>
      <c r="L39" s="77"/>
      <c r="M39" s="77"/>
      <c r="N39" s="77"/>
      <c r="O39" s="77"/>
      <c r="P39" s="77"/>
      <c r="Q39" s="77"/>
      <c r="R39" s="77"/>
      <c r="S39" s="77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64" customFormat="1" x14ac:dyDescent="0.2">
      <c r="A40" s="63"/>
      <c r="B40" s="63"/>
      <c r="C40" s="134"/>
      <c r="D40" s="175" t="s">
        <v>118</v>
      </c>
      <c r="E40" s="82"/>
      <c r="F40" s="83"/>
      <c r="G40" s="84" t="s">
        <v>202</v>
      </c>
      <c r="H40" s="114">
        <f>IF(Inputs!$F$22="Buck",(Inputs!$AD$67),(Inputs!$AD$68))</f>
        <v>466.17563440843242</v>
      </c>
      <c r="I40" s="86" t="s">
        <v>12</v>
      </c>
      <c r="J40" s="87" t="s">
        <v>215</v>
      </c>
      <c r="K40" s="77"/>
      <c r="L40" s="77"/>
      <c r="M40" s="77"/>
      <c r="N40" s="77"/>
      <c r="O40" s="77"/>
      <c r="P40" s="77"/>
      <c r="Q40" s="77"/>
      <c r="R40" s="77"/>
      <c r="S40" s="77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64" customFormat="1" x14ac:dyDescent="0.2">
      <c r="A41" s="63"/>
      <c r="B41" s="63"/>
      <c r="C41" s="134"/>
      <c r="D41" s="175" t="s">
        <v>119</v>
      </c>
      <c r="E41" s="158">
        <f>Inputs!F53</f>
        <v>2.2028365825867862E-4</v>
      </c>
      <c r="F41" s="83" t="s">
        <v>81</v>
      </c>
      <c r="G41" s="92" t="s">
        <v>202</v>
      </c>
      <c r="H41" s="119">
        <f>Inputs!F13*1.1</f>
        <v>66</v>
      </c>
      <c r="I41" s="94" t="s">
        <v>12</v>
      </c>
      <c r="J41" s="87" t="s">
        <v>252</v>
      </c>
      <c r="K41" s="77"/>
      <c r="L41" s="77"/>
      <c r="M41" s="77"/>
      <c r="N41" s="77"/>
      <c r="O41" s="77"/>
      <c r="P41" s="77"/>
      <c r="Q41" s="77"/>
      <c r="R41" s="77"/>
      <c r="S41" s="77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64" customFormat="1" x14ac:dyDescent="0.2">
      <c r="A42" s="63"/>
      <c r="B42" s="63"/>
      <c r="C42" s="134"/>
      <c r="D42" s="175" t="s">
        <v>133</v>
      </c>
      <c r="E42" s="82"/>
      <c r="F42" s="83"/>
      <c r="G42" s="92" t="s">
        <v>202</v>
      </c>
      <c r="H42" s="119">
        <f>IF(Inputs!$F$22="Buck",(Inputs!$AD$67),(Inputs!$AD$68))</f>
        <v>466.17563440843242</v>
      </c>
      <c r="I42" s="94" t="s">
        <v>12</v>
      </c>
      <c r="J42" s="87" t="s">
        <v>216</v>
      </c>
      <c r="K42" s="77"/>
      <c r="L42" s="77"/>
      <c r="M42" s="77"/>
      <c r="N42" s="77"/>
      <c r="O42" s="77"/>
      <c r="P42" s="77"/>
      <c r="Q42" s="77"/>
      <c r="R42" s="77"/>
      <c r="S42" s="77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64" customFormat="1" ht="15.75" x14ac:dyDescent="0.25">
      <c r="A43" s="63"/>
      <c r="B43" s="63"/>
      <c r="C43" s="134"/>
      <c r="D43" s="175" t="s">
        <v>134</v>
      </c>
      <c r="E43" s="82"/>
      <c r="F43" s="83"/>
      <c r="G43" s="92" t="s">
        <v>202</v>
      </c>
      <c r="H43" s="119">
        <f>Inputs!F11*(SQRT(2))*1.15</f>
        <v>374.05948724768365</v>
      </c>
      <c r="I43" s="94" t="s">
        <v>12</v>
      </c>
      <c r="J43" s="87" t="s">
        <v>258</v>
      </c>
      <c r="K43" s="77"/>
      <c r="L43" s="77"/>
      <c r="M43" s="77"/>
      <c r="N43" s="77"/>
      <c r="O43" s="77"/>
      <c r="P43" s="77"/>
      <c r="Q43" s="77"/>
      <c r="R43" s="80" t="s">
        <v>192</v>
      </c>
      <c r="S43" s="77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64" customFormat="1" ht="15.75" x14ac:dyDescent="0.25">
      <c r="A44" s="63"/>
      <c r="B44" s="63"/>
      <c r="C44" s="138"/>
      <c r="D44" s="176" t="s">
        <v>251</v>
      </c>
      <c r="E44" s="163">
        <f>Inputs!$F$33</f>
        <v>0.32895550132470391</v>
      </c>
      <c r="F44" s="162" t="s">
        <v>25</v>
      </c>
      <c r="G44" s="105" t="s">
        <v>202</v>
      </c>
      <c r="H44" s="128">
        <f>(Inputs!F14)*(Inputs!F14)/E44</f>
        <v>1.9455518981221469</v>
      </c>
      <c r="I44" s="107" t="s">
        <v>39</v>
      </c>
      <c r="J44" s="122" t="s">
        <v>253</v>
      </c>
      <c r="K44" s="77"/>
      <c r="L44" s="77"/>
      <c r="M44" s="77"/>
      <c r="N44" s="77"/>
      <c r="O44" s="77"/>
      <c r="P44" s="77"/>
      <c r="Q44" s="77"/>
      <c r="R44" s="80"/>
      <c r="S44" s="77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64" customFormat="1" x14ac:dyDescent="0.2">
      <c r="A45" s="63"/>
      <c r="B45" s="63"/>
      <c r="C45" s="63"/>
      <c r="D45" s="63"/>
      <c r="E45" s="63"/>
      <c r="F45" s="77"/>
      <c r="G45" s="77"/>
      <c r="H45" s="77"/>
      <c r="I45" s="77"/>
      <c r="J45" s="99"/>
      <c r="K45" s="77"/>
      <c r="L45" s="77"/>
      <c r="M45" s="77"/>
      <c r="N45" s="77"/>
      <c r="O45" s="77"/>
      <c r="P45" s="77"/>
      <c r="Q45" s="77"/>
      <c r="R45" s="77"/>
      <c r="S45" s="77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x14ac:dyDescent="0.2">
      <c r="E46" s="63"/>
      <c r="F46" s="77"/>
      <c r="G46" s="77"/>
      <c r="H46" s="77" t="s">
        <v>217</v>
      </c>
      <c r="I46" s="77"/>
      <c r="J46" s="130" t="s">
        <v>233</v>
      </c>
      <c r="L46" s="77"/>
      <c r="M46" s="77"/>
      <c r="N46" s="77"/>
      <c r="O46" s="77"/>
      <c r="P46" s="77"/>
      <c r="Q46" s="77"/>
      <c r="R46" s="77"/>
      <c r="S46" s="77"/>
    </row>
    <row r="47" spans="1:51" x14ac:dyDescent="0.2">
      <c r="E47" s="63"/>
      <c r="F47" s="77"/>
      <c r="G47" s="77"/>
      <c r="H47" s="77"/>
      <c r="I47" s="77"/>
      <c r="J47" s="155" t="s">
        <v>234</v>
      </c>
      <c r="L47" s="77"/>
      <c r="M47" s="77"/>
      <c r="N47" s="77"/>
      <c r="O47" s="77"/>
      <c r="P47" s="77"/>
      <c r="Q47" s="77"/>
      <c r="R47" s="77"/>
      <c r="S47" s="77"/>
    </row>
    <row r="48" spans="1:51" x14ac:dyDescent="0.2">
      <c r="E48" s="63"/>
      <c r="F48" s="63"/>
      <c r="G48" s="63"/>
      <c r="H48" s="63"/>
      <c r="I48" s="63"/>
      <c r="J48" s="154" t="s">
        <v>235</v>
      </c>
    </row>
    <row r="49" spans="1:18" x14ac:dyDescent="0.2">
      <c r="E49" s="63"/>
      <c r="F49" s="63"/>
      <c r="G49" s="63"/>
      <c r="H49" s="63"/>
      <c r="I49" s="63"/>
      <c r="J49" s="154" t="s">
        <v>236</v>
      </c>
    </row>
    <row r="50" spans="1:18" x14ac:dyDescent="0.2">
      <c r="E50" s="63"/>
      <c r="F50" s="63"/>
      <c r="G50" s="63"/>
      <c r="H50" s="63"/>
      <c r="I50" s="63"/>
      <c r="J50" s="154" t="s">
        <v>237</v>
      </c>
    </row>
    <row r="51" spans="1:18" x14ac:dyDescent="0.2">
      <c r="E51" s="63"/>
      <c r="F51" s="63"/>
      <c r="G51" s="63"/>
      <c r="H51" s="63"/>
      <c r="I51" s="63"/>
      <c r="J51" s="154"/>
      <c r="K51" s="63"/>
    </row>
    <row r="52" spans="1:18" x14ac:dyDescent="0.2">
      <c r="E52" s="63"/>
      <c r="F52" s="63"/>
      <c r="G52" s="63"/>
      <c r="H52" s="63" t="s">
        <v>239</v>
      </c>
      <c r="I52" s="63"/>
      <c r="J52" s="156" t="s">
        <v>240</v>
      </c>
      <c r="K52" s="63"/>
    </row>
    <row r="53" spans="1:18" x14ac:dyDescent="0.2">
      <c r="E53" s="63"/>
      <c r="F53" s="63"/>
      <c r="G53" s="63"/>
      <c r="H53" s="63"/>
      <c r="I53" s="63"/>
      <c r="J53" s="154" t="s">
        <v>242</v>
      </c>
      <c r="K53" s="63"/>
    </row>
    <row r="54" spans="1:18" x14ac:dyDescent="0.2">
      <c r="E54" s="63"/>
      <c r="F54" s="63"/>
      <c r="G54" s="63"/>
      <c r="H54" s="63"/>
      <c r="I54" s="63"/>
      <c r="J54" s="131" t="s">
        <v>241</v>
      </c>
      <c r="K54" s="63"/>
    </row>
    <row r="55" spans="1:18" x14ac:dyDescent="0.2">
      <c r="E55" s="63"/>
      <c r="F55" s="63"/>
      <c r="G55" s="63"/>
      <c r="H55" s="63"/>
      <c r="I55" s="63"/>
      <c r="J55" s="131" t="s">
        <v>270</v>
      </c>
      <c r="K55" s="63"/>
    </row>
    <row r="56" spans="1:18" x14ac:dyDescent="0.2">
      <c r="E56" s="63"/>
      <c r="F56" s="63"/>
      <c r="G56" s="63"/>
      <c r="H56" s="63"/>
      <c r="I56" s="63"/>
      <c r="J56" s="131"/>
      <c r="K56" s="63"/>
    </row>
    <row r="57" spans="1:18" x14ac:dyDescent="0.2">
      <c r="E57" s="63"/>
      <c r="F57" s="63"/>
      <c r="G57" s="63"/>
      <c r="H57" s="63"/>
      <c r="I57" s="63"/>
      <c r="J57" s="131"/>
      <c r="K57" s="63"/>
    </row>
    <row r="58" spans="1:18" x14ac:dyDescent="0.2">
      <c r="E58" s="63"/>
      <c r="F58" s="63"/>
      <c r="G58" s="63"/>
      <c r="H58" s="63"/>
      <c r="I58" s="63"/>
      <c r="J58" s="63"/>
      <c r="K58" s="63"/>
    </row>
    <row r="59" spans="1:18" x14ac:dyDescent="0.2">
      <c r="E59" s="63"/>
      <c r="F59" s="63"/>
      <c r="G59" s="63"/>
      <c r="H59" s="63"/>
      <c r="I59" s="63"/>
      <c r="J59" s="63"/>
      <c r="K59" s="63"/>
    </row>
    <row r="60" spans="1:18" x14ac:dyDescent="0.2">
      <c r="E60" s="63"/>
      <c r="F60" s="63"/>
      <c r="G60" s="63"/>
      <c r="H60" s="63"/>
      <c r="I60" s="63"/>
      <c r="J60" s="63"/>
      <c r="K60" s="63"/>
    </row>
    <row r="61" spans="1:18" x14ac:dyDescent="0.2">
      <c r="E61" s="63"/>
      <c r="F61" s="63"/>
      <c r="G61" s="63"/>
      <c r="H61" s="63"/>
      <c r="I61" s="63"/>
      <c r="J61" s="63"/>
      <c r="K61" s="63"/>
    </row>
    <row r="63" spans="1:18" x14ac:dyDescent="0.2">
      <c r="A63" s="61"/>
      <c r="B63" s="61"/>
      <c r="E63" s="63"/>
      <c r="K63" s="61"/>
      <c r="L63" s="61"/>
      <c r="M63" s="61"/>
      <c r="N63" s="61"/>
      <c r="O63" s="61"/>
      <c r="P63" s="61"/>
      <c r="Q63" s="61"/>
      <c r="R63" s="61"/>
    </row>
  </sheetData>
  <mergeCells count="3">
    <mergeCell ref="M36:N36"/>
    <mergeCell ref="M35:N35"/>
    <mergeCell ref="M37:N38"/>
  </mergeCells>
  <hyperlinks>
    <hyperlink ref="C1" location="Inputs!A1" display="Home"/>
    <hyperlink ref="R43" location="Inputs!A1" display="Home"/>
  </hyperlinks>
  <pageMargins left="0.7" right="0.7" top="0.75" bottom="0.75" header="0.3" footer="0.3"/>
  <pageSetup orientation="portrait" r:id="rId1"/>
  <ignoredErrors>
    <ignoredError sqref="H41" formula="1"/>
  </ignoredErrors>
  <drawing r:id="rId2"/>
  <legacyDrawing r:id="rId3"/>
  <oleObjects>
    <mc:AlternateContent xmlns:mc="http://schemas.openxmlformats.org/markup-compatibility/2006">
      <mc:Choice Requires="x14">
        <oleObject progId="Visio.Drawing.11" shapeId="10242" r:id="rId4">
          <objectPr defaultSize="0" r:id="rId5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17</xdr:col>
                <xdr:colOff>4076700</xdr:colOff>
                <xdr:row>21</xdr:row>
                <xdr:rowOff>133350</xdr:rowOff>
              </to>
            </anchor>
          </objectPr>
        </oleObject>
      </mc:Choice>
      <mc:Fallback>
        <oleObject progId="Visio.Drawing.11" shapeId="10242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DADC49D-9A6C-44AD-AE80-A9B6E3338A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5BBA6E-9473-4B5D-B5B8-153735C8E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1990D78-D118-4EB1-88C3-0E5D66AB374C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Inputs</vt:lpstr>
      <vt:lpstr>LED Driver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a0414273</dc:creator>
  <cp:lastModifiedBy>Cristian Denti</cp:lastModifiedBy>
  <cp:lastPrinted>2012-11-12T05:19:58Z</cp:lastPrinted>
  <dcterms:created xsi:type="dcterms:W3CDTF">2012-11-09T22:01:08Z</dcterms:created>
  <dcterms:modified xsi:type="dcterms:W3CDTF">2018-03-28T14:34:28Z</dcterms:modified>
</cp:coreProperties>
</file>