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<sst xmlns="http://schemas.openxmlformats.org/spreadsheetml/2006/main" count="84" uniqueCount="78">
  <si>
    <t xml:space="preserve">fosc [MHz]</t>
  </si>
  <si>
    <t xml:space="preserve">Rrt [kΩ]</t>
  </si>
  <si>
    <t xml:space="preserve">(2)</t>
  </si>
  <si>
    <t xml:space="preserve">Isetting [A]</t>
  </si>
  <si>
    <t xml:space="preserve">Vspsn_diff [V]</t>
  </si>
  <si>
    <t xml:space="preserve">Rsense [Ω]</t>
  </si>
  <si>
    <t xml:space="preserve">(12)</t>
  </si>
  <si>
    <t xml:space="preserve">Vledmax [V]</t>
  </si>
  <si>
    <t xml:space="preserve">Vovpt [V]</t>
  </si>
  <si>
    <t xml:space="preserve">Vvfb [V]</t>
  </si>
  <si>
    <t xml:space="preserve">R3, R4 [kΩ]</t>
  </si>
  <si>
    <t xml:space="preserve">R1, R2 [kΩ]</t>
  </si>
  <si>
    <t xml:space="preserve">(14)</t>
  </si>
  <si>
    <t xml:space="preserve">Vout [V]</t>
  </si>
  <si>
    <t xml:space="preserve">Vin-min [V]</t>
  </si>
  <si>
    <t xml:space="preserve">Vin-max [V]</t>
  </si>
  <si>
    <t xml:space="preserve">Vfd [V]</t>
  </si>
  <si>
    <t xml:space="preserve">Dmin</t>
  </si>
  <si>
    <t xml:space="preserve">(15)</t>
  </si>
  <si>
    <t xml:space="preserve">Dmax</t>
  </si>
  <si>
    <t xml:space="preserve">(16)</t>
  </si>
  <si>
    <t xml:space="preserve">Ilrip-max [A]</t>
  </si>
  <si>
    <t xml:space="preserve">(17)</t>
  </si>
  <si>
    <t xml:space="preserve">Lmin [µH]</t>
  </si>
  <si>
    <t xml:space="preserve">(18)</t>
  </si>
  <si>
    <t xml:space="preserve">Iripple (Vin-max) [A]</t>
  </si>
  <si>
    <t xml:space="preserve">(19)</t>
  </si>
  <si>
    <t xml:space="preserve">Iripple (Vin-min) [A]</t>
  </si>
  <si>
    <t xml:space="preserve">(20)</t>
  </si>
  <si>
    <t xml:space="preserve">Ilrms [A]</t>
  </si>
  <si>
    <t xml:space="preserve">(21)</t>
  </si>
  <si>
    <t xml:space="preserve">Ilpeak [A]</t>
  </si>
  <si>
    <t xml:space="preserve">(22)</t>
  </si>
  <si>
    <t xml:space="preserve">DCR [Ω]</t>
  </si>
  <si>
    <t xml:space="preserve">Pl [W]</t>
  </si>
  <si>
    <t xml:space="preserve">(23)</t>
  </si>
  <si>
    <t xml:space="preserve">Vbr [V]</t>
  </si>
  <si>
    <t xml:space="preserve">(24)</t>
  </si>
  <si>
    <t xml:space="preserve">Id-avg [A]</t>
  </si>
  <si>
    <t xml:space="preserve">(25)</t>
  </si>
  <si>
    <t xml:space="preserve">Id-peak [A]</t>
  </si>
  <si>
    <t xml:space="preserve">(26)</t>
  </si>
  <si>
    <t xml:space="preserve">Pd-max [W]</t>
  </si>
  <si>
    <t xml:space="preserve">(27)</t>
  </si>
  <si>
    <t xml:space="preserve">Nled</t>
  </si>
  <si>
    <t xml:space="preserve">Rled [Ω]</t>
  </si>
  <si>
    <t xml:space="preserve">Iled-ripple-max [A]</t>
  </si>
  <si>
    <t xml:space="preserve">Vout-ripple [V]</t>
  </si>
  <si>
    <t xml:space="preserve">(28)</t>
  </si>
  <si>
    <t xml:space="preserve">Cout [µF]</t>
  </si>
  <si>
    <t xml:space="preserve">(29)</t>
  </si>
  <si>
    <t xml:space="preserve">ESR [Ω]</t>
  </si>
  <si>
    <t xml:space="preserve">(30)</t>
  </si>
  <si>
    <t xml:space="preserve">Vin-ripple [V]</t>
  </si>
  <si>
    <t xml:space="preserve">Cin [µF]</t>
  </si>
  <si>
    <t xml:space="preserve">(31)</t>
  </si>
  <si>
    <t xml:space="preserve">(32)</t>
  </si>
  <si>
    <t xml:space="preserve">Risns [Ω]</t>
  </si>
  <si>
    <t xml:space="preserve">(33)</t>
  </si>
  <si>
    <t xml:space="preserve">Vbd-mos-min [V]</t>
  </si>
  <si>
    <t xml:space="preserve">(34)</t>
  </si>
  <si>
    <t xml:space="preserve">Pdiss-total [W]</t>
  </si>
  <si>
    <t xml:space="preserve">(35)</t>
  </si>
  <si>
    <t xml:space="preserve">Qgs [nC]</t>
  </si>
  <si>
    <t xml:space="preserve">Rdson [Ω]</t>
  </si>
  <si>
    <t xml:space="preserve">Pfet [W]</t>
  </si>
  <si>
    <t xml:space="preserve">(37), (38)</t>
  </si>
  <si>
    <t xml:space="preserve">Rout [Ω]</t>
  </si>
  <si>
    <t xml:space="preserve">(41)</t>
  </si>
  <si>
    <t xml:space="preserve">fzrhp [Hz]</t>
  </si>
  <si>
    <t xml:space="preserve">(40)</t>
  </si>
  <si>
    <t xml:space="preserve">fp [Hz]</t>
  </si>
  <si>
    <t xml:space="preserve">(39)</t>
  </si>
  <si>
    <t xml:space="preserve">Rcomp [Ω]</t>
  </si>
  <si>
    <t xml:space="preserve">(43)</t>
  </si>
  <si>
    <t xml:space="preserve">value not plausible!</t>
  </si>
  <si>
    <t xml:space="preserve">Ccomp [µF]</t>
  </si>
  <si>
    <t xml:space="preserve">C6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</si>
</sst>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sz val="10"/>
      <name val="Mangal"/>
      <family val="2"/>
    </font>
    <font>
      <sz val="10"/>
      <color rgb="FF333333"/>
      <name val="Mangal"/>
      <family val="2"/>
    </font>
    <font>
      <sz val="10"/>
      <color rgb="FF808080"/>
      <name val="Mangal"/>
      <family val="2"/>
    </font>
    <font>
      <sz val="10"/>
      <color rgb="FF006600"/>
      <name val="Mangal"/>
      <family val="2"/>
    </font>
    <font>
      <sz val="10"/>
      <color rgb="FF996600"/>
      <name val="Mangal"/>
      <family val="2"/>
    </font>
    <font>
      <sz val="10"/>
      <color rgb="FFCC0000"/>
      <name val="Mangal"/>
      <family val="2"/>
    </font>
    <font>
      <sz val="10"/>
      <color rgb="FFFFFFFF"/>
      <name val="Mangal"/>
      <family val="2"/>
    </font>
    <font>
      <b val="true"/>
      <sz val="10"/>
      <color rgb="FFCE181E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72BF44"/>
        <bgColor rgb="FF969696"/>
      </patternFill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" borderId="0" applyFont="true" applyBorder="false" applyAlignment="false" applyProtection="false"/>
    <xf numFmtId="164" fontId="10" fillId="4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1" fillId="6" borderId="0" applyFont="true" applyBorder="false" applyAlignment="false" applyProtection="false"/>
    <xf numFmtId="164" fontId="11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Überschrift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20.41"/>
    <col collapsed="false" customWidth="false" hidden="false" outlineLevel="0" max="1025" min="2" style="0" width="11.52"/>
  </cols>
  <sheetData>
    <row r="1" customFormat="false" ht="12.8" hidden="false" customHeight="false" outlineLevel="0" collapsed="false">
      <c r="A1" s="0" t="s">
        <v>0</v>
      </c>
      <c r="B1" s="1" t="n">
        <v>0.6</v>
      </c>
    </row>
    <row r="2" customFormat="false" ht="12.8" hidden="false" customHeight="false" outlineLevel="0" collapsed="false">
      <c r="A2" s="0" t="s">
        <v>1</v>
      </c>
      <c r="B2" s="2" t="n">
        <f aca="false">12.5/B1</f>
        <v>20.8333333333333</v>
      </c>
      <c r="C2" s="0" t="s">
        <v>2</v>
      </c>
    </row>
    <row r="3" customFormat="false" ht="12.8" hidden="false" customHeight="false" outlineLevel="0" collapsed="false">
      <c r="A3" s="0" t="s">
        <v>1</v>
      </c>
      <c r="B3" s="3" t="n">
        <v>20</v>
      </c>
    </row>
    <row r="5" customFormat="false" ht="12.8" hidden="false" customHeight="false" outlineLevel="0" collapsed="false">
      <c r="A5" s="0" t="s">
        <v>3</v>
      </c>
      <c r="B5" s="1" t="n">
        <v>1</v>
      </c>
    </row>
    <row r="6" customFormat="false" ht="12.8" hidden="false" customHeight="false" outlineLevel="0" collapsed="false">
      <c r="A6" s="0" t="s">
        <v>4</v>
      </c>
      <c r="B6" s="1" t="n">
        <v>0.15</v>
      </c>
    </row>
    <row r="7" customFormat="false" ht="12.8" hidden="false" customHeight="false" outlineLevel="0" collapsed="false">
      <c r="A7" s="0" t="s">
        <v>5</v>
      </c>
      <c r="B7" s="0" t="n">
        <f aca="false">B6/B5</f>
        <v>0.15</v>
      </c>
      <c r="C7" s="0" t="s">
        <v>6</v>
      </c>
    </row>
    <row r="9" customFormat="false" ht="12.8" hidden="false" customHeight="false" outlineLevel="0" collapsed="false">
      <c r="A9" s="0" t="s">
        <v>7</v>
      </c>
      <c r="B9" s="1" t="n">
        <v>30</v>
      </c>
    </row>
    <row r="10" customFormat="false" ht="12.8" hidden="false" customHeight="false" outlineLevel="0" collapsed="false">
      <c r="A10" s="0" t="s">
        <v>8</v>
      </c>
      <c r="B10" s="3" t="n">
        <f aca="false">B9*1.2</f>
        <v>36</v>
      </c>
    </row>
    <row r="11" customFormat="false" ht="12.8" hidden="false" customHeight="false" outlineLevel="0" collapsed="false">
      <c r="A11" s="0" t="s">
        <v>9</v>
      </c>
      <c r="B11" s="0" t="n">
        <v>2.2</v>
      </c>
    </row>
    <row r="12" customFormat="false" ht="12.8" hidden="false" customHeight="false" outlineLevel="0" collapsed="false">
      <c r="A12" s="0" t="s">
        <v>10</v>
      </c>
      <c r="B12" s="4" t="n">
        <v>30</v>
      </c>
    </row>
    <row r="13" customFormat="false" ht="12.8" hidden="false" customHeight="false" outlineLevel="0" collapsed="false">
      <c r="A13" s="0" t="s">
        <v>11</v>
      </c>
      <c r="B13" s="0" t="n">
        <f aca="false">B12*((B10-B11)/B11)</f>
        <v>460.909090909091</v>
      </c>
      <c r="C13" s="0" t="s">
        <v>12</v>
      </c>
    </row>
    <row r="14" customFormat="false" ht="12.8" hidden="false" customHeight="false" outlineLevel="0" collapsed="false">
      <c r="A14" s="0" t="s">
        <v>11</v>
      </c>
      <c r="B14" s="3" t="n">
        <v>464</v>
      </c>
    </row>
    <row r="16" customFormat="false" ht="12.8" hidden="false" customHeight="false" outlineLevel="0" collapsed="false">
      <c r="A16" s="0" t="s">
        <v>13</v>
      </c>
      <c r="B16" s="1" t="n">
        <v>30</v>
      </c>
    </row>
    <row r="17" customFormat="false" ht="12.8" hidden="false" customHeight="false" outlineLevel="0" collapsed="false">
      <c r="A17" s="0" t="s">
        <v>14</v>
      </c>
      <c r="B17" s="1" t="n">
        <v>6</v>
      </c>
    </row>
    <row r="18" customFormat="false" ht="12.8" hidden="false" customHeight="false" outlineLevel="0" collapsed="false">
      <c r="A18" s="0" t="s">
        <v>15</v>
      </c>
      <c r="B18" s="1" t="n">
        <v>16</v>
      </c>
    </row>
    <row r="19" customFormat="false" ht="12.8" hidden="false" customHeight="false" outlineLevel="0" collapsed="false">
      <c r="A19" s="0" t="s">
        <v>16</v>
      </c>
      <c r="B19" s="2" t="n">
        <v>0.5</v>
      </c>
    </row>
    <row r="20" customFormat="false" ht="12.8" hidden="false" customHeight="false" outlineLevel="0" collapsed="false">
      <c r="A20" s="0" t="s">
        <v>17</v>
      </c>
      <c r="B20" s="0" t="n">
        <f aca="false">(B16-B18+B19)/(B16+B19)</f>
        <v>0.475409836065574</v>
      </c>
      <c r="C20" s="0" t="s">
        <v>18</v>
      </c>
    </row>
    <row r="21" customFormat="false" ht="12.8" hidden="false" customHeight="false" outlineLevel="0" collapsed="false">
      <c r="A21" s="0" t="s">
        <v>19</v>
      </c>
      <c r="B21" s="0" t="n">
        <f aca="false">(B16-B17+B19)/(B16+B19)</f>
        <v>0.80327868852459</v>
      </c>
      <c r="C21" s="0" t="s">
        <v>20</v>
      </c>
    </row>
    <row r="23" customFormat="false" ht="12.8" hidden="false" customHeight="false" outlineLevel="0" collapsed="false">
      <c r="A23" s="0" t="s">
        <v>21</v>
      </c>
      <c r="B23" s="0" t="n">
        <f aca="false">0.3*B5/(1-B20)</f>
        <v>0.571875</v>
      </c>
      <c r="C23" s="0" t="s">
        <v>22</v>
      </c>
    </row>
    <row r="24" customFormat="false" ht="12.8" hidden="false" customHeight="false" outlineLevel="0" collapsed="false">
      <c r="A24" s="0" t="s">
        <v>23</v>
      </c>
      <c r="B24" s="0" t="n">
        <f aca="false">(B18/B23)*B20*(1/B1)</f>
        <v>22.1684732300158</v>
      </c>
      <c r="C24" s="0" t="s">
        <v>24</v>
      </c>
    </row>
    <row r="25" customFormat="false" ht="12.8" hidden="false" customHeight="false" outlineLevel="0" collapsed="false">
      <c r="A25" s="0" t="s">
        <v>23</v>
      </c>
      <c r="B25" s="3" t="n">
        <v>22</v>
      </c>
    </row>
    <row r="26" customFormat="false" ht="12.8" hidden="false" customHeight="false" outlineLevel="0" collapsed="false">
      <c r="A26" s="0" t="s">
        <v>25</v>
      </c>
      <c r="B26" s="0" t="n">
        <f aca="false">(B18/B25)*B20*(1/B1)</f>
        <v>0.57625434674615</v>
      </c>
      <c r="C26" s="0" t="s">
        <v>26</v>
      </c>
    </row>
    <row r="27" customFormat="false" ht="12.8" hidden="false" customHeight="false" outlineLevel="0" collapsed="false">
      <c r="A27" s="0" t="s">
        <v>27</v>
      </c>
      <c r="B27" s="0" t="n">
        <f aca="false">(B17/B25)*B21*(1/B1)</f>
        <v>0.365126676602086</v>
      </c>
      <c r="C27" s="0" t="s">
        <v>28</v>
      </c>
    </row>
    <row r="28" customFormat="false" ht="12.8" hidden="false" customHeight="false" outlineLevel="0" collapsed="false">
      <c r="A28" s="0" t="s">
        <v>29</v>
      </c>
      <c r="B28" s="0" t="n">
        <f aca="false">SQRT((B5/(1-B21))^2+(B27/12)^2)</f>
        <v>5.08342439637695</v>
      </c>
      <c r="C28" s="0" t="s">
        <v>30</v>
      </c>
    </row>
    <row r="29" customFormat="false" ht="12.8" hidden="false" customHeight="false" outlineLevel="0" collapsed="false">
      <c r="A29" s="0" t="s">
        <v>31</v>
      </c>
      <c r="B29" s="0" t="n">
        <f aca="false">B5/(1-B21)+B27/2</f>
        <v>5.26589667163438</v>
      </c>
      <c r="C29" s="0" t="s">
        <v>32</v>
      </c>
    </row>
    <row r="30" customFormat="false" ht="12.8" hidden="false" customHeight="false" outlineLevel="0" collapsed="false">
      <c r="A30" s="0" t="s">
        <v>33</v>
      </c>
      <c r="B30" s="3" t="n">
        <v>0.0146</v>
      </c>
    </row>
    <row r="31" customFormat="false" ht="12.8" hidden="false" customHeight="false" outlineLevel="0" collapsed="false">
      <c r="A31" s="0" t="s">
        <v>34</v>
      </c>
      <c r="B31" s="0" t="n">
        <f aca="false">(B28^2)*B30</f>
        <v>0.377281572467733</v>
      </c>
      <c r="C31" s="0" t="s">
        <v>35</v>
      </c>
    </row>
    <row r="33" customFormat="false" ht="12.8" hidden="false" customHeight="false" outlineLevel="0" collapsed="false">
      <c r="A33" s="0" t="s">
        <v>36</v>
      </c>
      <c r="B33" s="0" t="n">
        <f aca="false">1.25*B10</f>
        <v>45</v>
      </c>
      <c r="C33" s="0" t="s">
        <v>37</v>
      </c>
    </row>
    <row r="34" customFormat="false" ht="12.8" hidden="false" customHeight="false" outlineLevel="0" collapsed="false">
      <c r="A34" s="0" t="s">
        <v>38</v>
      </c>
      <c r="B34" s="0" t="n">
        <f aca="false">B5</f>
        <v>1</v>
      </c>
      <c r="C34" s="0" t="s">
        <v>39</v>
      </c>
    </row>
    <row r="35" customFormat="false" ht="12.8" hidden="false" customHeight="false" outlineLevel="0" collapsed="false">
      <c r="A35" s="0" t="s">
        <v>40</v>
      </c>
      <c r="B35" s="0" t="n">
        <f aca="false">B29</f>
        <v>5.26589667163438</v>
      </c>
      <c r="C35" s="0" t="s">
        <v>41</v>
      </c>
    </row>
    <row r="36" customFormat="false" ht="12.8" hidden="false" customHeight="false" outlineLevel="0" collapsed="false">
      <c r="A36" s="0" t="s">
        <v>42</v>
      </c>
      <c r="B36" s="0" t="n">
        <f aca="false">B19*B5</f>
        <v>0.5</v>
      </c>
      <c r="C36" s="0" t="s">
        <v>43</v>
      </c>
    </row>
    <row r="38" customFormat="false" ht="12.8" hidden="false" customHeight="false" outlineLevel="0" collapsed="false">
      <c r="A38" s="0" t="s">
        <v>44</v>
      </c>
      <c r="B38" s="1" t="n">
        <v>9</v>
      </c>
    </row>
    <row r="39" customFormat="false" ht="12.8" hidden="false" customHeight="false" outlineLevel="0" collapsed="false">
      <c r="A39" s="0" t="s">
        <v>45</v>
      </c>
      <c r="B39" s="1" t="n">
        <v>0.2</v>
      </c>
    </row>
    <row r="40" customFormat="false" ht="12.8" hidden="false" customHeight="false" outlineLevel="0" collapsed="false">
      <c r="A40" s="0" t="s">
        <v>46</v>
      </c>
      <c r="B40" s="1" t="n">
        <v>0.1</v>
      </c>
    </row>
    <row r="41" customFormat="false" ht="12.8" hidden="false" customHeight="false" outlineLevel="0" collapsed="false">
      <c r="A41" s="0" t="s">
        <v>47</v>
      </c>
      <c r="B41" s="0" t="n">
        <f aca="false">B38*B39*B40</f>
        <v>0.18</v>
      </c>
      <c r="C41" s="0" t="s">
        <v>48</v>
      </c>
    </row>
    <row r="42" customFormat="false" ht="12.8" hidden="false" customHeight="false" outlineLevel="0" collapsed="false">
      <c r="A42" s="0" t="s">
        <v>49</v>
      </c>
      <c r="B42" s="0" t="n">
        <f aca="false">B5*B21/(B41*0.95*B1)</f>
        <v>7.82922698367047</v>
      </c>
      <c r="C42" s="0" t="s">
        <v>50</v>
      </c>
    </row>
    <row r="43" customFormat="false" ht="12.8" hidden="false" customHeight="false" outlineLevel="0" collapsed="false">
      <c r="A43" s="0" t="s">
        <v>49</v>
      </c>
      <c r="B43" s="3" t="n">
        <v>10</v>
      </c>
    </row>
    <row r="44" customFormat="false" ht="12.8" hidden="false" customHeight="false" outlineLevel="0" collapsed="false">
      <c r="A44" s="0" t="s">
        <v>51</v>
      </c>
      <c r="B44" s="0" t="n">
        <f aca="false">B41/B29</f>
        <v>0.0341822126836631</v>
      </c>
      <c r="C44" s="0" t="s">
        <v>52</v>
      </c>
    </row>
    <row r="46" customFormat="false" ht="12.8" hidden="false" customHeight="false" outlineLevel="0" collapsed="false">
      <c r="A46" s="0" t="s">
        <v>53</v>
      </c>
      <c r="B46" s="0" t="n">
        <v>0.06</v>
      </c>
    </row>
    <row r="47" customFormat="false" ht="12.8" hidden="false" customHeight="false" outlineLevel="0" collapsed="false">
      <c r="A47" s="0" t="s">
        <v>54</v>
      </c>
      <c r="B47" s="0" t="n">
        <f aca="false">B26/(4*B46*B1)</f>
        <v>4.00176629684826</v>
      </c>
      <c r="C47" s="0" t="s">
        <v>55</v>
      </c>
    </row>
    <row r="48" customFormat="false" ht="12.8" hidden="false" customHeight="false" outlineLevel="0" collapsed="false">
      <c r="A48" s="0" t="s">
        <v>51</v>
      </c>
      <c r="B48" s="0" t="n">
        <f aca="false">B46/(2*B26)</f>
        <v>0.0520603448275862</v>
      </c>
      <c r="C48" s="0" t="s">
        <v>56</v>
      </c>
    </row>
    <row r="50" customFormat="false" ht="12.8" hidden="false" customHeight="false" outlineLevel="0" collapsed="false">
      <c r="A50" s="0" t="s">
        <v>57</v>
      </c>
      <c r="B50" s="0" t="n">
        <f aca="false">0.1/(1.3*B29)</f>
        <v>0.0146077831981466</v>
      </c>
      <c r="C50" s="0" t="s">
        <v>58</v>
      </c>
    </row>
    <row r="51" customFormat="false" ht="12.8" hidden="false" customHeight="false" outlineLevel="0" collapsed="false">
      <c r="A51" s="0" t="s">
        <v>57</v>
      </c>
      <c r="B51" s="1" t="n">
        <v>0.015</v>
      </c>
    </row>
    <row r="53" customFormat="false" ht="12.8" hidden="false" customHeight="false" outlineLevel="0" collapsed="false">
      <c r="A53" s="0" t="s">
        <v>59</v>
      </c>
      <c r="B53" s="0" t="n">
        <f aca="false">B10*1.3</f>
        <v>46.8</v>
      </c>
      <c r="C53" s="0" t="s">
        <v>60</v>
      </c>
    </row>
    <row r="54" customFormat="false" ht="12.8" hidden="false" customHeight="false" outlineLevel="0" collapsed="false">
      <c r="A54" s="0" t="s">
        <v>61</v>
      </c>
      <c r="B54" s="0" t="n">
        <f aca="false">B9*B5*(1/0.95-1)</f>
        <v>1.57894736842105</v>
      </c>
      <c r="C54" s="0" t="s">
        <v>62</v>
      </c>
    </row>
    <row r="55" customFormat="false" ht="12.8" hidden="false" customHeight="false" outlineLevel="0" collapsed="false">
      <c r="A55" s="0" t="s">
        <v>63</v>
      </c>
      <c r="B55" s="3" t="n">
        <v>29</v>
      </c>
    </row>
    <row r="56" customFormat="false" ht="12.8" hidden="false" customHeight="false" outlineLevel="0" collapsed="false">
      <c r="A56" s="0" t="s">
        <v>64</v>
      </c>
      <c r="B56" s="3" t="n">
        <v>0.012</v>
      </c>
    </row>
    <row r="57" customFormat="false" ht="12.8" hidden="false" customHeight="false" outlineLevel="0" collapsed="false">
      <c r="A57" s="0" t="s">
        <v>65</v>
      </c>
      <c r="B57" s="2" t="n">
        <f aca="false">(B56*(B28^2)*B21)+(B55*B16*B5*B1)/(3*0.7*1000)</f>
        <v>0.49766368616297</v>
      </c>
      <c r="C57" s="0" t="s">
        <v>66</v>
      </c>
    </row>
    <row r="59" customFormat="false" ht="12.8" hidden="false" customHeight="false" outlineLevel="0" collapsed="false">
      <c r="A59" s="0" t="s">
        <v>67</v>
      </c>
      <c r="B59" s="0" t="n">
        <f aca="false">(B38*B39+B7)*B16/((B38*B39+B7)*B5+B9)</f>
        <v>1.83098591549296</v>
      </c>
      <c r="C59" s="0" t="s">
        <v>68</v>
      </c>
    </row>
    <row r="60" customFormat="false" ht="12.8" hidden="false" customHeight="false" outlineLevel="0" collapsed="false">
      <c r="A60" s="0" t="s">
        <v>69</v>
      </c>
      <c r="B60" s="0" t="n">
        <f aca="false">B9*(1-B21)^2/(2*PI()*B25*0.00001*B5)</f>
        <v>839.888292684014</v>
      </c>
      <c r="C60" s="0" t="s">
        <v>70</v>
      </c>
    </row>
    <row r="61" customFormat="false" ht="12.8" hidden="false" customHeight="false" outlineLevel="0" collapsed="false">
      <c r="A61" s="0" t="s">
        <v>71</v>
      </c>
      <c r="B61" s="0" t="n">
        <f aca="false">1/(2*PI()*B59*B43*0.00001)</f>
        <v>869.230843040351</v>
      </c>
      <c r="C61" s="0" t="s">
        <v>72</v>
      </c>
    </row>
    <row r="62" customFormat="false" ht="12.8" hidden="false" customHeight="false" outlineLevel="0" collapsed="false">
      <c r="A62" s="0" t="s">
        <v>73</v>
      </c>
      <c r="B62" s="0" t="n">
        <f aca="false">B60*B51/(5*B61*(1-B21)*B7*5*1000)</f>
        <v>1.96469427593879E-005</v>
      </c>
      <c r="C62" s="0" t="s">
        <v>74</v>
      </c>
      <c r="D62" s="5" t="s">
        <v>75</v>
      </c>
    </row>
    <row r="63" customFormat="false" ht="12.8" hidden="false" customHeight="false" outlineLevel="0" collapsed="false">
      <c r="A63" s="0" t="s">
        <v>76</v>
      </c>
    </row>
    <row r="64" customFormat="false" ht="12.8" hidden="false" customHeight="false" outlineLevel="0" collapsed="false">
      <c r="A64" s="0" t="s">
        <v>77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de-DE</dc:language>
  <cp:lastModifiedBy/>
  <dcterms:modified xsi:type="dcterms:W3CDTF">2018-07-30T15:24:21Z</dcterms:modified>
  <cp:revision>17</cp:revision>
  <dc:subject/>
  <dc:title/>
</cp:coreProperties>
</file>