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shua\Desktop\AdvancedLightController\"/>
    </mc:Choice>
  </mc:AlternateContent>
  <bookViews>
    <workbookView xWindow="0" yWindow="0" windowWidth="12930" windowHeight="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8" i="1" l="1"/>
  <c r="E21" i="1"/>
  <c r="C21" i="1"/>
  <c r="C19" i="1"/>
  <c r="I12" i="1"/>
  <c r="I11" i="1"/>
  <c r="E4" i="1"/>
  <c r="E15" i="1" s="1"/>
  <c r="E3" i="1"/>
  <c r="C11" i="1" s="1"/>
  <c r="E12" i="1" l="1"/>
  <c r="E19" i="1" s="1"/>
  <c r="C13" i="1"/>
  <c r="C14" i="1" s="1"/>
  <c r="C12" i="1"/>
  <c r="C20" i="1" s="1"/>
  <c r="E17" i="1" l="1"/>
  <c r="C16" i="1"/>
</calcChain>
</file>

<file path=xl/sharedStrings.xml><?xml version="1.0" encoding="utf-8"?>
<sst xmlns="http://schemas.openxmlformats.org/spreadsheetml/2006/main" count="56" uniqueCount="55">
  <si>
    <t>TPS92641</t>
  </si>
  <si>
    <t>vIn</t>
  </si>
  <si>
    <t>Tolerance</t>
  </si>
  <si>
    <t>Rvout2</t>
  </si>
  <si>
    <t>iL-pp</t>
  </si>
  <si>
    <t>vLed</t>
  </si>
  <si>
    <t>tVoltage</t>
  </si>
  <si>
    <t>Con</t>
  </si>
  <si>
    <t>Vin-pp</t>
  </si>
  <si>
    <t>iLed</t>
  </si>
  <si>
    <t>tCurrent</t>
  </si>
  <si>
    <t>Fsw</t>
  </si>
  <si>
    <t>Rudim1</t>
  </si>
  <si>
    <t>nLedSeries</t>
  </si>
  <si>
    <t>iLed-pp</t>
  </si>
  <si>
    <t>Riadj1</t>
  </si>
  <si>
    <t>Vthudim</t>
  </si>
  <si>
    <t>nLedParallel</t>
  </si>
  <si>
    <t>Viadj</t>
  </si>
  <si>
    <t>Vturnon</t>
  </si>
  <si>
    <t>Efficiency</t>
  </si>
  <si>
    <t>Vref</t>
  </si>
  <si>
    <t>Vhys</t>
  </si>
  <si>
    <t>Operating Point</t>
  </si>
  <si>
    <t>Vout</t>
  </si>
  <si>
    <t>Typical Application</t>
  </si>
  <si>
    <t>D</t>
  </si>
  <si>
    <t>Dmax</t>
  </si>
  <si>
    <t>Vcsref</t>
  </si>
  <si>
    <t>Output Voltage Feedback</t>
  </si>
  <si>
    <t>Rvout1</t>
  </si>
  <si>
    <t>Switching Frequency</t>
  </si>
  <si>
    <t>Ron</t>
  </si>
  <si>
    <t>Feedback Reference and LED Current</t>
  </si>
  <si>
    <t>Riadj2</t>
  </si>
  <si>
    <t>Rcs</t>
  </si>
  <si>
    <t>Inductor Value</t>
  </si>
  <si>
    <t>L</t>
  </si>
  <si>
    <t>StandardL</t>
  </si>
  <si>
    <t>Actual IL-pp</t>
  </si>
  <si>
    <t>Output Capacitor Value</t>
  </si>
  <si>
    <t>Cout</t>
  </si>
  <si>
    <t>Mosfet Parameter</t>
  </si>
  <si>
    <t>Vmax</t>
  </si>
  <si>
    <t>Imax</t>
  </si>
  <si>
    <t>Minimum Input Capacitance</t>
  </si>
  <si>
    <t>Cinmin</t>
  </si>
  <si>
    <t>Undervoltage Lockout and Hysteresis</t>
  </si>
  <si>
    <t>Rudim2</t>
  </si>
  <si>
    <t>Rudim3</t>
  </si>
  <si>
    <t>http://www.digikey.com/product-detail/en/stmicroelectronics/STD25N10F7/497-14530-1-ND/4765898</t>
  </si>
  <si>
    <t>http://www.digikey.com/product-detail/en/vishay-dale/CRCW060334K8FKEA/541-34.8KHCT-ND/1179984</t>
  </si>
  <si>
    <t>http://www.digikey.com/product-detail/en/vishay-dale/CRCW0603453KFKEA/541-453KHCT-ND/1180112</t>
  </si>
  <si>
    <t>http://www.digikey.com/product-detail/en/stackpole-electronics-inc/CSRN2512FTR100/CSRN2512FTR100CT-ND/3477075</t>
  </si>
  <si>
    <t>Is this alright using 2.2uF built in from EVM?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</si>
</sst>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/>
    <xf numFmtId="0" fontId="1" fillId="2" borderId="1" xfId="0" applyFont="1" applyFill="1" applyBorder="1"/>
    <xf numFmtId="9" fontId="1" fillId="2" borderId="2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11" fontId="1" fillId="3" borderId="1" xfId="0" applyNumberFormat="1" applyFont="1" applyFill="1" applyBorder="1"/>
    <xf numFmtId="0" fontId="1" fillId="5" borderId="1" xfId="0" applyFont="1" applyFill="1" applyBorder="1"/>
    <xf numFmtId="0" fontId="1" fillId="0" borderId="1" xfId="0" applyFont="1" applyFill="1" applyBorder="1"/>
    <xf numFmtId="0" fontId="1" fillId="6" borderId="1" xfId="0" applyFont="1" applyFill="1" applyBorder="1"/>
    <xf numFmtId="9" fontId="1" fillId="0" borderId="1" xfId="0" applyNumberFormat="1" applyFont="1" applyFill="1" applyBorder="1"/>
    <xf numFmtId="9" fontId="1" fillId="0" borderId="0" xfId="0" applyNumberFormat="1" applyFont="1" applyFill="1" applyBorder="1"/>
    <xf numFmtId="11" fontId="1" fillId="0" borderId="1" xfId="0" applyNumberFormat="1" applyFont="1" applyFill="1" applyBorder="1"/>
    <xf numFmtId="0" fontId="1" fillId="7" borderId="1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8" borderId="1" xfId="0" applyFont="1" applyFill="1" applyBorder="1"/>
    <xf numFmtId="11" fontId="1" fillId="8" borderId="1" xfId="0" applyNumberFormat="1" applyFont="1" applyFill="1" applyBorder="1"/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0" sqref="E30"/>
    </sheetView>
  </sheetViews>
  <sheetFormatPr defaultRowHeight="15" x14ac:dyDescent="0.25"/>
  <cols>
    <col min="1" max="1" width="34.42578125" bestFit="1" customWidth="1"/>
    <col min="2" max="3" width="12" bestFit="1" customWidth="1"/>
    <col min="4" max="4" width="11.42578125" bestFit="1" customWidth="1"/>
    <col min="5" max="5" width="12" bestFit="1" customWidth="1"/>
    <col min="6" max="6" width="7.140625" bestFit="1" customWidth="1"/>
    <col min="7" max="7" width="8.28515625" bestFit="1" customWidth="1"/>
    <col min="8" max="8" width="8.7109375" bestFit="1" customWidth="1"/>
    <col min="9" max="9" width="7" bestFit="1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/>
      <c r="B2" s="2" t="s">
        <v>1</v>
      </c>
      <c r="C2" s="2">
        <v>60</v>
      </c>
      <c r="D2" s="2" t="s">
        <v>2</v>
      </c>
      <c r="E2" s="3">
        <v>0.05</v>
      </c>
      <c r="F2" s="4" t="s">
        <v>3</v>
      </c>
      <c r="G2" s="4">
        <v>22600</v>
      </c>
      <c r="H2" s="4" t="s">
        <v>4</v>
      </c>
      <c r="I2" s="4">
        <v>0.35</v>
      </c>
    </row>
    <row r="3" spans="1:10" x14ac:dyDescent="0.25">
      <c r="A3" s="1"/>
      <c r="B3" s="2" t="s">
        <v>5</v>
      </c>
      <c r="C3" s="2">
        <v>3.5</v>
      </c>
      <c r="D3" s="5" t="s">
        <v>6</v>
      </c>
      <c r="E3" s="6">
        <f>C3*C5</f>
        <v>42</v>
      </c>
      <c r="F3" s="4" t="s">
        <v>7</v>
      </c>
      <c r="G3" s="7">
        <v>1.0000000000000001E-9</v>
      </c>
      <c r="H3" s="2" t="s">
        <v>8</v>
      </c>
      <c r="I3" s="2">
        <v>1.5</v>
      </c>
    </row>
    <row r="4" spans="1:10" x14ac:dyDescent="0.25">
      <c r="A4" s="1"/>
      <c r="B4" s="2" t="s">
        <v>9</v>
      </c>
      <c r="C4" s="2">
        <v>0.25</v>
      </c>
      <c r="D4" s="5" t="s">
        <v>10</v>
      </c>
      <c r="E4" s="6">
        <f>C4*C6</f>
        <v>2</v>
      </c>
      <c r="F4" s="4" t="s">
        <v>11</v>
      </c>
      <c r="G4" s="4">
        <v>600000</v>
      </c>
      <c r="H4" s="8" t="s">
        <v>12</v>
      </c>
      <c r="I4" s="8">
        <v>100000</v>
      </c>
    </row>
    <row r="5" spans="1:10" x14ac:dyDescent="0.25">
      <c r="A5" s="1"/>
      <c r="B5" s="9" t="s">
        <v>13</v>
      </c>
      <c r="C5" s="9">
        <v>12</v>
      </c>
      <c r="D5" s="2" t="s">
        <v>14</v>
      </c>
      <c r="E5" s="2">
        <v>0.3</v>
      </c>
      <c r="F5" s="8" t="s">
        <v>15</v>
      </c>
      <c r="G5" s="8">
        <v>10000</v>
      </c>
      <c r="H5" s="10" t="s">
        <v>16</v>
      </c>
      <c r="I5" s="10">
        <v>1.276</v>
      </c>
    </row>
    <row r="6" spans="1:10" x14ac:dyDescent="0.25">
      <c r="A6" s="1"/>
      <c r="B6" s="9" t="s">
        <v>17</v>
      </c>
      <c r="C6" s="9">
        <v>8</v>
      </c>
      <c r="D6" s="1"/>
      <c r="E6" s="1"/>
      <c r="F6" s="4" t="s">
        <v>18</v>
      </c>
      <c r="G6" s="4">
        <v>2</v>
      </c>
      <c r="H6" s="2" t="s">
        <v>19</v>
      </c>
      <c r="I6" s="2">
        <v>40</v>
      </c>
    </row>
    <row r="7" spans="1:10" x14ac:dyDescent="0.25">
      <c r="A7" s="1"/>
      <c r="B7" s="9" t="s">
        <v>20</v>
      </c>
      <c r="C7" s="11">
        <v>0.9</v>
      </c>
      <c r="D7" s="1"/>
      <c r="E7" s="1"/>
      <c r="F7" s="10" t="s">
        <v>21</v>
      </c>
      <c r="G7" s="10">
        <v>3.03</v>
      </c>
      <c r="H7" s="2" t="s">
        <v>22</v>
      </c>
      <c r="I7" s="2">
        <v>15</v>
      </c>
    </row>
    <row r="8" spans="1:10" x14ac:dyDescent="0.25">
      <c r="A8" s="1"/>
      <c r="B8" s="1"/>
      <c r="C8" s="12"/>
      <c r="D8" s="1"/>
      <c r="E8" s="1"/>
      <c r="F8" s="1"/>
      <c r="G8" s="1"/>
      <c r="H8" s="1"/>
      <c r="I8" s="1"/>
    </row>
    <row r="9" spans="1:10" x14ac:dyDescent="0.25">
      <c r="A9" s="1"/>
      <c r="B9" s="1"/>
      <c r="C9" s="12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2"/>
      <c r="D10" s="1"/>
      <c r="E10" s="1"/>
      <c r="F10" s="1"/>
      <c r="G10" s="1"/>
      <c r="H10" s="1"/>
      <c r="I10" s="1"/>
    </row>
    <row r="11" spans="1:10" x14ac:dyDescent="0.25">
      <c r="A11" s="9" t="s">
        <v>23</v>
      </c>
      <c r="B11" s="9" t="s">
        <v>24</v>
      </c>
      <c r="C11" s="9">
        <f>E3+0.2</f>
        <v>42.2</v>
      </c>
      <c r="D11" s="9"/>
      <c r="E11" s="9"/>
      <c r="F11" s="1"/>
      <c r="G11" s="1"/>
      <c r="H11" s="9" t="s">
        <v>19</v>
      </c>
      <c r="I11" s="9">
        <f>I5*(I4+C21)/C21</f>
        <v>40</v>
      </c>
    </row>
    <row r="12" spans="1:10" x14ac:dyDescent="0.25">
      <c r="A12" s="9" t="s">
        <v>25</v>
      </c>
      <c r="B12" s="9" t="s">
        <v>26</v>
      </c>
      <c r="C12" s="9">
        <f>C11/(C7*C2)</f>
        <v>0.78148148148148155</v>
      </c>
      <c r="D12" s="9" t="s">
        <v>27</v>
      </c>
      <c r="E12" s="9">
        <f>C11/(C7*C2*(1-E2))</f>
        <v>0.82261208576998057</v>
      </c>
      <c r="F12" s="1"/>
      <c r="G12" s="1"/>
      <c r="H12" s="9" t="s">
        <v>28</v>
      </c>
      <c r="I12" s="9">
        <f>G6/10</f>
        <v>0.2</v>
      </c>
    </row>
    <row r="13" spans="1:10" x14ac:dyDescent="0.25">
      <c r="A13" s="9" t="s">
        <v>29</v>
      </c>
      <c r="B13" s="9" t="s">
        <v>30</v>
      </c>
      <c r="C13" s="17">
        <f>G2*C11/2-G2</f>
        <v>454260.00000000006</v>
      </c>
      <c r="D13" s="9"/>
      <c r="E13" s="9"/>
      <c r="F13" s="1"/>
      <c r="G13" s="1"/>
      <c r="H13" s="1"/>
      <c r="I13" s="1"/>
      <c r="J13" t="s">
        <v>52</v>
      </c>
    </row>
    <row r="14" spans="1:10" x14ac:dyDescent="0.25">
      <c r="A14" s="9" t="s">
        <v>31</v>
      </c>
      <c r="B14" s="9" t="s">
        <v>32</v>
      </c>
      <c r="C14" s="18">
        <f>(C13+G2)/G2/(G3*G4)</f>
        <v>35166.666666666664</v>
      </c>
      <c r="D14" s="9"/>
      <c r="E14" s="9"/>
      <c r="F14" s="1"/>
      <c r="G14" s="1"/>
      <c r="H14" s="1"/>
      <c r="I14" s="1"/>
      <c r="J14" t="s">
        <v>51</v>
      </c>
    </row>
    <row r="15" spans="1:10" x14ac:dyDescent="0.25">
      <c r="A15" s="9" t="s">
        <v>33</v>
      </c>
      <c r="B15" s="9" t="s">
        <v>34</v>
      </c>
      <c r="C15" s="9">
        <f>G6*G5/(G7-G6)</f>
        <v>19417.475728155343</v>
      </c>
      <c r="D15" s="9" t="s">
        <v>35</v>
      </c>
      <c r="E15" s="19">
        <f>G6/(10*E4)</f>
        <v>0.1</v>
      </c>
      <c r="F15" s="1"/>
      <c r="G15" s="1"/>
      <c r="H15" s="1"/>
      <c r="I15" s="1"/>
      <c r="J15" t="s">
        <v>53</v>
      </c>
    </row>
    <row r="16" spans="1:10" x14ac:dyDescent="0.25">
      <c r="A16" s="15" t="s">
        <v>36</v>
      </c>
      <c r="B16" s="9" t="s">
        <v>37</v>
      </c>
      <c r="C16" s="9">
        <f>(C2-C11)*C12/(I2*G4)</f>
        <v>6.6239858906525574E-5</v>
      </c>
      <c r="D16" s="9"/>
      <c r="E16" s="13"/>
      <c r="F16" s="1"/>
      <c r="G16" s="1"/>
      <c r="H16" s="1"/>
      <c r="I16" s="1"/>
    </row>
    <row r="17" spans="1:10" x14ac:dyDescent="0.25">
      <c r="A17" s="16"/>
      <c r="B17" s="9" t="s">
        <v>38</v>
      </c>
      <c r="C17" s="13">
        <v>6.7999999999999999E-5</v>
      </c>
      <c r="D17" s="9" t="s">
        <v>39</v>
      </c>
      <c r="E17" s="13">
        <f>(C2-C11)*C12/(C17*G4)</f>
        <v>0.34094045025417574</v>
      </c>
      <c r="F17" s="1"/>
      <c r="G17" s="1"/>
      <c r="H17" s="1"/>
      <c r="I17" s="1"/>
    </row>
    <row r="18" spans="1:10" x14ac:dyDescent="0.25">
      <c r="A18" s="14" t="s">
        <v>40</v>
      </c>
      <c r="B18" s="14" t="s">
        <v>41</v>
      </c>
      <c r="C18" s="14">
        <f>I2/(8*3.25*E5*G4)</f>
        <v>7.4786324786324775E-8</v>
      </c>
      <c r="D18" s="14"/>
      <c r="E18" s="14"/>
      <c r="F18" s="1"/>
      <c r="G18" s="1"/>
      <c r="H18" s="1"/>
      <c r="I18" s="1"/>
    </row>
    <row r="19" spans="1:10" x14ac:dyDescent="0.25">
      <c r="A19" s="9" t="s">
        <v>42</v>
      </c>
      <c r="B19" s="9" t="s">
        <v>43</v>
      </c>
      <c r="C19" s="17">
        <f>1.2*C2*(1+E2)</f>
        <v>75.600000000000009</v>
      </c>
      <c r="D19" s="9" t="s">
        <v>44</v>
      </c>
      <c r="E19" s="9">
        <f>1.5*E12*E4</f>
        <v>2.4678362573099415</v>
      </c>
      <c r="F19" s="1"/>
      <c r="G19" s="1"/>
      <c r="H19" s="1"/>
      <c r="I19" s="1"/>
      <c r="J19" t="s">
        <v>50</v>
      </c>
    </row>
    <row r="20" spans="1:10" x14ac:dyDescent="0.25">
      <c r="A20" s="9" t="s">
        <v>45</v>
      </c>
      <c r="B20" s="9" t="s">
        <v>46</v>
      </c>
      <c r="C20" s="9">
        <f>E4*C12/(I3*G4)</f>
        <v>1.7366255144032923E-6</v>
      </c>
      <c r="D20" s="9"/>
      <c r="E20" s="9"/>
      <c r="F20" s="1"/>
      <c r="G20" s="1" t="s">
        <v>54</v>
      </c>
      <c r="H20" s="1"/>
      <c r="I20" s="1"/>
    </row>
    <row r="21" spans="1:10" x14ac:dyDescent="0.25">
      <c r="A21" s="9" t="s">
        <v>47</v>
      </c>
      <c r="B21" s="9" t="s">
        <v>48</v>
      </c>
      <c r="C21" s="9">
        <f>I5*I4/(I6-I5)</f>
        <v>3295.1141411011263</v>
      </c>
      <c r="D21" s="9" t="s">
        <v>49</v>
      </c>
      <c r="E21" s="9">
        <f>(I7/(0.000021)-I4)*C21/(I4+C21)</f>
        <v>19595.71428571429</v>
      </c>
      <c r="F21" s="1"/>
      <c r="G21" s="1"/>
      <c r="H21" s="1"/>
      <c r="I21" s="1"/>
    </row>
  </sheetData>
  <mergeCells count="1"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yshua</dc:creator>
  <cp:lastModifiedBy>yshua</cp:lastModifiedBy>
  <dcterms:created xsi:type="dcterms:W3CDTF">2017-03-10T21:32:26Z</dcterms:created>
  <dcterms:modified xsi:type="dcterms:W3CDTF">2017-03-14T22:36:15Z</dcterms:modified>
</cp:coreProperties>
</file>