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nachiketh\#N\New folder\PRID2\Power Regulator R2.0\"/>
    </mc:Choice>
  </mc:AlternateContent>
  <xr:revisionPtr revIDLastSave="0" documentId="13_ncr:1_{3BBA2FB7-3C1B-4699-A34D-C5DE4EB28A23}" xr6:coauthVersionLast="47" xr6:coauthVersionMax="47" xr10:uidLastSave="{00000000-0000-0000-0000-000000000000}"/>
  <bookViews>
    <workbookView xWindow="-120" yWindow="-120" windowWidth="29040" windowHeight="15720" tabRatio="754" xr2:uid="{00000000-000D-0000-FFFF-FFFF00000000}"/>
  </bookViews>
  <sheets>
    <sheet name="TPSM8287Axx" sheetId="44" r:id="rId1"/>
    <sheet name="Important Notice and Disclaimer" sheetId="4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44" l="1"/>
  <c r="C19" i="44"/>
  <c r="C20" i="44" s="1"/>
  <c r="C16" i="44" l="1"/>
  <c r="C23" i="44" l="1"/>
  <c r="C27" i="44" l="1"/>
  <c r="C32" i="44" s="1"/>
  <c r="C7" i="44" l="1"/>
  <c r="C21" i="44" l="1"/>
  <c r="C24" i="44"/>
  <c r="C25" i="44" s="1"/>
  <c r="C28" i="44"/>
</calcChain>
</file>

<file path=xl/sharedStrings.xml><?xml version="1.0" encoding="utf-8"?>
<sst xmlns="http://schemas.openxmlformats.org/spreadsheetml/2006/main" count="122" uniqueCount="100">
  <si>
    <t>V</t>
  </si>
  <si>
    <t>A</t>
  </si>
  <si>
    <t>F</t>
  </si>
  <si>
    <t>H</t>
  </si>
  <si>
    <t>BW</t>
  </si>
  <si>
    <t>Switching Frequency</t>
  </si>
  <si>
    <t>Inductance</t>
  </si>
  <si>
    <r>
      <t>Maximum V</t>
    </r>
    <r>
      <rPr>
        <vertAlign val="subscript"/>
        <sz val="11"/>
        <color theme="1"/>
        <rFont val="Calibri"/>
        <family val="2"/>
        <scheme val="minor"/>
      </rPr>
      <t>OUT</t>
    </r>
    <r>
      <rPr>
        <sz val="11"/>
        <color theme="1"/>
        <rFont val="Calibri"/>
        <family val="2"/>
        <scheme val="minor"/>
      </rPr>
      <t xml:space="preserve"> Deviation</t>
    </r>
  </si>
  <si>
    <t>Output Voltage</t>
  </si>
  <si>
    <t>Input Voltage</t>
  </si>
  <si>
    <t>Number of Phases</t>
  </si>
  <si>
    <t>Load Current Step</t>
  </si>
  <si>
    <t>Load Step Rise and Fall Time</t>
  </si>
  <si>
    <r>
      <t>f</t>
    </r>
    <r>
      <rPr>
        <vertAlign val="subscript"/>
        <sz val="11"/>
        <color theme="1"/>
        <rFont val="Calibri"/>
        <family val="2"/>
        <scheme val="minor"/>
      </rPr>
      <t>SW</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</si>
  <si>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</si>
  <si>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</si>
  <si>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IN</t>
    </r>
  </si>
  <si>
    <t>#</t>
  </si>
  <si>
    <r>
      <rPr>
        <sz val="11"/>
        <color theme="1"/>
        <rFont val="Arial"/>
        <family val="2"/>
      </rPr>
      <t>t</t>
    </r>
    <r>
      <rPr>
        <vertAlign val="subscript"/>
        <sz val="11"/>
        <color theme="1"/>
        <rFont val="Arial"/>
        <family val="2"/>
      </rPr>
      <t>r</t>
    </r>
    <r>
      <rPr>
        <sz val="11"/>
        <color theme="1"/>
        <rFont val="Arial"/>
        <family val="2"/>
      </rPr>
      <t>, t</t>
    </r>
    <r>
      <rPr>
        <vertAlign val="subscript"/>
        <sz val="11"/>
        <color theme="1"/>
        <rFont val="Arial"/>
        <family val="2"/>
      </rPr>
      <t>f</t>
    </r>
  </si>
  <si>
    <t>Secondary Compensation Capacitance</t>
  </si>
  <si>
    <t>PARAMETER</t>
  </si>
  <si>
    <t>SYMBOL</t>
  </si>
  <si>
    <t>VALUE</t>
  </si>
  <si>
    <t>UNIT</t>
  </si>
  <si>
    <r>
      <t>C</t>
    </r>
    <r>
      <rPr>
        <vertAlign val="subscript"/>
        <sz val="11"/>
        <rFont val="Calibri"/>
        <family val="2"/>
        <scheme val="minor"/>
      </rPr>
      <t>OUT(min)</t>
    </r>
  </si>
  <si>
    <t>L</t>
  </si>
  <si>
    <t>Enter the output voltage.</t>
  </si>
  <si>
    <t>Enter the peak-to-peak load current step.</t>
  </si>
  <si>
    <t>REMARKS</t>
  </si>
  <si>
    <r>
      <t>g</t>
    </r>
    <r>
      <rPr>
        <vertAlign val="subscript"/>
        <sz val="11"/>
        <color theme="1"/>
        <rFont val="Calibri"/>
        <family val="2"/>
        <scheme val="minor"/>
      </rPr>
      <t>m</t>
    </r>
  </si>
  <si>
    <t>Inductor Ripple Current</t>
  </si>
  <si>
    <r>
      <rPr>
        <sz val="11"/>
        <color theme="1"/>
        <rFont val="Arial"/>
        <family val="2"/>
      </rPr>
      <t>∆</t>
    </r>
    <r>
      <rPr>
        <sz val="9.35"/>
        <color theme="1"/>
        <rFont val="Calibri"/>
        <family val="2"/>
      </rPr>
      <t>I</t>
    </r>
    <r>
      <rPr>
        <vertAlign val="subscript"/>
        <sz val="9.35"/>
        <color theme="1"/>
        <rFont val="Calibri"/>
        <family val="2"/>
      </rPr>
      <t>L</t>
    </r>
  </si>
  <si>
    <t>Total Inductor Current Step Change</t>
  </si>
  <si>
    <t>S</t>
  </si>
  <si>
    <t>s</t>
  </si>
  <si>
    <t>Hz</t>
  </si>
  <si>
    <t>Inductance Tolerance</t>
  </si>
  <si>
    <t>𝜏</t>
  </si>
  <si>
    <t>Compensation Resistance (Calculated)</t>
  </si>
  <si>
    <t>Compensation Resistance (Used)</t>
  </si>
  <si>
    <t>Ω</t>
  </si>
  <si>
    <t>Switching Frequency Tolerance</t>
  </si>
  <si>
    <r>
      <t>TOL</t>
    </r>
    <r>
      <rPr>
        <vertAlign val="subscript"/>
        <sz val="11"/>
        <color theme="1"/>
        <rFont val="Calibri"/>
        <family val="2"/>
        <scheme val="minor"/>
      </rPr>
      <t>fSW</t>
    </r>
  </si>
  <si>
    <r>
      <t>C</t>
    </r>
    <r>
      <rPr>
        <vertAlign val="subscript"/>
        <sz val="11"/>
        <rFont val="Calibri"/>
        <family val="2"/>
        <scheme val="minor"/>
      </rPr>
      <t>OUT(min)(reg)</t>
    </r>
  </si>
  <si>
    <t>Minimum Output Capacitance (regulated case)</t>
  </si>
  <si>
    <t>Minimum Output Capacitance (saturated case)</t>
  </si>
  <si>
    <r>
      <t>C</t>
    </r>
    <r>
      <rPr>
        <vertAlign val="subscript"/>
        <sz val="11"/>
        <rFont val="Calibri"/>
        <family val="2"/>
        <scheme val="minor"/>
      </rPr>
      <t>OUT(min)(sat)</t>
    </r>
  </si>
  <si>
    <t>Minimum Output Capacitance (Calculated)</t>
  </si>
  <si>
    <t>Minimum Output Capacitance (Used)</t>
  </si>
  <si>
    <t>Inner Loop Cutoff Frequency</t>
  </si>
  <si>
    <r>
      <t>BW</t>
    </r>
    <r>
      <rPr>
        <vertAlign val="subscript"/>
        <sz val="11"/>
        <rFont val="Calibri"/>
        <family val="2"/>
        <scheme val="minor"/>
      </rPr>
      <t>INNER</t>
    </r>
  </si>
  <si>
    <t>Maximum Bandwidth</t>
  </si>
  <si>
    <t>Error Amplifier Transconductance</t>
  </si>
  <si>
    <t>Internal Timing Parameter</t>
  </si>
  <si>
    <t>Internal Timing Parameter Tolerance</t>
  </si>
  <si>
    <r>
      <t>TOL</t>
    </r>
    <r>
      <rPr>
        <vertAlign val="subscript"/>
        <sz val="11"/>
        <color theme="1"/>
        <rFont val="Calibri"/>
        <family val="2"/>
        <scheme val="minor"/>
      </rPr>
      <t>𝜏</t>
    </r>
  </si>
  <si>
    <r>
      <t>TOL</t>
    </r>
    <r>
      <rPr>
        <vertAlign val="subscript"/>
        <sz val="11"/>
        <color theme="1"/>
        <rFont val="Calibri"/>
        <family val="2"/>
        <scheme val="minor"/>
      </rPr>
      <t>IND</t>
    </r>
  </si>
  <si>
    <t>Enter the rise and fall time of the transient load step.</t>
  </si>
  <si>
    <t>Primary Compensation Capacitance (Calculated)</t>
  </si>
  <si>
    <t>Primary Compensation Capacitance (Used)</t>
  </si>
  <si>
    <t>This is the calculated primary compensation capacitance value.</t>
  </si>
  <si>
    <t>This is the minimum output capacitance required, assuming the loop remains in regulation under all conditions.</t>
  </si>
  <si>
    <t>This is the minimum output capacitance required, assuming the loop saturates during a transient.</t>
  </si>
  <si>
    <t>This is the minimum output capacitance required to achieve the specified transient performance. It is the maximum of the two values calculated above.</t>
  </si>
  <si>
    <t>The is the minimum compensation resistance required to achieve the transient performance requirements.</t>
  </si>
  <si>
    <t>This is the calculated ripple current in each inductor.</t>
  </si>
  <si>
    <t>This is the total load step, once the inductor ripple current has been added to the load step current.</t>
  </si>
  <si>
    <t>Enter the minimum capacitance used in the application. Its value must be greater than the minimum calculated output capacitance, taking into consideration, tolerance, temperature effects, DC bias, aging, etc.</t>
  </si>
  <si>
    <t>Cells with this color are cells in which you must enter your application parameters.</t>
  </si>
  <si>
    <t>Cells with this color are cells that contain fixed parameters. Do not change the values in these cells.</t>
  </si>
  <si>
    <t>Cells with this color are cells that display calculated values. Do not change the values in these cells.</t>
  </si>
  <si>
    <t>Enter the maximum input voltage.</t>
  </si>
  <si>
    <t>Enter the switching frequency: 1.5 MHz or 2.25 MHz.</t>
  </si>
  <si>
    <t>Recommended Bandwidth</t>
  </si>
  <si>
    <r>
      <t>BW</t>
    </r>
    <r>
      <rPr>
        <vertAlign val="subscript"/>
        <sz val="11"/>
        <color theme="1"/>
        <rFont val="Calibri"/>
        <family val="2"/>
        <scheme val="minor"/>
      </rPr>
      <t>max</t>
    </r>
  </si>
  <si>
    <t>Target Bandwidth</t>
  </si>
  <si>
    <r>
      <t>BW</t>
    </r>
    <r>
      <rPr>
        <vertAlign val="subscript"/>
        <sz val="11"/>
        <color theme="1"/>
        <rFont val="Calibri"/>
        <family val="2"/>
        <scheme val="minor"/>
      </rPr>
      <t>T</t>
    </r>
  </si>
  <si>
    <t>Enter a target BW, between the values of the previous 2 cells.  Values closer to 200 kHz are recommended for simpler designs.</t>
  </si>
  <si>
    <t>This is the calculated bandwidth of the converter using the above component values.</t>
  </si>
  <si>
    <t>Bandwidth</t>
  </si>
  <si>
    <t>Secondary Compensation Capacitance Pole</t>
  </si>
  <si>
    <r>
      <t>f</t>
    </r>
    <r>
      <rPr>
        <vertAlign val="subscript"/>
        <sz val="11"/>
        <rFont val="Calibri"/>
        <family val="2"/>
        <scheme val="minor"/>
      </rPr>
      <t>pole</t>
    </r>
  </si>
  <si>
    <r>
      <rPr>
        <sz val="11"/>
        <color theme="1"/>
        <rFont val="Arial"/>
        <family val="2"/>
      </rPr>
      <t>∆</t>
    </r>
    <r>
      <rPr>
        <sz val="9.35"/>
        <color theme="1"/>
        <rFont val="Calibri"/>
        <family val="2"/>
      </rPr>
      <t>I</t>
    </r>
    <r>
      <rPr>
        <vertAlign val="subscript"/>
        <sz val="9.35"/>
        <color theme="1"/>
        <rFont val="Calibri"/>
        <family val="2"/>
      </rPr>
      <t>OUT(max)</t>
    </r>
  </si>
  <si>
    <r>
      <rPr>
        <sz val="11"/>
        <color theme="1"/>
        <rFont val="Arial"/>
        <family val="2"/>
      </rPr>
      <t>∆</t>
    </r>
    <r>
      <rPr>
        <sz val="9.35"/>
        <color theme="1"/>
        <rFont val="Calibri"/>
        <family val="2"/>
      </rPr>
      <t>I</t>
    </r>
    <r>
      <rPr>
        <vertAlign val="subscript"/>
        <sz val="9.35"/>
        <color theme="1"/>
        <rFont val="Calibri"/>
        <family val="2"/>
      </rPr>
      <t>OUT</t>
    </r>
    <r>
      <rPr>
        <vertAlign val="subscript"/>
        <sz val="11"/>
        <color theme="1"/>
        <rFont val="Calibri"/>
        <family val="2"/>
      </rPr>
      <t>(step)</t>
    </r>
  </si>
  <si>
    <t>Enter the internal inductor value</t>
  </si>
  <si>
    <t>Enter the number of TPSM8287Axx devices that are paralleled.</t>
  </si>
  <si>
    <r>
      <t>R</t>
    </r>
    <r>
      <rPr>
        <vertAlign val="subscript"/>
        <sz val="11"/>
        <rFont val="Calibri"/>
        <family val="2"/>
        <scheme val="minor"/>
      </rPr>
      <t>Comp1</t>
    </r>
  </si>
  <si>
    <r>
      <t>Enter the value of R</t>
    </r>
    <r>
      <rPr>
        <vertAlign val="subscript"/>
        <sz val="11"/>
        <color theme="1"/>
        <rFont val="Calibri"/>
        <family val="2"/>
        <scheme val="minor"/>
      </rPr>
      <t>Comp1</t>
    </r>
    <r>
      <rPr>
        <sz val="11"/>
        <color theme="1"/>
        <rFont val="Calibri"/>
        <family val="2"/>
        <scheme val="minor"/>
      </rPr>
      <t xml:space="preserve"> you will use. This value should be larger than the value calculated above.</t>
    </r>
  </si>
  <si>
    <r>
      <t>C</t>
    </r>
    <r>
      <rPr>
        <vertAlign val="subscript"/>
        <sz val="11"/>
        <rFont val="Calibri"/>
        <family val="2"/>
        <scheme val="minor"/>
      </rPr>
      <t>Comp1</t>
    </r>
  </si>
  <si>
    <r>
      <t>C</t>
    </r>
    <r>
      <rPr>
        <vertAlign val="subscript"/>
        <sz val="11"/>
        <rFont val="Calibri"/>
        <family val="2"/>
        <scheme val="minor"/>
      </rPr>
      <t>Comp2</t>
    </r>
  </si>
  <si>
    <r>
      <t>Enter the value of C</t>
    </r>
    <r>
      <rPr>
        <vertAlign val="subscript"/>
        <sz val="11"/>
        <color theme="1"/>
        <rFont val="Calibri"/>
        <family val="2"/>
        <scheme val="minor"/>
      </rPr>
      <t>Comp1</t>
    </r>
    <r>
      <rPr>
        <sz val="11"/>
        <color theme="1"/>
        <rFont val="Calibri"/>
        <family val="2"/>
        <scheme val="minor"/>
      </rPr>
      <t xml:space="preserve"> you will use. This value should be the closest standard value to the value calculated above.</t>
    </r>
  </si>
  <si>
    <r>
      <t>Enter the value of C</t>
    </r>
    <r>
      <rPr>
        <vertAlign val="subscript"/>
        <sz val="11"/>
        <color theme="1"/>
        <rFont val="Calibri"/>
        <family val="2"/>
        <scheme val="minor"/>
      </rPr>
      <t>Comp2</t>
    </r>
    <r>
      <rPr>
        <sz val="11"/>
        <color theme="1"/>
        <rFont val="Calibri"/>
        <family val="2"/>
        <scheme val="minor"/>
      </rPr>
      <t xml:space="preserve"> you will use.
The purpose of this capacitor is to bypass high frequency noise away from the COMP pin. Its value is not critical, and 10 pF is suitable for most applications.</t>
    </r>
  </si>
  <si>
    <r>
      <t>This is the calculated frequency of the pole created by C</t>
    </r>
    <r>
      <rPr>
        <vertAlign val="subscript"/>
        <sz val="11"/>
        <color theme="1"/>
        <rFont val="Calibri"/>
        <family val="2"/>
        <scheme val="minor"/>
      </rPr>
      <t>Comp2</t>
    </r>
    <r>
      <rPr>
        <sz val="11"/>
        <color theme="1"/>
        <rFont val="Calibri"/>
        <family val="2"/>
        <scheme val="minor"/>
      </rPr>
      <t>.</t>
    </r>
  </si>
  <si>
    <t>Important Notice and Disclaimer</t>
  </si>
  <si>
    <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t>
  </si>
  <si>
    <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t>
  </si>
  <si>
    <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t>
  </si>
  <si>
    <t>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
  </si>
  <si>
    <t>TI objects to and rejects any additional or different terms you may have proposed.  </t>
  </si>
  <si>
    <t>Enter the maximum allowable output voltage deviation during a load transient. For typical applications, use the maximum overall voltage tolerance minus 0.8% for the DC accuracy of the TPSM8287Axx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</si>
</sst>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E+0"/>
    <numFmt numFmtId="167" formatCode="0E+00"/>
    <numFmt numFmtId="168" formatCode="##0E+0"/>
  </numFmts>
  <fonts count="17" x14ac:knownFonts="1">
    <font>
      <sz val="11"/>
      <color theme="1"/>
      <name val="Calibri"/>
      <family val="2"/>
      <scheme val="minor"/>
    </font>
    <font>
      <sz val="11"/>
      <color rgb="FF3F3F76"/>
      <name val="Calibri"/>
      <family val="2"/>
      <scheme val="minor"/>
    </font>
    <font>
      <b/>
      <sz val="11"/>
      <color rgb="FFFA7D00"/>
      <name val="Calibri"/>
      <family val="2"/>
      <scheme val="minor"/>
    </font>
    <font>
      <vertAlign val="subscript"/>
      <sz val="11"/>
      <color theme="1"/>
      <name val="Calibri"/>
      <family val="2"/>
      <scheme val="minor"/>
    </font>
    <font>
      <sz val="11"/>
      <color theme="1"/>
      <name val="Calibri"/>
      <family val="2"/>
    </font>
    <font>
      <sz val="11"/>
      <color theme="0"/>
      <name val="Calibri"/>
      <family val="2"/>
      <scheme val="minor"/>
    </font>
    <font>
      <sz val="11"/>
      <color theme="1"/>
      <name val="Arial"/>
      <family val="2"/>
    </font>
    <font>
      <sz val="9.35"/>
      <color theme="1"/>
      <name val="Calibri"/>
      <family val="2"/>
    </font>
    <font>
      <vertAlign val="subscript"/>
      <sz val="9.35"/>
      <color theme="1"/>
      <name val="Calibri"/>
      <family val="2"/>
    </font>
    <font>
      <vertAlign val="subscript"/>
      <sz val="11"/>
      <color theme="1"/>
      <name val="Arial"/>
      <family val="2"/>
    </font>
    <font>
      <sz val="11"/>
      <name val="Calibri"/>
      <family val="2"/>
      <scheme val="minor"/>
    </font>
    <font>
      <vertAlign val="subscript"/>
      <sz val="11"/>
      <name val="Calibri"/>
      <family val="2"/>
      <scheme val="minor"/>
    </font>
    <font>
      <sz val="11"/>
      <color theme="1"/>
      <name val="Calibri"/>
      <family val="2"/>
      <scheme val="minor"/>
    </font>
    <font>
      <vertAlign val="subscript"/>
      <sz val="11"/>
      <color theme="1"/>
      <name val="Calibri"/>
      <family val="2"/>
    </font>
    <font>
      <sz val="10"/>
      <color theme="1"/>
      <name val="Franklin Gothic Medium"/>
      <family val="2"/>
    </font>
    <font>
      <sz val="4"/>
      <color rgb="FF555555"/>
      <name val="Franklin Gothic Medium"/>
      <family val="2"/>
    </font>
    <font>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DE000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41">
    <xf numFmtId="0" fontId="0" fillId="0" borderId="0" xfId="0"/>
    <xf numFmtId="0" fontId="5" fillId="4" borderId="2" xfId="0" applyFont="1" applyFill="1" applyBorder="1" applyAlignment="1">
      <alignment horizontal="center" vertical="center"/>
    </xf>
    <xf numFmtId="0" fontId="0" fillId="0" borderId="2" xfId="0" applyBorder="1" applyAlignment="1">
      <alignment vertical="center"/>
    </xf>
    <xf numFmtId="0" fontId="5" fillId="4" borderId="2"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1" fillId="2" borderId="2" xfId="1" applyBorder="1" applyAlignment="1" applyProtection="1">
      <alignment horizontal="center" vertical="center"/>
    </xf>
    <xf numFmtId="0" fontId="2" fillId="3" borderId="2" xfId="2" applyBorder="1" applyAlignment="1" applyProtection="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48" fontId="2" fillId="3" borderId="2" xfId="2" applyNumberFormat="1" applyBorder="1" applyAlignment="1" applyProtection="1">
      <alignment horizontal="center" vertical="center"/>
    </xf>
    <xf numFmtId="0" fontId="1" fillId="2" borderId="1" xfId="1" applyAlignment="1" applyProtection="1">
      <alignment horizontal="center" vertical="center"/>
      <protection locked="0"/>
    </xf>
    <xf numFmtId="48" fontId="2" fillId="3" borderId="1" xfId="2" applyNumberFormat="1" applyAlignment="1" applyProtection="1">
      <alignment horizontal="center" vertical="center"/>
      <protection locked="0"/>
    </xf>
    <xf numFmtId="167" fontId="1" fillId="2" borderId="3" xfId="1" applyNumberFormat="1" applyBorder="1" applyAlignment="1" applyProtection="1">
      <alignment horizontal="center" vertical="center"/>
      <protection locked="0"/>
    </xf>
    <xf numFmtId="48" fontId="0" fillId="0" borderId="2" xfId="0" applyNumberFormat="1" applyBorder="1" applyAlignment="1">
      <alignment horizontal="center" vertical="center"/>
    </xf>
    <xf numFmtId="9" fontId="0" fillId="0" borderId="2" xfId="3" applyFont="1" applyBorder="1" applyAlignment="1">
      <alignment horizontal="center" vertical="center"/>
    </xf>
    <xf numFmtId="166" fontId="1" fillId="2" borderId="1" xfId="1" applyNumberFormat="1" applyAlignment="1" applyProtection="1">
      <alignment horizontal="center" vertical="center"/>
      <protection locked="0"/>
    </xf>
    <xf numFmtId="48" fontId="1" fillId="2" borderId="1" xfId="1" applyNumberFormat="1" applyAlignment="1" applyProtection="1">
      <alignment horizontal="center" vertical="center"/>
      <protection locked="0"/>
    </xf>
    <xf numFmtId="166" fontId="0" fillId="0" borderId="0" xfId="0" applyNumberFormat="1" applyAlignment="1">
      <alignment horizontal="center" vertical="center"/>
    </xf>
    <xf numFmtId="168" fontId="1" fillId="2" borderId="1" xfId="1" applyNumberFormat="1" applyAlignment="1" applyProtection="1">
      <alignment horizontal="center" vertical="center"/>
      <protection locked="0"/>
    </xf>
    <xf numFmtId="168" fontId="1" fillId="2" borderId="1" xfId="1" applyNumberFormat="1" applyAlignment="1" applyProtection="1">
      <alignment horizontal="center" vertical="center"/>
    </xf>
    <xf numFmtId="168" fontId="2" fillId="3" borderId="1" xfId="2" applyNumberFormat="1" applyAlignment="1" applyProtection="1">
      <alignment horizontal="center" vertical="center"/>
      <protection locked="0"/>
    </xf>
    <xf numFmtId="168" fontId="10" fillId="0" borderId="1" xfId="2" applyNumberFormat="1" applyFont="1" applyFill="1" applyAlignment="1" applyProtection="1">
      <alignment horizontal="center" vertical="center"/>
      <protection locked="0"/>
    </xf>
    <xf numFmtId="165" fontId="2" fillId="3" borderId="1" xfId="2" applyNumberFormat="1" applyAlignment="1" applyProtection="1">
      <alignment horizontal="center" vertical="center"/>
      <protection locked="0"/>
    </xf>
    <xf numFmtId="168" fontId="2" fillId="3" borderId="1" xfId="2" applyNumberFormat="1" applyAlignment="1" applyProtection="1">
      <alignment horizontal="center" vertical="center"/>
    </xf>
    <xf numFmtId="166" fontId="2" fillId="3" borderId="1" xfId="2" applyNumberFormat="1" applyAlignment="1" applyProtection="1">
      <alignment horizontal="center" vertical="center"/>
      <protection locked="0"/>
    </xf>
    <xf numFmtId="0" fontId="14" fillId="0" borderId="0" xfId="0" applyFont="1" applyAlignment="1">
      <alignment vertical="center" wrapText="1"/>
    </xf>
    <xf numFmtId="0" fontId="15" fillId="0" borderId="0" xfId="0" applyFont="1" applyAlignment="1">
      <alignment vertical="center" wrapText="1"/>
    </xf>
    <xf numFmtId="0" fontId="16" fillId="0" borderId="0" xfId="4" applyAlignment="1">
      <alignment vertical="center" wrapText="1"/>
    </xf>
    <xf numFmtId="164" fontId="1" fillId="2" borderId="1" xfId="1" applyNumberFormat="1" applyAlignment="1" applyProtection="1">
      <alignment horizontal="center"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5">
    <cellStyle name="Calculation" xfId="2" builtinId="22"/>
    <cellStyle name="Hyperlink" xfId="4" builtinId="8"/>
    <cellStyle name="Input" xfId="1" builtinId="20"/>
    <cellStyle name="Normal" xfId="0" builtinId="0"/>
    <cellStyle name="Percent" xfId="3" builtinId="5"/>
  </cellStyles>
  <dxfs count="0"/>
  <tableStyles count="0" defaultTableStyle="TableStyleMedium2" defaultPivotStyle="PivotStyleLight16"/>
  <colors>
    <mruColors>
      <color rgb="FFDE0000"/>
      <color rgb="FFDEFFFF"/>
      <color rgb="FF9C0006"/>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57712</xdr:colOff>
      <xdr:row>5</xdr:row>
      <xdr:rowOff>47625</xdr:rowOff>
    </xdr:from>
    <xdr:to>
      <xdr:col>14</xdr:col>
      <xdr:colOff>297040</xdr:colOff>
      <xdr:row>23</xdr:row>
      <xdr:rowOff>131532</xdr:rowOff>
    </xdr:to>
    <xdr:pic>
      <xdr:nvPicPr>
        <xdr:cNvPr id="2" name="Picture 1">
          <a:extLst>
            <a:ext uri="{FF2B5EF4-FFF2-40B4-BE49-F238E27FC236}">
              <a16:creationId xmlns:a16="http://schemas.microsoft.com/office/drawing/2014/main" id="{FBCE56E9-C49B-4836-80CD-B007A7FB4958}"/>
            </a:ext>
          </a:extLst>
        </xdr:cNvPr>
        <xdr:cNvPicPr>
          <a:picLocks noChangeAspect="1"/>
        </xdr:cNvPicPr>
      </xdr:nvPicPr>
      <xdr:blipFill>
        <a:blip xmlns:r="http://schemas.openxmlformats.org/officeDocument/2006/relationships" r:embed="rId1"/>
        <a:stretch>
          <a:fillRect/>
        </a:stretch>
      </xdr:blipFill>
      <xdr:spPr>
        <a:xfrm>
          <a:off x="10320900" y="985838"/>
          <a:ext cx="6156258" cy="4880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i.com/legal/terms-conditions/terms-of-sa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031B-1F8F-466A-B476-3CBDA3689CE2}">
  <dimension ref="A1:H33"/>
  <sheetViews>
    <sheetView showGridLines="0" tabSelected="1" zoomScale="115" zoomScaleNormal="115" workbookViewId="0">
      <selection activeCell="E28" sqref="E28"/>
    </sheetView>
  </sheetViews>
  <sheetFormatPr defaultColWidth="9" defaultRowHeight="15" x14ac:dyDescent="0.25"/>
  <cols>
    <col min="1" max="1" width="44.42578125" style="4" customWidth="1"/>
    <col min="2" max="2" width="12.85546875" style="13" customWidth="1"/>
    <col min="3" max="3" width="16.7109375" style="13" bestFit="1" customWidth="1"/>
    <col min="4" max="4" width="9.28515625" style="13" customWidth="1"/>
    <col min="5" max="5" width="58.5703125" style="14" customWidth="1"/>
    <col min="6" max="17" width="9" style="4"/>
    <col min="18" max="18" width="20.7109375" style="4" bestFit="1" customWidth="1"/>
    <col min="19" max="19" width="9.85546875" style="4" customWidth="1"/>
    <col min="20" max="16384" width="9" style="4"/>
  </cols>
  <sheetData>
    <row r="1" spans="1:8" x14ac:dyDescent="0.25">
      <c r="A1" s="1" t="s">
        <v>20</v>
      </c>
      <c r="B1" s="1" t="s">
        <v>21</v>
      </c>
      <c r="C1" s="1" t="s">
        <v>22</v>
      </c>
      <c r="D1" s="1" t="s">
        <v>23</v>
      </c>
      <c r="E1" s="3" t="s">
        <v>28</v>
      </c>
    </row>
    <row r="2" spans="1:8" x14ac:dyDescent="0.25">
      <c r="A2" s="2" t="s">
        <v>10</v>
      </c>
      <c r="B2" s="5" t="s">
        <v>17</v>
      </c>
      <c r="C2" s="16">
        <v>1</v>
      </c>
      <c r="D2" s="5"/>
      <c r="E2" s="6" t="s">
        <v>85</v>
      </c>
    </row>
    <row r="3" spans="1:8" x14ac:dyDescent="0.25">
      <c r="A3" s="2" t="s">
        <v>9</v>
      </c>
      <c r="B3" s="7" t="s">
        <v>16</v>
      </c>
      <c r="C3" s="16">
        <v>5</v>
      </c>
      <c r="D3" s="5" t="s">
        <v>0</v>
      </c>
      <c r="E3" s="6" t="s">
        <v>71</v>
      </c>
      <c r="G3" s="9">
        <v>123</v>
      </c>
      <c r="H3" s="4" t="s">
        <v>68</v>
      </c>
    </row>
    <row r="4" spans="1:8" x14ac:dyDescent="0.25">
      <c r="A4" s="2" t="s">
        <v>8</v>
      </c>
      <c r="B4" s="7" t="s">
        <v>15</v>
      </c>
      <c r="C4" s="16">
        <v>0.75</v>
      </c>
      <c r="D4" s="5" t="s">
        <v>0</v>
      </c>
      <c r="E4" s="6" t="s">
        <v>26</v>
      </c>
      <c r="G4" s="10">
        <v>123</v>
      </c>
      <c r="H4" s="4" t="s">
        <v>70</v>
      </c>
    </row>
    <row r="5" spans="1:8" ht="18" x14ac:dyDescent="0.25">
      <c r="A5" s="2" t="s">
        <v>11</v>
      </c>
      <c r="B5" s="7" t="s">
        <v>83</v>
      </c>
      <c r="C5" s="16">
        <v>8</v>
      </c>
      <c r="D5" s="5" t="s">
        <v>1</v>
      </c>
      <c r="E5" s="6" t="s">
        <v>27</v>
      </c>
      <c r="G5" s="5">
        <v>123</v>
      </c>
      <c r="H5" s="4" t="s">
        <v>69</v>
      </c>
    </row>
    <row r="6" spans="1:8" ht="42.75" customHeight="1" x14ac:dyDescent="0.25">
      <c r="A6" s="35" t="s">
        <v>7</v>
      </c>
      <c r="B6" s="37" t="s">
        <v>14</v>
      </c>
      <c r="C6" s="34">
        <v>0.02</v>
      </c>
      <c r="D6" s="5"/>
      <c r="E6" s="39" t="s">
        <v>99</v>
      </c>
    </row>
    <row r="7" spans="1:8" x14ac:dyDescent="0.25">
      <c r="A7" s="36"/>
      <c r="B7" s="38"/>
      <c r="C7" s="17">
        <f>C4*C6</f>
        <v>1.4999999999999999E-2</v>
      </c>
      <c r="D7" s="5" t="s">
        <v>0</v>
      </c>
      <c r="E7" s="40"/>
    </row>
    <row r="8" spans="1:8" ht="18.75" x14ac:dyDescent="0.25">
      <c r="A8" s="2" t="s">
        <v>12</v>
      </c>
      <c r="B8" s="8" t="s">
        <v>18</v>
      </c>
      <c r="C8" s="18">
        <v>9.9999999999999995E-7</v>
      </c>
      <c r="D8" s="5" t="s">
        <v>34</v>
      </c>
      <c r="E8" s="6" t="s">
        <v>57</v>
      </c>
    </row>
    <row r="9" spans="1:8" ht="18" x14ac:dyDescent="0.25">
      <c r="A9" s="2" t="s">
        <v>52</v>
      </c>
      <c r="B9" s="5" t="s">
        <v>29</v>
      </c>
      <c r="C9" s="19">
        <v>1.5E-3</v>
      </c>
      <c r="D9" s="5" t="s">
        <v>33</v>
      </c>
      <c r="E9" s="6"/>
    </row>
    <row r="10" spans="1:8" x14ac:dyDescent="0.25">
      <c r="A10" s="2" t="s">
        <v>53</v>
      </c>
      <c r="B10" s="8" t="s">
        <v>37</v>
      </c>
      <c r="C10" s="19">
        <v>1.2500000000000001E-5</v>
      </c>
      <c r="D10" s="5" t="s">
        <v>34</v>
      </c>
      <c r="E10" s="6"/>
    </row>
    <row r="11" spans="1:8" ht="18" x14ac:dyDescent="0.25">
      <c r="A11" s="2" t="s">
        <v>54</v>
      </c>
      <c r="B11" s="5" t="s">
        <v>55</v>
      </c>
      <c r="C11" s="20">
        <v>0.3</v>
      </c>
      <c r="D11" s="5"/>
      <c r="E11" s="6"/>
    </row>
    <row r="12" spans="1:8" ht="18" x14ac:dyDescent="0.25">
      <c r="A12" s="2" t="s">
        <v>5</v>
      </c>
      <c r="B12" s="5" t="s">
        <v>13</v>
      </c>
      <c r="C12" s="21">
        <v>1500000</v>
      </c>
      <c r="D12" s="5" t="s">
        <v>35</v>
      </c>
      <c r="E12" s="6" t="s">
        <v>72</v>
      </c>
    </row>
    <row r="13" spans="1:8" ht="18" x14ac:dyDescent="0.25">
      <c r="A13" s="2" t="s">
        <v>41</v>
      </c>
      <c r="B13" s="5" t="s">
        <v>42</v>
      </c>
      <c r="C13" s="20">
        <v>0.1</v>
      </c>
      <c r="D13" s="5"/>
      <c r="E13" s="6"/>
    </row>
    <row r="14" spans="1:8" x14ac:dyDescent="0.25">
      <c r="A14" s="2" t="s">
        <v>6</v>
      </c>
      <c r="B14" s="5" t="s">
        <v>25</v>
      </c>
      <c r="C14" s="24">
        <v>1.4999999999999999E-7</v>
      </c>
      <c r="D14" s="5" t="s">
        <v>3</v>
      </c>
      <c r="E14" s="6" t="s">
        <v>84</v>
      </c>
    </row>
    <row r="15" spans="1:8" ht="18" x14ac:dyDescent="0.25">
      <c r="A15" s="2" t="s">
        <v>36</v>
      </c>
      <c r="B15" s="5" t="s">
        <v>56</v>
      </c>
      <c r="C15" s="20">
        <v>0.2</v>
      </c>
      <c r="D15" s="5"/>
      <c r="E15" s="6"/>
    </row>
    <row r="16" spans="1:8" ht="18" x14ac:dyDescent="0.25">
      <c r="A16" s="2" t="s">
        <v>51</v>
      </c>
      <c r="B16" s="5" t="s">
        <v>74</v>
      </c>
      <c r="C16" s="26">
        <f>C12/4</f>
        <v>375000</v>
      </c>
      <c r="D16" s="5" t="s">
        <v>35</v>
      </c>
      <c r="E16" s="6"/>
    </row>
    <row r="17" spans="1:5" x14ac:dyDescent="0.25">
      <c r="A17" s="2" t="s">
        <v>73</v>
      </c>
      <c r="B17" s="5" t="s">
        <v>4</v>
      </c>
      <c r="C17" s="27">
        <v>200000</v>
      </c>
      <c r="D17" s="5" t="s">
        <v>35</v>
      </c>
      <c r="E17" s="6"/>
    </row>
    <row r="18" spans="1:5" ht="30" x14ac:dyDescent="0.25">
      <c r="A18" s="2" t="s">
        <v>75</v>
      </c>
      <c r="B18" s="5" t="s">
        <v>76</v>
      </c>
      <c r="C18" s="24">
        <v>300000</v>
      </c>
      <c r="D18" s="5" t="s">
        <v>35</v>
      </c>
      <c r="E18" s="6" t="s">
        <v>77</v>
      </c>
    </row>
    <row r="19" spans="1:5" x14ac:dyDescent="0.25">
      <c r="A19" s="2" t="s">
        <v>30</v>
      </c>
      <c r="B19" s="7" t="s">
        <v>31</v>
      </c>
      <c r="C19" s="28">
        <f>(C4/C3)*((C3-C4)/(C2*C14*C12))</f>
        <v>2.8333333333333335</v>
      </c>
      <c r="D19" s="5" t="s">
        <v>1</v>
      </c>
      <c r="E19" s="6" t="s">
        <v>65</v>
      </c>
    </row>
    <row r="20" spans="1:5" ht="30" x14ac:dyDescent="0.25">
      <c r="A20" s="2" t="s">
        <v>32</v>
      </c>
      <c r="B20" s="7" t="s">
        <v>82</v>
      </c>
      <c r="C20" s="28">
        <f>C5+C19/2</f>
        <v>9.4166666666666661</v>
      </c>
      <c r="D20" s="5" t="s">
        <v>1</v>
      </c>
      <c r="E20" s="6" t="s">
        <v>66</v>
      </c>
    </row>
    <row r="21" spans="1:5" ht="30" x14ac:dyDescent="0.25">
      <c r="A21" s="11" t="s">
        <v>38</v>
      </c>
      <c r="B21" s="12" t="s">
        <v>86</v>
      </c>
      <c r="C21" s="30">
        <f>(1/C9)*(((PI()*C5*(C14/C2))/(4*C10*C7))-1)*(1+SQRT(C15^2+C11^2))</f>
        <v>3652.2272413730043</v>
      </c>
      <c r="D21" s="7" t="s">
        <v>40</v>
      </c>
      <c r="E21" s="6" t="s">
        <v>64</v>
      </c>
    </row>
    <row r="22" spans="1:5" ht="33" x14ac:dyDescent="0.25">
      <c r="A22" s="11" t="s">
        <v>39</v>
      </c>
      <c r="B22" s="12" t="s">
        <v>86</v>
      </c>
      <c r="C22" s="21">
        <v>6800</v>
      </c>
      <c r="D22" s="7" t="s">
        <v>40</v>
      </c>
      <c r="E22" s="6" t="s">
        <v>87</v>
      </c>
    </row>
    <row r="23" spans="1:5" ht="30" x14ac:dyDescent="0.25">
      <c r="A23" s="11" t="s">
        <v>44</v>
      </c>
      <c r="B23" s="12" t="s">
        <v>43</v>
      </c>
      <c r="C23" s="29">
        <f>((C10*C2)/(2*PI()*C14*C18))*(1+(C9*C22))*(1+SQRT(C11^2+C15^2+C13^2))</f>
        <v>6.8041639536276931E-4</v>
      </c>
      <c r="D23" s="7" t="s">
        <v>2</v>
      </c>
      <c r="E23" s="6" t="s">
        <v>61</v>
      </c>
    </row>
    <row r="24" spans="1:5" ht="30" x14ac:dyDescent="0.25">
      <c r="A24" s="11" t="s">
        <v>45</v>
      </c>
      <c r="B24" s="12" t="s">
        <v>46</v>
      </c>
      <c r="C24" s="29">
        <f>((1/C7)*((C14*C20^2)/(2*C2*C4)-(C5*C8)/(2)))*(1+C15)</f>
        <v>3.8938888888888882E-4</v>
      </c>
      <c r="D24" s="7" t="s">
        <v>2</v>
      </c>
      <c r="E24" s="6" t="s">
        <v>62</v>
      </c>
    </row>
    <row r="25" spans="1:5" ht="45" x14ac:dyDescent="0.25">
      <c r="A25" s="11" t="s">
        <v>47</v>
      </c>
      <c r="B25" s="12" t="s">
        <v>24</v>
      </c>
      <c r="C25" s="29">
        <f>MAX(C23,C24)</f>
        <v>6.8041639536276931E-4</v>
      </c>
      <c r="D25" s="7" t="s">
        <v>2</v>
      </c>
      <c r="E25" s="6" t="s">
        <v>63</v>
      </c>
    </row>
    <row r="26" spans="1:5" ht="63" customHeight="1" x14ac:dyDescent="0.25">
      <c r="A26" s="11" t="s">
        <v>48</v>
      </c>
      <c r="B26" s="12" t="s">
        <v>24</v>
      </c>
      <c r="C26" s="25">
        <v>6.9999999999999999E-4</v>
      </c>
      <c r="D26" s="7" t="s">
        <v>2</v>
      </c>
      <c r="E26" s="6" t="s">
        <v>67</v>
      </c>
    </row>
    <row r="27" spans="1:5" ht="18" x14ac:dyDescent="0.25">
      <c r="A27" s="11" t="s">
        <v>49</v>
      </c>
      <c r="B27" s="12" t="s">
        <v>50</v>
      </c>
      <c r="C27" s="15">
        <f>C10/(2*PI()*(C14/C2)*C26)</f>
        <v>18947.01703474945</v>
      </c>
      <c r="D27" s="7" t="s">
        <v>35</v>
      </c>
      <c r="E27" s="6"/>
    </row>
    <row r="28" spans="1:5" ht="18" x14ac:dyDescent="0.25">
      <c r="A28" s="11" t="s">
        <v>58</v>
      </c>
      <c r="B28" s="12" t="s">
        <v>88</v>
      </c>
      <c r="C28" s="17">
        <f>IF(C9*C22&gt;1,2/(PI()*C27*C9*C22^2),(2*C9)/(PI()*C27))</f>
        <v>4.8442906574394445E-10</v>
      </c>
      <c r="D28" s="5" t="s">
        <v>2</v>
      </c>
      <c r="E28" s="6" t="s">
        <v>60</v>
      </c>
    </row>
    <row r="29" spans="1:5" ht="33" x14ac:dyDescent="0.25">
      <c r="A29" s="11" t="s">
        <v>59</v>
      </c>
      <c r="B29" s="12" t="s">
        <v>88</v>
      </c>
      <c r="C29" s="22">
        <v>4.3000000000000001E-10</v>
      </c>
      <c r="D29" s="5" t="s">
        <v>2</v>
      </c>
      <c r="E29" s="6" t="s">
        <v>90</v>
      </c>
    </row>
    <row r="30" spans="1:5" ht="63" x14ac:dyDescent="0.25">
      <c r="A30" s="11" t="s">
        <v>19</v>
      </c>
      <c r="B30" s="12" t="s">
        <v>89</v>
      </c>
      <c r="C30" s="24">
        <v>9.9999999999999994E-12</v>
      </c>
      <c r="D30" s="5" t="s">
        <v>2</v>
      </c>
      <c r="E30" s="6" t="s">
        <v>91</v>
      </c>
    </row>
    <row r="31" spans="1:5" ht="18" x14ac:dyDescent="0.25">
      <c r="A31" s="11" t="s">
        <v>80</v>
      </c>
      <c r="B31" s="12" t="s">
        <v>81</v>
      </c>
      <c r="C31" s="15">
        <f>1/(2*PI()*C30*C22)</f>
        <v>2340513.8689984609</v>
      </c>
      <c r="D31" s="5" t="s">
        <v>35</v>
      </c>
      <c r="E31" s="6" t="s">
        <v>92</v>
      </c>
    </row>
    <row r="32" spans="1:5" ht="30" x14ac:dyDescent="0.25">
      <c r="A32" s="11" t="s">
        <v>79</v>
      </c>
      <c r="B32" s="12" t="s">
        <v>4</v>
      </c>
      <c r="C32" s="26">
        <f>C27*2*(1+C9*C22)</f>
        <v>424413.18157838768</v>
      </c>
      <c r="D32" s="5" t="s">
        <v>35</v>
      </c>
      <c r="E32" s="6" t="s">
        <v>78</v>
      </c>
    </row>
    <row r="33" spans="3:3" x14ac:dyDescent="0.25">
      <c r="C33" s="23"/>
    </row>
  </sheetData>
  <sheetProtection selectLockedCells="1"/>
  <mergeCells count="3">
    <mergeCell ref="A6:A7"/>
    <mergeCell ref="B6:B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C42D-FA4A-4E26-8643-450DF628F2A8}">
  <dimension ref="B2:B7"/>
  <sheetViews>
    <sheetView workbookViewId="0">
      <selection activeCell="B11" sqref="B11"/>
    </sheetView>
  </sheetViews>
  <sheetFormatPr defaultRowHeight="15" x14ac:dyDescent="0.25"/>
  <cols>
    <col min="2" max="2" width="97.85546875" customWidth="1"/>
  </cols>
  <sheetData>
    <row r="2" spans="2:2" x14ac:dyDescent="0.25">
      <c r="B2" s="31" t="s">
        <v>93</v>
      </c>
    </row>
    <row r="3" spans="2:2" ht="20.25" x14ac:dyDescent="0.25">
      <c r="B3" s="32" t="s">
        <v>94</v>
      </c>
    </row>
    <row r="4" spans="2:2" x14ac:dyDescent="0.25">
      <c r="B4" s="32" t="s">
        <v>95</v>
      </c>
    </row>
    <row r="5" spans="2:2" ht="20.25" x14ac:dyDescent="0.25">
      <c r="B5" s="32" t="s">
        <v>96</v>
      </c>
    </row>
    <row r="6" spans="2:2" ht="45" x14ac:dyDescent="0.25">
      <c r="B6" s="33" t="s">
        <v>97</v>
      </c>
    </row>
    <row r="7" spans="2:2" x14ac:dyDescent="0.25">
      <c r="B7" s="32" t="s">
        <v>98</v>
      </c>
    </row>
  </sheetData>
  <hyperlinks>
    <hyperlink ref="B6" r:id="rId1" display="https://www.ti.com/legal/terms-conditions/terms-of-sale.html" xr:uid="{EB3E79D0-AE55-4A2B-8508-FC26709C76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TPSM8287Axx</vt:lpstr>
      <vt:lpstr>Important Notice and Disclaimer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Priego, Antonio</dc:creator>
  <cp:lastModifiedBy>T. Nachiketh Karanth</cp:lastModifiedBy>
  <dcterms:created xsi:type="dcterms:W3CDTF">2020-12-16T16:28:26Z</dcterms:created>
  <dcterms:modified xsi:type="dcterms:W3CDTF">2025-06-18T15:02:23Z</dcterms:modified>
</cp:coreProperties>
</file>