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nachiketh\#N\New folder\PRID2\Power Regulator R2.0\"/>
    </mc:Choice>
  </mc:AlternateContent>
  <xr:revisionPtr revIDLastSave="0" documentId="13_ncr:1_{3D671C6A-1099-4142-8436-E02C796434A9}" xr6:coauthVersionLast="47" xr6:coauthVersionMax="47" xr10:uidLastSave="{00000000-0000-0000-0000-000000000000}"/>
  <bookViews>
    <workbookView xWindow="-120" yWindow="-120" windowWidth="29040" windowHeight="15720" tabRatio="754" xr2:uid="{00000000-000D-0000-FFFF-FFFF00000000}"/>
  </bookViews>
  <sheets>
    <sheet name="TPSM8287Axx" sheetId="44" r:id="rId1"/>
    <sheet name="Important Notice and Disclaimer" sheetId="4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4" l="1"/>
  <c r="C19" i="44"/>
  <c r="C20" i="44" s="1"/>
  <c r="C16" i="44" l="1"/>
  <c r="C23" i="44" l="1"/>
  <c r="C27" i="44" l="1"/>
  <c r="C32" i="44" s="1"/>
  <c r="C7" i="44" l="1"/>
  <c r="C21" i="44" l="1"/>
  <c r="C24" i="44"/>
  <c r="C25" i="44" s="1"/>
  <c r="C28" i="44"/>
</calcChain>
</file>

<file path=xl/sharedStrings.xml><?xml version="1.0" encoding="utf-8"?>
<sst xmlns="http://schemas.openxmlformats.org/spreadsheetml/2006/main" count="122" uniqueCount="100">
  <si>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</si>
  <si>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</si>
  <si>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</si>
  <si>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</si>
  <si>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</si>
  <si>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</si>
  <si>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</si>
  <si>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</si>
  <si>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</si>
  <si>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</si>
  <si>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</si>
  <si>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</si>
  <si>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</si>
  <si>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</si>
  <si>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</si>
  <si>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</si>
  <si>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</si>
  <si>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</si>
  <si>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</si>
  <si>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</si>
  <si>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</si>
  <si>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</si>
  <si>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</si>
  <si>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</si>
  <si>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</si>
  <si>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</si>
  <si>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</si>
  <si>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</si>
  <si>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</si>
  <si>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</si>
  <si>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</si>
  <si>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</si>
  <si>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</si>
  <si>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</si>
  <si>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</si>
  <si>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</si>
  <si>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</si>
  <si>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</si>
  <si>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(Calculated)</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</si>
  <si>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</si>
  <si>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</si>
  <si>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</si>
  <si>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</si>
  <si>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</si>
  <si>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</si>
  <si>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</si>
  <si>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</si>
  <si>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</si>
  <si>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</si>
  <si>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Inner Loop Cutoff Frequency</t>
  </si>
  <si>
    <r>
      <t>BW</t>
    </r>
    <r>
      <rPr>
        <vertAlign val="subscript"/>
        <sz val="11"/>
        <rFont val="Calibri"/>
        <family val="2"/>
        <scheme val="minor"/>
      </rPr>
      <t>INNER</t>
    </r>
  </si>
  <si>
    <t>Maximum Bandwidth</t>
  </si>
  <si>
    <t>Error Amplifier Transconductance</t>
  </si>
  <si>
    <t>Internal Timing Parameter</t>
  </si>
  <si>
    <t>Internal Timing Parameter Tolerance</t>
  </si>
  <si>
    <r>
      <t>TOL</t>
    </r>
    <r>
      <rPr>
        <vertAlign val="subscript"/>
        <sz val="11"/>
        <color theme="1"/>
        <rFont val="Calibri"/>
        <family val="2"/>
        <scheme val="minor"/>
      </rPr>
      <t>𝜏</t>
    </r>
  </si>
  <si>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</si>
  <si>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</si>
  <si>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</si>
  <si>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</si>
  <si>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</si>
  <si>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</si>
  <si>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</si>
  <si>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</si>
  <si>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</si>
  <si>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</si>
  <si>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</si>
  <si>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Enter the minimum capacitance used in the application. Its value must be greater than the minimum calculated output capacitance, taking into consideration, tolerance, temperature effects, DC bias, aging, etc.</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</si>
  <si>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</si>
  <si>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</si>
  <si>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</si>
  <si>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</si>
  <si>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Enter the switching frequency: 1.5 MHz or 2.25 MHz.</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</si>
  <si>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</si>
  <si>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</si>
  <si>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</si>
  <si>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</si>
  <si>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</si>
  <si>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</si>
  <si>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</si>
  <si>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</si>
  <si>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</si>
  <si>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</si>
  <si>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</si>
  <si>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t>Enter the internal inductor value</t>
  </si>
  <si>
    <t>Enter the number of TPSM8287Axx devices that are paralleled.</t>
  </si>
  <si>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</si>
  <si>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</si>
  <si>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</si>
  <si>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</si>
  <si>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</si>
  <si>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Enter the value of C</t>
    </r>
    <r>
      <rPr>
        <vertAlign val="subscript"/>
        <sz val="11"/>
        <color theme="1"/>
        <rFont val="Calibri"/>
        <family val="2"/>
        <scheme val="minor"/>
      </rPr>
      <t>Comp2</t>
    </r>
    <r>
      <rPr>
        <sz val="11"/>
        <color theme="1"/>
        <rFont val="Calibri"/>
        <family val="2"/>
        <scheme val="minor"/>
      </rPr>
      <t xml:space="preserve"> you will use.
The purpose of this capacitor is to bypass high frequency noise away from the COMP pin. Its value is not critical, and 10 pF is suitable for most applications.</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</si>
  <si>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</si>
  <si>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</si>
  <si>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</si>
  <si>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</si>
  <si>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</si>
  <si>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</si>
  <si>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</si>
  <si>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maximum allowable output voltage deviation during a load transient. For typical applications, use the maximum overall voltage tolerance minus 0.8% for the DC accuracy of the TPSM8287Axx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</si>
</sst>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1">
    <xf numFmtId="0" fontId="0" fillId="0" borderId="0" xfId="0"/>
    <xf numFmtId="0" fontId="5" fillId="4" borderId="2" xfId="0" applyFont="1" applyFill="1" applyBorder="1" applyAlignment="1">
      <alignment horizontal="center" vertical="center"/>
    </xf>
    <xf numFmtId="0" fontId="0" fillId="0" borderId="2" xfId="0" applyBorder="1" applyAlignment="1">
      <alignment vertical="center"/>
    </xf>
    <xf numFmtId="0" fontId="5" fillId="4" borderId="2"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166" fontId="0" fillId="0" borderId="0" xfId="0" applyNumberFormat="1" applyAlignment="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166" fontId="2" fillId="3" borderId="1" xfId="2" applyNumberFormat="1" applyAlignment="1" applyProtection="1">
      <alignment horizontal="center" vertical="center"/>
      <protection locked="0"/>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164" fontId="1" fillId="2" borderId="1" xfId="1" applyNumberFormat="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57712</xdr:colOff>
      <xdr:row>5</xdr:row>
      <xdr:rowOff>47625</xdr:rowOff>
    </xdr:from>
    <xdr:to>
      <xdr:col>14</xdr:col>
      <xdr:colOff>297040</xdr:colOff>
      <xdr:row>23</xdr:row>
      <xdr:rowOff>131532</xdr:rowOff>
    </xdr:to>
    <xdr:pic>
      <xdr:nvPicPr>
        <xdr:cNvPr id="2" name="Picture 1">
          <a:extLst>
            <a:ext uri="{FF2B5EF4-FFF2-40B4-BE49-F238E27FC236}">
              <a16:creationId xmlns:a16="http://schemas.microsoft.com/office/drawing/2014/main" id="{FBCE56E9-C49B-4836-80CD-B007A7FB4958}"/>
            </a:ext>
          </a:extLst>
        </xdr:cNvPr>
        <xdr:cNvPicPr>
          <a:picLocks noChangeAspect="1"/>
        </xdr:cNvPicPr>
      </xdr:nvPicPr>
      <xdr:blipFill>
        <a:blip xmlns:r="http://schemas.openxmlformats.org/officeDocument/2006/relationships" r:embed="rId1"/>
        <a:stretch>
          <a:fillRect/>
        </a:stretch>
      </xdr:blipFill>
      <xdr:spPr>
        <a:xfrm>
          <a:off x="10320900" y="985838"/>
          <a:ext cx="6156258" cy="4880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3"/>
  <sheetViews>
    <sheetView showGridLines="0" tabSelected="1" topLeftCell="A22" zoomScale="115" zoomScaleNormal="115" workbookViewId="0">
      <selection activeCell="E26" sqref="E26"/>
    </sheetView>
  </sheetViews>
  <sheetFormatPr defaultColWidth="9" defaultRowHeight="15" x14ac:dyDescent="0.25"/>
  <cols>
    <col min="1" max="1" width="44.42578125" style="4" customWidth="1"/>
    <col min="2" max="2" width="12.85546875" style="13" customWidth="1"/>
    <col min="3" max="3" width="16.7109375" style="13" bestFit="1" customWidth="1"/>
    <col min="4" max="4" width="9.28515625" style="13" customWidth="1"/>
    <col min="5" max="5" width="58.5703125" style="14" customWidth="1"/>
    <col min="6" max="17" width="9" style="4"/>
    <col min="18" max="18" width="20.7109375" style="4" bestFit="1" customWidth="1"/>
    <col min="19" max="19" width="9.85546875" style="4" customWidth="1"/>
    <col min="20" max="16384" width="9" style="4"/>
  </cols>
  <sheetData>
    <row r="1" spans="1:8" x14ac:dyDescent="0.25">
      <c r="A1" s="1" t="s">
        <v>20</v>
      </c>
      <c r="B1" s="1" t="s">
        <v>21</v>
      </c>
      <c r="C1" s="1" t="s">
        <v>22</v>
      </c>
      <c r="D1" s="1" t="s">
        <v>23</v>
      </c>
      <c r="E1" s="3" t="s">
        <v>28</v>
      </c>
    </row>
    <row r="2" spans="1:8" x14ac:dyDescent="0.25">
      <c r="A2" s="2" t="s">
        <v>10</v>
      </c>
      <c r="B2" s="5" t="s">
        <v>17</v>
      </c>
      <c r="C2" s="16">
        <v>1</v>
      </c>
      <c r="D2" s="5"/>
      <c r="E2" s="6" t="s">
        <v>85</v>
      </c>
    </row>
    <row r="3" spans="1:8" x14ac:dyDescent="0.25">
      <c r="A3" s="2" t="s">
        <v>9</v>
      </c>
      <c r="B3" s="7" t="s">
        <v>16</v>
      </c>
      <c r="C3" s="16">
        <v>5</v>
      </c>
      <c r="D3" s="5" t="s">
        <v>0</v>
      </c>
      <c r="E3" s="6" t="s">
        <v>71</v>
      </c>
      <c r="G3" s="9">
        <v>123</v>
      </c>
      <c r="H3" s="4" t="s">
        <v>68</v>
      </c>
    </row>
    <row r="4" spans="1:8" x14ac:dyDescent="0.25">
      <c r="A4" s="2" t="s">
        <v>8</v>
      </c>
      <c r="B4" s="7" t="s">
        <v>15</v>
      </c>
      <c r="C4" s="16">
        <v>1.2</v>
      </c>
      <c r="D4" s="5" t="s">
        <v>0</v>
      </c>
      <c r="E4" s="6" t="s">
        <v>26</v>
      </c>
      <c r="G4" s="10">
        <v>123</v>
      </c>
      <c r="H4" s="4" t="s">
        <v>70</v>
      </c>
    </row>
    <row r="5" spans="1:8" ht="18" x14ac:dyDescent="0.25">
      <c r="A5" s="2" t="s">
        <v>11</v>
      </c>
      <c r="B5" s="7" t="s">
        <v>83</v>
      </c>
      <c r="C5" s="16">
        <v>8</v>
      </c>
      <c r="D5" s="5" t="s">
        <v>1</v>
      </c>
      <c r="E5" s="6" t="s">
        <v>27</v>
      </c>
      <c r="G5" s="5">
        <v>123</v>
      </c>
      <c r="H5" s="4" t="s">
        <v>69</v>
      </c>
    </row>
    <row r="6" spans="1:8" ht="42.75" customHeight="1" x14ac:dyDescent="0.25">
      <c r="A6" s="35" t="s">
        <v>7</v>
      </c>
      <c r="B6" s="37" t="s">
        <v>14</v>
      </c>
      <c r="C6" s="34">
        <v>1.4999999999999999E-2</v>
      </c>
      <c r="D6" s="5"/>
      <c r="E6" s="39" t="s">
        <v>99</v>
      </c>
    </row>
    <row r="7" spans="1:8" x14ac:dyDescent="0.25">
      <c r="A7" s="36"/>
      <c r="B7" s="38"/>
      <c r="C7" s="17">
        <f>C4*C6</f>
        <v>1.7999999999999999E-2</v>
      </c>
      <c r="D7" s="5" t="s">
        <v>0</v>
      </c>
      <c r="E7" s="40"/>
    </row>
    <row r="8" spans="1:8" ht="18.75" x14ac:dyDescent="0.25">
      <c r="A8" s="2" t="s">
        <v>12</v>
      </c>
      <c r="B8" s="8" t="s">
        <v>18</v>
      </c>
      <c r="C8" s="18">
        <v>9.9999999999999995E-7</v>
      </c>
      <c r="D8" s="5" t="s">
        <v>34</v>
      </c>
      <c r="E8" s="6" t="s">
        <v>57</v>
      </c>
    </row>
    <row r="9" spans="1:8" ht="18" x14ac:dyDescent="0.25">
      <c r="A9" s="2" t="s">
        <v>52</v>
      </c>
      <c r="B9" s="5" t="s">
        <v>29</v>
      </c>
      <c r="C9" s="19">
        <v>1.5E-3</v>
      </c>
      <c r="D9" s="5" t="s">
        <v>33</v>
      </c>
      <c r="E9" s="6"/>
    </row>
    <row r="10" spans="1:8" x14ac:dyDescent="0.25">
      <c r="A10" s="2" t="s">
        <v>53</v>
      </c>
      <c r="B10" s="8" t="s">
        <v>37</v>
      </c>
      <c r="C10" s="19">
        <v>1.2500000000000001E-5</v>
      </c>
      <c r="D10" s="5" t="s">
        <v>34</v>
      </c>
      <c r="E10" s="6"/>
    </row>
    <row r="11" spans="1:8" ht="18" x14ac:dyDescent="0.25">
      <c r="A11" s="2" t="s">
        <v>54</v>
      </c>
      <c r="B11" s="5" t="s">
        <v>55</v>
      </c>
      <c r="C11" s="20">
        <v>0.3</v>
      </c>
      <c r="D11" s="5"/>
      <c r="E11" s="6"/>
    </row>
    <row r="12" spans="1:8" ht="18" x14ac:dyDescent="0.25">
      <c r="A12" s="2" t="s">
        <v>5</v>
      </c>
      <c r="B12" s="5" t="s">
        <v>13</v>
      </c>
      <c r="C12" s="21">
        <v>1500000</v>
      </c>
      <c r="D12" s="5" t="s">
        <v>35</v>
      </c>
      <c r="E12" s="6" t="s">
        <v>72</v>
      </c>
    </row>
    <row r="13" spans="1:8" ht="18" x14ac:dyDescent="0.25">
      <c r="A13" s="2" t="s">
        <v>41</v>
      </c>
      <c r="B13" s="5" t="s">
        <v>42</v>
      </c>
      <c r="C13" s="20">
        <v>0.1</v>
      </c>
      <c r="D13" s="5"/>
      <c r="E13" s="6"/>
    </row>
    <row r="14" spans="1:8" x14ac:dyDescent="0.25">
      <c r="A14" s="2" t="s">
        <v>6</v>
      </c>
      <c r="B14" s="5" t="s">
        <v>25</v>
      </c>
      <c r="C14" s="24">
        <v>1.4999999999999999E-7</v>
      </c>
      <c r="D14" s="5" t="s">
        <v>3</v>
      </c>
      <c r="E14" s="6" t="s">
        <v>84</v>
      </c>
    </row>
    <row r="15" spans="1:8" ht="18" x14ac:dyDescent="0.25">
      <c r="A15" s="2" t="s">
        <v>36</v>
      </c>
      <c r="B15" s="5" t="s">
        <v>56</v>
      </c>
      <c r="C15" s="20">
        <v>0.2</v>
      </c>
      <c r="D15" s="5"/>
      <c r="E15" s="6"/>
    </row>
    <row r="16" spans="1:8" ht="18" x14ac:dyDescent="0.25">
      <c r="A16" s="2" t="s">
        <v>51</v>
      </c>
      <c r="B16" s="5" t="s">
        <v>74</v>
      </c>
      <c r="C16" s="26">
        <f>C12/4</f>
        <v>375000</v>
      </c>
      <c r="D16" s="5" t="s">
        <v>35</v>
      </c>
      <c r="E16" s="6"/>
    </row>
    <row r="17" spans="1:5" x14ac:dyDescent="0.25">
      <c r="A17" s="2" t="s">
        <v>73</v>
      </c>
      <c r="B17" s="5" t="s">
        <v>4</v>
      </c>
      <c r="C17" s="27">
        <v>200000</v>
      </c>
      <c r="D17" s="5" t="s">
        <v>35</v>
      </c>
      <c r="E17" s="6"/>
    </row>
    <row r="18" spans="1:5" ht="30" x14ac:dyDescent="0.25">
      <c r="A18" s="2" t="s">
        <v>75</v>
      </c>
      <c r="B18" s="5" t="s">
        <v>76</v>
      </c>
      <c r="C18" s="24">
        <v>300000</v>
      </c>
      <c r="D18" s="5" t="s">
        <v>35</v>
      </c>
      <c r="E18" s="6" t="s">
        <v>77</v>
      </c>
    </row>
    <row r="19" spans="1:5" x14ac:dyDescent="0.25">
      <c r="A19" s="2" t="s">
        <v>30</v>
      </c>
      <c r="B19" s="7" t="s">
        <v>31</v>
      </c>
      <c r="C19" s="28">
        <f>(C4/C3)*((C3-C4)/(C2*C14*C12))</f>
        <v>4.0533333333333337</v>
      </c>
      <c r="D19" s="5" t="s">
        <v>1</v>
      </c>
      <c r="E19" s="6" t="s">
        <v>65</v>
      </c>
    </row>
    <row r="20" spans="1:5" ht="30" x14ac:dyDescent="0.25">
      <c r="A20" s="2" t="s">
        <v>32</v>
      </c>
      <c r="B20" s="7" t="s">
        <v>82</v>
      </c>
      <c r="C20" s="28">
        <f>C5+C19/2</f>
        <v>10.026666666666667</v>
      </c>
      <c r="D20" s="5" t="s">
        <v>1</v>
      </c>
      <c r="E20" s="6" t="s">
        <v>66</v>
      </c>
    </row>
    <row r="21" spans="1:5" ht="30" x14ac:dyDescent="0.25">
      <c r="A21" s="11" t="s">
        <v>38</v>
      </c>
      <c r="B21" s="12" t="s">
        <v>86</v>
      </c>
      <c r="C21" s="30">
        <f>(1/C9)*(((PI()*C5*(C14/C2))/(4*C10*C7))-1)*(1+SQRT(C15^2+C11^2))</f>
        <v>2892.34990919457</v>
      </c>
      <c r="D21" s="7" t="s">
        <v>40</v>
      </c>
      <c r="E21" s="6" t="s">
        <v>64</v>
      </c>
    </row>
    <row r="22" spans="1:5" ht="33" x14ac:dyDescent="0.25">
      <c r="A22" s="11" t="s">
        <v>39</v>
      </c>
      <c r="B22" s="12" t="s">
        <v>86</v>
      </c>
      <c r="C22" s="21">
        <v>7200</v>
      </c>
      <c r="D22" s="7" t="s">
        <v>40</v>
      </c>
      <c r="E22" s="6" t="s">
        <v>87</v>
      </c>
    </row>
    <row r="23" spans="1:5" ht="30" x14ac:dyDescent="0.25">
      <c r="A23" s="11" t="s">
        <v>44</v>
      </c>
      <c r="B23" s="12" t="s">
        <v>43</v>
      </c>
      <c r="C23" s="29">
        <f>((C10*C2)/(2*PI()*C14*C18))*(1+(C9*C22))*(1+SQRT(C11^2+C15^2+C13^2))</f>
        <v>7.1686727368577483E-4</v>
      </c>
      <c r="D23" s="7" t="s">
        <v>2</v>
      </c>
      <c r="E23" s="6" t="s">
        <v>61</v>
      </c>
    </row>
    <row r="24" spans="1:5" ht="30" x14ac:dyDescent="0.25">
      <c r="A24" s="11" t="s">
        <v>45</v>
      </c>
      <c r="B24" s="12" t="s">
        <v>46</v>
      </c>
      <c r="C24" s="29">
        <f>((1/C7)*((C14*C20^2)/(2*C2*C4)-(C5*C8)/(2)))*(1+C15)</f>
        <v>1.5222518518518525E-4</v>
      </c>
      <c r="D24" s="7" t="s">
        <v>2</v>
      </c>
      <c r="E24" s="6" t="s">
        <v>62</v>
      </c>
    </row>
    <row r="25" spans="1:5" ht="45" x14ac:dyDescent="0.25">
      <c r="A25" s="11" t="s">
        <v>47</v>
      </c>
      <c r="B25" s="12" t="s">
        <v>24</v>
      </c>
      <c r="C25" s="29">
        <f>MAX(C23,C24)</f>
        <v>7.1686727368577483E-4</v>
      </c>
      <c r="D25" s="7" t="s">
        <v>2</v>
      </c>
      <c r="E25" s="6" t="s">
        <v>63</v>
      </c>
    </row>
    <row r="26" spans="1:5" ht="63" customHeight="1" x14ac:dyDescent="0.25">
      <c r="A26" s="11" t="s">
        <v>48</v>
      </c>
      <c r="B26" s="12" t="s">
        <v>24</v>
      </c>
      <c r="C26" s="25">
        <v>8.0000000000000004E-4</v>
      </c>
      <c r="D26" s="7" t="s">
        <v>2</v>
      </c>
      <c r="E26" s="6" t="s">
        <v>67</v>
      </c>
    </row>
    <row r="27" spans="1:5" ht="18" x14ac:dyDescent="0.25">
      <c r="A27" s="11" t="s">
        <v>49</v>
      </c>
      <c r="B27" s="12" t="s">
        <v>50</v>
      </c>
      <c r="C27" s="15">
        <f>C10/(2*PI()*(C14/C2)*C26)</f>
        <v>16578.639905405766</v>
      </c>
      <c r="D27" s="7" t="s">
        <v>35</v>
      </c>
      <c r="E27" s="6"/>
    </row>
    <row r="28" spans="1:5" ht="18" x14ac:dyDescent="0.25">
      <c r="A28" s="11" t="s">
        <v>58</v>
      </c>
      <c r="B28" s="12" t="s">
        <v>88</v>
      </c>
      <c r="C28" s="17">
        <f>IF(C9*C22&gt;1,2/(PI()*C27*C9*C22^2),(2*C9)/(PI()*C27))</f>
        <v>4.9382716049382714E-10</v>
      </c>
      <c r="D28" s="5" t="s">
        <v>2</v>
      </c>
      <c r="E28" s="6" t="s">
        <v>60</v>
      </c>
    </row>
    <row r="29" spans="1:5" ht="33" x14ac:dyDescent="0.25">
      <c r="A29" s="11" t="s">
        <v>59</v>
      </c>
      <c r="B29" s="12" t="s">
        <v>88</v>
      </c>
      <c r="C29" s="22">
        <v>3.1999999999999998E-10</v>
      </c>
      <c r="D29" s="5" t="s">
        <v>2</v>
      </c>
      <c r="E29" s="6" t="s">
        <v>90</v>
      </c>
    </row>
    <row r="30" spans="1:5" ht="63" x14ac:dyDescent="0.25">
      <c r="A30" s="11" t="s">
        <v>19</v>
      </c>
      <c r="B30" s="12" t="s">
        <v>89</v>
      </c>
      <c r="C30" s="24">
        <v>9.9999999999999994E-12</v>
      </c>
      <c r="D30" s="5" t="s">
        <v>2</v>
      </c>
      <c r="E30" s="6" t="s">
        <v>91</v>
      </c>
    </row>
    <row r="31" spans="1:5" ht="18" x14ac:dyDescent="0.25">
      <c r="A31" s="11" t="s">
        <v>80</v>
      </c>
      <c r="B31" s="12" t="s">
        <v>81</v>
      </c>
      <c r="C31" s="15">
        <f>1/(2*PI()*C30*C22)</f>
        <v>2210485.3207207685</v>
      </c>
      <c r="D31" s="5" t="s">
        <v>35</v>
      </c>
      <c r="E31" s="6" t="s">
        <v>92</v>
      </c>
    </row>
    <row r="32" spans="1:5" ht="30" x14ac:dyDescent="0.25">
      <c r="A32" s="11" t="s">
        <v>79</v>
      </c>
      <c r="B32" s="12" t="s">
        <v>4</v>
      </c>
      <c r="C32" s="26">
        <f>C27*2*(1+C9*C22)</f>
        <v>391255.90176757611</v>
      </c>
      <c r="D32" s="5" t="s">
        <v>35</v>
      </c>
      <c r="E32" s="6" t="s">
        <v>78</v>
      </c>
    </row>
    <row r="33" spans="3:3" x14ac:dyDescent="0.25">
      <c r="C33" s="23"/>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5" x14ac:dyDescent="0.25"/>
  <cols>
    <col min="2" max="2" width="97.85546875" customWidth="1"/>
  </cols>
  <sheetData>
    <row r="2" spans="2:2" x14ac:dyDescent="0.25">
      <c r="B2" s="31" t="s">
        <v>93</v>
      </c>
    </row>
    <row r="3" spans="2:2" ht="20.25" x14ac:dyDescent="0.25">
      <c r="B3" s="32" t="s">
        <v>94</v>
      </c>
    </row>
    <row r="4" spans="2:2" x14ac:dyDescent="0.25">
      <c r="B4" s="32" t="s">
        <v>95</v>
      </c>
    </row>
    <row r="5" spans="2:2" ht="20.25" x14ac:dyDescent="0.25">
      <c r="B5" s="32" t="s">
        <v>96</v>
      </c>
    </row>
    <row r="6" spans="2:2" ht="45" x14ac:dyDescent="0.25">
      <c r="B6" s="33" t="s">
        <v>97</v>
      </c>
    </row>
    <row r="7" spans="2:2" x14ac:dyDescent="0.25">
      <c r="B7" s="32" t="s">
        <v>98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TPSM8287Axx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T. Nachiketh Karanth</cp:lastModifiedBy>
  <dcterms:created xsi:type="dcterms:W3CDTF">2020-12-16T16:28:26Z</dcterms:created>
  <dcterms:modified xsi:type="dcterms:W3CDTF">2025-06-18T16:14:31Z</dcterms:modified>
</cp:coreProperties>
</file>