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2315" activeTab="1"/>
  </bookViews>
  <sheets>
    <sheet name="Resistor Selection" sheetId="2" r:id="rId1"/>
    <sheet name="Temperature Thresholds" sheetId="1" r:id="rId2"/>
  </sheets>
  <calcPr calcId="145621"/>
</workbook>
</file>

<file path=xl/calcChain.xml><?xml version="1.0" encoding="utf-8"?>
<calcChain xmlns="http://schemas.openxmlformats.org/spreadsheetml/2006/main">
  <c r="C27" i="1" l="1"/>
  <c r="C14" i="1"/>
  <c r="A5" i="2"/>
  <c r="B2" i="1" s="1"/>
  <c r="B5" i="2" l="1"/>
  <c r="A2" i="1" s="1"/>
  <c r="D15" i="1" s="1"/>
  <c r="E15" i="1" s="1"/>
  <c r="D22" i="1" l="1"/>
  <c r="E22" i="1" s="1"/>
  <c r="D18" i="1"/>
  <c r="E18" i="1" s="1"/>
  <c r="D20" i="1"/>
  <c r="E20" i="1" s="1"/>
  <c r="D19" i="1"/>
  <c r="E19" i="1" s="1"/>
  <c r="D13" i="1"/>
  <c r="E13" i="1" s="1"/>
  <c r="D25" i="1"/>
  <c r="E25" i="1" s="1"/>
  <c r="D17" i="1"/>
  <c r="E17" i="1" s="1"/>
  <c r="D32" i="1"/>
  <c r="E32" i="1" s="1"/>
  <c r="D24" i="1"/>
  <c r="E24" i="1" s="1"/>
  <c r="D16" i="1"/>
  <c r="E16" i="1" s="1"/>
  <c r="D30" i="1"/>
  <c r="E30" i="1" s="1"/>
  <c r="D14" i="1"/>
  <c r="E14" i="1" s="1"/>
  <c r="D29" i="1"/>
  <c r="E29" i="1" s="1"/>
  <c r="D21" i="1"/>
  <c r="E21" i="1" s="1"/>
  <c r="D28" i="1"/>
  <c r="E28" i="1" s="1"/>
  <c r="D27" i="1"/>
  <c r="E27" i="1" s="1"/>
  <c r="D26" i="1"/>
  <c r="E26" i="1" s="1"/>
  <c r="D31" i="1"/>
  <c r="E31" i="1" s="1"/>
  <c r="D23" i="1"/>
  <c r="E23" i="1" s="1"/>
</calcChain>
</file>

<file path=xl/sharedStrings.xml><?xml version="1.0" encoding="utf-8"?>
<sst xmlns="http://schemas.openxmlformats.org/spreadsheetml/2006/main" count="44" uniqueCount="27">
  <si>
    <t>TS%</t>
  </si>
  <si>
    <t>VT1_RISE</t>
  </si>
  <si>
    <t>VT1_FALL</t>
  </si>
  <si>
    <t>VT2_RISE</t>
  </si>
  <si>
    <t>VT2_FALL</t>
  </si>
  <si>
    <t>VT3_FALL</t>
  </si>
  <si>
    <t>VT3_RISE</t>
  </si>
  <si>
    <t>VT5_FALL</t>
  </si>
  <si>
    <t>VT5_RISE</t>
  </si>
  <si>
    <t>Expected T [C]</t>
  </si>
  <si>
    <t>RT1 [kOhm]</t>
  </si>
  <si>
    <t>RT2 [kOhm]</t>
  </si>
  <si>
    <t>T0 [K]</t>
  </si>
  <si>
    <t>B (25/85) [K]</t>
  </si>
  <si>
    <t>R0 [kOhm]</t>
  </si>
  <si>
    <t>RTH [kOhm]</t>
  </si>
  <si>
    <t>VT1</t>
  </si>
  <si>
    <t>VT5</t>
  </si>
  <si>
    <t>Legend</t>
  </si>
  <si>
    <t>Datasheet Value</t>
  </si>
  <si>
    <t>User Value</t>
  </si>
  <si>
    <t>Output Value</t>
  </si>
  <si>
    <t>No Fill</t>
  </si>
  <si>
    <t>RT2 [kohm]</t>
  </si>
  <si>
    <t>RT1 [kohm]</t>
  </si>
  <si>
    <t>R_NTC_T1 [kohm]</t>
  </si>
  <si>
    <t>R_NTC_T5 [kohm]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</si>
</sst>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0" fillId="2" borderId="0" xfId="0" applyFill="1"/>
    <xf numFmtId="0" fontId="2" fillId="0" borderId="0" xfId="0" applyFont="1"/>
    <xf numFmtId="0" fontId="0" fillId="3" borderId="0" xfId="0" applyFill="1"/>
    <xf numFmtId="10" fontId="0" fillId="3" borderId="0" xfId="1" applyNumberFormat="1" applyFont="1" applyFill="1"/>
    <xf numFmtId="164" fontId="0" fillId="3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9525</xdr:rowOff>
    </xdr:from>
    <xdr:to>
      <xdr:col>8</xdr:col>
      <xdr:colOff>85207</xdr:colOff>
      <xdr:row>14</xdr:row>
      <xdr:rowOff>9311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962025"/>
          <a:ext cx="4142857" cy="17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1</xdr:row>
      <xdr:rowOff>19050</xdr:rowOff>
    </xdr:from>
    <xdr:to>
      <xdr:col>11</xdr:col>
      <xdr:colOff>304383</xdr:colOff>
      <xdr:row>6</xdr:row>
      <xdr:rowOff>161788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209550"/>
          <a:ext cx="3333333" cy="1095238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12</xdr:row>
      <xdr:rowOff>19050</xdr:rowOff>
    </xdr:from>
    <xdr:to>
      <xdr:col>11</xdr:col>
      <xdr:colOff>218668</xdr:colOff>
      <xdr:row>31</xdr:row>
      <xdr:rowOff>47455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0" y="2305050"/>
          <a:ext cx="3257143" cy="1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3" sqref="B3"/>
    </sheetView>
  </sheetViews>
  <sheetFormatPr defaultRowHeight="15" x14ac:dyDescent="0.25"/>
  <cols>
    <col min="1" max="1" width="15.7109375" bestFit="1" customWidth="1"/>
    <col min="2" max="2" width="12" bestFit="1" customWidth="1"/>
    <col min="4" max="5" width="16.7109375" bestFit="1" customWidth="1"/>
  </cols>
  <sheetData>
    <row r="1" spans="1:5" x14ac:dyDescent="0.25">
      <c r="A1" s="3" t="s">
        <v>16</v>
      </c>
      <c r="B1" s="3" t="s">
        <v>17</v>
      </c>
      <c r="D1" s="3" t="s">
        <v>25</v>
      </c>
      <c r="E1" s="3" t="s">
        <v>26</v>
      </c>
    </row>
    <row r="2" spans="1:5" x14ac:dyDescent="0.25">
      <c r="A2" s="5">
        <v>0.73250000000000004</v>
      </c>
      <c r="B2" s="6">
        <v>0.34200000000000003</v>
      </c>
      <c r="D2" s="2">
        <v>33.93</v>
      </c>
      <c r="E2" s="2">
        <v>2.46</v>
      </c>
    </row>
    <row r="4" spans="1:5" x14ac:dyDescent="0.25">
      <c r="A4" s="3" t="s">
        <v>23</v>
      </c>
      <c r="B4" s="3" t="s">
        <v>24</v>
      </c>
    </row>
    <row r="5" spans="1:5" x14ac:dyDescent="0.25">
      <c r="A5">
        <f>(D2*E2*((1/B2)-(1/A2)))/((D2*((1/A2)-1)-(E2*((1/B2)-1))))</f>
        <v>16.990265731190629</v>
      </c>
      <c r="B5">
        <f>((1/A2)-1)/((1/A5)+(1/D2))</f>
        <v>4.134371773745702</v>
      </c>
    </row>
    <row r="11" spans="1:5" x14ac:dyDescent="0.25">
      <c r="A11" s="3" t="s">
        <v>18</v>
      </c>
    </row>
    <row r="12" spans="1:5" x14ac:dyDescent="0.25">
      <c r="A12" t="s">
        <v>19</v>
      </c>
      <c r="B12" s="4"/>
    </row>
    <row r="13" spans="1:5" x14ac:dyDescent="0.25">
      <c r="A13" t="s">
        <v>20</v>
      </c>
      <c r="B13" s="2"/>
    </row>
    <row r="14" spans="1:5" x14ac:dyDescent="0.25">
      <c r="A14" t="s">
        <v>21</v>
      </c>
      <c r="B14" t="s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I36" sqref="I36"/>
    </sheetView>
  </sheetViews>
  <sheetFormatPr defaultRowHeight="15" x14ac:dyDescent="0.25"/>
  <cols>
    <col min="1" max="1" width="15.7109375" bestFit="1" customWidth="1"/>
    <col min="2" max="2" width="19.5703125" bestFit="1" customWidth="1"/>
    <col min="4" max="4" width="12" bestFit="1" customWidth="1"/>
    <col min="5" max="5" width="13.7109375" bestFit="1" customWidth="1"/>
  </cols>
  <sheetData>
    <row r="1" spans="1:5" x14ac:dyDescent="0.25">
      <c r="A1" s="3" t="s">
        <v>10</v>
      </c>
      <c r="B1" s="3" t="s">
        <v>11</v>
      </c>
    </row>
    <row r="2" spans="1:5" x14ac:dyDescent="0.25">
      <c r="A2">
        <f>'Resistor Selection'!B5</f>
        <v>4.134371773745702</v>
      </c>
      <c r="B2">
        <f>'Resistor Selection'!A5</f>
        <v>16.990265731190629</v>
      </c>
    </row>
    <row r="5" spans="1:5" x14ac:dyDescent="0.25">
      <c r="A5" s="3" t="s">
        <v>13</v>
      </c>
    </row>
    <row r="6" spans="1:5" x14ac:dyDescent="0.25">
      <c r="A6" s="2">
        <v>3980</v>
      </c>
    </row>
    <row r="7" spans="1:5" x14ac:dyDescent="0.25">
      <c r="A7" s="3" t="s">
        <v>12</v>
      </c>
    </row>
    <row r="8" spans="1:5" x14ac:dyDescent="0.25">
      <c r="A8" s="2">
        <v>298.14999999999998</v>
      </c>
    </row>
    <row r="9" spans="1:5" x14ac:dyDescent="0.25">
      <c r="A9" s="3" t="s">
        <v>14</v>
      </c>
    </row>
    <row r="10" spans="1:5" x14ac:dyDescent="0.25">
      <c r="A10" s="2">
        <v>10</v>
      </c>
    </row>
    <row r="12" spans="1:5" x14ac:dyDescent="0.25">
      <c r="C12" s="3" t="s">
        <v>0</v>
      </c>
      <c r="D12" s="3" t="s">
        <v>15</v>
      </c>
      <c r="E12" s="3" t="s">
        <v>9</v>
      </c>
    </row>
    <row r="13" spans="1:5" x14ac:dyDescent="0.25">
      <c r="A13" t="s">
        <v>1</v>
      </c>
      <c r="C13" s="5">
        <v>0.73299999999999998</v>
      </c>
      <c r="D13">
        <f>($A$2)/((1/C13)-1-($A$2/$B$2))</f>
        <v>34.191305418672641</v>
      </c>
      <c r="E13" s="1">
        <f>($A$6/(LN(D13/($A$10*EXP(-$A$6/$A$8)))))-273.15</f>
        <v>-0.14283009386542744</v>
      </c>
    </row>
    <row r="14" spans="1:5" x14ac:dyDescent="0.25">
      <c r="A14" t="s">
        <v>2</v>
      </c>
      <c r="C14" s="5">
        <f>C13-(1.3/100)</f>
        <v>0.72</v>
      </c>
      <c r="D14">
        <f t="shared" ref="D14:D32" si="0">($A$2)/((1/C14)-1-($A$2/$B$2))</f>
        <v>28.404928307769218</v>
      </c>
      <c r="E14" s="1">
        <f t="shared" ref="E14:E32" si="1">($A$6/(LN(D14/($A$10*EXP(-$A$6/$A$8)))))-273.15</f>
        <v>3.3740212023387244</v>
      </c>
    </row>
    <row r="15" spans="1:5" hidden="1" x14ac:dyDescent="0.25">
      <c r="A15" t="s">
        <v>3</v>
      </c>
      <c r="C15" s="5">
        <v>0.70750000000000002</v>
      </c>
      <c r="D15">
        <f t="shared" si="0"/>
        <v>24.306981851410498</v>
      </c>
      <c r="E15" s="1">
        <f t="shared" si="1"/>
        <v>6.400057535830797</v>
      </c>
    </row>
    <row r="16" spans="1:5" x14ac:dyDescent="0.25">
      <c r="A16" t="s">
        <v>3</v>
      </c>
      <c r="C16" s="5">
        <v>0.6825</v>
      </c>
      <c r="D16">
        <f t="shared" si="0"/>
        <v>18.634729823841873</v>
      </c>
      <c r="E16" s="1">
        <f t="shared" si="1"/>
        <v>11.717100537197609</v>
      </c>
    </row>
    <row r="17" spans="1:5" hidden="1" x14ac:dyDescent="0.25">
      <c r="A17" t="s">
        <v>3</v>
      </c>
      <c r="C17" s="5">
        <v>0.65249999999999997</v>
      </c>
      <c r="D17">
        <f t="shared" si="0"/>
        <v>14.294439447906777</v>
      </c>
      <c r="E17" s="1">
        <f t="shared" si="1"/>
        <v>17.228033576830001</v>
      </c>
    </row>
    <row r="18" spans="1:5" hidden="1" x14ac:dyDescent="0.25">
      <c r="A18" t="s">
        <v>3</v>
      </c>
      <c r="C18" s="5">
        <v>0.62250000000000005</v>
      </c>
      <c r="D18">
        <f t="shared" si="0"/>
        <v>11.386692663589635</v>
      </c>
      <c r="E18" s="1">
        <f t="shared" si="1"/>
        <v>22.127510728644893</v>
      </c>
    </row>
    <row r="19" spans="1:5" x14ac:dyDescent="0.25">
      <c r="A19" t="s">
        <v>4</v>
      </c>
      <c r="C19" s="5">
        <v>0.66949999999999998</v>
      </c>
      <c r="D19">
        <f t="shared" si="0"/>
        <v>16.516722052762546</v>
      </c>
      <c r="E19" s="1">
        <f t="shared" si="1"/>
        <v>14.198570031690338</v>
      </c>
    </row>
    <row r="20" spans="1:5" hidden="1" x14ac:dyDescent="0.25">
      <c r="A20" t="s">
        <v>4</v>
      </c>
      <c r="C20" s="5">
        <v>0.66949999999999998</v>
      </c>
      <c r="D20">
        <f t="shared" si="0"/>
        <v>16.516722052762546</v>
      </c>
      <c r="E20" s="1">
        <f t="shared" si="1"/>
        <v>14.198570031690338</v>
      </c>
    </row>
    <row r="21" spans="1:5" hidden="1" x14ac:dyDescent="0.25">
      <c r="A21" t="s">
        <v>4</v>
      </c>
      <c r="C21" s="5">
        <v>0.64200000000000002</v>
      </c>
      <c r="D21">
        <f t="shared" si="0"/>
        <v>13.15444222065403</v>
      </c>
      <c r="E21" s="1">
        <f t="shared" si="1"/>
        <v>18.999548977267807</v>
      </c>
    </row>
    <row r="22" spans="1:5" hidden="1" x14ac:dyDescent="0.25">
      <c r="A22" t="s">
        <v>4</v>
      </c>
      <c r="C22" s="5">
        <v>0.61199999999999999</v>
      </c>
      <c r="D22">
        <f t="shared" si="0"/>
        <v>10.583334664126554</v>
      </c>
      <c r="E22" s="1">
        <f t="shared" si="1"/>
        <v>23.739060375984479</v>
      </c>
    </row>
    <row r="23" spans="1:5" x14ac:dyDescent="0.25">
      <c r="A23" t="s">
        <v>5</v>
      </c>
      <c r="C23" s="5">
        <v>0.44750000000000001</v>
      </c>
      <c r="D23">
        <f t="shared" si="0"/>
        <v>4.170659868907622</v>
      </c>
      <c r="E23" s="1">
        <f t="shared" si="1"/>
        <v>45.901513853466838</v>
      </c>
    </row>
    <row r="24" spans="1:5" hidden="1" x14ac:dyDescent="0.25">
      <c r="A24" t="s">
        <v>5</v>
      </c>
      <c r="C24" s="5">
        <v>0.44750000000000001</v>
      </c>
      <c r="D24">
        <f t="shared" si="0"/>
        <v>4.170659868907622</v>
      </c>
      <c r="E24" s="1">
        <f t="shared" si="1"/>
        <v>45.901513853466838</v>
      </c>
    </row>
    <row r="25" spans="1:5" hidden="1" x14ac:dyDescent="0.25">
      <c r="A25" t="s">
        <v>5</v>
      </c>
      <c r="C25" s="5">
        <v>0.40699999999999997</v>
      </c>
      <c r="D25">
        <f t="shared" si="0"/>
        <v>3.4065187007799085</v>
      </c>
      <c r="E25" s="1">
        <f t="shared" si="1"/>
        <v>51.163105425720801</v>
      </c>
    </row>
    <row r="26" spans="1:5" hidden="1" x14ac:dyDescent="0.25">
      <c r="A26" t="s">
        <v>5</v>
      </c>
      <c r="C26" s="5">
        <v>0.377</v>
      </c>
      <c r="D26">
        <f t="shared" si="0"/>
        <v>2.9338801757198776</v>
      </c>
      <c r="E26" s="1">
        <f t="shared" si="1"/>
        <v>55.158991622702956</v>
      </c>
    </row>
    <row r="27" spans="1:5" x14ac:dyDescent="0.25">
      <c r="A27" t="s">
        <v>6</v>
      </c>
      <c r="C27" s="5">
        <f>C23+(1/100)</f>
        <v>0.45750000000000002</v>
      </c>
      <c r="D27">
        <f t="shared" si="0"/>
        <v>4.3868123189297465</v>
      </c>
      <c r="E27" s="1">
        <f t="shared" si="1"/>
        <v>44.614390960561991</v>
      </c>
    </row>
    <row r="28" spans="1:5" hidden="1" x14ac:dyDescent="0.25">
      <c r="A28" t="s">
        <v>6</v>
      </c>
      <c r="C28" s="5">
        <v>0.45800000000000002</v>
      </c>
      <c r="D28">
        <f t="shared" si="0"/>
        <v>4.3979476468400565</v>
      </c>
      <c r="E28" s="1">
        <f t="shared" si="1"/>
        <v>44.550086244021657</v>
      </c>
    </row>
    <row r="29" spans="1:5" hidden="1" x14ac:dyDescent="0.25">
      <c r="A29" t="s">
        <v>6</v>
      </c>
      <c r="C29" s="5">
        <v>0.41799999999999998</v>
      </c>
      <c r="D29">
        <f t="shared" si="0"/>
        <v>3.5982134267349957</v>
      </c>
      <c r="E29" s="1">
        <f t="shared" si="1"/>
        <v>49.722749248087268</v>
      </c>
    </row>
    <row r="30" spans="1:5" hidden="1" x14ac:dyDescent="0.25">
      <c r="A30" t="s">
        <v>6</v>
      </c>
      <c r="C30" s="5">
        <v>0.39</v>
      </c>
      <c r="D30">
        <f t="shared" si="0"/>
        <v>3.13028595041304</v>
      </c>
      <c r="E30" s="1">
        <f t="shared" si="1"/>
        <v>53.41344138873842</v>
      </c>
    </row>
    <row r="31" spans="1:5" x14ac:dyDescent="0.25">
      <c r="A31" t="s">
        <v>7</v>
      </c>
      <c r="C31" s="5">
        <v>0.34200000000000003</v>
      </c>
      <c r="D31">
        <f t="shared" si="0"/>
        <v>2.46</v>
      </c>
      <c r="E31" s="1">
        <f t="shared" si="1"/>
        <v>60.000249498233643</v>
      </c>
    </row>
    <row r="32" spans="1:5" x14ac:dyDescent="0.25">
      <c r="A32" t="s">
        <v>8</v>
      </c>
      <c r="C32" s="5">
        <v>0.35499999999999998</v>
      </c>
      <c r="D32">
        <f t="shared" si="0"/>
        <v>2.6273939134978117</v>
      </c>
      <c r="E32" s="1">
        <f t="shared" si="1"/>
        <v>58.174497792833165</v>
      </c>
    </row>
    <row r="42" spans="1:2" x14ac:dyDescent="0.25">
      <c r="A42" s="3" t="s">
        <v>18</v>
      </c>
    </row>
    <row r="43" spans="1:2" x14ac:dyDescent="0.25">
      <c r="A43" t="s">
        <v>19</v>
      </c>
      <c r="B43" s="4"/>
    </row>
    <row r="44" spans="1:2" x14ac:dyDescent="0.25">
      <c r="A44" t="s">
        <v>20</v>
      </c>
      <c r="B44" s="2"/>
    </row>
    <row r="45" spans="1:2" x14ac:dyDescent="0.25">
      <c r="A45" t="s">
        <v>21</v>
      </c>
      <c r="B45" t="s">
        <v>22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Resistor Selection</vt:lpstr>
      <vt:lpstr>Temperature Thresholds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Rivera-Matos, Ricardo</dc:creator>
  <cp:lastModifiedBy>Rivera-Matos, Ricardo</cp:lastModifiedBy>
  <dcterms:created xsi:type="dcterms:W3CDTF">2020-01-02T15:24:51Z</dcterms:created>
  <dcterms:modified xsi:type="dcterms:W3CDTF">2021-01-28T19:15:59Z</dcterms:modified>
</cp:coreProperties>
</file>