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754\Desktop\TI\VRS\Calculator\"/>
    </mc:Choice>
  </mc:AlternateContent>
  <xr:revisionPtr revIDLastSave="0" documentId="13_ncr:1_{219C6B1F-A580-405C-9FEA-144DDEC01B86}" xr6:coauthVersionLast="36" xr6:coauthVersionMax="36" xr10:uidLastSave="{00000000-0000-0000-0000-000000000000}"/>
  <bookViews>
    <workbookView xWindow="-15" yWindow="-15" windowWidth="11520" windowHeight="9870" xr2:uid="{00000000-000D-0000-FFFF-FFFF00000000}"/>
  </bookViews>
  <sheets>
    <sheet name="LM4041" sheetId="5" r:id="rId1"/>
  </sheets>
  <calcPr calcId="191029"/>
</workbook>
</file>

<file path=xl/calcChain.xml><?xml version="1.0" encoding="utf-8"?>
<calcChain xmlns="http://schemas.openxmlformats.org/spreadsheetml/2006/main">
  <c r="D37" i="5" l="1"/>
  <c r="C37" i="5"/>
  <c r="B37" i="5"/>
  <c r="D33" i="5"/>
  <c r="C33" i="5"/>
  <c r="B33" i="5"/>
  <c r="D38" i="5" l="1"/>
  <c r="C38" i="5"/>
  <c r="B38" i="5"/>
  <c r="D36" i="5"/>
  <c r="B36" i="5"/>
  <c r="D35" i="5"/>
  <c r="C35" i="5"/>
  <c r="B35" i="5"/>
  <c r="D32" i="5"/>
  <c r="C32" i="5"/>
  <c r="B32" i="5"/>
  <c r="G15" i="5"/>
  <c r="F15" i="5"/>
  <c r="C34" i="5" s="1"/>
  <c r="E15" i="5"/>
  <c r="C24" i="5" l="1"/>
  <c r="C25" i="5" s="1"/>
  <c r="B34" i="5" l="1"/>
  <c r="B24" i="5" s="1"/>
  <c r="B25" i="5" s="1"/>
  <c r="C28" i="5"/>
  <c r="D34" i="5"/>
  <c r="D24" i="5" s="1"/>
  <c r="D25" i="5" s="1"/>
  <c r="B28" i="5" l="1"/>
  <c r="B29" i="5"/>
  <c r="D29" i="5"/>
  <c r="D28" i="5"/>
</calcChain>
</file>

<file path=xl/sharedStrings.xml><?xml version="1.0" encoding="utf-8"?>
<sst xmlns="http://schemas.openxmlformats.org/spreadsheetml/2006/main" count="43" uniqueCount="40">
  <si>
    <t>Accuracy</t>
  </si>
  <si>
    <t>Resistors</t>
  </si>
  <si>
    <t>R1</t>
  </si>
  <si>
    <t>R2</t>
  </si>
  <si>
    <t>Min</t>
  </si>
  <si>
    <t>Typ</t>
  </si>
  <si>
    <t>Max</t>
  </si>
  <si>
    <t>Vref</t>
  </si>
  <si>
    <t>Imin (mA)</t>
  </si>
  <si>
    <t>Ii(dev) (uA)</t>
  </si>
  <si>
    <t>Iref (uA)</t>
  </si>
  <si>
    <t>∆Vref / ∆Vka (Above Change) (mV/V)</t>
  </si>
  <si>
    <t>∆Vref / ∆Vka (Below Change)  (mV/V)</t>
  </si>
  <si>
    <t>∆Vref / ∆Vka (Change) (V)</t>
  </si>
  <si>
    <t>Vref (25C) (V)</t>
  </si>
  <si>
    <t>Vref(min/max)</t>
  </si>
  <si>
    <t xml:space="preserve">(Vka - Vref)*∆Vref / ∆Vka </t>
  </si>
  <si>
    <t>(Ika - Imin) * Zka</t>
  </si>
  <si>
    <t>Vi(dev)</t>
  </si>
  <si>
    <t>Vka</t>
  </si>
  <si>
    <t>Error Breakdown</t>
  </si>
  <si>
    <t>Other Error</t>
  </si>
  <si>
    <t>Thermal Hysteresis (mV/V)</t>
  </si>
  <si>
    <t>Noise (uVrms)</t>
  </si>
  <si>
    <t>Long Term Stability (ppm)</t>
  </si>
  <si>
    <t>Ika (A)</t>
  </si>
  <si>
    <t>Error (%)</t>
  </si>
  <si>
    <t>LM40xx Shunt Voltage Reference Error Calculator</t>
  </si>
  <si>
    <t>∆Vref / ∆Ir (Change) (mA)</t>
  </si>
  <si>
    <t>∆Vref / ∆Ir (Below Change)  (mV)</t>
  </si>
  <si>
    <t xml:space="preserve">∆Vref / ∆Ir </t>
  </si>
  <si>
    <t>1+(R2/R1)</t>
  </si>
  <si>
    <t>Ika Test Current, Itest</t>
  </si>
  <si>
    <t>Zka, Dynamic Impedance</t>
  </si>
  <si>
    <t>Initial Accuracy</t>
  </si>
  <si>
    <t>VI(dev), Temperature Drift (mV)</t>
  </si>
  <si>
    <t>Error (V)</t>
  </si>
  <si>
    <t>R2*Iref</t>
  </si>
  <si>
    <t>∆Vref / ∆Ir (Above Change) (mV)</t>
  </si>
  <si>
    <t>LM4041CE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</si>
</sst>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E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0" fontId="2" fillId="0" borderId="0" xfId="0" applyFont="1"/>
    <xf numFmtId="0" fontId="0" fillId="0" borderId="0" xfId="0" applyNumberFormat="1"/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6</xdr:row>
          <xdr:rowOff>161925</xdr:rowOff>
        </xdr:from>
        <xdr:to>
          <xdr:col>13</xdr:col>
          <xdr:colOff>428625</xdr:colOff>
          <xdr:row>16</xdr:row>
          <xdr:rowOff>28575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0</xdr:colOff>
      <xdr:row>23</xdr:row>
      <xdr:rowOff>0</xdr:rowOff>
    </xdr:from>
    <xdr:ext cx="610362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5821680" y="4290060"/>
              <a:ext cx="610362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𝐾𝐴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𝑅𝑒𝑓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num>
                          <m:den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𝑅</m:t>
                            </m:r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</m:t>
                            </m:r>
                          </m:den>
                        </m:f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𝑅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2∗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𝑅𝐸𝐹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𝐼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𝑑𝑒𝑣</m:t>
                            </m:r>
                          </m:e>
                        </m:d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)</m:t>
                    </m:r>
                    <m:r>
                      <a:rPr lang="en-US" sz="11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821680" y="4290060"/>
              <a:ext cx="610362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𝑉_𝐾𝐴=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𝑉_𝑅𝑒𝑓∗(1+𝑅2/𝑅1)+𝑅2∗〖(𝐼〗_𝑅𝐸𝐹+𝐼_𝐼(𝑑𝑒𝑣) )</a:t>
              </a:r>
              <a:r>
                <a:rPr lang="en-US" sz="1100" b="0" i="0">
                  <a:latin typeface="Cambria Math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594360</xdr:colOff>
      <xdr:row>27</xdr:row>
      <xdr:rowOff>60960</xdr:rowOff>
    </xdr:from>
    <xdr:ext cx="6515100" cy="442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5806440" y="4716780"/>
              <a:ext cx="6515100" cy="442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𝑅𝑒𝑓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𝑅𝑒𝑓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(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𝑚𝑖𝑛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/</m:t>
                    </m:r>
                    <m:func>
                      <m:func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max</m:t>
                        </m:r>
                      </m:fName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)</m:t>
                        </m:r>
                      </m:e>
                    </m:func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+((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𝐾𝐴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𝑇𝑒𝑠𝑡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)∗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𝑍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𝐾𝐴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)+((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𝐾𝐴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𝑅𝑒𝑓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)∗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∆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𝑅𝑒𝑓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∆</m:t>
                        </m:r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𝐾𝐴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)+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𝐼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𝑑𝑒𝑣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)</m:t>
                        </m:r>
                      </m:sub>
                    </m:sSub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𝑂𝑡h𝑒𝑟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𝐸𝑟𝑟𝑜𝑟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806440" y="4716780"/>
              <a:ext cx="6515100" cy="442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𝑉_𝑅𝑒𝑓=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𝑉_𝑅𝑒𝑓 (𝑚𝑖𝑛/max⁡)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+((𝐼_𝐾𝐴−𝐼_𝑇𝑒𝑠𝑡)∗𝑍_𝐾𝐴)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+((𝑉_𝐾𝐴−𝑉_𝑅𝑒𝑓)∗(∆𝑉_𝑅𝑒𝑓)/(∆𝑉_𝐾𝐴 ))+𝑉_(𝐼(𝑑𝑒𝑣))+𝑉_(𝑂𝑡ℎ𝑒𝑟 𝐸𝑟𝑟𝑜𝑟) </a:t>
              </a:r>
              <a:r>
                <a:rPr lang="en-US" sz="1100" b="0" i="0">
                  <a:latin typeface="Cambria Math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workbookViewId="0">
      <selection activeCell="A5" sqref="A5"/>
    </sheetView>
  </sheetViews>
  <sheetFormatPr defaultRowHeight="15" x14ac:dyDescent="0.25"/>
  <cols>
    <col min="1" max="1" width="31.5703125" bestFit="1" customWidth="1"/>
  </cols>
  <sheetData>
    <row r="1" spans="1:7" ht="21" x14ac:dyDescent="0.4">
      <c r="A1" s="5" t="s">
        <v>27</v>
      </c>
      <c r="B1" s="5"/>
      <c r="C1" s="5"/>
      <c r="D1" s="5"/>
      <c r="E1" s="5"/>
      <c r="F1" s="5"/>
      <c r="G1" s="5"/>
    </row>
    <row r="4" spans="1:7" ht="14.45" x14ac:dyDescent="0.3">
      <c r="A4" t="s">
        <v>39</v>
      </c>
      <c r="D4" t="s">
        <v>1</v>
      </c>
    </row>
    <row r="5" spans="1:7" ht="14.45" x14ac:dyDescent="0.3">
      <c r="A5" t="s">
        <v>14</v>
      </c>
      <c r="B5">
        <v>1.2330000000000001</v>
      </c>
      <c r="D5" t="s">
        <v>2</v>
      </c>
      <c r="E5" s="3">
        <v>10000</v>
      </c>
    </row>
    <row r="6" spans="1:7" ht="14.45" x14ac:dyDescent="0.3">
      <c r="A6" t="s">
        <v>34</v>
      </c>
      <c r="B6" s="1">
        <v>0.01</v>
      </c>
      <c r="D6" t="s">
        <v>3</v>
      </c>
      <c r="E6" s="3">
        <v>16900</v>
      </c>
    </row>
    <row r="7" spans="1:7" ht="14.45" x14ac:dyDescent="0.3">
      <c r="A7" t="s">
        <v>35</v>
      </c>
      <c r="B7">
        <v>11.8</v>
      </c>
      <c r="D7" t="s">
        <v>0</v>
      </c>
      <c r="E7" s="1">
        <v>0.01</v>
      </c>
    </row>
    <row r="8" spans="1:7" x14ac:dyDescent="0.25">
      <c r="A8" s="2" t="s">
        <v>28</v>
      </c>
      <c r="B8">
        <v>1</v>
      </c>
      <c r="E8" s="1"/>
    </row>
    <row r="9" spans="1:7" x14ac:dyDescent="0.25">
      <c r="A9" s="2" t="s">
        <v>29</v>
      </c>
      <c r="B9">
        <v>2</v>
      </c>
      <c r="E9" s="1"/>
    </row>
    <row r="10" spans="1:7" x14ac:dyDescent="0.25">
      <c r="A10" s="2" t="s">
        <v>38</v>
      </c>
      <c r="B10">
        <v>6</v>
      </c>
      <c r="E10" s="1"/>
    </row>
    <row r="11" spans="1:7" x14ac:dyDescent="0.25">
      <c r="A11" s="2" t="s">
        <v>13</v>
      </c>
      <c r="B11">
        <v>10</v>
      </c>
    </row>
    <row r="12" spans="1:7" x14ac:dyDescent="0.25">
      <c r="A12" s="2" t="s">
        <v>12</v>
      </c>
      <c r="B12">
        <v>-3</v>
      </c>
      <c r="D12" t="s">
        <v>25</v>
      </c>
      <c r="E12">
        <v>1E-4</v>
      </c>
    </row>
    <row r="13" spans="1:7" x14ac:dyDescent="0.25">
      <c r="A13" s="2" t="s">
        <v>11</v>
      </c>
      <c r="B13">
        <v>-3</v>
      </c>
    </row>
    <row r="14" spans="1:7" ht="14.45" x14ac:dyDescent="0.3">
      <c r="A14" s="2" t="s">
        <v>10</v>
      </c>
      <c r="B14">
        <v>0.1</v>
      </c>
      <c r="E14" t="s">
        <v>4</v>
      </c>
      <c r="F14" t="s">
        <v>5</v>
      </c>
      <c r="G14" t="s">
        <v>6</v>
      </c>
    </row>
    <row r="15" spans="1:7" ht="14.45" x14ac:dyDescent="0.3">
      <c r="A15" s="2" t="s">
        <v>9</v>
      </c>
      <c r="B15">
        <v>0.12</v>
      </c>
      <c r="D15" t="s">
        <v>31</v>
      </c>
      <c r="E15">
        <f>1+((E6*(1-E7))/(E5*(1+E7)))</f>
        <v>2.6565346534653465</v>
      </c>
      <c r="F15">
        <f>1+E6/E5</f>
        <v>2.69</v>
      </c>
      <c r="G15">
        <f>1+((E6*(1+E7))/(E5*(1-E7)))</f>
        <v>2.724141414141414</v>
      </c>
    </row>
    <row r="16" spans="1:7" ht="14.45" x14ac:dyDescent="0.3">
      <c r="A16" s="2" t="s">
        <v>8</v>
      </c>
      <c r="B16">
        <v>7.0000000000000007E-2</v>
      </c>
    </row>
    <row r="17" spans="1:4" ht="14.45" x14ac:dyDescent="0.3">
      <c r="A17" s="2" t="s">
        <v>33</v>
      </c>
      <c r="B17">
        <v>0.3</v>
      </c>
    </row>
    <row r="18" spans="1:4" ht="14.45" x14ac:dyDescent="0.3">
      <c r="A18" s="2" t="s">
        <v>23</v>
      </c>
      <c r="B18">
        <v>20</v>
      </c>
    </row>
    <row r="19" spans="1:4" ht="14.45" x14ac:dyDescent="0.3">
      <c r="A19" s="2" t="s">
        <v>24</v>
      </c>
      <c r="B19">
        <v>120</v>
      </c>
    </row>
    <row r="20" spans="1:4" ht="14.45" x14ac:dyDescent="0.3">
      <c r="A20" s="2" t="s">
        <v>22</v>
      </c>
      <c r="B20">
        <v>0.8</v>
      </c>
    </row>
    <row r="21" spans="1:4" ht="14.45" x14ac:dyDescent="0.3">
      <c r="A21" s="2" t="s">
        <v>32</v>
      </c>
      <c r="B21">
        <v>1E-4</v>
      </c>
    </row>
    <row r="23" spans="1:4" ht="14.45" x14ac:dyDescent="0.3">
      <c r="B23" t="s">
        <v>4</v>
      </c>
      <c r="C23" t="s">
        <v>5</v>
      </c>
      <c r="D23" t="s">
        <v>6</v>
      </c>
    </row>
    <row r="24" spans="1:4" ht="14.45" x14ac:dyDescent="0.3">
      <c r="A24" t="s">
        <v>7</v>
      </c>
      <c r="B24">
        <f>B32+B33+B34+B36+B38+B35</f>
        <v>1.2048145326345001</v>
      </c>
      <c r="C24">
        <f>C32+C33+C34+C35+C38</f>
        <v>1.2289166500000002</v>
      </c>
      <c r="D24">
        <f>D32+D33+D34+D36+D38+D35</f>
        <v>1.2530745326345001</v>
      </c>
    </row>
    <row r="25" spans="1:4" ht="14.45" x14ac:dyDescent="0.3">
      <c r="A25" s="4" t="s">
        <v>19</v>
      </c>
      <c r="B25" s="4">
        <f>B24*E15+(E15*B24*B20*0.001)+B37</f>
        <v>3.2028540621877588</v>
      </c>
      <c r="C25" s="4">
        <f>C24*F15+C37</f>
        <v>3.3074757885000006</v>
      </c>
      <c r="D25" s="4">
        <f>D24*G15+(G15*D24*B20*0.001)+D37</f>
        <v>3.4200010711390227</v>
      </c>
    </row>
    <row r="28" spans="1:4" ht="14.45" x14ac:dyDescent="0.3">
      <c r="A28" t="s">
        <v>26</v>
      </c>
      <c r="B28">
        <f>ABS(B25-C25)/C25*100</f>
        <v>3.1631894835332894</v>
      </c>
      <c r="C28">
        <f>ABS(C25-C25)/C25*100</f>
        <v>0</v>
      </c>
      <c r="D28">
        <f>ABS(D25-C25)/C25*100</f>
        <v>3.4021498518679834</v>
      </c>
    </row>
    <row r="29" spans="1:4" ht="14.45" x14ac:dyDescent="0.3">
      <c r="A29" t="s">
        <v>36</v>
      </c>
      <c r="B29">
        <f>ABS(B25-C25)</f>
        <v>0.10462172631224176</v>
      </c>
      <c r="D29">
        <f>ABS(D25-C25)</f>
        <v>0.11252528263902217</v>
      </c>
    </row>
    <row r="31" spans="1:4" x14ac:dyDescent="0.25">
      <c r="A31" s="6" t="s">
        <v>20</v>
      </c>
      <c r="B31" s="6"/>
      <c r="C31" s="6"/>
      <c r="D31" s="6"/>
    </row>
    <row r="32" spans="1:4" x14ac:dyDescent="0.25">
      <c r="A32" t="s">
        <v>15</v>
      </c>
      <c r="B32">
        <f>(B5*(1-B6))</f>
        <v>1.2206700000000001</v>
      </c>
      <c r="C32">
        <f>B5</f>
        <v>1.2330000000000001</v>
      </c>
      <c r="D32">
        <f>(B5*(1+B6))</f>
        <v>1.24533</v>
      </c>
    </row>
    <row r="33" spans="1:4" x14ac:dyDescent="0.25">
      <c r="A33" t="s">
        <v>17</v>
      </c>
      <c r="B33">
        <f>((E12-B21)*B17)</f>
        <v>0</v>
      </c>
      <c r="C33">
        <f>((E12-B21)*B17)</f>
        <v>0</v>
      </c>
      <c r="D33">
        <f>((E12-B21)*B17)</f>
        <v>0</v>
      </c>
    </row>
    <row r="34" spans="1:4" x14ac:dyDescent="0.25">
      <c r="A34" t="s">
        <v>16</v>
      </c>
      <c r="B34">
        <f>IF(((E6/E5+1)*B5)&lt;B11,((C25-B5)*(B12*0.001)),(B11-B5)*(B12*0.001)+(C25-B11)*(B13*0.001))</f>
        <v>-6.2234273655000019E-3</v>
      </c>
      <c r="C34">
        <f>IF(((E6/E5+1)*B5)&lt;B11,((B5*F15-B5)*(B12*0.001)),(B11-B5)*(B12*0.001)+(B5*F15-B11)*(B13*0.001))</f>
        <v>-6.2513099999999995E-3</v>
      </c>
      <c r="D34">
        <f>IF(((E6/E5+1)*B5)&lt;B11,((C25-B5)*(B12*0.001)),(B11-B5)*(B12*0.001)+(C25-B11)*(B13*0.001))</f>
        <v>-6.2234273655000019E-3</v>
      </c>
    </row>
    <row r="35" spans="1:4" x14ac:dyDescent="0.25">
      <c r="A35" t="s">
        <v>30</v>
      </c>
      <c r="B35">
        <f>IF(E12&lt;=(B8*0.001),B9*0.001,(B10+B9)*0.001)</f>
        <v>2E-3</v>
      </c>
      <c r="C35">
        <f>IF(E12&lt;=(B8*0.001),B9*0.001,(B10+B9)*0.001)</f>
        <v>2E-3</v>
      </c>
      <c r="D35">
        <f>IF(E12&lt;=(B8*0.001),B9*0.001,(B10+B9)*0.001)</f>
        <v>2E-3</v>
      </c>
    </row>
    <row r="36" spans="1:4" x14ac:dyDescent="0.25">
      <c r="A36" t="s">
        <v>18</v>
      </c>
      <c r="B36">
        <f>-(B7*0.001)</f>
        <v>-1.1800000000000001E-2</v>
      </c>
      <c r="C36">
        <v>0</v>
      </c>
      <c r="D36">
        <f>(B7*0.001)</f>
        <v>1.1800000000000001E-2</v>
      </c>
    </row>
    <row r="37" spans="1:4" x14ac:dyDescent="0.25">
      <c r="A37" t="s">
        <v>37</v>
      </c>
      <c r="B37">
        <f>(E6*(B14-B15)*0.000001)</f>
        <v>-3.3799999999999981E-4</v>
      </c>
      <c r="C37">
        <f>(E6*(B14)*0.000001)</f>
        <v>1.6899999999999999E-3</v>
      </c>
      <c r="D37">
        <f>(E6*(B14+B15)*0.000001)</f>
        <v>3.718E-3</v>
      </c>
    </row>
    <row r="38" spans="1:4" x14ac:dyDescent="0.25">
      <c r="A38" t="s">
        <v>21</v>
      </c>
      <c r="B38">
        <f>(B18*0.000001)+(B19*0.000001*B5)</f>
        <v>1.6795999999999998E-4</v>
      </c>
      <c r="C38">
        <f>(B18*0.000001)+(B19*0.000001*B5)</f>
        <v>1.6795999999999998E-4</v>
      </c>
      <c r="D38">
        <f>(B18*0.000001)+(B19*0.000001*B5)</f>
        <v>1.6795999999999998E-4</v>
      </c>
    </row>
  </sheetData>
  <mergeCells count="2">
    <mergeCell ref="A1:G1"/>
    <mergeCell ref="A31:D31"/>
  </mergeCells>
  <conditionalFormatting sqref="B28:D28">
    <cfRule type="top10" dxfId="0" priority="1" rank="1"/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5121" r:id="rId4">
          <objectPr defaultSize="0" autoPict="0" r:id="rId5">
            <anchor moveWithCells="1" sizeWithCells="1">
              <from>
                <xdr:col>10</xdr:col>
                <xdr:colOff>171450</xdr:colOff>
                <xdr:row>6</xdr:row>
                <xdr:rowOff>161925</xdr:rowOff>
              </from>
              <to>
                <xdr:col>13</xdr:col>
                <xdr:colOff>428625</xdr:colOff>
                <xdr:row>16</xdr:row>
                <xdr:rowOff>28575</xdr:rowOff>
              </to>
            </anchor>
          </objectPr>
        </oleObject>
      </mc:Choice>
      <mc:Fallback>
        <oleObject progId="Visio.Drawing.11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LM4041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Marcoo</dc:creator>
  <cp:lastModifiedBy>Zamora, Marcoo</cp:lastModifiedBy>
  <dcterms:created xsi:type="dcterms:W3CDTF">2018-09-04T17:33:22Z</dcterms:created>
  <dcterms:modified xsi:type="dcterms:W3CDTF">2021-11-23T21:51:16Z</dcterms:modified>
</cp:coreProperties>
</file>