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3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020" yWindow="120" windowWidth="9648" windowHeight="7956"/>
  </bookViews>
  <sheets>
    <sheet name="51285 (5V)" sheetId="1" r:id="rId1"/>
    <sheet name="51285 (3.3V)" sheetId="15" r:id="rId2"/>
    <sheet name="51285_Duty" sheetId="18" r:id="rId3"/>
    <sheet name="Revision history" sheetId="16" r:id="rId4"/>
  </sheets>
  <externalReferences>
    <externalReference r:id="rId5"/>
    <externalReference r:id="rId6"/>
  </externalReferences>
  <definedNames>
    <definedName name="_TPS51222" localSheetId="2">#REF!</definedName>
    <definedName name="_TPS51222">#REF!</definedName>
    <definedName name="_TPS51980" localSheetId="2">#REF!</definedName>
    <definedName name="_TPS51980">#REF!</definedName>
    <definedName name="B_cons" localSheetId="2">[1]NTC_5!$H$6</definedName>
    <definedName name="B_cons">[2]NTC_5!$H$6</definedName>
    <definedName name="DCR_20" localSheetId="2">[1]NTC_5!$H$8</definedName>
    <definedName name="DCR_20">[2]NTC_5!$H$8</definedName>
    <definedName name="Device_name" localSheetId="2">#REF!</definedName>
    <definedName name="Device_name">#REF!</definedName>
    <definedName name="Mode" localSheetId="2">#REF!</definedName>
    <definedName name="Mode">#REF!</definedName>
    <definedName name="Output_Discharge" localSheetId="2">#REF!</definedName>
    <definedName name="Output_Discharge">#REF!</definedName>
    <definedName name="OVP" localSheetId="2">#REF!</definedName>
    <definedName name="OVP">#REF!</definedName>
    <definedName name="_xlnm.Print_Area" localSheetId="2">'51285_Duty'!$A$1:$L$26</definedName>
    <definedName name="R_c1" localSheetId="2">[1]NTC_5!$M$6</definedName>
    <definedName name="R_c1">[2]NTC_5!$M$6</definedName>
    <definedName name="R_c2" localSheetId="2">[1]NTC_5!$M$7</definedName>
    <definedName name="R_c2">[2]NTC_5!$M$7</definedName>
    <definedName name="Rntc_20" localSheetId="2">[1]NTC_5!$H$5</definedName>
    <definedName name="Rntc_20">[2]NTC_5!$H$5</definedName>
    <definedName name="Rx" localSheetId="2">[1]NTC_5!$M$5</definedName>
    <definedName name="Rx">[2]NTC_5!$M$5</definedName>
    <definedName name="Ta" localSheetId="2">[1]NTC_5!$D$8</definedName>
    <definedName name="Ta">[2]NTC_5!$D$8</definedName>
    <definedName name="Target_Rthe" localSheetId="2">[1]NTC_5!$M$8</definedName>
    <definedName name="Target_Rthe">[2]NTC_5!$M$8</definedName>
    <definedName name="Tc_cu" localSheetId="2">[1]NTC_5!$H$9</definedName>
    <definedName name="Tc_cu">[2]NTC_5!$H$9</definedName>
    <definedName name="Tc_NTC" localSheetId="2">[1]NTC_5!$D$9</definedName>
    <definedName name="Tc_NTC">[2]NTC_5!$D$9</definedName>
    <definedName name="TPS51220A" localSheetId="2">#REF!</definedName>
    <definedName name="TPS51220A">#REF!</definedName>
    <definedName name="Vocl" localSheetId="2">#REF!</definedName>
    <definedName name="Vocl">#REF!</definedName>
  </definedNames>
  <calcPr calcId="145621"/>
</workbook>
</file>

<file path=xl/calcChain.xml><?xml version="1.0" encoding="utf-8"?>
<calcChain xmlns="http://schemas.openxmlformats.org/spreadsheetml/2006/main">
  <c r="C92" i="15" l="1"/>
  <c r="E129" i="18" l="1"/>
  <c r="S129" i="18" s="1"/>
  <c r="I97" i="18"/>
  <c r="J97" i="18" s="1"/>
  <c r="V420" i="18"/>
  <c r="X386" i="18" s="1"/>
  <c r="Y386" i="18" s="1"/>
  <c r="Z386" i="18" s="1"/>
  <c r="P420" i="18"/>
  <c r="J420" i="18"/>
  <c r="D420" i="18"/>
  <c r="V419" i="18"/>
  <c r="P419" i="18"/>
  <c r="J419" i="18"/>
  <c r="D419" i="18"/>
  <c r="B387" i="18"/>
  <c r="X387" i="18" s="1"/>
  <c r="Y387" i="18" s="1"/>
  <c r="Z387" i="18" s="1"/>
  <c r="U386" i="18"/>
  <c r="V386" i="18" s="1"/>
  <c r="W386" i="18" s="1"/>
  <c r="I386" i="18"/>
  <c r="J386" i="18" s="1"/>
  <c r="K386" i="18" s="1"/>
  <c r="F386" i="18"/>
  <c r="G386" i="18" s="1"/>
  <c r="H386" i="18" s="1"/>
  <c r="C386" i="18"/>
  <c r="D386" i="18" s="1"/>
  <c r="E386" i="18" s="1"/>
  <c r="Z385" i="18"/>
  <c r="W385" i="18"/>
  <c r="T385" i="18"/>
  <c r="Q385" i="18"/>
  <c r="N385" i="18"/>
  <c r="K385" i="18"/>
  <c r="H385" i="18"/>
  <c r="E385" i="18"/>
  <c r="AI380" i="18"/>
  <c r="AH380" i="18"/>
  <c r="AG380" i="18"/>
  <c r="AF380" i="18"/>
  <c r="AE380" i="18"/>
  <c r="AC380" i="18"/>
  <c r="AA380" i="18"/>
  <c r="Z380" i="18"/>
  <c r="Y380" i="18"/>
  <c r="X380" i="18"/>
  <c r="W380" i="18"/>
  <c r="U380" i="18"/>
  <c r="AS378" i="18"/>
  <c r="AR378" i="18"/>
  <c r="AQ378" i="18"/>
  <c r="AS377" i="18"/>
  <c r="AR377" i="18"/>
  <c r="AQ377" i="18"/>
  <c r="AS376" i="18"/>
  <c r="AR376" i="18"/>
  <c r="AQ376" i="18"/>
  <c r="AS375" i="18"/>
  <c r="AR375" i="18"/>
  <c r="AQ375" i="18"/>
  <c r="AS374" i="18"/>
  <c r="AR374" i="18"/>
  <c r="AQ374" i="18"/>
  <c r="AS373" i="18"/>
  <c r="AR373" i="18"/>
  <c r="AQ373" i="18"/>
  <c r="AS372" i="18"/>
  <c r="AR372" i="18"/>
  <c r="AQ372" i="18"/>
  <c r="AS371" i="18"/>
  <c r="AR371" i="18"/>
  <c r="AQ371" i="18"/>
  <c r="AS370" i="18"/>
  <c r="AR370" i="18"/>
  <c r="AQ370" i="18"/>
  <c r="AS369" i="18"/>
  <c r="AR369" i="18"/>
  <c r="AQ369" i="18"/>
  <c r="AS368" i="18"/>
  <c r="AR368" i="18"/>
  <c r="AQ368" i="18"/>
  <c r="AS367" i="18"/>
  <c r="AR367" i="18"/>
  <c r="AQ367" i="18"/>
  <c r="AS366" i="18"/>
  <c r="AR366" i="18"/>
  <c r="AQ366" i="18"/>
  <c r="AS365" i="18"/>
  <c r="AR365" i="18"/>
  <c r="AQ365" i="18"/>
  <c r="AS364" i="18"/>
  <c r="AR364" i="18"/>
  <c r="AQ364" i="18"/>
  <c r="AS363" i="18"/>
  <c r="AR363" i="18"/>
  <c r="AQ363" i="18"/>
  <c r="AS362" i="18"/>
  <c r="AR362" i="18"/>
  <c r="AQ362" i="18"/>
  <c r="AS361" i="18"/>
  <c r="AR361" i="18"/>
  <c r="AQ361" i="18"/>
  <c r="AS360" i="18"/>
  <c r="AR360" i="18"/>
  <c r="AQ360" i="18"/>
  <c r="AS359" i="18"/>
  <c r="AR359" i="18"/>
  <c r="AQ359" i="18"/>
  <c r="AS358" i="18"/>
  <c r="AR358" i="18"/>
  <c r="AQ358" i="18"/>
  <c r="AS357" i="18"/>
  <c r="AR357" i="18"/>
  <c r="AQ357" i="18"/>
  <c r="AS356" i="18"/>
  <c r="AR356" i="18"/>
  <c r="AQ356" i="18"/>
  <c r="AS355" i="18"/>
  <c r="AR355" i="18"/>
  <c r="AQ355" i="18"/>
  <c r="AS354" i="18"/>
  <c r="AR354" i="18"/>
  <c r="AQ354" i="18"/>
  <c r="AS353" i="18"/>
  <c r="AR353" i="18"/>
  <c r="AQ353" i="18"/>
  <c r="AS352" i="18"/>
  <c r="AR352" i="18"/>
  <c r="AQ352" i="18"/>
  <c r="AS351" i="18"/>
  <c r="AR351" i="18"/>
  <c r="AQ351" i="18"/>
  <c r="AS350" i="18"/>
  <c r="AR350" i="18"/>
  <c r="AQ350" i="18"/>
  <c r="AS349" i="18"/>
  <c r="AR349" i="18"/>
  <c r="AQ349" i="18"/>
  <c r="AS348" i="18"/>
  <c r="AR348" i="18"/>
  <c r="AQ348" i="18"/>
  <c r="AS347" i="18"/>
  <c r="AR347" i="18"/>
  <c r="AQ347" i="18"/>
  <c r="AS346" i="18"/>
  <c r="AR346" i="18"/>
  <c r="AQ346" i="18"/>
  <c r="AS345" i="18"/>
  <c r="AR345" i="18"/>
  <c r="AQ345" i="18"/>
  <c r="AS344" i="18"/>
  <c r="AR344" i="18"/>
  <c r="AQ344" i="18"/>
  <c r="AS343" i="18"/>
  <c r="AR343" i="18"/>
  <c r="AQ343" i="18"/>
  <c r="AS342" i="18"/>
  <c r="AR342" i="18"/>
  <c r="AQ342" i="18"/>
  <c r="AS341" i="18"/>
  <c r="AR341" i="18"/>
  <c r="AQ341" i="18"/>
  <c r="AS340" i="18"/>
  <c r="AR340" i="18"/>
  <c r="AQ340" i="18"/>
  <c r="AS339" i="18"/>
  <c r="AR339" i="18"/>
  <c r="AQ339" i="18"/>
  <c r="AS338" i="18"/>
  <c r="AR338" i="18"/>
  <c r="AQ338" i="18"/>
  <c r="AS337" i="18"/>
  <c r="AR337" i="18"/>
  <c r="AQ337" i="18"/>
  <c r="AS336" i="18"/>
  <c r="AR336" i="18"/>
  <c r="AQ336" i="18"/>
  <c r="AS335" i="18"/>
  <c r="AR335" i="18"/>
  <c r="AQ335" i="18"/>
  <c r="AS334" i="18"/>
  <c r="AR334" i="18"/>
  <c r="AQ334" i="18"/>
  <c r="AS333" i="18"/>
  <c r="AR333" i="18"/>
  <c r="AQ333" i="18"/>
  <c r="AS332" i="18"/>
  <c r="AR332" i="18"/>
  <c r="AQ332" i="18"/>
  <c r="AS331" i="18"/>
  <c r="AR331" i="18"/>
  <c r="AQ331" i="18"/>
  <c r="AS330" i="18"/>
  <c r="AR330" i="18"/>
  <c r="AQ330" i="18"/>
  <c r="AS329" i="18"/>
  <c r="AR329" i="18"/>
  <c r="AQ329" i="18"/>
  <c r="AS328" i="18"/>
  <c r="AR328" i="18"/>
  <c r="AQ328" i="18"/>
  <c r="AS327" i="18"/>
  <c r="AR327" i="18"/>
  <c r="AQ327" i="18"/>
  <c r="AS326" i="18"/>
  <c r="AR326" i="18"/>
  <c r="AQ326" i="18"/>
  <c r="AS325" i="18"/>
  <c r="AR325" i="18"/>
  <c r="AQ325" i="18"/>
  <c r="AS324" i="18"/>
  <c r="AR324" i="18"/>
  <c r="AQ324" i="18"/>
  <c r="AS323" i="18"/>
  <c r="AR323" i="18"/>
  <c r="AQ323" i="18"/>
  <c r="AS322" i="18"/>
  <c r="AR322" i="18"/>
  <c r="AQ322" i="18"/>
  <c r="AS321" i="18"/>
  <c r="AR321" i="18"/>
  <c r="AQ321" i="18"/>
  <c r="AS320" i="18"/>
  <c r="AR320" i="18"/>
  <c r="AQ320" i="18"/>
  <c r="AS319" i="18"/>
  <c r="AR319" i="18"/>
  <c r="AQ319" i="18"/>
  <c r="AS318" i="18"/>
  <c r="AR318" i="18"/>
  <c r="AQ318" i="18"/>
  <c r="AS317" i="18"/>
  <c r="AR317" i="18"/>
  <c r="AQ317" i="18"/>
  <c r="AS316" i="18"/>
  <c r="AR316" i="18"/>
  <c r="AQ316" i="18"/>
  <c r="AS315" i="18"/>
  <c r="AR315" i="18"/>
  <c r="AQ315" i="18"/>
  <c r="AS314" i="18"/>
  <c r="AR314" i="18"/>
  <c r="AQ314" i="18"/>
  <c r="AS313" i="18"/>
  <c r="AR313" i="18"/>
  <c r="AQ313" i="18"/>
  <c r="AS312" i="18"/>
  <c r="AR312" i="18"/>
  <c r="AQ312" i="18"/>
  <c r="AS311" i="18"/>
  <c r="AR311" i="18"/>
  <c r="AQ311" i="18"/>
  <c r="AS310" i="18"/>
  <c r="AR310" i="18"/>
  <c r="AQ310" i="18"/>
  <c r="AS309" i="18"/>
  <c r="AR309" i="18"/>
  <c r="AQ309" i="18"/>
  <c r="AS308" i="18"/>
  <c r="AR308" i="18"/>
  <c r="AQ308" i="18"/>
  <c r="AS307" i="18"/>
  <c r="AR307" i="18"/>
  <c r="AQ307" i="18"/>
  <c r="AS306" i="18"/>
  <c r="AR306" i="18"/>
  <c r="AQ306" i="18"/>
  <c r="AS305" i="18"/>
  <c r="AR305" i="18"/>
  <c r="AQ305" i="18"/>
  <c r="AS304" i="18"/>
  <c r="AR304" i="18"/>
  <c r="AQ304" i="18"/>
  <c r="AS303" i="18"/>
  <c r="AR303" i="18"/>
  <c r="AQ303" i="18"/>
  <c r="AS302" i="18"/>
  <c r="AR302" i="18"/>
  <c r="AQ302" i="18"/>
  <c r="AS301" i="18"/>
  <c r="AR301" i="18"/>
  <c r="AQ301" i="18"/>
  <c r="AS300" i="18"/>
  <c r="AR300" i="18"/>
  <c r="AQ300" i="18"/>
  <c r="AS299" i="18"/>
  <c r="AR299" i="18"/>
  <c r="AQ299" i="18"/>
  <c r="AS298" i="18"/>
  <c r="AR298" i="18"/>
  <c r="AQ298" i="18"/>
  <c r="AS297" i="18"/>
  <c r="AR297" i="18"/>
  <c r="AQ297" i="18"/>
  <c r="AS296" i="18"/>
  <c r="AR296" i="18"/>
  <c r="AQ296" i="18"/>
  <c r="AS295" i="18"/>
  <c r="AR295" i="18"/>
  <c r="AQ295" i="18"/>
  <c r="AS294" i="18"/>
  <c r="AR294" i="18"/>
  <c r="AQ294" i="18"/>
  <c r="AS293" i="18"/>
  <c r="AR293" i="18"/>
  <c r="AQ293" i="18"/>
  <c r="AS292" i="18"/>
  <c r="AR292" i="18"/>
  <c r="AQ292" i="18"/>
  <c r="AS291" i="18"/>
  <c r="AR291" i="18"/>
  <c r="AQ291" i="18"/>
  <c r="AS290" i="18"/>
  <c r="AR290" i="18"/>
  <c r="AQ290" i="18"/>
  <c r="AS289" i="18"/>
  <c r="AR289" i="18"/>
  <c r="AQ289" i="18"/>
  <c r="AS288" i="18"/>
  <c r="AR288" i="18"/>
  <c r="AQ288" i="18"/>
  <c r="AS287" i="18"/>
  <c r="AR287" i="18"/>
  <c r="AQ287" i="18"/>
  <c r="AS286" i="18"/>
  <c r="AR286" i="18"/>
  <c r="AQ286" i="18"/>
  <c r="AS285" i="18"/>
  <c r="AR285" i="18"/>
  <c r="AQ285" i="18"/>
  <c r="AS284" i="18"/>
  <c r="AR284" i="18"/>
  <c r="AQ284" i="18"/>
  <c r="AS283" i="18"/>
  <c r="AR283" i="18"/>
  <c r="AQ283" i="18"/>
  <c r="AS282" i="18"/>
  <c r="AR282" i="18"/>
  <c r="AQ282" i="18"/>
  <c r="AS281" i="18"/>
  <c r="AR281" i="18"/>
  <c r="AQ281" i="18"/>
  <c r="AS280" i="18"/>
  <c r="AR280" i="18"/>
  <c r="AQ280" i="18"/>
  <c r="AS279" i="18"/>
  <c r="AR279" i="18"/>
  <c r="AQ279" i="18"/>
  <c r="AS278" i="18"/>
  <c r="AR278" i="18"/>
  <c r="AQ278" i="18"/>
  <c r="AS277" i="18"/>
  <c r="AR277" i="18"/>
  <c r="AQ277" i="18"/>
  <c r="AS276" i="18"/>
  <c r="AR276" i="18"/>
  <c r="AQ276" i="18"/>
  <c r="AS275" i="18"/>
  <c r="AR275" i="18"/>
  <c r="AQ275" i="18"/>
  <c r="AS274" i="18"/>
  <c r="AR274" i="18"/>
  <c r="AQ274" i="18"/>
  <c r="AS273" i="18"/>
  <c r="AR273" i="18"/>
  <c r="AQ273" i="18"/>
  <c r="AS272" i="18"/>
  <c r="AR272" i="18"/>
  <c r="AQ272" i="18"/>
  <c r="AS271" i="18"/>
  <c r="AR271" i="18"/>
  <c r="AQ271" i="18"/>
  <c r="AS270" i="18"/>
  <c r="AR270" i="18"/>
  <c r="AQ270" i="18"/>
  <c r="AS269" i="18"/>
  <c r="AR269" i="18"/>
  <c r="AQ269" i="18"/>
  <c r="AS268" i="18"/>
  <c r="AR268" i="18"/>
  <c r="AQ268" i="18"/>
  <c r="AS267" i="18"/>
  <c r="AR267" i="18"/>
  <c r="AQ267" i="18"/>
  <c r="AS266" i="18"/>
  <c r="AR266" i="18"/>
  <c r="AQ266" i="18"/>
  <c r="AS265" i="18"/>
  <c r="AR265" i="18"/>
  <c r="AQ265" i="18"/>
  <c r="AS264" i="18"/>
  <c r="AR264" i="18"/>
  <c r="AQ264" i="18"/>
  <c r="AS263" i="18"/>
  <c r="AR263" i="18"/>
  <c r="AQ263" i="18"/>
  <c r="AS262" i="18"/>
  <c r="AR262" i="18"/>
  <c r="AQ262" i="18"/>
  <c r="AS261" i="18"/>
  <c r="AR261" i="18"/>
  <c r="AQ261" i="18"/>
  <c r="AS260" i="18"/>
  <c r="AR260" i="18"/>
  <c r="AQ260" i="18"/>
  <c r="AS259" i="18"/>
  <c r="AR259" i="18"/>
  <c r="AQ259" i="18"/>
  <c r="AS258" i="18"/>
  <c r="AR258" i="18"/>
  <c r="AQ258" i="18"/>
  <c r="AS257" i="18"/>
  <c r="AR257" i="18"/>
  <c r="AQ257" i="18"/>
  <c r="AS256" i="18"/>
  <c r="AR256" i="18"/>
  <c r="AQ256" i="18"/>
  <c r="AS255" i="18"/>
  <c r="AR255" i="18"/>
  <c r="AQ255" i="18"/>
  <c r="AS254" i="18"/>
  <c r="AR254" i="18"/>
  <c r="AQ254" i="18"/>
  <c r="AS253" i="18"/>
  <c r="AR253" i="18"/>
  <c r="AQ253" i="18"/>
  <c r="AS252" i="18"/>
  <c r="AR252" i="18"/>
  <c r="AQ252" i="18"/>
  <c r="AS251" i="18"/>
  <c r="AR251" i="18"/>
  <c r="AQ251" i="18"/>
  <c r="AS250" i="18"/>
  <c r="AR250" i="18"/>
  <c r="AQ250" i="18"/>
  <c r="AS249" i="18"/>
  <c r="AR249" i="18"/>
  <c r="AQ249" i="18"/>
  <c r="AS248" i="18"/>
  <c r="AR248" i="18"/>
  <c r="AQ248" i="18"/>
  <c r="AS247" i="18"/>
  <c r="AR247" i="18"/>
  <c r="AQ247" i="18"/>
  <c r="AS246" i="18"/>
  <c r="AR246" i="18"/>
  <c r="AQ246" i="18"/>
  <c r="AS245" i="18"/>
  <c r="AR245" i="18"/>
  <c r="AQ245" i="18"/>
  <c r="AS244" i="18"/>
  <c r="AR244" i="18"/>
  <c r="AQ244" i="18"/>
  <c r="AS243" i="18"/>
  <c r="AR243" i="18"/>
  <c r="AQ243" i="18"/>
  <c r="AS242" i="18"/>
  <c r="AR242" i="18"/>
  <c r="AQ242" i="18"/>
  <c r="AS241" i="18"/>
  <c r="AR241" i="18"/>
  <c r="AQ241" i="18"/>
  <c r="AS240" i="18"/>
  <c r="AR240" i="18"/>
  <c r="AQ240" i="18"/>
  <c r="AS239" i="18"/>
  <c r="AR239" i="18"/>
  <c r="AQ239" i="18"/>
  <c r="AS238" i="18"/>
  <c r="AR238" i="18"/>
  <c r="AQ238" i="18"/>
  <c r="AS237" i="18"/>
  <c r="AR237" i="18"/>
  <c r="AQ237" i="18"/>
  <c r="AS236" i="18"/>
  <c r="AR236" i="18"/>
  <c r="AQ236" i="18"/>
  <c r="AS235" i="18"/>
  <c r="AR235" i="18"/>
  <c r="AQ235" i="18"/>
  <c r="AS234" i="18"/>
  <c r="AR234" i="18"/>
  <c r="AQ234" i="18"/>
  <c r="AS233" i="18"/>
  <c r="AR233" i="18"/>
  <c r="AQ233" i="18"/>
  <c r="AS232" i="18"/>
  <c r="AR232" i="18"/>
  <c r="AQ232" i="18"/>
  <c r="AS231" i="18"/>
  <c r="AR231" i="18"/>
  <c r="AQ231" i="18"/>
  <c r="AS230" i="18"/>
  <c r="AR230" i="18"/>
  <c r="AQ230" i="18"/>
  <c r="AS229" i="18"/>
  <c r="AR229" i="18"/>
  <c r="AQ229" i="18"/>
  <c r="AS228" i="18"/>
  <c r="AR228" i="18"/>
  <c r="AQ228" i="18"/>
  <c r="AS227" i="18"/>
  <c r="AR227" i="18"/>
  <c r="AQ227" i="18"/>
  <c r="AS226" i="18"/>
  <c r="AR226" i="18"/>
  <c r="AQ226" i="18"/>
  <c r="AS225" i="18"/>
  <c r="AR225" i="18"/>
  <c r="AQ225" i="18"/>
  <c r="AS224" i="18"/>
  <c r="AR224" i="18"/>
  <c r="AQ224" i="18"/>
  <c r="AS223" i="18"/>
  <c r="AR223" i="18"/>
  <c r="AQ223" i="18"/>
  <c r="AS222" i="18"/>
  <c r="AR222" i="18"/>
  <c r="AQ222" i="18"/>
  <c r="AS221" i="18"/>
  <c r="AR221" i="18"/>
  <c r="AQ221" i="18"/>
  <c r="AS220" i="18"/>
  <c r="AR220" i="18"/>
  <c r="AQ220" i="18"/>
  <c r="AS219" i="18"/>
  <c r="AR219" i="18"/>
  <c r="AQ219" i="18"/>
  <c r="AS218" i="18"/>
  <c r="AR218" i="18"/>
  <c r="AQ218" i="18"/>
  <c r="AS217" i="18"/>
  <c r="AR217" i="18"/>
  <c r="AQ217" i="18"/>
  <c r="AS216" i="18"/>
  <c r="AR216" i="18"/>
  <c r="AQ216" i="18"/>
  <c r="AS215" i="18"/>
  <c r="AR215" i="18"/>
  <c r="AQ215" i="18"/>
  <c r="AS214" i="18"/>
  <c r="AR214" i="18"/>
  <c r="AQ214" i="18"/>
  <c r="AS213" i="18"/>
  <c r="AR213" i="18"/>
  <c r="AQ213" i="18"/>
  <c r="AS212" i="18"/>
  <c r="AR212" i="18"/>
  <c r="AQ212" i="18"/>
  <c r="AS211" i="18"/>
  <c r="AR211" i="18"/>
  <c r="AQ211" i="18"/>
  <c r="AK211" i="18"/>
  <c r="AS210" i="18"/>
  <c r="AR210" i="18"/>
  <c r="AQ210" i="18"/>
  <c r="AS209" i="18"/>
  <c r="AR209" i="18"/>
  <c r="AQ209" i="18"/>
  <c r="AS208" i="18"/>
  <c r="AR208" i="18"/>
  <c r="AQ208" i="18"/>
  <c r="AS207" i="18"/>
  <c r="AR207" i="18"/>
  <c r="AQ207" i="18"/>
  <c r="AS206" i="18"/>
  <c r="AR206" i="18"/>
  <c r="AQ206" i="18"/>
  <c r="AS205" i="18"/>
  <c r="AR205" i="18"/>
  <c r="AQ205" i="18"/>
  <c r="AS204" i="18"/>
  <c r="AR204" i="18"/>
  <c r="AQ204" i="18"/>
  <c r="AS203" i="18"/>
  <c r="AR203" i="18"/>
  <c r="AQ203" i="18"/>
  <c r="AS202" i="18"/>
  <c r="AR202" i="18"/>
  <c r="AQ202" i="18"/>
  <c r="AS201" i="18"/>
  <c r="AR201" i="18"/>
  <c r="AQ201" i="18"/>
  <c r="AS200" i="18"/>
  <c r="AR200" i="18"/>
  <c r="AQ200" i="18"/>
  <c r="AS199" i="18"/>
  <c r="AR199" i="18"/>
  <c r="AQ199" i="18"/>
  <c r="AS198" i="18"/>
  <c r="AR198" i="18"/>
  <c r="AQ198" i="18"/>
  <c r="AS197" i="18"/>
  <c r="AR197" i="18"/>
  <c r="AQ197" i="18"/>
  <c r="AS196" i="18"/>
  <c r="AR196" i="18"/>
  <c r="AQ196" i="18"/>
  <c r="AS195" i="18"/>
  <c r="AR195" i="18"/>
  <c r="AQ195" i="18"/>
  <c r="AS194" i="18"/>
  <c r="AR194" i="18"/>
  <c r="AQ194" i="18"/>
  <c r="AS193" i="18"/>
  <c r="AR193" i="18"/>
  <c r="AQ193" i="18"/>
  <c r="AS192" i="18"/>
  <c r="AR192" i="18"/>
  <c r="AQ192" i="18"/>
  <c r="AS191" i="18"/>
  <c r="AR191" i="18"/>
  <c r="AQ191" i="18"/>
  <c r="AS190" i="18"/>
  <c r="AR190" i="18"/>
  <c r="AQ190" i="18"/>
  <c r="AS189" i="18"/>
  <c r="AR189" i="18"/>
  <c r="AQ189" i="18"/>
  <c r="AS188" i="18"/>
  <c r="AR188" i="18"/>
  <c r="AQ188" i="18"/>
  <c r="AS187" i="18"/>
  <c r="AR187" i="18"/>
  <c r="AQ187" i="18"/>
  <c r="AS186" i="18"/>
  <c r="AR186" i="18"/>
  <c r="AQ186" i="18"/>
  <c r="AS185" i="18"/>
  <c r="AR185" i="18"/>
  <c r="AQ185" i="18"/>
  <c r="AS184" i="18"/>
  <c r="AR184" i="18"/>
  <c r="AQ184" i="18"/>
  <c r="AS183" i="18"/>
  <c r="AR183" i="18"/>
  <c r="AQ183" i="18"/>
  <c r="AS182" i="18"/>
  <c r="AR182" i="18"/>
  <c r="AQ182" i="18"/>
  <c r="AS181" i="18"/>
  <c r="AR181" i="18"/>
  <c r="AQ181" i="18"/>
  <c r="AS180" i="18"/>
  <c r="AR180" i="18"/>
  <c r="AQ180" i="18"/>
  <c r="AS179" i="18"/>
  <c r="AR179" i="18"/>
  <c r="AQ179" i="18"/>
  <c r="AS178" i="18"/>
  <c r="AR178" i="18"/>
  <c r="AQ178" i="18"/>
  <c r="AS177" i="18"/>
  <c r="AR177" i="18"/>
  <c r="AQ177" i="18"/>
  <c r="AS176" i="18"/>
  <c r="AR176" i="18"/>
  <c r="AQ176" i="18"/>
  <c r="AS175" i="18"/>
  <c r="AR175" i="18"/>
  <c r="AQ175" i="18"/>
  <c r="AS174" i="18"/>
  <c r="AR174" i="18"/>
  <c r="AQ174" i="18"/>
  <c r="AS173" i="18"/>
  <c r="AR173" i="18"/>
  <c r="AQ173" i="18"/>
  <c r="AS172" i="18"/>
  <c r="AR172" i="18"/>
  <c r="AQ172" i="18"/>
  <c r="AS171" i="18"/>
  <c r="AR171" i="18"/>
  <c r="AQ171" i="18"/>
  <c r="AS170" i="18"/>
  <c r="AR170" i="18"/>
  <c r="AQ170" i="18"/>
  <c r="AS169" i="18"/>
  <c r="AR169" i="18"/>
  <c r="AQ169" i="18"/>
  <c r="AS168" i="18"/>
  <c r="AR168" i="18"/>
  <c r="AQ168" i="18"/>
  <c r="AS167" i="18"/>
  <c r="AR167" i="18"/>
  <c r="AQ167" i="18"/>
  <c r="AS166" i="18"/>
  <c r="AR166" i="18"/>
  <c r="AQ166" i="18"/>
  <c r="AS165" i="18"/>
  <c r="AR165" i="18"/>
  <c r="AQ165" i="18"/>
  <c r="AS164" i="18"/>
  <c r="AR164" i="18"/>
  <c r="AQ164" i="18"/>
  <c r="AS163" i="18"/>
  <c r="AR163" i="18"/>
  <c r="AQ163" i="18"/>
  <c r="AS162" i="18"/>
  <c r="AR162" i="18"/>
  <c r="AQ162" i="18"/>
  <c r="AS161" i="18"/>
  <c r="AR161" i="18"/>
  <c r="AQ161" i="18"/>
  <c r="AS160" i="18"/>
  <c r="AR160" i="18"/>
  <c r="AQ160" i="18"/>
  <c r="AS159" i="18"/>
  <c r="AR159" i="18"/>
  <c r="AQ159" i="18"/>
  <c r="AS158" i="18"/>
  <c r="AR158" i="18"/>
  <c r="AQ158" i="18"/>
  <c r="AS157" i="18"/>
  <c r="AR157" i="18"/>
  <c r="AQ157" i="18"/>
  <c r="AS156" i="18"/>
  <c r="AR156" i="18"/>
  <c r="AQ156" i="18"/>
  <c r="AS155" i="18"/>
  <c r="AR155" i="18"/>
  <c r="AQ155" i="18"/>
  <c r="AS154" i="18"/>
  <c r="AR154" i="18"/>
  <c r="AQ154" i="18"/>
  <c r="AS153" i="18"/>
  <c r="AR153" i="18"/>
  <c r="AQ153" i="18"/>
  <c r="AS152" i="18"/>
  <c r="AR152" i="18"/>
  <c r="AQ152" i="18"/>
  <c r="AS151" i="18"/>
  <c r="AR151" i="18"/>
  <c r="AQ151" i="18"/>
  <c r="AS150" i="18"/>
  <c r="AR150" i="18"/>
  <c r="AQ150" i="18"/>
  <c r="AS149" i="18"/>
  <c r="AR149" i="18"/>
  <c r="AQ149" i="18"/>
  <c r="AS148" i="18"/>
  <c r="AR148" i="18"/>
  <c r="AQ148" i="18"/>
  <c r="AS147" i="18"/>
  <c r="AR147" i="18"/>
  <c r="AQ147" i="18"/>
  <c r="AS146" i="18"/>
  <c r="AR146" i="18"/>
  <c r="AQ146" i="18"/>
  <c r="AS145" i="18"/>
  <c r="AR145" i="18"/>
  <c r="AQ145" i="18"/>
  <c r="AS144" i="18"/>
  <c r="AR144" i="18"/>
  <c r="AQ144" i="18"/>
  <c r="AS143" i="18"/>
  <c r="AR143" i="18"/>
  <c r="AQ143" i="18"/>
  <c r="AS142" i="18"/>
  <c r="AR142" i="18"/>
  <c r="AQ142" i="18"/>
  <c r="AS141" i="18"/>
  <c r="AR141" i="18"/>
  <c r="AQ141" i="18"/>
  <c r="AS140" i="18"/>
  <c r="AR140" i="18"/>
  <c r="AQ140" i="18"/>
  <c r="AS139" i="18"/>
  <c r="AR139" i="18"/>
  <c r="AQ139" i="18"/>
  <c r="AS138" i="18"/>
  <c r="AR138" i="18"/>
  <c r="AQ138" i="18"/>
  <c r="AS137" i="18"/>
  <c r="AR137" i="18"/>
  <c r="AQ137" i="18"/>
  <c r="AS136" i="18"/>
  <c r="AR136" i="18"/>
  <c r="AQ136" i="18"/>
  <c r="AS135" i="18"/>
  <c r="AR135" i="18"/>
  <c r="AQ135" i="18"/>
  <c r="AS134" i="18"/>
  <c r="AR134" i="18"/>
  <c r="AQ134" i="18"/>
  <c r="AS133" i="18"/>
  <c r="AR133" i="18"/>
  <c r="AQ133" i="18"/>
  <c r="AS132" i="18"/>
  <c r="AR132" i="18"/>
  <c r="AQ132" i="18"/>
  <c r="AS131" i="18"/>
  <c r="AR131" i="18"/>
  <c r="AQ131" i="18"/>
  <c r="AS130" i="18"/>
  <c r="AR130" i="18"/>
  <c r="AQ130" i="18"/>
  <c r="B130" i="18"/>
  <c r="AS129" i="18"/>
  <c r="AR129" i="18"/>
  <c r="AQ129" i="18"/>
  <c r="AM129" i="18"/>
  <c r="AI127" i="18"/>
  <c r="AH127" i="18"/>
  <c r="AG127" i="18"/>
  <c r="AF127" i="18"/>
  <c r="AE127" i="18"/>
  <c r="AC127" i="18"/>
  <c r="AA127" i="18"/>
  <c r="Z127" i="18"/>
  <c r="Y127" i="18"/>
  <c r="X127" i="18"/>
  <c r="W127" i="18"/>
  <c r="U127" i="18"/>
  <c r="F101" i="18"/>
  <c r="E101" i="18"/>
  <c r="D101" i="18"/>
  <c r="C101" i="18"/>
  <c r="I96" i="18"/>
  <c r="J96" i="18" s="1"/>
  <c r="D129" i="18" s="1"/>
  <c r="Q129" i="18" s="1"/>
  <c r="I95" i="18"/>
  <c r="J95" i="18" s="1"/>
  <c r="C129" i="18" s="1"/>
  <c r="N129" i="18" s="1"/>
  <c r="M91" i="18"/>
  <c r="L91" i="18"/>
  <c r="T91" i="18" s="1"/>
  <c r="S88" i="18"/>
  <c r="R88" i="18"/>
  <c r="Q88" i="18"/>
  <c r="P88" i="18"/>
  <c r="O88" i="18"/>
  <c r="N88" i="18"/>
  <c r="M88" i="18"/>
  <c r="L88" i="18"/>
  <c r="I88" i="18"/>
  <c r="J88" i="18" s="1"/>
  <c r="K88" i="18" s="1"/>
  <c r="H88" i="18"/>
  <c r="S87" i="18"/>
  <c r="R87" i="18"/>
  <c r="Q87" i="18"/>
  <c r="P87" i="18"/>
  <c r="O87" i="18"/>
  <c r="N87" i="18"/>
  <c r="M87" i="18"/>
  <c r="L87" i="18"/>
  <c r="H87" i="18"/>
  <c r="I87" i="18" s="1"/>
  <c r="J87" i="18" s="1"/>
  <c r="K87" i="18" s="1"/>
  <c r="S86" i="18"/>
  <c r="R86" i="18"/>
  <c r="Q86" i="18"/>
  <c r="P86" i="18"/>
  <c r="O86" i="18"/>
  <c r="N86" i="18"/>
  <c r="M86" i="18"/>
  <c r="L86" i="18"/>
  <c r="H86" i="18"/>
  <c r="I86" i="18" s="1"/>
  <c r="J86" i="18" s="1"/>
  <c r="K86" i="18" s="1"/>
  <c r="T85" i="18"/>
  <c r="S85" i="18"/>
  <c r="R85" i="18"/>
  <c r="Q85" i="18"/>
  <c r="P85" i="18"/>
  <c r="O85" i="18"/>
  <c r="N85" i="18"/>
  <c r="M85" i="18"/>
  <c r="L85" i="18"/>
  <c r="H85" i="18"/>
  <c r="AA83" i="18"/>
  <c r="R83" i="18"/>
  <c r="R89" i="18" s="1"/>
  <c r="P83" i="18"/>
  <c r="P89" i="18" s="1"/>
  <c r="N83" i="18"/>
  <c r="L83" i="18"/>
  <c r="L90" i="18" s="1"/>
  <c r="Y82" i="18"/>
  <c r="AP151" i="18" s="1"/>
  <c r="V82" i="18"/>
  <c r="AL205" i="18" s="1"/>
  <c r="N82" i="18"/>
  <c r="N89" i="18" s="1"/>
  <c r="I82" i="18"/>
  <c r="J82" i="18" s="1"/>
  <c r="K82" i="18" s="1"/>
  <c r="Y81" i="18"/>
  <c r="AO152" i="18" s="1"/>
  <c r="V81" i="18"/>
  <c r="AK255" i="18" s="1"/>
  <c r="M81" i="18"/>
  <c r="I81" i="18"/>
  <c r="J81" i="18" s="1"/>
  <c r="Y80" i="18"/>
  <c r="AN155" i="18" s="1"/>
  <c r="V80" i="18"/>
  <c r="AJ207" i="18" s="1"/>
  <c r="I80" i="18"/>
  <c r="J80" i="18" s="1"/>
  <c r="K80" i="18" s="1"/>
  <c r="S79" i="18"/>
  <c r="S83" i="18" s="1"/>
  <c r="S89" i="18" s="1"/>
  <c r="Q79" i="18"/>
  <c r="Q83" i="18" s="1"/>
  <c r="Q89" i="18" s="1"/>
  <c r="O79" i="18"/>
  <c r="O83" i="18" s="1"/>
  <c r="O89" i="18" s="1"/>
  <c r="M79" i="18"/>
  <c r="M83" i="18" s="1"/>
  <c r="M89" i="18" s="1"/>
  <c r="H79" i="18"/>
  <c r="H83" i="18" s="1"/>
  <c r="F129" i="18" l="1"/>
  <c r="AK176" i="18"/>
  <c r="AK259" i="18"/>
  <c r="AK184" i="18"/>
  <c r="O91" i="18"/>
  <c r="AK160" i="18"/>
  <c r="AK192" i="18"/>
  <c r="AK227" i="18"/>
  <c r="U387" i="18"/>
  <c r="V387" i="18" s="1"/>
  <c r="W387" i="18" s="1"/>
  <c r="AK168" i="18"/>
  <c r="AK200" i="18"/>
  <c r="AK243" i="18"/>
  <c r="L387" i="18"/>
  <c r="M387" i="18" s="1"/>
  <c r="N387" i="18" s="1"/>
  <c r="D379" i="18"/>
  <c r="R129" i="18"/>
  <c r="P129" i="18"/>
  <c r="C379" i="18"/>
  <c r="N379" i="18" s="1"/>
  <c r="C130" i="18"/>
  <c r="N130" i="18" s="1"/>
  <c r="AP131" i="18"/>
  <c r="AP135" i="18"/>
  <c r="AP139" i="18"/>
  <c r="AP143" i="18"/>
  <c r="AP147" i="18"/>
  <c r="T84" i="18"/>
  <c r="Q91" i="18"/>
  <c r="AJ129" i="18"/>
  <c r="AK164" i="18"/>
  <c r="AK180" i="18"/>
  <c r="AK196" i="18"/>
  <c r="AK235" i="18"/>
  <c r="AJ307" i="18"/>
  <c r="D130" i="18"/>
  <c r="Q130" i="18" s="1"/>
  <c r="N91" i="18"/>
  <c r="S91" i="18" s="1"/>
  <c r="AK130" i="18"/>
  <c r="AL131" i="18"/>
  <c r="AJ133" i="18"/>
  <c r="AK134" i="18"/>
  <c r="AL135" i="18"/>
  <c r="AJ137" i="18"/>
  <c r="AK138" i="18"/>
  <c r="AL139" i="18"/>
  <c r="AJ141" i="18"/>
  <c r="AK142" i="18"/>
  <c r="AL143" i="18"/>
  <c r="AJ145" i="18"/>
  <c r="AK146" i="18"/>
  <c r="AL147" i="18"/>
  <c r="AJ149" i="18"/>
  <c r="AK150" i="18"/>
  <c r="AL151" i="18"/>
  <c r="AJ153" i="18"/>
  <c r="AK154" i="18"/>
  <c r="AJ155" i="18"/>
  <c r="AJ156" i="18"/>
  <c r="AK172" i="18"/>
  <c r="AK188" i="18"/>
  <c r="AK204" i="18"/>
  <c r="AK219" i="18"/>
  <c r="AK251" i="18"/>
  <c r="L386" i="18"/>
  <c r="M386" i="18" s="1"/>
  <c r="N386" i="18" s="1"/>
  <c r="E379" i="18"/>
  <c r="E130" i="18"/>
  <c r="M90" i="18"/>
  <c r="H90" i="18"/>
  <c r="AT130" i="18" s="1"/>
  <c r="H89" i="18"/>
  <c r="K81" i="18"/>
  <c r="AN133" i="18"/>
  <c r="AO138" i="18"/>
  <c r="AN141" i="18"/>
  <c r="AO142" i="18"/>
  <c r="AO146" i="18"/>
  <c r="AO150" i="18"/>
  <c r="AN153" i="18"/>
  <c r="AN171" i="18"/>
  <c r="AN179" i="18"/>
  <c r="AN183" i="18"/>
  <c r="AN203" i="18"/>
  <c r="AN222" i="18"/>
  <c r="AN254" i="18"/>
  <c r="R387" i="18"/>
  <c r="S387" i="18" s="1"/>
  <c r="T387" i="18" s="1"/>
  <c r="R386" i="18"/>
  <c r="S386" i="18" s="1"/>
  <c r="T386" i="18" s="1"/>
  <c r="I79" i="18"/>
  <c r="N81" i="18"/>
  <c r="AL377" i="18"/>
  <c r="AL373" i="18"/>
  <c r="AL369" i="18"/>
  <c r="AL378" i="18"/>
  <c r="AL374" i="18"/>
  <c r="AL370" i="18"/>
  <c r="AL366" i="18"/>
  <c r="AL376" i="18"/>
  <c r="AL372" i="18"/>
  <c r="AL365" i="18"/>
  <c r="AL364" i="18"/>
  <c r="AL367" i="18"/>
  <c r="AL362" i="18"/>
  <c r="AL358" i="18"/>
  <c r="AL375" i="18"/>
  <c r="AL371" i="18"/>
  <c r="AL363" i="18"/>
  <c r="AL359" i="18"/>
  <c r="AL360" i="18"/>
  <c r="AL353" i="18"/>
  <c r="AL349" i="18"/>
  <c r="AL345" i="18"/>
  <c r="AL368" i="18"/>
  <c r="AL356" i="18"/>
  <c r="AL355" i="18"/>
  <c r="AL351" i="18"/>
  <c r="AL352" i="18"/>
  <c r="AL348" i="18"/>
  <c r="AL342" i="18"/>
  <c r="AL338" i="18"/>
  <c r="AL334" i="18"/>
  <c r="AL330" i="18"/>
  <c r="AL326" i="18"/>
  <c r="AL322" i="18"/>
  <c r="AL318" i="18"/>
  <c r="AL354" i="18"/>
  <c r="AL350" i="18"/>
  <c r="AL347" i="18"/>
  <c r="AL344" i="18"/>
  <c r="AL340" i="18"/>
  <c r="AL336" i="18"/>
  <c r="AL332" i="18"/>
  <c r="AL328" i="18"/>
  <c r="AL324" i="18"/>
  <c r="AL320" i="18"/>
  <c r="AL361" i="18"/>
  <c r="AL357" i="18"/>
  <c r="AL341" i="18"/>
  <c r="AL337" i="18"/>
  <c r="AL333" i="18"/>
  <c r="AL329" i="18"/>
  <c r="AL325" i="18"/>
  <c r="AL321" i="18"/>
  <c r="AL317" i="18"/>
  <c r="AL312" i="18"/>
  <c r="AL308" i="18"/>
  <c r="AL304" i="18"/>
  <c r="AL300" i="18"/>
  <c r="AL296" i="18"/>
  <c r="AL292" i="18"/>
  <c r="AL343" i="18"/>
  <c r="AL339" i="18"/>
  <c r="AL335" i="18"/>
  <c r="AL331" i="18"/>
  <c r="AL327" i="18"/>
  <c r="AL323" i="18"/>
  <c r="AL319" i="18"/>
  <c r="AL314" i="18"/>
  <c r="AL310" i="18"/>
  <c r="AL306" i="18"/>
  <c r="AL302" i="18"/>
  <c r="AL298" i="18"/>
  <c r="AL294" i="18"/>
  <c r="AL346" i="18"/>
  <c r="AL316" i="18"/>
  <c r="AL315" i="18"/>
  <c r="AL311" i="18"/>
  <c r="AL307" i="18"/>
  <c r="AL303" i="18"/>
  <c r="AL299" i="18"/>
  <c r="AL295" i="18"/>
  <c r="AL291" i="18"/>
  <c r="AL289" i="18"/>
  <c r="AL285" i="18"/>
  <c r="AL281" i="18"/>
  <c r="AL277" i="18"/>
  <c r="AL273" i="18"/>
  <c r="AL269" i="18"/>
  <c r="AL265" i="18"/>
  <c r="AL287" i="18"/>
  <c r="AL283" i="18"/>
  <c r="AL279" i="18"/>
  <c r="AL275" i="18"/>
  <c r="AL271" i="18"/>
  <c r="AL267" i="18"/>
  <c r="AL313" i="18"/>
  <c r="AL309" i="18"/>
  <c r="AL305" i="18"/>
  <c r="AL301" i="18"/>
  <c r="AL297" i="18"/>
  <c r="AL293" i="18"/>
  <c r="AL288" i="18"/>
  <c r="AL284" i="18"/>
  <c r="AL280" i="18"/>
  <c r="AL276" i="18"/>
  <c r="AL272" i="18"/>
  <c r="AL268" i="18"/>
  <c r="AL264" i="18"/>
  <c r="AL260" i="18"/>
  <c r="AL262" i="18"/>
  <c r="AL259" i="18"/>
  <c r="AL255" i="18"/>
  <c r="AL251" i="18"/>
  <c r="AL247" i="18"/>
  <c r="AL243" i="18"/>
  <c r="AL239" i="18"/>
  <c r="AL235" i="18"/>
  <c r="AL231" i="18"/>
  <c r="AL227" i="18"/>
  <c r="AL223" i="18"/>
  <c r="AL219" i="18"/>
  <c r="AL215" i="18"/>
  <c r="AL211" i="18"/>
  <c r="AL207" i="18"/>
  <c r="AL290" i="18"/>
  <c r="AL286" i="18"/>
  <c r="AL282" i="18"/>
  <c r="AL278" i="18"/>
  <c r="AL274" i="18"/>
  <c r="AL270" i="18"/>
  <c r="AL257" i="18"/>
  <c r="AL253" i="18"/>
  <c r="AL249" i="18"/>
  <c r="AL245" i="18"/>
  <c r="AL241" i="18"/>
  <c r="AL237" i="18"/>
  <c r="AL233" i="18"/>
  <c r="AL229" i="18"/>
  <c r="AL225" i="18"/>
  <c r="AL221" i="18"/>
  <c r="AL217" i="18"/>
  <c r="AL213" i="18"/>
  <c r="AL266" i="18"/>
  <c r="AL263" i="18"/>
  <c r="AL258" i="18"/>
  <c r="AL254" i="18"/>
  <c r="AL250" i="18"/>
  <c r="AL246" i="18"/>
  <c r="AL242" i="18"/>
  <c r="AL238" i="18"/>
  <c r="AL234" i="18"/>
  <c r="AL230" i="18"/>
  <c r="AL226" i="18"/>
  <c r="AL222" i="18"/>
  <c r="AL218" i="18"/>
  <c r="AL214" i="18"/>
  <c r="AL210" i="18"/>
  <c r="AL206" i="18"/>
  <c r="AL261" i="18"/>
  <c r="AL256" i="18"/>
  <c r="AL252" i="18"/>
  <c r="AL248" i="18"/>
  <c r="AL244" i="18"/>
  <c r="AL240" i="18"/>
  <c r="AL236" i="18"/>
  <c r="AL232" i="18"/>
  <c r="AL228" i="18"/>
  <c r="AL224" i="18"/>
  <c r="AL220" i="18"/>
  <c r="AL216" i="18"/>
  <c r="AL212" i="18"/>
  <c r="AL204" i="18"/>
  <c r="AL200" i="18"/>
  <c r="AL196" i="18"/>
  <c r="AL192" i="18"/>
  <c r="AL188" i="18"/>
  <c r="AL184" i="18"/>
  <c r="AL180" i="18"/>
  <c r="AL176" i="18"/>
  <c r="AL172" i="18"/>
  <c r="AL168" i="18"/>
  <c r="AL164" i="18"/>
  <c r="AL160" i="18"/>
  <c r="AL156" i="18"/>
  <c r="AL209" i="18"/>
  <c r="AL202" i="18"/>
  <c r="AL198" i="18"/>
  <c r="AL194" i="18"/>
  <c r="AL190" i="18"/>
  <c r="AL186" i="18"/>
  <c r="AL182" i="18"/>
  <c r="AL178" i="18"/>
  <c r="AL174" i="18"/>
  <c r="AL170" i="18"/>
  <c r="AL166" i="18"/>
  <c r="AL162" i="18"/>
  <c r="AL158" i="18"/>
  <c r="AL203" i="18"/>
  <c r="AL199" i="18"/>
  <c r="AL195" i="18"/>
  <c r="AL191" i="18"/>
  <c r="AL187" i="18"/>
  <c r="AL183" i="18"/>
  <c r="AL179" i="18"/>
  <c r="AL175" i="18"/>
  <c r="AL171" i="18"/>
  <c r="AL167" i="18"/>
  <c r="AL163" i="18"/>
  <c r="AL159" i="18"/>
  <c r="AL155" i="18"/>
  <c r="AP377" i="18"/>
  <c r="AP373" i="18"/>
  <c r="AP369" i="18"/>
  <c r="AP378" i="18"/>
  <c r="AP374" i="18"/>
  <c r="AP370" i="18"/>
  <c r="AP366" i="18"/>
  <c r="AP364" i="18"/>
  <c r="AP376" i="18"/>
  <c r="AP372" i="18"/>
  <c r="AP368" i="18"/>
  <c r="AP362" i="18"/>
  <c r="AP358" i="18"/>
  <c r="AP367" i="18"/>
  <c r="AP363" i="18"/>
  <c r="AP359" i="18"/>
  <c r="AP353" i="18"/>
  <c r="AP349" i="18"/>
  <c r="AP345" i="18"/>
  <c r="AP375" i="18"/>
  <c r="AP371" i="18"/>
  <c r="AP360" i="18"/>
  <c r="AP355" i="18"/>
  <c r="AP351" i="18"/>
  <c r="AP361" i="18"/>
  <c r="AP357" i="18"/>
  <c r="AP356" i="18"/>
  <c r="AP352" i="18"/>
  <c r="AP348" i="18"/>
  <c r="AP365" i="18"/>
  <c r="AP347" i="18"/>
  <c r="AP342" i="18"/>
  <c r="AP338" i="18"/>
  <c r="AP334" i="18"/>
  <c r="AP330" i="18"/>
  <c r="AP326" i="18"/>
  <c r="AP322" i="18"/>
  <c r="AP318" i="18"/>
  <c r="AP344" i="18"/>
  <c r="AP340" i="18"/>
  <c r="AP336" i="18"/>
  <c r="AP332" i="18"/>
  <c r="AP328" i="18"/>
  <c r="AP324" i="18"/>
  <c r="AP320" i="18"/>
  <c r="AP346" i="18"/>
  <c r="AP341" i="18"/>
  <c r="AP337" i="18"/>
  <c r="AP333" i="18"/>
  <c r="AP329" i="18"/>
  <c r="AP325" i="18"/>
  <c r="AP321" i="18"/>
  <c r="AP317" i="18"/>
  <c r="AP354" i="18"/>
  <c r="AP316" i="18"/>
  <c r="AP312" i="18"/>
  <c r="AP308" i="18"/>
  <c r="AP304" i="18"/>
  <c r="AP300" i="18"/>
  <c r="AP296" i="18"/>
  <c r="AP292" i="18"/>
  <c r="AP350" i="18"/>
  <c r="AP314" i="18"/>
  <c r="AP310" i="18"/>
  <c r="AP306" i="18"/>
  <c r="AP302" i="18"/>
  <c r="AP298" i="18"/>
  <c r="AP294" i="18"/>
  <c r="AP315" i="18"/>
  <c r="AP311" i="18"/>
  <c r="AP307" i="18"/>
  <c r="AP303" i="18"/>
  <c r="AP299" i="18"/>
  <c r="AP295" i="18"/>
  <c r="AP291" i="18"/>
  <c r="AP343" i="18"/>
  <c r="AP335" i="18"/>
  <c r="AP327" i="18"/>
  <c r="AP319" i="18"/>
  <c r="AP289" i="18"/>
  <c r="AP285" i="18"/>
  <c r="AP281" i="18"/>
  <c r="AP277" i="18"/>
  <c r="AP273" i="18"/>
  <c r="AP269" i="18"/>
  <c r="AP265" i="18"/>
  <c r="AP339" i="18"/>
  <c r="AP331" i="18"/>
  <c r="AP323" i="18"/>
  <c r="AP313" i="18"/>
  <c r="AP309" i="18"/>
  <c r="AP305" i="18"/>
  <c r="AP301" i="18"/>
  <c r="AP297" i="18"/>
  <c r="AP293" i="18"/>
  <c r="AP287" i="18"/>
  <c r="AP283" i="18"/>
  <c r="AP279" i="18"/>
  <c r="AP275" i="18"/>
  <c r="AP271" i="18"/>
  <c r="AP267" i="18"/>
  <c r="AP288" i="18"/>
  <c r="AP284" i="18"/>
  <c r="AP280" i="18"/>
  <c r="AP276" i="18"/>
  <c r="AP272" i="18"/>
  <c r="AP268" i="18"/>
  <c r="AP264" i="18"/>
  <c r="AP260" i="18"/>
  <c r="AP263" i="18"/>
  <c r="AP259" i="18"/>
  <c r="AP255" i="18"/>
  <c r="AP251" i="18"/>
  <c r="AP247" i="18"/>
  <c r="AP243" i="18"/>
  <c r="AP239" i="18"/>
  <c r="AP235" i="18"/>
  <c r="AP231" i="18"/>
  <c r="AP227" i="18"/>
  <c r="AP223" i="18"/>
  <c r="AP219" i="18"/>
  <c r="AP215" i="18"/>
  <c r="AP211" i="18"/>
  <c r="AP207" i="18"/>
  <c r="AP261" i="18"/>
  <c r="AP257" i="18"/>
  <c r="AP253" i="18"/>
  <c r="AP249" i="18"/>
  <c r="AP245" i="18"/>
  <c r="AP241" i="18"/>
  <c r="AP237" i="18"/>
  <c r="AP233" i="18"/>
  <c r="AP229" i="18"/>
  <c r="AP225" i="18"/>
  <c r="AP221" i="18"/>
  <c r="AP217" i="18"/>
  <c r="AP213" i="18"/>
  <c r="AP258" i="18"/>
  <c r="AP254" i="18"/>
  <c r="AP250" i="18"/>
  <c r="AP246" i="18"/>
  <c r="AP242" i="18"/>
  <c r="AP238" i="18"/>
  <c r="AP234" i="18"/>
  <c r="AP230" i="18"/>
  <c r="AP226" i="18"/>
  <c r="AP222" i="18"/>
  <c r="AP218" i="18"/>
  <c r="AP214" i="18"/>
  <c r="AP210" i="18"/>
  <c r="AP206" i="18"/>
  <c r="AP286" i="18"/>
  <c r="AP278" i="18"/>
  <c r="AP270" i="18"/>
  <c r="AP209" i="18"/>
  <c r="AP204" i="18"/>
  <c r="AP200" i="18"/>
  <c r="AP196" i="18"/>
  <c r="AP192" i="18"/>
  <c r="AP188" i="18"/>
  <c r="AP184" i="18"/>
  <c r="AP180" i="18"/>
  <c r="AP176" i="18"/>
  <c r="AP172" i="18"/>
  <c r="AP168" i="18"/>
  <c r="AP164" i="18"/>
  <c r="AP160" i="18"/>
  <c r="AP156" i="18"/>
  <c r="AP290" i="18"/>
  <c r="AP282" i="18"/>
  <c r="AP274" i="18"/>
  <c r="AP205" i="18"/>
  <c r="AP202" i="18"/>
  <c r="AP198" i="18"/>
  <c r="AP194" i="18"/>
  <c r="AP190" i="18"/>
  <c r="AP186" i="18"/>
  <c r="AP182" i="18"/>
  <c r="AP178" i="18"/>
  <c r="AP174" i="18"/>
  <c r="AP170" i="18"/>
  <c r="AP166" i="18"/>
  <c r="AP162" i="18"/>
  <c r="AP158" i="18"/>
  <c r="AP266" i="18"/>
  <c r="AP256" i="18"/>
  <c r="AP252" i="18"/>
  <c r="AP248" i="18"/>
  <c r="AP244" i="18"/>
  <c r="AP240" i="18"/>
  <c r="AP236" i="18"/>
  <c r="AP232" i="18"/>
  <c r="AP228" i="18"/>
  <c r="AP224" i="18"/>
  <c r="AP220" i="18"/>
  <c r="AP216" i="18"/>
  <c r="AP212" i="18"/>
  <c r="AP208" i="18"/>
  <c r="AP203" i="18"/>
  <c r="AP199" i="18"/>
  <c r="AP195" i="18"/>
  <c r="AP191" i="18"/>
  <c r="AP187" i="18"/>
  <c r="AP183" i="18"/>
  <c r="AP179" i="18"/>
  <c r="AP175" i="18"/>
  <c r="AP171" i="18"/>
  <c r="AP167" i="18"/>
  <c r="AP163" i="18"/>
  <c r="AP159" i="18"/>
  <c r="AP155" i="18"/>
  <c r="I85" i="18"/>
  <c r="L89" i="18"/>
  <c r="P91" i="18"/>
  <c r="AL129" i="18"/>
  <c r="AP129" i="18"/>
  <c r="AM130" i="18"/>
  <c r="B131" i="18"/>
  <c r="AJ131" i="18"/>
  <c r="AN131" i="18"/>
  <c r="AK132" i="18"/>
  <c r="AO132" i="18"/>
  <c r="AL133" i="18"/>
  <c r="AP133" i="18"/>
  <c r="AJ135" i="18"/>
  <c r="AN135" i="18"/>
  <c r="AK136" i="18"/>
  <c r="AO136" i="18"/>
  <c r="AL137" i="18"/>
  <c r="AP137" i="18"/>
  <c r="AJ139" i="18"/>
  <c r="AN139" i="18"/>
  <c r="AK140" i="18"/>
  <c r="AO140" i="18"/>
  <c r="AL141" i="18"/>
  <c r="AP141" i="18"/>
  <c r="AJ143" i="18"/>
  <c r="AN143" i="18"/>
  <c r="AK144" i="18"/>
  <c r="AO144" i="18"/>
  <c r="AL145" i="18"/>
  <c r="AP145" i="18"/>
  <c r="AJ147" i="18"/>
  <c r="AN147" i="18"/>
  <c r="AK148" i="18"/>
  <c r="AO148" i="18"/>
  <c r="AL149" i="18"/>
  <c r="AP149" i="18"/>
  <c r="AJ151" i="18"/>
  <c r="AN151" i="18"/>
  <c r="AK152" i="18"/>
  <c r="AL153" i="18"/>
  <c r="AP153" i="18"/>
  <c r="AN156" i="18"/>
  <c r="AP157" i="18"/>
  <c r="AP161" i="18"/>
  <c r="AP165" i="18"/>
  <c r="AP169" i="18"/>
  <c r="AP173" i="18"/>
  <c r="AP177" i="18"/>
  <c r="AP181" i="18"/>
  <c r="AP185" i="18"/>
  <c r="AP189" i="18"/>
  <c r="AP193" i="18"/>
  <c r="AP197" i="18"/>
  <c r="AP201" i="18"/>
  <c r="AN206" i="18"/>
  <c r="AL208" i="18"/>
  <c r="AN210" i="18"/>
  <c r="AK215" i="18"/>
  <c r="AN218" i="18"/>
  <c r="AK223" i="18"/>
  <c r="AN226" i="18"/>
  <c r="AK231" i="18"/>
  <c r="AN234" i="18"/>
  <c r="AK239" i="18"/>
  <c r="AN242" i="18"/>
  <c r="AK247" i="18"/>
  <c r="AN250" i="18"/>
  <c r="AN258" i="18"/>
  <c r="AP262" i="18"/>
  <c r="AO376" i="18"/>
  <c r="AO372" i="18"/>
  <c r="AO377" i="18"/>
  <c r="AO373" i="18"/>
  <c r="AO369" i="18"/>
  <c r="AO365" i="18"/>
  <c r="AO378" i="18"/>
  <c r="AO374" i="18"/>
  <c r="AO370" i="18"/>
  <c r="AO367" i="18"/>
  <c r="AO366" i="18"/>
  <c r="AO363" i="18"/>
  <c r="AO375" i="18"/>
  <c r="AO371" i="18"/>
  <c r="AO361" i="18"/>
  <c r="AO357" i="18"/>
  <c r="AO368" i="18"/>
  <c r="AO362" i="18"/>
  <c r="AO358" i="18"/>
  <c r="AO356" i="18"/>
  <c r="AO352" i="18"/>
  <c r="AO348" i="18"/>
  <c r="AO354" i="18"/>
  <c r="AO350" i="18"/>
  <c r="AO360" i="18"/>
  <c r="AO355" i="18"/>
  <c r="AO351" i="18"/>
  <c r="AO347" i="18"/>
  <c r="AO346" i="18"/>
  <c r="AO341" i="18"/>
  <c r="AO337" i="18"/>
  <c r="AO333" i="18"/>
  <c r="AO329" i="18"/>
  <c r="AO325" i="18"/>
  <c r="AO321" i="18"/>
  <c r="AO317" i="18"/>
  <c r="AO364" i="18"/>
  <c r="AO353" i="18"/>
  <c r="AO349" i="18"/>
  <c r="AO345" i="18"/>
  <c r="AO343" i="18"/>
  <c r="AO339" i="18"/>
  <c r="AO335" i="18"/>
  <c r="AO331" i="18"/>
  <c r="AO327" i="18"/>
  <c r="AO323" i="18"/>
  <c r="AO319" i="18"/>
  <c r="AO359" i="18"/>
  <c r="AO344" i="18"/>
  <c r="AO340" i="18"/>
  <c r="AO336" i="18"/>
  <c r="AO332" i="18"/>
  <c r="AO328" i="18"/>
  <c r="AO324" i="18"/>
  <c r="AO320" i="18"/>
  <c r="AO316" i="18"/>
  <c r="AO315" i="18"/>
  <c r="AO311" i="18"/>
  <c r="AO307" i="18"/>
  <c r="AO303" i="18"/>
  <c r="AO299" i="18"/>
  <c r="AO295" i="18"/>
  <c r="AO291" i="18"/>
  <c r="AO342" i="18"/>
  <c r="AO338" i="18"/>
  <c r="AO334" i="18"/>
  <c r="AO330" i="18"/>
  <c r="AO326" i="18"/>
  <c r="AO322" i="18"/>
  <c r="AO318" i="18"/>
  <c r="AO313" i="18"/>
  <c r="AO309" i="18"/>
  <c r="AO305" i="18"/>
  <c r="AO301" i="18"/>
  <c r="AO297" i="18"/>
  <c r="AO293" i="18"/>
  <c r="AO314" i="18"/>
  <c r="AO310" i="18"/>
  <c r="AO306" i="18"/>
  <c r="AO302" i="18"/>
  <c r="AO298" i="18"/>
  <c r="AO294" i="18"/>
  <c r="AO288" i="18"/>
  <c r="AO284" i="18"/>
  <c r="AO280" i="18"/>
  <c r="AO276" i="18"/>
  <c r="AO272" i="18"/>
  <c r="AO268" i="18"/>
  <c r="AO290" i="18"/>
  <c r="AO286" i="18"/>
  <c r="AO282" i="18"/>
  <c r="AO278" i="18"/>
  <c r="AO274" i="18"/>
  <c r="AO270" i="18"/>
  <c r="AO312" i="18"/>
  <c r="AO308" i="18"/>
  <c r="AO304" i="18"/>
  <c r="AO300" i="18"/>
  <c r="AO296" i="18"/>
  <c r="AO292" i="18"/>
  <c r="AO287" i="18"/>
  <c r="AO283" i="18"/>
  <c r="AO279" i="18"/>
  <c r="AO275" i="18"/>
  <c r="AO271" i="18"/>
  <c r="AO267" i="18"/>
  <c r="AO263" i="18"/>
  <c r="AO265" i="18"/>
  <c r="AO258" i="18"/>
  <c r="AO254" i="18"/>
  <c r="AO250" i="18"/>
  <c r="AO246" i="18"/>
  <c r="AO242" i="18"/>
  <c r="AO238" i="18"/>
  <c r="AO234" i="18"/>
  <c r="AO230" i="18"/>
  <c r="AO226" i="18"/>
  <c r="AO222" i="18"/>
  <c r="AO218" i="18"/>
  <c r="AO214" i="18"/>
  <c r="AO210" i="18"/>
  <c r="AO206" i="18"/>
  <c r="AO289" i="18"/>
  <c r="AO285" i="18"/>
  <c r="AO281" i="18"/>
  <c r="AO277" i="18"/>
  <c r="AO273" i="18"/>
  <c r="AO269" i="18"/>
  <c r="AO266" i="18"/>
  <c r="AO262" i="18"/>
  <c r="AO256" i="18"/>
  <c r="AO252" i="18"/>
  <c r="AO248" i="18"/>
  <c r="AO244" i="18"/>
  <c r="AO240" i="18"/>
  <c r="AO236" i="18"/>
  <c r="AO232" i="18"/>
  <c r="AO228" i="18"/>
  <c r="AO224" i="18"/>
  <c r="AO220" i="18"/>
  <c r="AO216" i="18"/>
  <c r="AO212" i="18"/>
  <c r="AO264" i="18"/>
  <c r="AO261" i="18"/>
  <c r="AO260" i="18"/>
  <c r="AO257" i="18"/>
  <c r="AO253" i="18"/>
  <c r="AO249" i="18"/>
  <c r="AO245" i="18"/>
  <c r="AO241" i="18"/>
  <c r="AO237" i="18"/>
  <c r="AO233" i="18"/>
  <c r="AO229" i="18"/>
  <c r="AO225" i="18"/>
  <c r="AO221" i="18"/>
  <c r="AO217" i="18"/>
  <c r="AO213" i="18"/>
  <c r="AO209" i="18"/>
  <c r="AO205" i="18"/>
  <c r="AO259" i="18"/>
  <c r="AO255" i="18"/>
  <c r="AO251" i="18"/>
  <c r="AO247" i="18"/>
  <c r="AO243" i="18"/>
  <c r="AO239" i="18"/>
  <c r="AO235" i="18"/>
  <c r="AO231" i="18"/>
  <c r="AO227" i="18"/>
  <c r="AO223" i="18"/>
  <c r="AO219" i="18"/>
  <c r="AO215" i="18"/>
  <c r="AO211" i="18"/>
  <c r="AO208" i="18"/>
  <c r="AO203" i="18"/>
  <c r="AO199" i="18"/>
  <c r="AO195" i="18"/>
  <c r="AO191" i="18"/>
  <c r="AO187" i="18"/>
  <c r="AO183" i="18"/>
  <c r="AO179" i="18"/>
  <c r="AO175" i="18"/>
  <c r="AO171" i="18"/>
  <c r="AO167" i="18"/>
  <c r="AO163" i="18"/>
  <c r="AO159" i="18"/>
  <c r="AO207" i="18"/>
  <c r="AO201" i="18"/>
  <c r="AO197" i="18"/>
  <c r="AO193" i="18"/>
  <c r="AO189" i="18"/>
  <c r="AO185" i="18"/>
  <c r="AO181" i="18"/>
  <c r="AO177" i="18"/>
  <c r="AO173" i="18"/>
  <c r="AO169" i="18"/>
  <c r="AO165" i="18"/>
  <c r="AO161" i="18"/>
  <c r="AO157" i="18"/>
  <c r="AO202" i="18"/>
  <c r="AO198" i="18"/>
  <c r="AO194" i="18"/>
  <c r="AO190" i="18"/>
  <c r="AO186" i="18"/>
  <c r="AO182" i="18"/>
  <c r="AO178" i="18"/>
  <c r="AO174" i="18"/>
  <c r="AO170" i="18"/>
  <c r="AO166" i="18"/>
  <c r="AO162" i="18"/>
  <c r="AO158" i="18"/>
  <c r="R91" i="18"/>
  <c r="AN145" i="18"/>
  <c r="AN149" i="18"/>
  <c r="AN175" i="18"/>
  <c r="AN199" i="18"/>
  <c r="AJ375" i="18"/>
  <c r="AJ371" i="18"/>
  <c r="AJ376" i="18"/>
  <c r="AJ372" i="18"/>
  <c r="AJ368" i="18"/>
  <c r="AJ367" i="18"/>
  <c r="AJ366" i="18"/>
  <c r="AJ362" i="18"/>
  <c r="AJ364" i="18"/>
  <c r="AJ360" i="18"/>
  <c r="AJ378" i="18"/>
  <c r="AJ374" i="18"/>
  <c r="AJ370" i="18"/>
  <c r="AJ361" i="18"/>
  <c r="AJ357" i="18"/>
  <c r="AJ359" i="18"/>
  <c r="AJ356" i="18"/>
  <c r="AJ355" i="18"/>
  <c r="AJ351" i="18"/>
  <c r="AJ347" i="18"/>
  <c r="AJ377" i="18"/>
  <c r="AJ373" i="18"/>
  <c r="AJ369" i="18"/>
  <c r="AJ365" i="18"/>
  <c r="AJ358" i="18"/>
  <c r="AJ353" i="18"/>
  <c r="AJ349" i="18"/>
  <c r="AJ363" i="18"/>
  <c r="AJ354" i="18"/>
  <c r="AJ350" i="18"/>
  <c r="AJ346" i="18"/>
  <c r="AJ352" i="18"/>
  <c r="AJ348" i="18"/>
  <c r="AJ344" i="18"/>
  <c r="AJ340" i="18"/>
  <c r="AJ336" i="18"/>
  <c r="AJ332" i="18"/>
  <c r="AJ328" i="18"/>
  <c r="AJ324" i="18"/>
  <c r="AJ320" i="18"/>
  <c r="AJ342" i="18"/>
  <c r="AJ338" i="18"/>
  <c r="AJ334" i="18"/>
  <c r="AJ330" i="18"/>
  <c r="AJ326" i="18"/>
  <c r="AJ322" i="18"/>
  <c r="AJ343" i="18"/>
  <c r="AJ339" i="18"/>
  <c r="AJ335" i="18"/>
  <c r="AJ331" i="18"/>
  <c r="AJ327" i="18"/>
  <c r="AJ323" i="18"/>
  <c r="AJ319" i="18"/>
  <c r="AJ341" i="18"/>
  <c r="AJ337" i="18"/>
  <c r="AJ333" i="18"/>
  <c r="AJ329" i="18"/>
  <c r="AJ325" i="18"/>
  <c r="AJ321" i="18"/>
  <c r="AJ316" i="18"/>
  <c r="AJ314" i="18"/>
  <c r="AJ310" i="18"/>
  <c r="AJ306" i="18"/>
  <c r="AJ302" i="18"/>
  <c r="AJ298" i="18"/>
  <c r="AJ294" i="18"/>
  <c r="AJ312" i="18"/>
  <c r="AJ308" i="18"/>
  <c r="AJ304" i="18"/>
  <c r="AJ300" i="18"/>
  <c r="AJ296" i="18"/>
  <c r="AJ292" i="18"/>
  <c r="AJ345" i="18"/>
  <c r="AJ317" i="18"/>
  <c r="AJ313" i="18"/>
  <c r="AJ309" i="18"/>
  <c r="AJ305" i="18"/>
  <c r="AJ301" i="18"/>
  <c r="AJ297" i="18"/>
  <c r="AJ293" i="18"/>
  <c r="AJ287" i="18"/>
  <c r="AJ283" i="18"/>
  <c r="AJ279" i="18"/>
  <c r="AJ275" i="18"/>
  <c r="AJ271" i="18"/>
  <c r="AJ267" i="18"/>
  <c r="AJ289" i="18"/>
  <c r="AJ285" i="18"/>
  <c r="AJ281" i="18"/>
  <c r="AJ277" i="18"/>
  <c r="AJ273" i="18"/>
  <c r="AJ269" i="18"/>
  <c r="AJ318" i="18"/>
  <c r="AJ290" i="18"/>
  <c r="AJ286" i="18"/>
  <c r="AJ282" i="18"/>
  <c r="AJ278" i="18"/>
  <c r="AJ274" i="18"/>
  <c r="AJ270" i="18"/>
  <c r="AJ266" i="18"/>
  <c r="AJ262" i="18"/>
  <c r="AJ288" i="18"/>
  <c r="AJ284" i="18"/>
  <c r="AJ280" i="18"/>
  <c r="AJ276" i="18"/>
  <c r="AJ272" i="18"/>
  <c r="AJ268" i="18"/>
  <c r="AJ263" i="18"/>
  <c r="AJ257" i="18"/>
  <c r="AJ253" i="18"/>
  <c r="AJ249" i="18"/>
  <c r="AJ245" i="18"/>
  <c r="AJ241" i="18"/>
  <c r="AJ237" i="18"/>
  <c r="AJ233" i="18"/>
  <c r="AJ229" i="18"/>
  <c r="AJ225" i="18"/>
  <c r="AJ221" i="18"/>
  <c r="AJ217" i="18"/>
  <c r="AJ213" i="18"/>
  <c r="AJ209" i="18"/>
  <c r="AJ259" i="18"/>
  <c r="AJ255" i="18"/>
  <c r="AJ251" i="18"/>
  <c r="AJ247" i="18"/>
  <c r="AJ243" i="18"/>
  <c r="AJ239" i="18"/>
  <c r="AJ235" i="18"/>
  <c r="AJ231" i="18"/>
  <c r="AJ227" i="18"/>
  <c r="AJ223" i="18"/>
  <c r="AJ219" i="18"/>
  <c r="AJ215" i="18"/>
  <c r="AJ211" i="18"/>
  <c r="AJ311" i="18"/>
  <c r="AJ303" i="18"/>
  <c r="AJ295" i="18"/>
  <c r="AJ291" i="18"/>
  <c r="AJ265" i="18"/>
  <c r="AJ264" i="18"/>
  <c r="AJ261" i="18"/>
  <c r="AJ260" i="18"/>
  <c r="AJ256" i="18"/>
  <c r="AJ252" i="18"/>
  <c r="AJ248" i="18"/>
  <c r="AJ244" i="18"/>
  <c r="AJ240" i="18"/>
  <c r="AJ236" i="18"/>
  <c r="AJ232" i="18"/>
  <c r="AJ228" i="18"/>
  <c r="AJ224" i="18"/>
  <c r="AJ220" i="18"/>
  <c r="AJ216" i="18"/>
  <c r="AJ212" i="18"/>
  <c r="AJ208" i="18"/>
  <c r="AJ202" i="18"/>
  <c r="AJ198" i="18"/>
  <c r="AJ194" i="18"/>
  <c r="AJ190" i="18"/>
  <c r="AJ186" i="18"/>
  <c r="AJ182" i="18"/>
  <c r="AJ178" i="18"/>
  <c r="AJ174" i="18"/>
  <c r="AJ170" i="18"/>
  <c r="AJ166" i="18"/>
  <c r="AJ162" i="18"/>
  <c r="AJ158" i="18"/>
  <c r="AJ258" i="18"/>
  <c r="AJ254" i="18"/>
  <c r="AJ250" i="18"/>
  <c r="AJ246" i="18"/>
  <c r="AJ242" i="18"/>
  <c r="AJ238" i="18"/>
  <c r="AJ234" i="18"/>
  <c r="AJ230" i="18"/>
  <c r="AJ226" i="18"/>
  <c r="AJ222" i="18"/>
  <c r="AJ218" i="18"/>
  <c r="AJ214" i="18"/>
  <c r="AJ205" i="18"/>
  <c r="AJ204" i="18"/>
  <c r="AJ200" i="18"/>
  <c r="AJ196" i="18"/>
  <c r="AJ192" i="18"/>
  <c r="AJ188" i="18"/>
  <c r="AJ184" i="18"/>
  <c r="AJ180" i="18"/>
  <c r="AJ176" i="18"/>
  <c r="AJ172" i="18"/>
  <c r="AJ168" i="18"/>
  <c r="AJ164" i="18"/>
  <c r="AJ160" i="18"/>
  <c r="AJ315" i="18"/>
  <c r="AJ299" i="18"/>
  <c r="AJ210" i="18"/>
  <c r="AJ206" i="18"/>
  <c r="AJ201" i="18"/>
  <c r="AJ197" i="18"/>
  <c r="AJ193" i="18"/>
  <c r="AJ189" i="18"/>
  <c r="AJ185" i="18"/>
  <c r="AJ181" i="18"/>
  <c r="AJ177" i="18"/>
  <c r="AJ173" i="18"/>
  <c r="AJ169" i="18"/>
  <c r="AJ165" i="18"/>
  <c r="AJ161" i="18"/>
  <c r="AJ157" i="18"/>
  <c r="AK376" i="18"/>
  <c r="AK372" i="18"/>
  <c r="AK377" i="18"/>
  <c r="AK373" i="18"/>
  <c r="AK369" i="18"/>
  <c r="AK365" i="18"/>
  <c r="AK375" i="18"/>
  <c r="AK371" i="18"/>
  <c r="AK363" i="18"/>
  <c r="AK378" i="18"/>
  <c r="AK374" i="18"/>
  <c r="AK370" i="18"/>
  <c r="AK368" i="18"/>
  <c r="AK361" i="18"/>
  <c r="AK357" i="18"/>
  <c r="AK367" i="18"/>
  <c r="AK366" i="18"/>
  <c r="AK362" i="18"/>
  <c r="AK358" i="18"/>
  <c r="AK352" i="18"/>
  <c r="AK348" i="18"/>
  <c r="AK364" i="18"/>
  <c r="AK354" i="18"/>
  <c r="AK350" i="18"/>
  <c r="AK359" i="18"/>
  <c r="AK356" i="18"/>
  <c r="AK355" i="18"/>
  <c r="AK351" i="18"/>
  <c r="AK347" i="18"/>
  <c r="AK345" i="18"/>
  <c r="AK341" i="18"/>
  <c r="AK337" i="18"/>
  <c r="AK333" i="18"/>
  <c r="AK329" i="18"/>
  <c r="AK325" i="18"/>
  <c r="AK321" i="18"/>
  <c r="AK317" i="18"/>
  <c r="AK346" i="18"/>
  <c r="AK343" i="18"/>
  <c r="AK339" i="18"/>
  <c r="AK335" i="18"/>
  <c r="AK331" i="18"/>
  <c r="AK327" i="18"/>
  <c r="AK323" i="18"/>
  <c r="AK319" i="18"/>
  <c r="AK360" i="18"/>
  <c r="AK353" i="18"/>
  <c r="AK349" i="18"/>
  <c r="AK344" i="18"/>
  <c r="AK340" i="18"/>
  <c r="AK336" i="18"/>
  <c r="AK332" i="18"/>
  <c r="AK328" i="18"/>
  <c r="AK324" i="18"/>
  <c r="AK320" i="18"/>
  <c r="AK316" i="18"/>
  <c r="AK318" i="18"/>
  <c r="AK315" i="18"/>
  <c r="AK311" i="18"/>
  <c r="AK307" i="18"/>
  <c r="AK303" i="18"/>
  <c r="AK299" i="18"/>
  <c r="AK295" i="18"/>
  <c r="AK291" i="18"/>
  <c r="AK313" i="18"/>
  <c r="AK309" i="18"/>
  <c r="AK305" i="18"/>
  <c r="AK301" i="18"/>
  <c r="AK297" i="18"/>
  <c r="AK293" i="18"/>
  <c r="AK342" i="18"/>
  <c r="AK338" i="18"/>
  <c r="AK334" i="18"/>
  <c r="AK330" i="18"/>
  <c r="AK326" i="18"/>
  <c r="AK322" i="18"/>
  <c r="AK314" i="18"/>
  <c r="AK310" i="18"/>
  <c r="AK306" i="18"/>
  <c r="AK302" i="18"/>
  <c r="AK298" i="18"/>
  <c r="AK294" i="18"/>
  <c r="AK312" i="18"/>
  <c r="AK308" i="18"/>
  <c r="AK304" i="18"/>
  <c r="AK300" i="18"/>
  <c r="AK296" i="18"/>
  <c r="AK292" i="18"/>
  <c r="AK288" i="18"/>
  <c r="AK284" i="18"/>
  <c r="AK280" i="18"/>
  <c r="AK276" i="18"/>
  <c r="AK272" i="18"/>
  <c r="AK268" i="18"/>
  <c r="AK290" i="18"/>
  <c r="AK286" i="18"/>
  <c r="AK282" i="18"/>
  <c r="AK278" i="18"/>
  <c r="AK274" i="18"/>
  <c r="AK270" i="18"/>
  <c r="AK287" i="18"/>
  <c r="AK283" i="18"/>
  <c r="AK279" i="18"/>
  <c r="AK275" i="18"/>
  <c r="AK271" i="18"/>
  <c r="AK267" i="18"/>
  <c r="AK263" i="18"/>
  <c r="AK266" i="18"/>
  <c r="AK258" i="18"/>
  <c r="AK254" i="18"/>
  <c r="AK250" i="18"/>
  <c r="AK246" i="18"/>
  <c r="AK242" i="18"/>
  <c r="AK238" i="18"/>
  <c r="AK234" i="18"/>
  <c r="AK230" i="18"/>
  <c r="AK226" i="18"/>
  <c r="AK222" i="18"/>
  <c r="AK218" i="18"/>
  <c r="AK214" i="18"/>
  <c r="AK210" i="18"/>
  <c r="AK206" i="18"/>
  <c r="AK265" i="18"/>
  <c r="AK264" i="18"/>
  <c r="AK261" i="18"/>
  <c r="AK260" i="18"/>
  <c r="AK256" i="18"/>
  <c r="AK252" i="18"/>
  <c r="AK248" i="18"/>
  <c r="AK244" i="18"/>
  <c r="AK240" i="18"/>
  <c r="AK236" i="18"/>
  <c r="AK232" i="18"/>
  <c r="AK228" i="18"/>
  <c r="AK224" i="18"/>
  <c r="AK220" i="18"/>
  <c r="AK216" i="18"/>
  <c r="AK212" i="18"/>
  <c r="AK289" i="18"/>
  <c r="AK285" i="18"/>
  <c r="AK281" i="18"/>
  <c r="AK277" i="18"/>
  <c r="AK273" i="18"/>
  <c r="AK269" i="18"/>
  <c r="AK257" i="18"/>
  <c r="AK253" i="18"/>
  <c r="AK249" i="18"/>
  <c r="AK245" i="18"/>
  <c r="AK241" i="18"/>
  <c r="AK237" i="18"/>
  <c r="AK233" i="18"/>
  <c r="AK229" i="18"/>
  <c r="AK225" i="18"/>
  <c r="AK221" i="18"/>
  <c r="AK217" i="18"/>
  <c r="AK213" i="18"/>
  <c r="AK209" i="18"/>
  <c r="AK205" i="18"/>
  <c r="AK207" i="18"/>
  <c r="AK203" i="18"/>
  <c r="AK199" i="18"/>
  <c r="AK195" i="18"/>
  <c r="AK191" i="18"/>
  <c r="AK187" i="18"/>
  <c r="AK183" i="18"/>
  <c r="AK179" i="18"/>
  <c r="AK175" i="18"/>
  <c r="AK171" i="18"/>
  <c r="AK167" i="18"/>
  <c r="AK163" i="18"/>
  <c r="AK159" i="18"/>
  <c r="AK262" i="18"/>
  <c r="AK208" i="18"/>
  <c r="AK201" i="18"/>
  <c r="AK197" i="18"/>
  <c r="AK193" i="18"/>
  <c r="AK189" i="18"/>
  <c r="AK185" i="18"/>
  <c r="AK181" i="18"/>
  <c r="AK177" i="18"/>
  <c r="AK173" i="18"/>
  <c r="AK169" i="18"/>
  <c r="AK165" i="18"/>
  <c r="AK161" i="18"/>
  <c r="AK157" i="18"/>
  <c r="AK202" i="18"/>
  <c r="AK198" i="18"/>
  <c r="AK194" i="18"/>
  <c r="AK190" i="18"/>
  <c r="AK186" i="18"/>
  <c r="AK182" i="18"/>
  <c r="AK178" i="18"/>
  <c r="AK174" i="18"/>
  <c r="AK170" i="18"/>
  <c r="AK166" i="18"/>
  <c r="AK162" i="18"/>
  <c r="AK158" i="18"/>
  <c r="AJ130" i="18"/>
  <c r="AN130" i="18"/>
  <c r="AK131" i="18"/>
  <c r="AO131" i="18"/>
  <c r="AL132" i="18"/>
  <c r="AP132" i="18"/>
  <c r="AJ134" i="18"/>
  <c r="AN134" i="18"/>
  <c r="AK135" i="18"/>
  <c r="AO135" i="18"/>
  <c r="AL136" i="18"/>
  <c r="AP136" i="18"/>
  <c r="AJ138" i="18"/>
  <c r="AN138" i="18"/>
  <c r="AK139" i="18"/>
  <c r="AO139" i="18"/>
  <c r="AL140" i="18"/>
  <c r="AP140" i="18"/>
  <c r="AJ142" i="18"/>
  <c r="AN142" i="18"/>
  <c r="AK143" i="18"/>
  <c r="AO143" i="18"/>
  <c r="AL144" i="18"/>
  <c r="AP144" i="18"/>
  <c r="AJ146" i="18"/>
  <c r="AN146" i="18"/>
  <c r="AK147" i="18"/>
  <c r="AO147" i="18"/>
  <c r="AL148" i="18"/>
  <c r="AP148" i="18"/>
  <c r="AJ150" i="18"/>
  <c r="AN150" i="18"/>
  <c r="AK151" i="18"/>
  <c r="AO151" i="18"/>
  <c r="AL152" i="18"/>
  <c r="AP152" i="18"/>
  <c r="AJ154" i="18"/>
  <c r="AN154" i="18"/>
  <c r="AO156" i="18"/>
  <c r="AJ159" i="18"/>
  <c r="AJ163" i="18"/>
  <c r="AJ167" i="18"/>
  <c r="AJ171" i="18"/>
  <c r="AJ175" i="18"/>
  <c r="AJ179" i="18"/>
  <c r="AJ183" i="18"/>
  <c r="AJ187" i="18"/>
  <c r="AJ191" i="18"/>
  <c r="AJ195" i="18"/>
  <c r="AJ199" i="18"/>
  <c r="AJ203" i="18"/>
  <c r="AN375" i="18"/>
  <c r="AN371" i="18"/>
  <c r="AN376" i="18"/>
  <c r="AN372" i="18"/>
  <c r="AN368" i="18"/>
  <c r="AN362" i="18"/>
  <c r="AN365" i="18"/>
  <c r="AN364" i="18"/>
  <c r="AN360" i="18"/>
  <c r="AN377" i="18"/>
  <c r="AN373" i="18"/>
  <c r="AN369" i="18"/>
  <c r="AN361" i="18"/>
  <c r="AN357" i="18"/>
  <c r="AN367" i="18"/>
  <c r="AN358" i="18"/>
  <c r="AN355" i="18"/>
  <c r="AN351" i="18"/>
  <c r="AN347" i="18"/>
  <c r="AN378" i="18"/>
  <c r="AN374" i="18"/>
  <c r="AN370" i="18"/>
  <c r="AN366" i="18"/>
  <c r="AN363" i="18"/>
  <c r="AN359" i="18"/>
  <c r="AN353" i="18"/>
  <c r="AN349" i="18"/>
  <c r="AN354" i="18"/>
  <c r="AN350" i="18"/>
  <c r="AN346" i="18"/>
  <c r="AN356" i="18"/>
  <c r="AN344" i="18"/>
  <c r="AN340" i="18"/>
  <c r="AN336" i="18"/>
  <c r="AN332" i="18"/>
  <c r="AN328" i="18"/>
  <c r="AN324" i="18"/>
  <c r="AN320" i="18"/>
  <c r="AN342" i="18"/>
  <c r="AN338" i="18"/>
  <c r="AN334" i="18"/>
  <c r="AN330" i="18"/>
  <c r="AN326" i="18"/>
  <c r="AN322" i="18"/>
  <c r="AN352" i="18"/>
  <c r="AN348" i="18"/>
  <c r="AN345" i="18"/>
  <c r="AN343" i="18"/>
  <c r="AN339" i="18"/>
  <c r="AN335" i="18"/>
  <c r="AN331" i="18"/>
  <c r="AN327" i="18"/>
  <c r="AN323" i="18"/>
  <c r="AN319" i="18"/>
  <c r="AN314" i="18"/>
  <c r="AN310" i="18"/>
  <c r="AN306" i="18"/>
  <c r="AN302" i="18"/>
  <c r="AN298" i="18"/>
  <c r="AN294" i="18"/>
  <c r="AN312" i="18"/>
  <c r="AN308" i="18"/>
  <c r="AN304" i="18"/>
  <c r="AN300" i="18"/>
  <c r="AN296" i="18"/>
  <c r="AN292" i="18"/>
  <c r="AN341" i="18"/>
  <c r="AN337" i="18"/>
  <c r="AN333" i="18"/>
  <c r="AN329" i="18"/>
  <c r="AN325" i="18"/>
  <c r="AN321" i="18"/>
  <c r="AN318" i="18"/>
  <c r="AN313" i="18"/>
  <c r="AN309" i="18"/>
  <c r="AN305" i="18"/>
  <c r="AN301" i="18"/>
  <c r="AN297" i="18"/>
  <c r="AN293" i="18"/>
  <c r="AN315" i="18"/>
  <c r="AN311" i="18"/>
  <c r="AN307" i="18"/>
  <c r="AN303" i="18"/>
  <c r="AN299" i="18"/>
  <c r="AN295" i="18"/>
  <c r="AN287" i="18"/>
  <c r="AN283" i="18"/>
  <c r="AN279" i="18"/>
  <c r="AN275" i="18"/>
  <c r="AN271" i="18"/>
  <c r="AN267" i="18"/>
  <c r="AN289" i="18"/>
  <c r="AN285" i="18"/>
  <c r="AN281" i="18"/>
  <c r="AN277" i="18"/>
  <c r="AN273" i="18"/>
  <c r="AN269" i="18"/>
  <c r="AN317" i="18"/>
  <c r="AN291" i="18"/>
  <c r="AN290" i="18"/>
  <c r="AN286" i="18"/>
  <c r="AN282" i="18"/>
  <c r="AN278" i="18"/>
  <c r="AN274" i="18"/>
  <c r="AN270" i="18"/>
  <c r="AN266" i="18"/>
  <c r="AN262" i="18"/>
  <c r="AN316" i="18"/>
  <c r="AN264" i="18"/>
  <c r="AN261" i="18"/>
  <c r="AN260" i="18"/>
  <c r="AN257" i="18"/>
  <c r="AN253" i="18"/>
  <c r="AN249" i="18"/>
  <c r="AN245" i="18"/>
  <c r="AN241" i="18"/>
  <c r="AN237" i="18"/>
  <c r="AN233" i="18"/>
  <c r="AN229" i="18"/>
  <c r="AN225" i="18"/>
  <c r="AN221" i="18"/>
  <c r="AN217" i="18"/>
  <c r="AN213" i="18"/>
  <c r="AN209" i="18"/>
  <c r="AN259" i="18"/>
  <c r="AN255" i="18"/>
  <c r="AN251" i="18"/>
  <c r="AN247" i="18"/>
  <c r="AN243" i="18"/>
  <c r="AN239" i="18"/>
  <c r="AN235" i="18"/>
  <c r="AN231" i="18"/>
  <c r="AN227" i="18"/>
  <c r="AN223" i="18"/>
  <c r="AN219" i="18"/>
  <c r="AN215" i="18"/>
  <c r="AN211" i="18"/>
  <c r="AN288" i="18"/>
  <c r="AN284" i="18"/>
  <c r="AN280" i="18"/>
  <c r="AN276" i="18"/>
  <c r="AN272" i="18"/>
  <c r="AN268" i="18"/>
  <c r="AN256" i="18"/>
  <c r="AN252" i="18"/>
  <c r="AN248" i="18"/>
  <c r="AN244" i="18"/>
  <c r="AN240" i="18"/>
  <c r="AN236" i="18"/>
  <c r="AN232" i="18"/>
  <c r="AN228" i="18"/>
  <c r="AN224" i="18"/>
  <c r="AN220" i="18"/>
  <c r="AN216" i="18"/>
  <c r="AN212" i="18"/>
  <c r="AN208" i="18"/>
  <c r="AN202" i="18"/>
  <c r="AN198" i="18"/>
  <c r="AN194" i="18"/>
  <c r="AN190" i="18"/>
  <c r="AN186" i="18"/>
  <c r="AN182" i="18"/>
  <c r="AN178" i="18"/>
  <c r="AN174" i="18"/>
  <c r="AN170" i="18"/>
  <c r="AN166" i="18"/>
  <c r="AN162" i="18"/>
  <c r="AN158" i="18"/>
  <c r="AN263" i="18"/>
  <c r="AN204" i="18"/>
  <c r="AN200" i="18"/>
  <c r="AN196" i="18"/>
  <c r="AN192" i="18"/>
  <c r="AN188" i="18"/>
  <c r="AN184" i="18"/>
  <c r="AN180" i="18"/>
  <c r="AN176" i="18"/>
  <c r="AN172" i="18"/>
  <c r="AN168" i="18"/>
  <c r="AN164" i="18"/>
  <c r="AN160" i="18"/>
  <c r="AN265" i="18"/>
  <c r="AN207" i="18"/>
  <c r="AN205" i="18"/>
  <c r="AN201" i="18"/>
  <c r="AN197" i="18"/>
  <c r="AN193" i="18"/>
  <c r="AN189" i="18"/>
  <c r="AN185" i="18"/>
  <c r="AN181" i="18"/>
  <c r="AN177" i="18"/>
  <c r="AN173" i="18"/>
  <c r="AN169" i="18"/>
  <c r="AN165" i="18"/>
  <c r="AN161" i="18"/>
  <c r="AN157" i="18"/>
  <c r="AN129" i="18"/>
  <c r="AO130" i="18"/>
  <c r="AO134" i="18"/>
  <c r="AN137" i="18"/>
  <c r="AO154" i="18"/>
  <c r="AO155" i="18"/>
  <c r="AN159" i="18"/>
  <c r="AN163" i="18"/>
  <c r="AN167" i="18"/>
  <c r="AN187" i="18"/>
  <c r="AN191" i="18"/>
  <c r="AN195" i="18"/>
  <c r="AN214" i="18"/>
  <c r="AN230" i="18"/>
  <c r="AN238" i="18"/>
  <c r="AN246" i="18"/>
  <c r="O387" i="18"/>
  <c r="P387" i="18" s="1"/>
  <c r="Q387" i="18" s="1"/>
  <c r="O386" i="18"/>
  <c r="P386" i="18" s="1"/>
  <c r="Q386" i="18" s="1"/>
  <c r="AK129" i="18"/>
  <c r="AO129" i="18"/>
  <c r="AL130" i="18"/>
  <c r="AP130" i="18"/>
  <c r="AJ132" i="18"/>
  <c r="AN132" i="18"/>
  <c r="AK133" i="18"/>
  <c r="AO133" i="18"/>
  <c r="AL134" i="18"/>
  <c r="AP134" i="18"/>
  <c r="AJ136" i="18"/>
  <c r="AN136" i="18"/>
  <c r="AK137" i="18"/>
  <c r="AO137" i="18"/>
  <c r="AL138" i="18"/>
  <c r="AP138" i="18"/>
  <c r="AJ140" i="18"/>
  <c r="AN140" i="18"/>
  <c r="AK141" i="18"/>
  <c r="AO141" i="18"/>
  <c r="AL142" i="18"/>
  <c r="AP142" i="18"/>
  <c r="AJ144" i="18"/>
  <c r="AN144" i="18"/>
  <c r="AK145" i="18"/>
  <c r="AO145" i="18"/>
  <c r="AL146" i="18"/>
  <c r="AP146" i="18"/>
  <c r="AJ148" i="18"/>
  <c r="AN148" i="18"/>
  <c r="AK149" i="18"/>
  <c r="AO149" i="18"/>
  <c r="AL150" i="18"/>
  <c r="AP150" i="18"/>
  <c r="AJ152" i="18"/>
  <c r="AN152" i="18"/>
  <c r="AK153" i="18"/>
  <c r="AO153" i="18"/>
  <c r="AL154" i="18"/>
  <c r="AP154" i="18"/>
  <c r="AK155" i="18"/>
  <c r="AK156" i="18"/>
  <c r="AL157" i="18"/>
  <c r="AO160" i="18"/>
  <c r="AL161" i="18"/>
  <c r="AO164" i="18"/>
  <c r="AL165" i="18"/>
  <c r="AO168" i="18"/>
  <c r="AL169" i="18"/>
  <c r="AO172" i="18"/>
  <c r="AL173" i="18"/>
  <c r="AO176" i="18"/>
  <c r="AL177" i="18"/>
  <c r="AO180" i="18"/>
  <c r="AL181" i="18"/>
  <c r="AO184" i="18"/>
  <c r="AL185" i="18"/>
  <c r="AO188" i="18"/>
  <c r="AL189" i="18"/>
  <c r="AO192" i="18"/>
  <c r="AL193" i="18"/>
  <c r="AO196" i="18"/>
  <c r="AL197" i="18"/>
  <c r="AO200" i="18"/>
  <c r="AL201" i="18"/>
  <c r="AO204" i="18"/>
  <c r="F387" i="18"/>
  <c r="G387" i="18" s="1"/>
  <c r="H387" i="18" s="1"/>
  <c r="B388" i="18"/>
  <c r="C388" i="18" s="1"/>
  <c r="C387" i="18"/>
  <c r="D387" i="18" s="1"/>
  <c r="E387" i="18" s="1"/>
  <c r="I387" i="18"/>
  <c r="J387" i="18" s="1"/>
  <c r="K387" i="18" s="1"/>
  <c r="O379" i="18" l="1"/>
  <c r="G379" i="18" s="1"/>
  <c r="Y379" i="18" s="1"/>
  <c r="AF130" i="18"/>
  <c r="P130" i="18"/>
  <c r="L130" i="18" s="1"/>
  <c r="AC130" i="18" s="1"/>
  <c r="S379" i="18"/>
  <c r="R379" i="18"/>
  <c r="S130" i="18"/>
  <c r="R130" i="18"/>
  <c r="AT129" i="18"/>
  <c r="C131" i="18"/>
  <c r="AF131" i="18" s="1"/>
  <c r="D131" i="18"/>
  <c r="P131" i="18" s="1"/>
  <c r="E131" i="18"/>
  <c r="K130" i="18"/>
  <c r="AA130" i="18" s="1"/>
  <c r="M130" i="18"/>
  <c r="AE130" i="18" s="1"/>
  <c r="O129" i="18"/>
  <c r="AF129" i="18"/>
  <c r="H130" i="18"/>
  <c r="T130" i="18" s="1"/>
  <c r="F130" i="18"/>
  <c r="X130" i="18" s="1"/>
  <c r="B132" i="18"/>
  <c r="AM131" i="18"/>
  <c r="AT131" i="18"/>
  <c r="AG129" i="18"/>
  <c r="J85" i="18"/>
  <c r="AG130" i="18"/>
  <c r="O130" i="18"/>
  <c r="U388" i="18"/>
  <c r="V388" i="18" s="1"/>
  <c r="W388" i="18" s="1"/>
  <c r="I388" i="18"/>
  <c r="J388" i="18" s="1"/>
  <c r="K388" i="18" s="1"/>
  <c r="B389" i="18"/>
  <c r="F388" i="18"/>
  <c r="G388" i="18" s="1"/>
  <c r="H388" i="18" s="1"/>
  <c r="D388" i="18"/>
  <c r="E388" i="18" s="1"/>
  <c r="L388" i="18"/>
  <c r="M388" i="18" s="1"/>
  <c r="N388" i="18" s="1"/>
  <c r="X388" i="18"/>
  <c r="Y388" i="18" s="1"/>
  <c r="Z388" i="18" s="1"/>
  <c r="O388" i="18"/>
  <c r="P388" i="18" s="1"/>
  <c r="Q388" i="18" s="1"/>
  <c r="F379" i="18"/>
  <c r="X379" i="18" s="1"/>
  <c r="H379" i="18"/>
  <c r="Z379" i="18" s="1"/>
  <c r="P379" i="18"/>
  <c r="Q379" i="18"/>
  <c r="N90" i="18"/>
  <c r="O81" i="18"/>
  <c r="J79" i="18"/>
  <c r="I83" i="18"/>
  <c r="R388" i="18"/>
  <c r="S388" i="18" s="1"/>
  <c r="T388" i="18" s="1"/>
  <c r="F10" i="1"/>
  <c r="F6" i="15"/>
  <c r="I379" i="18" l="1"/>
  <c r="AA379" i="18" s="1"/>
  <c r="J130" i="18"/>
  <c r="Z130" i="18" s="1"/>
  <c r="S131" i="18"/>
  <c r="R131" i="18"/>
  <c r="Q131" i="18"/>
  <c r="M131" i="18" s="1"/>
  <c r="AD131" i="18" s="1"/>
  <c r="C132" i="18"/>
  <c r="D132" i="18"/>
  <c r="P132" i="18" s="1"/>
  <c r="E132" i="18"/>
  <c r="U130" i="18"/>
  <c r="AD130" i="18"/>
  <c r="AB130" i="18"/>
  <c r="K129" i="18"/>
  <c r="AA129" i="18" s="1"/>
  <c r="M129" i="18"/>
  <c r="K85" i="18"/>
  <c r="AH129" i="18"/>
  <c r="AH130" i="18"/>
  <c r="W379" i="18"/>
  <c r="K79" i="18"/>
  <c r="K83" i="18" s="1"/>
  <c r="J83" i="18"/>
  <c r="X389" i="18"/>
  <c r="Y389" i="18" s="1"/>
  <c r="Z389" i="18" s="1"/>
  <c r="L389" i="18"/>
  <c r="M389" i="18" s="1"/>
  <c r="N389" i="18" s="1"/>
  <c r="F389" i="18"/>
  <c r="G389" i="18" s="1"/>
  <c r="H389" i="18" s="1"/>
  <c r="U389" i="18"/>
  <c r="V389" i="18" s="1"/>
  <c r="W389" i="18" s="1"/>
  <c r="I389" i="18"/>
  <c r="J389" i="18" s="1"/>
  <c r="K389" i="18" s="1"/>
  <c r="C389" i="18"/>
  <c r="D389" i="18" s="1"/>
  <c r="E389" i="18" s="1"/>
  <c r="B390" i="18"/>
  <c r="R389" i="18"/>
  <c r="S389" i="18" s="1"/>
  <c r="T389" i="18" s="1"/>
  <c r="O389" i="18"/>
  <c r="P389" i="18" s="1"/>
  <c r="Q389" i="18" s="1"/>
  <c r="G129" i="18"/>
  <c r="Y129" i="18" s="1"/>
  <c r="I129" i="18"/>
  <c r="V129" i="18" s="1"/>
  <c r="I90" i="18"/>
  <c r="I89" i="18"/>
  <c r="O90" i="18"/>
  <c r="P81" i="18"/>
  <c r="J379" i="18"/>
  <c r="L379" i="18"/>
  <c r="U379" i="18"/>
  <c r="T379" i="18"/>
  <c r="J129" i="18"/>
  <c r="Z129" i="18" s="1"/>
  <c r="L129" i="18"/>
  <c r="AB129" i="18" s="1"/>
  <c r="N131" i="18"/>
  <c r="O131" i="18"/>
  <c r="AG131" i="18"/>
  <c r="AT132" i="18"/>
  <c r="B133" i="18"/>
  <c r="AM132" i="18"/>
  <c r="X129" i="18"/>
  <c r="H129" i="18"/>
  <c r="K379" i="18"/>
  <c r="M379" i="18"/>
  <c r="AD379" i="18" s="1"/>
  <c r="G130" i="18"/>
  <c r="Y130" i="18" s="1"/>
  <c r="I130" i="18"/>
  <c r="AH131" i="18"/>
  <c r="L146" i="1"/>
  <c r="V379" i="18" l="1"/>
  <c r="K131" i="18"/>
  <c r="AA131" i="18" s="1"/>
  <c r="S132" i="18"/>
  <c r="R132" i="18"/>
  <c r="AE129" i="18"/>
  <c r="AD129" i="18"/>
  <c r="T129" i="18"/>
  <c r="U129" i="18"/>
  <c r="D133" i="18"/>
  <c r="C133" i="18"/>
  <c r="AG133" i="18" s="1"/>
  <c r="E133" i="18"/>
  <c r="AE131" i="18"/>
  <c r="J132" i="18"/>
  <c r="Z132" i="18" s="1"/>
  <c r="L132" i="18"/>
  <c r="AC132" i="18" s="1"/>
  <c r="AC129" i="18"/>
  <c r="B391" i="18"/>
  <c r="C390" i="18"/>
  <c r="D390" i="18" s="1"/>
  <c r="E390" i="18" s="1"/>
  <c r="U390" i="18"/>
  <c r="V390" i="18" s="1"/>
  <c r="W390" i="18" s="1"/>
  <c r="I390" i="18"/>
  <c r="J390" i="18" s="1"/>
  <c r="K390" i="18" s="1"/>
  <c r="X390" i="18"/>
  <c r="Y390" i="18" s="1"/>
  <c r="Z390" i="18" s="1"/>
  <c r="L390" i="18"/>
  <c r="M390" i="18" s="1"/>
  <c r="N390" i="18" s="1"/>
  <c r="F390" i="18"/>
  <c r="G390" i="18" s="1"/>
  <c r="H390" i="18" s="1"/>
  <c r="R390" i="18"/>
  <c r="S390" i="18" s="1"/>
  <c r="T390" i="18" s="1"/>
  <c r="O390" i="18"/>
  <c r="P390" i="18" s="1"/>
  <c r="Q390" i="18" s="1"/>
  <c r="K89" i="18"/>
  <c r="K90" i="18"/>
  <c r="AI129" i="18"/>
  <c r="AI130" i="18"/>
  <c r="AI131" i="18"/>
  <c r="O132" i="18"/>
  <c r="AG132" i="18"/>
  <c r="W130" i="18"/>
  <c r="V130" i="18"/>
  <c r="Q132" i="18"/>
  <c r="AF132" i="18"/>
  <c r="H131" i="18"/>
  <c r="F131" i="18"/>
  <c r="X131" i="18" s="1"/>
  <c r="P90" i="18"/>
  <c r="Q81" i="18"/>
  <c r="W129" i="18"/>
  <c r="AE379" i="18"/>
  <c r="AI132" i="18"/>
  <c r="L131" i="18"/>
  <c r="J131" i="18"/>
  <c r="Z131" i="18" s="1"/>
  <c r="J89" i="18"/>
  <c r="J90" i="18"/>
  <c r="B134" i="18"/>
  <c r="AM133" i="18"/>
  <c r="AI133" i="18"/>
  <c r="AT133" i="18"/>
  <c r="AH133" i="18"/>
  <c r="AF133" i="18"/>
  <c r="AH132" i="18"/>
  <c r="N132" i="18"/>
  <c r="AC379" i="18"/>
  <c r="AB379" i="18"/>
  <c r="I131" i="18"/>
  <c r="G131" i="18"/>
  <c r="Y131" i="18" s="1"/>
  <c r="D125" i="1"/>
  <c r="E125" i="1"/>
  <c r="F125" i="1"/>
  <c r="C125" i="1"/>
  <c r="O133" i="18" l="1"/>
  <c r="G133" i="18" s="1"/>
  <c r="Y133" i="18" s="1"/>
  <c r="S133" i="18"/>
  <c r="R133" i="18"/>
  <c r="D134" i="18"/>
  <c r="Q134" i="18" s="1"/>
  <c r="C134" i="18"/>
  <c r="AH134" i="18" s="1"/>
  <c r="E134" i="18"/>
  <c r="P133" i="18"/>
  <c r="N133" i="18"/>
  <c r="AT134" i="18"/>
  <c r="B135" i="18"/>
  <c r="AM134" i="18"/>
  <c r="AB132" i="18"/>
  <c r="U131" i="18"/>
  <c r="T131" i="18"/>
  <c r="V131" i="18"/>
  <c r="W131" i="18"/>
  <c r="Q133" i="18"/>
  <c r="R81" i="18"/>
  <c r="Q90" i="18"/>
  <c r="M132" i="18"/>
  <c r="K132" i="18"/>
  <c r="AA132" i="18" s="1"/>
  <c r="F391" i="18"/>
  <c r="G391" i="18" s="1"/>
  <c r="H391" i="18" s="1"/>
  <c r="X391" i="18"/>
  <c r="Y391" i="18" s="1"/>
  <c r="Z391" i="18" s="1"/>
  <c r="L391" i="18"/>
  <c r="M391" i="18" s="1"/>
  <c r="N391" i="18" s="1"/>
  <c r="B392" i="18"/>
  <c r="C391" i="18"/>
  <c r="D391" i="18" s="1"/>
  <c r="E391" i="18" s="1"/>
  <c r="U391" i="18"/>
  <c r="V391" i="18" s="1"/>
  <c r="W391" i="18" s="1"/>
  <c r="I391" i="18"/>
  <c r="J391" i="18" s="1"/>
  <c r="K391" i="18" s="1"/>
  <c r="R391" i="18"/>
  <c r="S391" i="18" s="1"/>
  <c r="T391" i="18" s="1"/>
  <c r="O391" i="18"/>
  <c r="P391" i="18" s="1"/>
  <c r="Q391" i="18" s="1"/>
  <c r="AC131" i="18"/>
  <c r="AB131" i="18"/>
  <c r="F132" i="18"/>
  <c r="X132" i="18" s="1"/>
  <c r="H132" i="18"/>
  <c r="I132" i="18"/>
  <c r="G132" i="18"/>
  <c r="Y132" i="18" s="1"/>
  <c r="F30" i="15"/>
  <c r="F30" i="1"/>
  <c r="I133" i="18" l="1"/>
  <c r="W133" i="18" s="1"/>
  <c r="N134" i="18"/>
  <c r="H134" i="18" s="1"/>
  <c r="U134" i="18" s="1"/>
  <c r="AI134" i="18"/>
  <c r="AF134" i="18"/>
  <c r="AG134" i="18"/>
  <c r="R134" i="18"/>
  <c r="S134" i="18"/>
  <c r="C135" i="18"/>
  <c r="N135" i="18" s="1"/>
  <c r="D135" i="18"/>
  <c r="P135" i="18" s="1"/>
  <c r="J135" i="18" s="1"/>
  <c r="E135" i="18"/>
  <c r="K133" i="18"/>
  <c r="AA133" i="18" s="1"/>
  <c r="M133" i="18"/>
  <c r="V132" i="18"/>
  <c r="W132" i="18"/>
  <c r="U392" i="18"/>
  <c r="V392" i="18" s="1"/>
  <c r="W392" i="18" s="1"/>
  <c r="I392" i="18"/>
  <c r="J392" i="18" s="1"/>
  <c r="K392" i="18" s="1"/>
  <c r="B393" i="18"/>
  <c r="C392" i="18"/>
  <c r="D392" i="18" s="1"/>
  <c r="E392" i="18" s="1"/>
  <c r="F392" i="18"/>
  <c r="G392" i="18" s="1"/>
  <c r="H392" i="18" s="1"/>
  <c r="L392" i="18"/>
  <c r="M392" i="18" s="1"/>
  <c r="N392" i="18" s="1"/>
  <c r="X392" i="18"/>
  <c r="Y392" i="18" s="1"/>
  <c r="Z392" i="18" s="1"/>
  <c r="O392" i="18"/>
  <c r="P392" i="18" s="1"/>
  <c r="Q392" i="18" s="1"/>
  <c r="R392" i="18"/>
  <c r="S392" i="18" s="1"/>
  <c r="T392" i="18" s="1"/>
  <c r="P134" i="18"/>
  <c r="F133" i="18"/>
  <c r="X133" i="18" s="1"/>
  <c r="H133" i="18"/>
  <c r="T132" i="18"/>
  <c r="U132" i="18"/>
  <c r="AE132" i="18"/>
  <c r="AD132" i="18"/>
  <c r="K134" i="18"/>
  <c r="AA134" i="18" s="1"/>
  <c r="M134" i="18"/>
  <c r="AE134" i="18" s="1"/>
  <c r="O134" i="18"/>
  <c r="L133" i="18"/>
  <c r="J133" i="18"/>
  <c r="Z133" i="18" s="1"/>
  <c r="R90" i="18"/>
  <c r="S81" i="18"/>
  <c r="S90" i="18" s="1"/>
  <c r="B136" i="18"/>
  <c r="AM135" i="18"/>
  <c r="AT135" i="18"/>
  <c r="F134" i="18" l="1"/>
  <c r="X134" i="18" s="1"/>
  <c r="V133" i="18"/>
  <c r="AI135" i="18"/>
  <c r="AH135" i="18"/>
  <c r="R135" i="18"/>
  <c r="S135" i="18"/>
  <c r="C136" i="18"/>
  <c r="D136" i="18"/>
  <c r="E136" i="18"/>
  <c r="O135" i="18"/>
  <c r="AG135" i="18"/>
  <c r="I134" i="18"/>
  <c r="G134" i="18"/>
  <c r="Y134" i="18" s="1"/>
  <c r="L134" i="18"/>
  <c r="J134" i="18"/>
  <c r="Z134" i="18" s="1"/>
  <c r="X393" i="18"/>
  <c r="Y393" i="18" s="1"/>
  <c r="Z393" i="18" s="1"/>
  <c r="L393" i="18"/>
  <c r="M393" i="18" s="1"/>
  <c r="N393" i="18" s="1"/>
  <c r="F393" i="18"/>
  <c r="G393" i="18" s="1"/>
  <c r="H393" i="18" s="1"/>
  <c r="U393" i="18"/>
  <c r="V393" i="18" s="1"/>
  <c r="W393" i="18" s="1"/>
  <c r="I393" i="18"/>
  <c r="J393" i="18" s="1"/>
  <c r="K393" i="18" s="1"/>
  <c r="C393" i="18"/>
  <c r="D393" i="18" s="1"/>
  <c r="E393" i="18" s="1"/>
  <c r="B394" i="18"/>
  <c r="R393" i="18"/>
  <c r="S393" i="18" s="1"/>
  <c r="T393" i="18" s="1"/>
  <c r="O393" i="18"/>
  <c r="P393" i="18" s="1"/>
  <c r="Q393" i="18" s="1"/>
  <c r="L135" i="18"/>
  <c r="AC135" i="18" s="1"/>
  <c r="Z135" i="18"/>
  <c r="U133" i="18"/>
  <c r="T133" i="18"/>
  <c r="AF135" i="18"/>
  <c r="Q135" i="18"/>
  <c r="T134" i="18"/>
  <c r="AD134" i="18"/>
  <c r="AD133" i="18"/>
  <c r="AE133" i="18"/>
  <c r="F135" i="18"/>
  <c r="X135" i="18" s="1"/>
  <c r="H135" i="18"/>
  <c r="U135" i="18" s="1"/>
  <c r="AM136" i="18"/>
  <c r="AT136" i="18"/>
  <c r="B137" i="18"/>
  <c r="AC133" i="18"/>
  <c r="AB133" i="18"/>
  <c r="S136" i="18" l="1"/>
  <c r="R136" i="18"/>
  <c r="C137" i="18"/>
  <c r="N137" i="18" s="1"/>
  <c r="D137" i="18"/>
  <c r="E137" i="18"/>
  <c r="T135" i="18"/>
  <c r="N136" i="18"/>
  <c r="Q136" i="18"/>
  <c r="O136" i="18"/>
  <c r="AG136" i="18"/>
  <c r="P136" i="18"/>
  <c r="AF136" i="18"/>
  <c r="W134" i="18"/>
  <c r="V134" i="18"/>
  <c r="AI136" i="18"/>
  <c r="B138" i="18"/>
  <c r="AM137" i="18"/>
  <c r="AT137" i="18"/>
  <c r="AH137" i="18"/>
  <c r="M135" i="18"/>
  <c r="K135" i="18"/>
  <c r="AA135" i="18" s="1"/>
  <c r="I135" i="18"/>
  <c r="G135" i="18"/>
  <c r="Y135" i="18" s="1"/>
  <c r="AH136" i="18"/>
  <c r="X394" i="18"/>
  <c r="Y394" i="18" s="1"/>
  <c r="Z394" i="18" s="1"/>
  <c r="L394" i="18"/>
  <c r="M394" i="18" s="1"/>
  <c r="N394" i="18" s="1"/>
  <c r="B395" i="18"/>
  <c r="C394" i="18"/>
  <c r="D394" i="18" s="1"/>
  <c r="E394" i="18" s="1"/>
  <c r="I394" i="18"/>
  <c r="J394" i="18" s="1"/>
  <c r="K394" i="18" s="1"/>
  <c r="F394" i="18"/>
  <c r="G394" i="18" s="1"/>
  <c r="H394" i="18" s="1"/>
  <c r="U394" i="18"/>
  <c r="V394" i="18" s="1"/>
  <c r="W394" i="18" s="1"/>
  <c r="R394" i="18"/>
  <c r="S394" i="18" s="1"/>
  <c r="T394" i="18" s="1"/>
  <c r="O394" i="18"/>
  <c r="P394" i="18" s="1"/>
  <c r="Q394" i="18" s="1"/>
  <c r="AC134" i="18"/>
  <c r="AB134" i="18"/>
  <c r="AB135" i="18"/>
  <c r="AF137" i="18" l="1"/>
  <c r="S137" i="18"/>
  <c r="R137" i="18"/>
  <c r="C138" i="18"/>
  <c r="O138" i="18" s="1"/>
  <c r="D138" i="18"/>
  <c r="P138" i="18" s="1"/>
  <c r="E138" i="18"/>
  <c r="J136" i="18"/>
  <c r="Z136" i="18" s="1"/>
  <c r="L136" i="18"/>
  <c r="W135" i="18"/>
  <c r="V135" i="18"/>
  <c r="F137" i="18"/>
  <c r="X137" i="18" s="1"/>
  <c r="H137" i="18"/>
  <c r="U137" i="18" s="1"/>
  <c r="M136" i="18"/>
  <c r="K136" i="18"/>
  <c r="AA136" i="18" s="1"/>
  <c r="AD135" i="18"/>
  <c r="AE135" i="18"/>
  <c r="B396" i="18"/>
  <c r="C395" i="18"/>
  <c r="D395" i="18" s="1"/>
  <c r="E395" i="18" s="1"/>
  <c r="U395" i="18"/>
  <c r="V395" i="18" s="1"/>
  <c r="W395" i="18" s="1"/>
  <c r="X395" i="18"/>
  <c r="Y395" i="18" s="1"/>
  <c r="Z395" i="18" s="1"/>
  <c r="I395" i="18"/>
  <c r="J395" i="18" s="1"/>
  <c r="K395" i="18" s="1"/>
  <c r="F395" i="18"/>
  <c r="G395" i="18" s="1"/>
  <c r="H395" i="18" s="1"/>
  <c r="L395" i="18"/>
  <c r="M395" i="18" s="1"/>
  <c r="N395" i="18" s="1"/>
  <c r="R395" i="18"/>
  <c r="S395" i="18" s="1"/>
  <c r="T395" i="18" s="1"/>
  <c r="O395" i="18"/>
  <c r="P395" i="18" s="1"/>
  <c r="Q395" i="18" s="1"/>
  <c r="Q137" i="18"/>
  <c r="AI137" i="18"/>
  <c r="O137" i="18"/>
  <c r="AG137" i="18"/>
  <c r="F136" i="18"/>
  <c r="X136" i="18" s="1"/>
  <c r="H136" i="18"/>
  <c r="P137" i="18"/>
  <c r="AT138" i="18"/>
  <c r="B139" i="18"/>
  <c r="AM138" i="18"/>
  <c r="G136" i="18"/>
  <c r="Y136" i="18" s="1"/>
  <c r="I136" i="18"/>
  <c r="Q138" i="18" l="1"/>
  <c r="M138" i="18" s="1"/>
  <c r="AD138" i="18" s="1"/>
  <c r="AF138" i="18"/>
  <c r="AI138" i="18"/>
  <c r="N138" i="18"/>
  <c r="F138" i="18" s="1"/>
  <c r="X138" i="18" s="1"/>
  <c r="T137" i="18"/>
  <c r="S138" i="18"/>
  <c r="R138" i="18"/>
  <c r="C139" i="18"/>
  <c r="AH139" i="18" s="1"/>
  <c r="D139" i="18"/>
  <c r="Q139" i="18" s="1"/>
  <c r="E139" i="18"/>
  <c r="L138" i="18"/>
  <c r="AC138" i="18" s="1"/>
  <c r="J138" i="18"/>
  <c r="Z138" i="18" s="1"/>
  <c r="G138" i="18"/>
  <c r="Y138" i="18" s="1"/>
  <c r="I138" i="18"/>
  <c r="W138" i="18" s="1"/>
  <c r="J137" i="18"/>
  <c r="Z137" i="18" s="1"/>
  <c r="L137" i="18"/>
  <c r="W136" i="18"/>
  <c r="V136" i="18"/>
  <c r="B140" i="18"/>
  <c r="AM139" i="18"/>
  <c r="AT139" i="18"/>
  <c r="K137" i="18"/>
  <c r="AA137" i="18" s="1"/>
  <c r="M137" i="18"/>
  <c r="G137" i="18"/>
  <c r="Y137" i="18" s="1"/>
  <c r="I137" i="18"/>
  <c r="U396" i="18"/>
  <c r="V396" i="18" s="1"/>
  <c r="W396" i="18" s="1"/>
  <c r="I396" i="18"/>
  <c r="J396" i="18" s="1"/>
  <c r="K396" i="18" s="1"/>
  <c r="F396" i="18"/>
  <c r="G396" i="18" s="1"/>
  <c r="H396" i="18" s="1"/>
  <c r="L396" i="18"/>
  <c r="M396" i="18" s="1"/>
  <c r="N396" i="18" s="1"/>
  <c r="X396" i="18"/>
  <c r="Y396" i="18" s="1"/>
  <c r="Z396" i="18" s="1"/>
  <c r="C396" i="18"/>
  <c r="D396" i="18" s="1"/>
  <c r="E396" i="18" s="1"/>
  <c r="B397" i="18"/>
  <c r="R396" i="18"/>
  <c r="S396" i="18" s="1"/>
  <c r="T396" i="18" s="1"/>
  <c r="O396" i="18"/>
  <c r="P396" i="18" s="1"/>
  <c r="Q396" i="18" s="1"/>
  <c r="AE136" i="18"/>
  <c r="AD136" i="18"/>
  <c r="AC136" i="18"/>
  <c r="AB136" i="18"/>
  <c r="AG138" i="18"/>
  <c r="AH138" i="18"/>
  <c r="T136" i="18"/>
  <c r="U136" i="18"/>
  <c r="K138" i="18" l="1"/>
  <c r="AA138" i="18" s="1"/>
  <c r="H138" i="18"/>
  <c r="U138" i="18" s="1"/>
  <c r="N139" i="18"/>
  <c r="S139" i="18"/>
  <c r="R139" i="18"/>
  <c r="P139" i="18"/>
  <c r="J139" i="18" s="1"/>
  <c r="Z139" i="18" s="1"/>
  <c r="AB138" i="18"/>
  <c r="B398" i="18"/>
  <c r="X397" i="18"/>
  <c r="Y397" i="18" s="1"/>
  <c r="Z397" i="18" s="1"/>
  <c r="U397" i="18"/>
  <c r="V397" i="18" s="1"/>
  <c r="W397" i="18" s="1"/>
  <c r="I397" i="18"/>
  <c r="J397" i="18" s="1"/>
  <c r="K397" i="18" s="1"/>
  <c r="F397" i="18"/>
  <c r="G397" i="18" s="1"/>
  <c r="H397" i="18" s="1"/>
  <c r="O397" i="18"/>
  <c r="P397" i="18" s="1"/>
  <c r="Q397" i="18" s="1"/>
  <c r="C397" i="18"/>
  <c r="D397" i="18" s="1"/>
  <c r="E397" i="18" s="1"/>
  <c r="R397" i="18"/>
  <c r="S397" i="18" s="1"/>
  <c r="T397" i="18" s="1"/>
  <c r="L397" i="18"/>
  <c r="M397" i="18" s="1"/>
  <c r="N397" i="18" s="1"/>
  <c r="C140" i="18"/>
  <c r="AG140" i="18" s="1"/>
  <c r="D140" i="18"/>
  <c r="Q140" i="18" s="1"/>
  <c r="E140" i="18"/>
  <c r="V138" i="18"/>
  <c r="AE138" i="18"/>
  <c r="T138" i="18"/>
  <c r="H139" i="18"/>
  <c r="U139" i="18" s="1"/>
  <c r="F139" i="18"/>
  <c r="X139" i="18" s="1"/>
  <c r="O139" i="18"/>
  <c r="AG139" i="18"/>
  <c r="AB137" i="18"/>
  <c r="AC137" i="18"/>
  <c r="W137" i="18"/>
  <c r="V137" i="18"/>
  <c r="AF139" i="18"/>
  <c r="AM140" i="18"/>
  <c r="AT140" i="18"/>
  <c r="B141" i="18"/>
  <c r="AD137" i="18"/>
  <c r="AE137" i="18"/>
  <c r="M139" i="18"/>
  <c r="AE139" i="18" s="1"/>
  <c r="K139" i="18"/>
  <c r="AA139" i="18" s="1"/>
  <c r="AI139" i="18"/>
  <c r="AF140" i="18" l="1"/>
  <c r="L139" i="18"/>
  <c r="AB139" i="18" s="1"/>
  <c r="S140" i="18"/>
  <c r="R140" i="18"/>
  <c r="AH140" i="18"/>
  <c r="O140" i="18"/>
  <c r="I140" i="18" s="1"/>
  <c r="W140" i="18" s="1"/>
  <c r="D141" i="18"/>
  <c r="Q141" i="18" s="1"/>
  <c r="C141" i="18"/>
  <c r="N141" i="18" s="1"/>
  <c r="E141" i="18"/>
  <c r="N140" i="18"/>
  <c r="F140" i="18" s="1"/>
  <c r="X140" i="18" s="1"/>
  <c r="T139" i="18"/>
  <c r="AD139" i="18"/>
  <c r="P140" i="18"/>
  <c r="AI140" i="18"/>
  <c r="B399" i="18"/>
  <c r="C398" i="18"/>
  <c r="D398" i="18" s="1"/>
  <c r="E398" i="18" s="1"/>
  <c r="X398" i="18"/>
  <c r="Y398" i="18" s="1"/>
  <c r="Z398" i="18" s="1"/>
  <c r="L398" i="18"/>
  <c r="M398" i="18" s="1"/>
  <c r="N398" i="18" s="1"/>
  <c r="F398" i="18"/>
  <c r="G398" i="18" s="1"/>
  <c r="H398" i="18" s="1"/>
  <c r="U398" i="18"/>
  <c r="V398" i="18" s="1"/>
  <c r="W398" i="18" s="1"/>
  <c r="I398" i="18"/>
  <c r="J398" i="18" s="1"/>
  <c r="K398" i="18" s="1"/>
  <c r="O398" i="18"/>
  <c r="P398" i="18" s="1"/>
  <c r="Q398" i="18" s="1"/>
  <c r="R398" i="18"/>
  <c r="S398" i="18" s="1"/>
  <c r="T398" i="18" s="1"/>
  <c r="B142" i="18"/>
  <c r="AM141" i="18"/>
  <c r="AT141" i="18"/>
  <c r="I139" i="18"/>
  <c r="G139" i="18"/>
  <c r="Y139" i="18" s="1"/>
  <c r="M140" i="18"/>
  <c r="AD140" i="18" s="1"/>
  <c r="K140" i="18"/>
  <c r="AA140" i="18" s="1"/>
  <c r="H140" i="18" l="1"/>
  <c r="T140" i="18" s="1"/>
  <c r="G140" i="18"/>
  <c r="Y140" i="18" s="1"/>
  <c r="AC139" i="18"/>
  <c r="S141" i="18"/>
  <c r="R141" i="18"/>
  <c r="AH141" i="18"/>
  <c r="O141" i="18"/>
  <c r="I141" i="18" s="1"/>
  <c r="W141" i="18" s="1"/>
  <c r="D142" i="18"/>
  <c r="P142" i="18" s="1"/>
  <c r="C142" i="18"/>
  <c r="N142" i="18" s="1"/>
  <c r="E142" i="18"/>
  <c r="P141" i="18"/>
  <c r="J141" i="18" s="1"/>
  <c r="Z141" i="18" s="1"/>
  <c r="AI141" i="18"/>
  <c r="AF141" i="18"/>
  <c r="AG141" i="18"/>
  <c r="V140" i="18"/>
  <c r="AE140" i="18"/>
  <c r="F399" i="18"/>
  <c r="G399" i="18" s="1"/>
  <c r="H399" i="18" s="1"/>
  <c r="B400" i="18"/>
  <c r="C399" i="18"/>
  <c r="D399" i="18" s="1"/>
  <c r="E399" i="18" s="1"/>
  <c r="I399" i="18"/>
  <c r="J399" i="18" s="1"/>
  <c r="K399" i="18" s="1"/>
  <c r="U399" i="18"/>
  <c r="V399" i="18" s="1"/>
  <c r="W399" i="18" s="1"/>
  <c r="L399" i="18"/>
  <c r="M399" i="18" s="1"/>
  <c r="N399" i="18" s="1"/>
  <c r="X399" i="18"/>
  <c r="Y399" i="18" s="1"/>
  <c r="Z399" i="18" s="1"/>
  <c r="O399" i="18"/>
  <c r="P399" i="18" s="1"/>
  <c r="Q399" i="18" s="1"/>
  <c r="R399" i="18"/>
  <c r="S399" i="18" s="1"/>
  <c r="T399" i="18" s="1"/>
  <c r="K141" i="18"/>
  <c r="AA141" i="18" s="1"/>
  <c r="M141" i="18"/>
  <c r="AD141" i="18" s="1"/>
  <c r="J140" i="18"/>
  <c r="Z140" i="18" s="1"/>
  <c r="L140" i="18"/>
  <c r="F141" i="18"/>
  <c r="X141" i="18" s="1"/>
  <c r="H141" i="18"/>
  <c r="U141" i="18" s="1"/>
  <c r="W139" i="18"/>
  <c r="V139" i="18"/>
  <c r="L141" i="18"/>
  <c r="AC141" i="18" s="1"/>
  <c r="AT142" i="18"/>
  <c r="B143" i="18"/>
  <c r="AM142" i="18"/>
  <c r="U140" i="18" l="1"/>
  <c r="R142" i="18"/>
  <c r="S142" i="18"/>
  <c r="G141" i="18"/>
  <c r="Y141" i="18" s="1"/>
  <c r="C143" i="18"/>
  <c r="D143" i="18"/>
  <c r="Q143" i="18" s="1"/>
  <c r="E143" i="18"/>
  <c r="AB141" i="18"/>
  <c r="H142" i="18"/>
  <c r="U142" i="18" s="1"/>
  <c r="F142" i="18"/>
  <c r="X142" i="18" s="1"/>
  <c r="Q142" i="18"/>
  <c r="AI142" i="18"/>
  <c r="O142" i="18"/>
  <c r="AF142" i="18"/>
  <c r="AH142" i="18"/>
  <c r="AB140" i="18"/>
  <c r="AC140" i="18"/>
  <c r="AG142" i="18"/>
  <c r="B144" i="18"/>
  <c r="AM143" i="18"/>
  <c r="AT143" i="18"/>
  <c r="T141" i="18"/>
  <c r="AE141" i="18"/>
  <c r="L142" i="18"/>
  <c r="AB142" i="18" s="1"/>
  <c r="J142" i="18"/>
  <c r="Z142" i="18" s="1"/>
  <c r="V141" i="18"/>
  <c r="U400" i="18"/>
  <c r="V400" i="18" s="1"/>
  <c r="W400" i="18" s="1"/>
  <c r="I400" i="18"/>
  <c r="J400" i="18" s="1"/>
  <c r="K400" i="18" s="1"/>
  <c r="F400" i="18"/>
  <c r="G400" i="18" s="1"/>
  <c r="H400" i="18" s="1"/>
  <c r="X400" i="18"/>
  <c r="Y400" i="18" s="1"/>
  <c r="Z400" i="18" s="1"/>
  <c r="L400" i="18"/>
  <c r="M400" i="18" s="1"/>
  <c r="N400" i="18" s="1"/>
  <c r="B401" i="18"/>
  <c r="C400" i="18"/>
  <c r="D400" i="18" s="1"/>
  <c r="E400" i="18" s="1"/>
  <c r="R400" i="18"/>
  <c r="S400" i="18" s="1"/>
  <c r="T400" i="18" s="1"/>
  <c r="O400" i="18"/>
  <c r="P400" i="18" s="1"/>
  <c r="Q400" i="18" s="1"/>
  <c r="R143" i="18" l="1"/>
  <c r="S143" i="18"/>
  <c r="C144" i="18"/>
  <c r="AG144" i="18" s="1"/>
  <c r="D144" i="18"/>
  <c r="E144" i="18"/>
  <c r="M143" i="18"/>
  <c r="AD143" i="18" s="1"/>
  <c r="K143" i="18"/>
  <c r="AA143" i="18" s="1"/>
  <c r="X401" i="18"/>
  <c r="Y401" i="18" s="1"/>
  <c r="Z401" i="18" s="1"/>
  <c r="L401" i="18"/>
  <c r="M401" i="18" s="1"/>
  <c r="N401" i="18" s="1"/>
  <c r="U401" i="18"/>
  <c r="V401" i="18" s="1"/>
  <c r="W401" i="18" s="1"/>
  <c r="I401" i="18"/>
  <c r="J401" i="18" s="1"/>
  <c r="K401" i="18" s="1"/>
  <c r="B402" i="18"/>
  <c r="C401" i="18"/>
  <c r="D401" i="18" s="1"/>
  <c r="E401" i="18" s="1"/>
  <c r="F401" i="18"/>
  <c r="G401" i="18" s="1"/>
  <c r="H401" i="18" s="1"/>
  <c r="R401" i="18"/>
  <c r="S401" i="18" s="1"/>
  <c r="T401" i="18" s="1"/>
  <c r="O401" i="18"/>
  <c r="P401" i="18" s="1"/>
  <c r="Q401" i="18" s="1"/>
  <c r="T142" i="18"/>
  <c r="AF143" i="18"/>
  <c r="P143" i="18"/>
  <c r="N143" i="18"/>
  <c r="AH143" i="18"/>
  <c r="AM144" i="18"/>
  <c r="AT144" i="18"/>
  <c r="B145" i="18"/>
  <c r="K142" i="18"/>
  <c r="AA142" i="18" s="1"/>
  <c r="M142" i="18"/>
  <c r="O143" i="18"/>
  <c r="AG143" i="18"/>
  <c r="AI143" i="18"/>
  <c r="AC142" i="18"/>
  <c r="I142" i="18"/>
  <c r="G142" i="18"/>
  <c r="Y142" i="18" s="1"/>
  <c r="AE143" i="18" l="1"/>
  <c r="AI144" i="18"/>
  <c r="O144" i="18"/>
  <c r="I144" i="18" s="1"/>
  <c r="V144" i="18" s="1"/>
  <c r="S144" i="18"/>
  <c r="R144" i="18"/>
  <c r="C145" i="18"/>
  <c r="AF145" i="18" s="1"/>
  <c r="D145" i="18"/>
  <c r="Q145" i="18" s="1"/>
  <c r="E145" i="18"/>
  <c r="L143" i="18"/>
  <c r="J143" i="18"/>
  <c r="Z143" i="18" s="1"/>
  <c r="AE142" i="18"/>
  <c r="AD142" i="18"/>
  <c r="H143" i="18"/>
  <c r="F143" i="18"/>
  <c r="X143" i="18" s="1"/>
  <c r="B403" i="18"/>
  <c r="C402" i="18"/>
  <c r="D402" i="18" s="1"/>
  <c r="E402" i="18" s="1"/>
  <c r="X402" i="18"/>
  <c r="Y402" i="18" s="1"/>
  <c r="Z402" i="18" s="1"/>
  <c r="L402" i="18"/>
  <c r="M402" i="18" s="1"/>
  <c r="N402" i="18" s="1"/>
  <c r="F402" i="18"/>
  <c r="G402" i="18" s="1"/>
  <c r="H402" i="18" s="1"/>
  <c r="I402" i="18"/>
  <c r="J402" i="18" s="1"/>
  <c r="K402" i="18" s="1"/>
  <c r="U402" i="18"/>
  <c r="V402" i="18" s="1"/>
  <c r="W402" i="18" s="1"/>
  <c r="R402" i="18"/>
  <c r="S402" i="18" s="1"/>
  <c r="T402" i="18" s="1"/>
  <c r="O402" i="18"/>
  <c r="P402" i="18" s="1"/>
  <c r="Q402" i="18" s="1"/>
  <c r="B146" i="18"/>
  <c r="AM145" i="18"/>
  <c r="AT145" i="18"/>
  <c r="AH144" i="18"/>
  <c r="N144" i="18"/>
  <c r="V142" i="18"/>
  <c r="W142" i="18"/>
  <c r="I143" i="18"/>
  <c r="G143" i="18"/>
  <c r="Y143" i="18" s="1"/>
  <c r="Q144" i="18"/>
  <c r="P144" i="18"/>
  <c r="AF144" i="18"/>
  <c r="G144" i="18" l="1"/>
  <c r="Y144" i="18" s="1"/>
  <c r="AH145" i="18"/>
  <c r="S145" i="18"/>
  <c r="R145" i="18"/>
  <c r="C146" i="18"/>
  <c r="AH146" i="18" s="1"/>
  <c r="D146" i="18"/>
  <c r="E146" i="18"/>
  <c r="W144" i="18"/>
  <c r="F144" i="18"/>
  <c r="X144" i="18" s="1"/>
  <c r="H144" i="18"/>
  <c r="P145" i="18"/>
  <c r="N145" i="18"/>
  <c r="AT146" i="18"/>
  <c r="B147" i="18"/>
  <c r="AM146" i="18"/>
  <c r="AB143" i="18"/>
  <c r="AC143" i="18"/>
  <c r="J144" i="18"/>
  <c r="Z144" i="18" s="1"/>
  <c r="L144" i="18"/>
  <c r="M144" i="18"/>
  <c r="K144" i="18"/>
  <c r="AA144" i="18" s="1"/>
  <c r="T143" i="18"/>
  <c r="U143" i="18"/>
  <c r="K145" i="18"/>
  <c r="AA145" i="18" s="1"/>
  <c r="M145" i="18"/>
  <c r="AD145" i="18" s="1"/>
  <c r="AI145" i="18"/>
  <c r="V143" i="18"/>
  <c r="W143" i="18"/>
  <c r="O145" i="18"/>
  <c r="AG145" i="18"/>
  <c r="X403" i="18"/>
  <c r="Y403" i="18" s="1"/>
  <c r="Z403" i="18" s="1"/>
  <c r="L403" i="18"/>
  <c r="M403" i="18" s="1"/>
  <c r="N403" i="18" s="1"/>
  <c r="U403" i="18"/>
  <c r="V403" i="18" s="1"/>
  <c r="W403" i="18" s="1"/>
  <c r="F403" i="18"/>
  <c r="G403" i="18" s="1"/>
  <c r="H403" i="18" s="1"/>
  <c r="B404" i="18"/>
  <c r="C403" i="18"/>
  <c r="D403" i="18" s="1"/>
  <c r="E403" i="18" s="1"/>
  <c r="I403" i="18"/>
  <c r="J403" i="18" s="1"/>
  <c r="K403" i="18" s="1"/>
  <c r="R403" i="18"/>
  <c r="S403" i="18" s="1"/>
  <c r="T403" i="18" s="1"/>
  <c r="O403" i="18"/>
  <c r="P403" i="18" s="1"/>
  <c r="Q403" i="18" s="1"/>
  <c r="AF146" i="18" l="1"/>
  <c r="AG146" i="18"/>
  <c r="S146" i="18"/>
  <c r="R146" i="18"/>
  <c r="C147" i="18"/>
  <c r="N147" i="18" s="1"/>
  <c r="D147" i="18"/>
  <c r="P147" i="18" s="1"/>
  <c r="E147" i="18"/>
  <c r="L145" i="18"/>
  <c r="J145" i="18"/>
  <c r="Z145" i="18" s="1"/>
  <c r="B148" i="18"/>
  <c r="AM147" i="18"/>
  <c r="AT147" i="18"/>
  <c r="U144" i="18"/>
  <c r="T144" i="18"/>
  <c r="AE145" i="18"/>
  <c r="AD144" i="18"/>
  <c r="AE144" i="18"/>
  <c r="P146" i="18"/>
  <c r="B405" i="18"/>
  <c r="C404" i="18"/>
  <c r="D404" i="18" s="1"/>
  <c r="E404" i="18" s="1"/>
  <c r="L404" i="18"/>
  <c r="M404" i="18" s="1"/>
  <c r="N404" i="18" s="1"/>
  <c r="F404" i="18"/>
  <c r="G404" i="18" s="1"/>
  <c r="H404" i="18" s="1"/>
  <c r="X404" i="18"/>
  <c r="Y404" i="18" s="1"/>
  <c r="Z404" i="18" s="1"/>
  <c r="U404" i="18"/>
  <c r="V404" i="18" s="1"/>
  <c r="W404" i="18" s="1"/>
  <c r="I404" i="18"/>
  <c r="J404" i="18" s="1"/>
  <c r="K404" i="18" s="1"/>
  <c r="R404" i="18"/>
  <c r="S404" i="18" s="1"/>
  <c r="T404" i="18" s="1"/>
  <c r="O404" i="18"/>
  <c r="P404" i="18" s="1"/>
  <c r="Q404" i="18" s="1"/>
  <c r="G145" i="18"/>
  <c r="Y145" i="18" s="1"/>
  <c r="I145" i="18"/>
  <c r="AB144" i="18"/>
  <c r="AC144" i="18"/>
  <c r="Q146" i="18"/>
  <c r="AI146" i="18"/>
  <c r="N146" i="18"/>
  <c r="O146" i="18"/>
  <c r="F145" i="18"/>
  <c r="X145" i="18" s="1"/>
  <c r="H145" i="18"/>
  <c r="AF147" i="18" l="1"/>
  <c r="O147" i="18"/>
  <c r="I147" i="18" s="1"/>
  <c r="V147" i="18" s="1"/>
  <c r="AI147" i="18"/>
  <c r="AG147" i="18"/>
  <c r="S147" i="18"/>
  <c r="R147" i="18"/>
  <c r="C148" i="18"/>
  <c r="AI148" i="18" s="1"/>
  <c r="D148" i="18"/>
  <c r="E148" i="18"/>
  <c r="L147" i="18"/>
  <c r="AC147" i="18" s="1"/>
  <c r="J147" i="18"/>
  <c r="Z147" i="18" s="1"/>
  <c r="Q147" i="18"/>
  <c r="AC145" i="18"/>
  <c r="AB145" i="18"/>
  <c r="H146" i="18"/>
  <c r="F146" i="18"/>
  <c r="X146" i="18" s="1"/>
  <c r="L146" i="18"/>
  <c r="J146" i="18"/>
  <c r="Z146" i="18" s="1"/>
  <c r="F147" i="18"/>
  <c r="X147" i="18" s="1"/>
  <c r="H147" i="18"/>
  <c r="U147" i="18" s="1"/>
  <c r="AM148" i="18"/>
  <c r="AT148" i="18"/>
  <c r="B149" i="18"/>
  <c r="T145" i="18"/>
  <c r="U145" i="18"/>
  <c r="V145" i="18"/>
  <c r="W145" i="18"/>
  <c r="G147" i="18"/>
  <c r="Y147" i="18" s="1"/>
  <c r="K146" i="18"/>
  <c r="AA146" i="18" s="1"/>
  <c r="M146" i="18"/>
  <c r="I146" i="18"/>
  <c r="G146" i="18"/>
  <c r="Y146" i="18" s="1"/>
  <c r="F405" i="18"/>
  <c r="G405" i="18" s="1"/>
  <c r="H405" i="18" s="1"/>
  <c r="X405" i="18"/>
  <c r="Y405" i="18" s="1"/>
  <c r="Z405" i="18" s="1"/>
  <c r="C405" i="18"/>
  <c r="D405" i="18" s="1"/>
  <c r="E405" i="18" s="1"/>
  <c r="I405" i="18"/>
  <c r="J405" i="18" s="1"/>
  <c r="K405" i="18" s="1"/>
  <c r="L405" i="18"/>
  <c r="M405" i="18" s="1"/>
  <c r="N405" i="18" s="1"/>
  <c r="U405" i="18"/>
  <c r="V405" i="18" s="1"/>
  <c r="W405" i="18" s="1"/>
  <c r="B406" i="18"/>
  <c r="R405" i="18"/>
  <c r="S405" i="18" s="1"/>
  <c r="T405" i="18" s="1"/>
  <c r="O405" i="18"/>
  <c r="P405" i="18" s="1"/>
  <c r="Q405" i="18" s="1"/>
  <c r="AH147" i="18"/>
  <c r="S148" i="18" l="1"/>
  <c r="R148" i="18"/>
  <c r="D149" i="18"/>
  <c r="Q149" i="18" s="1"/>
  <c r="C149" i="18"/>
  <c r="AF149" i="18" s="1"/>
  <c r="E149" i="18"/>
  <c r="W147" i="18"/>
  <c r="AB147" i="18"/>
  <c r="T147" i="18"/>
  <c r="AE146" i="18"/>
  <c r="AD146" i="18"/>
  <c r="Q148" i="18"/>
  <c r="P148" i="18"/>
  <c r="AF148" i="18"/>
  <c r="M147" i="18"/>
  <c r="K147" i="18"/>
  <c r="AA147" i="18" s="1"/>
  <c r="U146" i="18"/>
  <c r="T146" i="18"/>
  <c r="B150" i="18"/>
  <c r="AM149" i="18"/>
  <c r="AT149" i="18"/>
  <c r="AH148" i="18"/>
  <c r="N148" i="18"/>
  <c r="X406" i="18"/>
  <c r="Y406" i="18" s="1"/>
  <c r="Z406" i="18" s="1"/>
  <c r="L406" i="18"/>
  <c r="M406" i="18" s="1"/>
  <c r="N406" i="18" s="1"/>
  <c r="U406" i="18"/>
  <c r="V406" i="18" s="1"/>
  <c r="W406" i="18" s="1"/>
  <c r="I406" i="18"/>
  <c r="J406" i="18" s="1"/>
  <c r="K406" i="18" s="1"/>
  <c r="B407" i="18"/>
  <c r="F406" i="18"/>
  <c r="G406" i="18" s="1"/>
  <c r="H406" i="18" s="1"/>
  <c r="C406" i="18"/>
  <c r="D406" i="18" s="1"/>
  <c r="E406" i="18" s="1"/>
  <c r="O406" i="18"/>
  <c r="P406" i="18" s="1"/>
  <c r="Q406" i="18" s="1"/>
  <c r="R406" i="18"/>
  <c r="S406" i="18" s="1"/>
  <c r="T406" i="18" s="1"/>
  <c r="W146" i="18"/>
  <c r="V146" i="18"/>
  <c r="O148" i="18"/>
  <c r="AG148" i="18"/>
  <c r="AC146" i="18"/>
  <c r="AB146" i="18"/>
  <c r="AH149" i="18" l="1"/>
  <c r="S149" i="18"/>
  <c r="R149" i="18"/>
  <c r="D150" i="18"/>
  <c r="Q150" i="18" s="1"/>
  <c r="C150" i="18"/>
  <c r="AH150" i="18" s="1"/>
  <c r="E150" i="18"/>
  <c r="B408" i="18"/>
  <c r="C407" i="18"/>
  <c r="D407" i="18" s="1"/>
  <c r="E407" i="18" s="1"/>
  <c r="X407" i="18"/>
  <c r="Y407" i="18" s="1"/>
  <c r="Z407" i="18" s="1"/>
  <c r="L407" i="18"/>
  <c r="M407" i="18" s="1"/>
  <c r="N407" i="18" s="1"/>
  <c r="U407" i="18"/>
  <c r="V407" i="18" s="1"/>
  <c r="W407" i="18" s="1"/>
  <c r="I407" i="18"/>
  <c r="J407" i="18" s="1"/>
  <c r="K407" i="18" s="1"/>
  <c r="F407" i="18"/>
  <c r="G407" i="18" s="1"/>
  <c r="H407" i="18" s="1"/>
  <c r="R407" i="18"/>
  <c r="S407" i="18" s="1"/>
  <c r="T407" i="18" s="1"/>
  <c r="O407" i="18"/>
  <c r="P407" i="18" s="1"/>
  <c r="Q407" i="18" s="1"/>
  <c r="O149" i="18"/>
  <c r="AG149" i="18"/>
  <c r="M148" i="18"/>
  <c r="K148" i="18"/>
  <c r="AA148" i="18" s="1"/>
  <c r="I148" i="18"/>
  <c r="G148" i="18"/>
  <c r="Y148" i="18" s="1"/>
  <c r="K149" i="18"/>
  <c r="AA149" i="18" s="1"/>
  <c r="M149" i="18"/>
  <c r="AD149" i="18" s="1"/>
  <c r="AI149" i="18"/>
  <c r="AE147" i="18"/>
  <c r="AD147" i="18"/>
  <c r="F148" i="18"/>
  <c r="X148" i="18" s="1"/>
  <c r="H148" i="18"/>
  <c r="P149" i="18"/>
  <c r="N149" i="18"/>
  <c r="AT150" i="18"/>
  <c r="N150" i="18"/>
  <c r="B151" i="18"/>
  <c r="AM150" i="18"/>
  <c r="J148" i="18"/>
  <c r="Z148" i="18" s="1"/>
  <c r="L148" i="18"/>
  <c r="AF150" i="18" l="1"/>
  <c r="AI150" i="18"/>
  <c r="O150" i="18"/>
  <c r="I150" i="18" s="1"/>
  <c r="W150" i="18" s="1"/>
  <c r="R150" i="18"/>
  <c r="S150" i="18"/>
  <c r="AG150" i="18"/>
  <c r="C151" i="18"/>
  <c r="AI151" i="18" s="1"/>
  <c r="D151" i="18"/>
  <c r="P151" i="18" s="1"/>
  <c r="E151" i="18"/>
  <c r="AE148" i="18"/>
  <c r="AD148" i="18"/>
  <c r="F408" i="18"/>
  <c r="G408" i="18" s="1"/>
  <c r="H408" i="18" s="1"/>
  <c r="X408" i="18"/>
  <c r="Y408" i="18" s="1"/>
  <c r="Z408" i="18" s="1"/>
  <c r="L408" i="18"/>
  <c r="M408" i="18" s="1"/>
  <c r="N408" i="18" s="1"/>
  <c r="B409" i="18"/>
  <c r="C408" i="18"/>
  <c r="D408" i="18" s="1"/>
  <c r="E408" i="18" s="1"/>
  <c r="U408" i="18"/>
  <c r="V408" i="18" s="1"/>
  <c r="W408" i="18" s="1"/>
  <c r="I408" i="18"/>
  <c r="J408" i="18" s="1"/>
  <c r="K408" i="18" s="1"/>
  <c r="O408" i="18"/>
  <c r="P408" i="18" s="1"/>
  <c r="Q408" i="18" s="1"/>
  <c r="R408" i="18"/>
  <c r="S408" i="18" s="1"/>
  <c r="T408" i="18" s="1"/>
  <c r="AC148" i="18"/>
  <c r="AB148" i="18"/>
  <c r="P150" i="18"/>
  <c r="F149" i="18"/>
  <c r="X149" i="18" s="1"/>
  <c r="H149" i="18"/>
  <c r="AE149" i="18"/>
  <c r="G149" i="18"/>
  <c r="Y149" i="18" s="1"/>
  <c r="I149" i="18"/>
  <c r="K150" i="18"/>
  <c r="AA150" i="18" s="1"/>
  <c r="M150" i="18"/>
  <c r="AE150" i="18" s="1"/>
  <c r="H150" i="18"/>
  <c r="U150" i="18" s="1"/>
  <c r="F150" i="18"/>
  <c r="X150" i="18" s="1"/>
  <c r="L149" i="18"/>
  <c r="J149" i="18"/>
  <c r="Z149" i="18" s="1"/>
  <c r="T148" i="18"/>
  <c r="U148" i="18"/>
  <c r="B152" i="18"/>
  <c r="AM151" i="18"/>
  <c r="AT151" i="18"/>
  <c r="V148" i="18"/>
  <c r="W148" i="18"/>
  <c r="AG151" i="18" l="1"/>
  <c r="G150" i="18"/>
  <c r="Y150" i="18" s="1"/>
  <c r="AF151" i="18"/>
  <c r="AH151" i="18"/>
  <c r="N151" i="18"/>
  <c r="H151" i="18" s="1"/>
  <c r="U151" i="18" s="1"/>
  <c r="R151" i="18"/>
  <c r="S151" i="18"/>
  <c r="O151" i="18"/>
  <c r="G151" i="18" s="1"/>
  <c r="Y151" i="18" s="1"/>
  <c r="C152" i="18"/>
  <c r="D152" i="18"/>
  <c r="Q152" i="18" s="1"/>
  <c r="E152" i="18"/>
  <c r="L151" i="18"/>
  <c r="AC151" i="18" s="1"/>
  <c r="J151" i="18"/>
  <c r="Z151" i="18" s="1"/>
  <c r="Q151" i="18"/>
  <c r="AM152" i="18"/>
  <c r="AT152" i="18"/>
  <c r="B153" i="18"/>
  <c r="AC149" i="18"/>
  <c r="AB149" i="18"/>
  <c r="L150" i="18"/>
  <c r="J150" i="18"/>
  <c r="Z150" i="18" s="1"/>
  <c r="T150" i="18"/>
  <c r="AD150" i="18"/>
  <c r="U409" i="18"/>
  <c r="V409" i="18" s="1"/>
  <c r="W409" i="18" s="1"/>
  <c r="I409" i="18"/>
  <c r="J409" i="18" s="1"/>
  <c r="K409" i="18" s="1"/>
  <c r="B410" i="18"/>
  <c r="C409" i="18"/>
  <c r="D409" i="18" s="1"/>
  <c r="E409" i="18" s="1"/>
  <c r="F409" i="18"/>
  <c r="G409" i="18" s="1"/>
  <c r="H409" i="18" s="1"/>
  <c r="X409" i="18"/>
  <c r="Y409" i="18" s="1"/>
  <c r="Z409" i="18" s="1"/>
  <c r="L409" i="18"/>
  <c r="M409" i="18" s="1"/>
  <c r="N409" i="18" s="1"/>
  <c r="R409" i="18"/>
  <c r="S409" i="18" s="1"/>
  <c r="T409" i="18" s="1"/>
  <c r="O409" i="18"/>
  <c r="P409" i="18" s="1"/>
  <c r="Q409" i="18" s="1"/>
  <c r="T149" i="18"/>
  <c r="U149" i="18"/>
  <c r="V150" i="18"/>
  <c r="W149" i="18"/>
  <c r="V149" i="18"/>
  <c r="F151" i="18" l="1"/>
  <c r="X151" i="18" s="1"/>
  <c r="P152" i="18"/>
  <c r="L152" i="18" s="1"/>
  <c r="AC152" i="18" s="1"/>
  <c r="I151" i="18"/>
  <c r="W151" i="18" s="1"/>
  <c r="S152" i="18"/>
  <c r="R152" i="18"/>
  <c r="C153" i="18"/>
  <c r="O153" i="18" s="1"/>
  <c r="D153" i="18"/>
  <c r="P153" i="18" s="1"/>
  <c r="E153" i="18"/>
  <c r="M152" i="18"/>
  <c r="AE152" i="18" s="1"/>
  <c r="K152" i="18"/>
  <c r="AA152" i="18" s="1"/>
  <c r="T151" i="18"/>
  <c r="AI152" i="18"/>
  <c r="AB151" i="18"/>
  <c r="AC150" i="18"/>
  <c r="AB150" i="18"/>
  <c r="AF152" i="18"/>
  <c r="X410" i="18"/>
  <c r="Y410" i="18" s="1"/>
  <c r="Z410" i="18" s="1"/>
  <c r="L410" i="18"/>
  <c r="M410" i="18" s="1"/>
  <c r="N410" i="18" s="1"/>
  <c r="F410" i="18"/>
  <c r="G410" i="18" s="1"/>
  <c r="H410" i="18" s="1"/>
  <c r="U410" i="18"/>
  <c r="V410" i="18" s="1"/>
  <c r="W410" i="18" s="1"/>
  <c r="I410" i="18"/>
  <c r="J410" i="18" s="1"/>
  <c r="K410" i="18" s="1"/>
  <c r="C410" i="18"/>
  <c r="D410" i="18" s="1"/>
  <c r="E410" i="18" s="1"/>
  <c r="B411" i="18"/>
  <c r="R410" i="18"/>
  <c r="S410" i="18" s="1"/>
  <c r="T410" i="18" s="1"/>
  <c r="O410" i="18"/>
  <c r="P410" i="18" s="1"/>
  <c r="Q410" i="18" s="1"/>
  <c r="O152" i="18"/>
  <c r="AG152" i="18"/>
  <c r="B154" i="18"/>
  <c r="AM153" i="18"/>
  <c r="AT153" i="18"/>
  <c r="AH152" i="18"/>
  <c r="N152" i="18"/>
  <c r="M151" i="18"/>
  <c r="K151" i="18"/>
  <c r="AA151" i="18" s="1"/>
  <c r="AI153" i="18" l="1"/>
  <c r="J152" i="18"/>
  <c r="Z152" i="18" s="1"/>
  <c r="AG153" i="18"/>
  <c r="V151" i="18"/>
  <c r="AH153" i="18"/>
  <c r="S153" i="18"/>
  <c r="R153" i="18"/>
  <c r="N153" i="18"/>
  <c r="F153" i="18" s="1"/>
  <c r="X153" i="18" s="1"/>
  <c r="C154" i="18"/>
  <c r="O154" i="18" s="1"/>
  <c r="D154" i="18"/>
  <c r="P154" i="18" s="1"/>
  <c r="E154" i="18"/>
  <c r="AD152" i="18"/>
  <c r="L153" i="18"/>
  <c r="AB153" i="18" s="1"/>
  <c r="J153" i="18"/>
  <c r="Z153" i="18" s="1"/>
  <c r="B412" i="18"/>
  <c r="C411" i="18"/>
  <c r="D411" i="18" s="1"/>
  <c r="E411" i="18" s="1"/>
  <c r="U411" i="18"/>
  <c r="V411" i="18" s="1"/>
  <c r="W411" i="18" s="1"/>
  <c r="I411" i="18"/>
  <c r="J411" i="18" s="1"/>
  <c r="K411" i="18" s="1"/>
  <c r="X411" i="18"/>
  <c r="Y411" i="18" s="1"/>
  <c r="Z411" i="18" s="1"/>
  <c r="L411" i="18"/>
  <c r="M411" i="18" s="1"/>
  <c r="N411" i="18" s="1"/>
  <c r="F411" i="18"/>
  <c r="G411" i="18" s="1"/>
  <c r="H411" i="18" s="1"/>
  <c r="R411" i="18"/>
  <c r="S411" i="18" s="1"/>
  <c r="T411" i="18" s="1"/>
  <c r="O411" i="18"/>
  <c r="P411" i="18" s="1"/>
  <c r="Q411" i="18" s="1"/>
  <c r="AB152" i="18"/>
  <c r="AF153" i="18"/>
  <c r="AT154" i="18"/>
  <c r="B155" i="18"/>
  <c r="AM154" i="18"/>
  <c r="G152" i="18"/>
  <c r="Y152" i="18" s="1"/>
  <c r="I152" i="18"/>
  <c r="Q153" i="18"/>
  <c r="G153" i="18"/>
  <c r="Y153" i="18" s="1"/>
  <c r="I153" i="18"/>
  <c r="W153" i="18" s="1"/>
  <c r="F152" i="18"/>
  <c r="X152" i="18" s="1"/>
  <c r="H152" i="18"/>
  <c r="AE151" i="18"/>
  <c r="AD151" i="18"/>
  <c r="H153" i="18" l="1"/>
  <c r="U153" i="18" s="1"/>
  <c r="AF154" i="18"/>
  <c r="AH154" i="18"/>
  <c r="AG154" i="18"/>
  <c r="Q154" i="18"/>
  <c r="K154" i="18" s="1"/>
  <c r="AA154" i="18" s="1"/>
  <c r="AI154" i="18"/>
  <c r="S154" i="18"/>
  <c r="R154" i="18"/>
  <c r="C155" i="18"/>
  <c r="AG155" i="18" s="1"/>
  <c r="D155" i="18"/>
  <c r="Q155" i="18" s="1"/>
  <c r="E155" i="18"/>
  <c r="T153" i="18"/>
  <c r="AC153" i="18"/>
  <c r="V153" i="18"/>
  <c r="G154" i="18"/>
  <c r="Y154" i="18" s="1"/>
  <c r="I154" i="18"/>
  <c r="W154" i="18" s="1"/>
  <c r="AT155" i="18"/>
  <c r="B156" i="18"/>
  <c r="AM155" i="18"/>
  <c r="N154" i="18"/>
  <c r="W152" i="18"/>
  <c r="V152" i="18"/>
  <c r="U152" i="18"/>
  <c r="T152" i="18"/>
  <c r="K153" i="18"/>
  <c r="AA153" i="18" s="1"/>
  <c r="M153" i="18"/>
  <c r="L154" i="18"/>
  <c r="AC154" i="18" s="1"/>
  <c r="J154" i="18"/>
  <c r="Z154" i="18" s="1"/>
  <c r="F412" i="18"/>
  <c r="G412" i="18" s="1"/>
  <c r="H412" i="18" s="1"/>
  <c r="X412" i="18"/>
  <c r="Y412" i="18" s="1"/>
  <c r="Z412" i="18" s="1"/>
  <c r="L412" i="18"/>
  <c r="M412" i="18" s="1"/>
  <c r="N412" i="18" s="1"/>
  <c r="B413" i="18"/>
  <c r="C412" i="18"/>
  <c r="D412" i="18" s="1"/>
  <c r="E412" i="18" s="1"/>
  <c r="I412" i="18"/>
  <c r="J412" i="18" s="1"/>
  <c r="K412" i="18" s="1"/>
  <c r="U412" i="18"/>
  <c r="V412" i="18" s="1"/>
  <c r="W412" i="18" s="1"/>
  <c r="R412" i="18"/>
  <c r="S412" i="18" s="1"/>
  <c r="T412" i="18" s="1"/>
  <c r="O412" i="18"/>
  <c r="P412" i="18" s="1"/>
  <c r="Q412" i="18" s="1"/>
  <c r="AF155" i="18" l="1"/>
  <c r="M154" i="18"/>
  <c r="AE154" i="18" s="1"/>
  <c r="S155" i="18"/>
  <c r="R155" i="18"/>
  <c r="C156" i="18"/>
  <c r="AG156" i="18" s="1"/>
  <c r="D156" i="18"/>
  <c r="P156" i="18" s="1"/>
  <c r="E156" i="18"/>
  <c r="K155" i="18"/>
  <c r="AA155" i="18" s="1"/>
  <c r="M155" i="18"/>
  <c r="AE155" i="18" s="1"/>
  <c r="U413" i="18"/>
  <c r="V413" i="18" s="1"/>
  <c r="W413" i="18" s="1"/>
  <c r="I413" i="18"/>
  <c r="J413" i="18" s="1"/>
  <c r="K413" i="18" s="1"/>
  <c r="B414" i="18"/>
  <c r="C413" i="18"/>
  <c r="D413" i="18" s="1"/>
  <c r="E413" i="18" s="1"/>
  <c r="F413" i="18"/>
  <c r="G413" i="18" s="1"/>
  <c r="H413" i="18" s="1"/>
  <c r="X413" i="18"/>
  <c r="Y413" i="18" s="1"/>
  <c r="Z413" i="18" s="1"/>
  <c r="L413" i="18"/>
  <c r="M413" i="18" s="1"/>
  <c r="N413" i="18" s="1"/>
  <c r="R413" i="18"/>
  <c r="S413" i="18" s="1"/>
  <c r="T413" i="18" s="1"/>
  <c r="O413" i="18"/>
  <c r="P413" i="18" s="1"/>
  <c r="Q413" i="18" s="1"/>
  <c r="V154" i="18"/>
  <c r="AD153" i="18"/>
  <c r="AE153" i="18"/>
  <c r="AT156" i="18"/>
  <c r="B157" i="18"/>
  <c r="AM156" i="18"/>
  <c r="AI155" i="18"/>
  <c r="N155" i="18"/>
  <c r="P155" i="18"/>
  <c r="AB154" i="18"/>
  <c r="H154" i="18"/>
  <c r="F154" i="18"/>
  <c r="X154" i="18" s="1"/>
  <c r="O155" i="18"/>
  <c r="AH155" i="18"/>
  <c r="AF156" i="18" l="1"/>
  <c r="AD154" i="18"/>
  <c r="O156" i="18"/>
  <c r="I156" i="18" s="1"/>
  <c r="V156" i="18" s="1"/>
  <c r="N156" i="18"/>
  <c r="F156" i="18" s="1"/>
  <c r="X156" i="18" s="1"/>
  <c r="AH156" i="18"/>
  <c r="S156" i="18"/>
  <c r="R156" i="18"/>
  <c r="D157" i="18"/>
  <c r="Q157" i="18" s="1"/>
  <c r="C157" i="18"/>
  <c r="O157" i="18" s="1"/>
  <c r="E157" i="18"/>
  <c r="AD155" i="18"/>
  <c r="L156" i="18"/>
  <c r="AC156" i="18" s="1"/>
  <c r="J156" i="18"/>
  <c r="Z156" i="18" s="1"/>
  <c r="I155" i="18"/>
  <c r="G155" i="18"/>
  <c r="Y155" i="18" s="1"/>
  <c r="U154" i="18"/>
  <c r="T154" i="18"/>
  <c r="L155" i="18"/>
  <c r="J155" i="18"/>
  <c r="Z155" i="18" s="1"/>
  <c r="B158" i="18"/>
  <c r="AM157" i="18"/>
  <c r="AT157" i="18"/>
  <c r="X414" i="18"/>
  <c r="Y414" i="18" s="1"/>
  <c r="Z414" i="18" s="1"/>
  <c r="L414" i="18"/>
  <c r="M414" i="18" s="1"/>
  <c r="N414" i="18" s="1"/>
  <c r="F414" i="18"/>
  <c r="G414" i="18" s="1"/>
  <c r="H414" i="18" s="1"/>
  <c r="B415" i="18"/>
  <c r="C414" i="18"/>
  <c r="D414" i="18" s="1"/>
  <c r="E414" i="18" s="1"/>
  <c r="R414" i="18"/>
  <c r="S414" i="18" s="1"/>
  <c r="T414" i="18" s="1"/>
  <c r="I414" i="18"/>
  <c r="J414" i="18" s="1"/>
  <c r="K414" i="18" s="1"/>
  <c r="O414" i="18"/>
  <c r="P414" i="18" s="1"/>
  <c r="Q414" i="18" s="1"/>
  <c r="U414" i="18"/>
  <c r="V414" i="18" s="1"/>
  <c r="W414" i="18" s="1"/>
  <c r="H155" i="18"/>
  <c r="F155" i="18"/>
  <c r="X155" i="18" s="1"/>
  <c r="Q156" i="18"/>
  <c r="AI156" i="18"/>
  <c r="H156" i="18" l="1"/>
  <c r="U156" i="18" s="1"/>
  <c r="AG157" i="18"/>
  <c r="G156" i="18"/>
  <c r="Y156" i="18" s="1"/>
  <c r="N157" i="18"/>
  <c r="F157" i="18" s="1"/>
  <c r="X157" i="18" s="1"/>
  <c r="S157" i="18"/>
  <c r="R157" i="18"/>
  <c r="D158" i="18"/>
  <c r="P158" i="18" s="1"/>
  <c r="C158" i="18"/>
  <c r="N158" i="18" s="1"/>
  <c r="E158" i="18"/>
  <c r="T156" i="18"/>
  <c r="W156" i="18"/>
  <c r="AB156" i="18"/>
  <c r="M157" i="18"/>
  <c r="AD157" i="18" s="1"/>
  <c r="K157" i="18"/>
  <c r="AA157" i="18" s="1"/>
  <c r="B416" i="18"/>
  <c r="C415" i="18"/>
  <c r="D415" i="18" s="1"/>
  <c r="E415" i="18" s="1"/>
  <c r="U415" i="18"/>
  <c r="V415" i="18" s="1"/>
  <c r="W415" i="18" s="1"/>
  <c r="I415" i="18"/>
  <c r="J415" i="18" s="1"/>
  <c r="K415" i="18" s="1"/>
  <c r="F415" i="18"/>
  <c r="G415" i="18" s="1"/>
  <c r="H415" i="18" s="1"/>
  <c r="R415" i="18"/>
  <c r="S415" i="18" s="1"/>
  <c r="T415" i="18" s="1"/>
  <c r="O415" i="18"/>
  <c r="P415" i="18" s="1"/>
  <c r="Q415" i="18" s="1"/>
  <c r="X415" i="18"/>
  <c r="Y415" i="18" s="1"/>
  <c r="Z415" i="18" s="1"/>
  <c r="L415" i="18"/>
  <c r="M415" i="18" s="1"/>
  <c r="N415" i="18" s="1"/>
  <c r="P157" i="18"/>
  <c r="AF157" i="18"/>
  <c r="M156" i="18"/>
  <c r="K156" i="18"/>
  <c r="AA156" i="18" s="1"/>
  <c r="U155" i="18"/>
  <c r="T155" i="18"/>
  <c r="I157" i="18"/>
  <c r="W157" i="18" s="1"/>
  <c r="G157" i="18"/>
  <c r="Y157" i="18" s="1"/>
  <c r="AT158" i="18"/>
  <c r="B159" i="18"/>
  <c r="AM158" i="18"/>
  <c r="W155" i="18"/>
  <c r="V155" i="18"/>
  <c r="AH157" i="18"/>
  <c r="AI157" i="18"/>
  <c r="AC155" i="18"/>
  <c r="AB155" i="18"/>
  <c r="AE157" i="18" l="1"/>
  <c r="H157" i="18"/>
  <c r="U157" i="18" s="1"/>
  <c r="AI158" i="18"/>
  <c r="R158" i="18"/>
  <c r="S158" i="18"/>
  <c r="C159" i="18"/>
  <c r="AG159" i="18" s="1"/>
  <c r="D159" i="18"/>
  <c r="Q159" i="18" s="1"/>
  <c r="E159" i="18"/>
  <c r="V157" i="18"/>
  <c r="J158" i="18"/>
  <c r="Z158" i="18" s="1"/>
  <c r="L158" i="18"/>
  <c r="AB158" i="18" s="1"/>
  <c r="Q158" i="18"/>
  <c r="O158" i="18"/>
  <c r="AG158" i="18"/>
  <c r="AH158" i="18"/>
  <c r="AF158" i="18"/>
  <c r="J157" i="18"/>
  <c r="Z157" i="18" s="1"/>
  <c r="L157" i="18"/>
  <c r="B160" i="18"/>
  <c r="AM159" i="18"/>
  <c r="AT159" i="18"/>
  <c r="F416" i="18"/>
  <c r="G416" i="18" s="1"/>
  <c r="H416" i="18" s="1"/>
  <c r="X416" i="18"/>
  <c r="Y416" i="18" s="1"/>
  <c r="Z416" i="18" s="1"/>
  <c r="L416" i="18"/>
  <c r="M416" i="18" s="1"/>
  <c r="N416" i="18" s="1"/>
  <c r="C416" i="18"/>
  <c r="D416" i="18" s="1"/>
  <c r="E416" i="18" s="1"/>
  <c r="I416" i="18"/>
  <c r="J416" i="18" s="1"/>
  <c r="K416" i="18" s="1"/>
  <c r="U416" i="18"/>
  <c r="V416" i="18" s="1"/>
  <c r="W416" i="18" s="1"/>
  <c r="R416" i="18"/>
  <c r="S416" i="18" s="1"/>
  <c r="T416" i="18" s="1"/>
  <c r="O416" i="18"/>
  <c r="P416" i="18" s="1"/>
  <c r="Q416" i="18" s="1"/>
  <c r="F158" i="18"/>
  <c r="X158" i="18" s="1"/>
  <c r="H158" i="18"/>
  <c r="U158" i="18" s="1"/>
  <c r="AD156" i="18"/>
  <c r="AE156" i="18"/>
  <c r="T157" i="18" l="1"/>
  <c r="N159" i="18"/>
  <c r="F159" i="18" s="1"/>
  <c r="X159" i="18" s="1"/>
  <c r="P159" i="18"/>
  <c r="J159" i="18" s="1"/>
  <c r="Z159" i="18" s="1"/>
  <c r="O159" i="18"/>
  <c r="I159" i="18" s="1"/>
  <c r="V159" i="18" s="1"/>
  <c r="AI159" i="18"/>
  <c r="R159" i="18"/>
  <c r="S159" i="18"/>
  <c r="C160" i="18"/>
  <c r="D160" i="18"/>
  <c r="E160" i="18"/>
  <c r="AC158" i="18"/>
  <c r="AT160" i="18"/>
  <c r="B161" i="18"/>
  <c r="AM160" i="18"/>
  <c r="G158" i="18"/>
  <c r="Y158" i="18" s="1"/>
  <c r="I158" i="18"/>
  <c r="K159" i="18"/>
  <c r="AA159" i="18" s="1"/>
  <c r="M159" i="18"/>
  <c r="AE159" i="18" s="1"/>
  <c r="K158" i="18"/>
  <c r="AA158" i="18" s="1"/>
  <c r="M158" i="18"/>
  <c r="AF159" i="18"/>
  <c r="AH159" i="18"/>
  <c r="AC157" i="18"/>
  <c r="AB157" i="18"/>
  <c r="T158" i="18"/>
  <c r="H159" i="18" l="1"/>
  <c r="T159" i="18" s="1"/>
  <c r="G159" i="18"/>
  <c r="Y159" i="18" s="1"/>
  <c r="L159" i="18"/>
  <c r="AB159" i="18" s="1"/>
  <c r="S160" i="18"/>
  <c r="R160" i="18"/>
  <c r="C161" i="18"/>
  <c r="AF161" i="18" s="1"/>
  <c r="D161" i="18"/>
  <c r="P161" i="18" s="1"/>
  <c r="E161" i="18"/>
  <c r="U159" i="18"/>
  <c r="AG160" i="18"/>
  <c r="AF160" i="18"/>
  <c r="AH160" i="18"/>
  <c r="W159" i="18"/>
  <c r="AD159" i="18"/>
  <c r="B162" i="18"/>
  <c r="AM161" i="18"/>
  <c r="AT161" i="18"/>
  <c r="AE158" i="18"/>
  <c r="AD158" i="18"/>
  <c r="W158" i="18"/>
  <c r="V158" i="18"/>
  <c r="N160" i="18"/>
  <c r="P160" i="18"/>
  <c r="O160" i="18"/>
  <c r="Q160" i="18"/>
  <c r="AI160" i="18"/>
  <c r="AI161" i="18" l="1"/>
  <c r="Q161" i="18"/>
  <c r="K161" i="18" s="1"/>
  <c r="AA161" i="18" s="1"/>
  <c r="AC159" i="18"/>
  <c r="AH161" i="18"/>
  <c r="S161" i="18"/>
  <c r="R161" i="18"/>
  <c r="C162" i="18"/>
  <c r="N162" i="18" s="1"/>
  <c r="D162" i="18"/>
  <c r="P162" i="18" s="1"/>
  <c r="E162" i="18"/>
  <c r="L160" i="18"/>
  <c r="J160" i="18"/>
  <c r="Z160" i="18" s="1"/>
  <c r="M161" i="18"/>
  <c r="AD161" i="18" s="1"/>
  <c r="M160" i="18"/>
  <c r="K160" i="18"/>
  <c r="AA160" i="18" s="1"/>
  <c r="J161" i="18"/>
  <c r="Z161" i="18" s="1"/>
  <c r="L161" i="18"/>
  <c r="AB161" i="18" s="1"/>
  <c r="H160" i="18"/>
  <c r="F160" i="18"/>
  <c r="X160" i="18" s="1"/>
  <c r="I160" i="18"/>
  <c r="G160" i="18"/>
  <c r="Y160" i="18" s="1"/>
  <c r="N161" i="18"/>
  <c r="O161" i="18"/>
  <c r="AG161" i="18"/>
  <c r="AT162" i="18"/>
  <c r="B163" i="18"/>
  <c r="AM162" i="18"/>
  <c r="S162" i="18" l="1"/>
  <c r="R162" i="18"/>
  <c r="C163" i="18"/>
  <c r="AG163" i="18" s="1"/>
  <c r="D163" i="18"/>
  <c r="Q163" i="18" s="1"/>
  <c r="E163" i="18"/>
  <c r="I161" i="18"/>
  <c r="G161" i="18"/>
  <c r="Y161" i="18" s="1"/>
  <c r="AC160" i="18"/>
  <c r="AB160" i="18"/>
  <c r="AI162" i="18"/>
  <c r="O162" i="18"/>
  <c r="AG162" i="18"/>
  <c r="AH162" i="18"/>
  <c r="AF162" i="18"/>
  <c r="AE161" i="18"/>
  <c r="AC161" i="18"/>
  <c r="AD160" i="18"/>
  <c r="AE160" i="18"/>
  <c r="F162" i="18"/>
  <c r="X162" i="18" s="1"/>
  <c r="H162" i="18"/>
  <c r="U162" i="18" s="1"/>
  <c r="B164" i="18"/>
  <c r="AM163" i="18"/>
  <c r="AT163" i="18"/>
  <c r="V160" i="18"/>
  <c r="W160" i="18"/>
  <c r="J162" i="18"/>
  <c r="Z162" i="18" s="1"/>
  <c r="L162" i="18"/>
  <c r="AC162" i="18" s="1"/>
  <c r="Q162" i="18"/>
  <c r="F161" i="18"/>
  <c r="X161" i="18" s="1"/>
  <c r="H161" i="18"/>
  <c r="T160" i="18"/>
  <c r="U160" i="18"/>
  <c r="N163" i="18" l="1"/>
  <c r="AH163" i="18"/>
  <c r="S163" i="18"/>
  <c r="R163" i="18"/>
  <c r="C164" i="18"/>
  <c r="D164" i="18"/>
  <c r="P164" i="18" s="1"/>
  <c r="E164" i="18"/>
  <c r="K163" i="18"/>
  <c r="AA163" i="18" s="1"/>
  <c r="M163" i="18"/>
  <c r="AE163" i="18" s="1"/>
  <c r="K162" i="18"/>
  <c r="AA162" i="18" s="1"/>
  <c r="M162" i="18"/>
  <c r="AT164" i="18"/>
  <c r="B165" i="18"/>
  <c r="AM164" i="18"/>
  <c r="U161" i="18"/>
  <c r="T161" i="18"/>
  <c r="H163" i="18"/>
  <c r="U163" i="18" s="1"/>
  <c r="F163" i="18"/>
  <c r="X163" i="18" s="1"/>
  <c r="P163" i="18"/>
  <c r="AF163" i="18"/>
  <c r="AI163" i="18"/>
  <c r="O163" i="18"/>
  <c r="AB162" i="18"/>
  <c r="G162" i="18"/>
  <c r="Y162" i="18" s="1"/>
  <c r="I162" i="18"/>
  <c r="T162" i="18"/>
  <c r="W161" i="18"/>
  <c r="V161" i="18"/>
  <c r="S164" i="18" l="1"/>
  <c r="R164" i="18"/>
  <c r="D165" i="18"/>
  <c r="C165" i="18"/>
  <c r="AH165" i="18" s="1"/>
  <c r="E165" i="18"/>
  <c r="AD163" i="18"/>
  <c r="L164" i="18"/>
  <c r="AC164" i="18" s="1"/>
  <c r="J164" i="18"/>
  <c r="Z164" i="18" s="1"/>
  <c r="B166" i="18"/>
  <c r="AM165" i="18"/>
  <c r="Q165" i="18"/>
  <c r="AT165" i="18"/>
  <c r="G163" i="18"/>
  <c r="Y163" i="18" s="1"/>
  <c r="I163" i="18"/>
  <c r="L163" i="18"/>
  <c r="J163" i="18"/>
  <c r="Z163" i="18" s="1"/>
  <c r="AG164" i="18"/>
  <c r="Q164" i="18"/>
  <c r="AI164" i="18"/>
  <c r="AD162" i="18"/>
  <c r="AE162" i="18"/>
  <c r="T163" i="18"/>
  <c r="V162" i="18"/>
  <c r="W162" i="18"/>
  <c r="AF164" i="18"/>
  <c r="AH164" i="18"/>
  <c r="O164" i="18"/>
  <c r="N164" i="18"/>
  <c r="S165" i="18" l="1"/>
  <c r="R165" i="18"/>
  <c r="D166" i="18"/>
  <c r="P166" i="18" s="1"/>
  <c r="C166" i="18"/>
  <c r="E166" i="18"/>
  <c r="M165" i="18"/>
  <c r="AE165" i="18" s="1"/>
  <c r="K165" i="18"/>
  <c r="AA165" i="18" s="1"/>
  <c r="H164" i="18"/>
  <c r="F164" i="18"/>
  <c r="X164" i="18" s="1"/>
  <c r="I164" i="18"/>
  <c r="G164" i="18"/>
  <c r="Y164" i="18" s="1"/>
  <c r="AB163" i="18"/>
  <c r="AC163" i="18"/>
  <c r="N165" i="18"/>
  <c r="O165" i="18"/>
  <c r="AG165" i="18"/>
  <c r="AT166" i="18"/>
  <c r="B167" i="18"/>
  <c r="AM166" i="18"/>
  <c r="M164" i="18"/>
  <c r="K164" i="18"/>
  <c r="AA164" i="18" s="1"/>
  <c r="W163" i="18"/>
  <c r="V163" i="18"/>
  <c r="AB164" i="18"/>
  <c r="P165" i="18"/>
  <c r="AF165" i="18"/>
  <c r="AI165" i="18"/>
  <c r="Q166" i="18" l="1"/>
  <c r="K166" i="18" s="1"/>
  <c r="AA166" i="18" s="1"/>
  <c r="AD165" i="18"/>
  <c r="R166" i="18"/>
  <c r="S166" i="18"/>
  <c r="C167" i="18"/>
  <c r="AH167" i="18" s="1"/>
  <c r="D167" i="18"/>
  <c r="P167" i="18" s="1"/>
  <c r="E167" i="18"/>
  <c r="B168" i="18"/>
  <c r="AM167" i="18"/>
  <c r="AT167" i="18"/>
  <c r="V164" i="18"/>
  <c r="W164" i="18"/>
  <c r="AD164" i="18"/>
  <c r="AE164" i="18"/>
  <c r="J166" i="18"/>
  <c r="Z166" i="18" s="1"/>
  <c r="L166" i="18"/>
  <c r="AC166" i="18" s="1"/>
  <c r="N166" i="18"/>
  <c r="I165" i="18"/>
  <c r="G165" i="18"/>
  <c r="Y165" i="18" s="1"/>
  <c r="U164" i="18"/>
  <c r="T164" i="18"/>
  <c r="J165" i="18"/>
  <c r="Z165" i="18" s="1"/>
  <c r="L165" i="18"/>
  <c r="AI166" i="18"/>
  <c r="O166" i="18"/>
  <c r="AG166" i="18"/>
  <c r="AH166" i="18"/>
  <c r="AF166" i="18"/>
  <c r="F165" i="18"/>
  <c r="X165" i="18" s="1"/>
  <c r="H165" i="18"/>
  <c r="M166" i="18" l="1"/>
  <c r="AE166" i="18" s="1"/>
  <c r="N167" i="18"/>
  <c r="AF167" i="18"/>
  <c r="R167" i="18"/>
  <c r="S167" i="18"/>
  <c r="C168" i="18"/>
  <c r="D168" i="18"/>
  <c r="E168" i="18"/>
  <c r="L167" i="18"/>
  <c r="AB167" i="18" s="1"/>
  <c r="J167" i="18"/>
  <c r="Z167" i="18" s="1"/>
  <c r="AT168" i="18"/>
  <c r="B169" i="18"/>
  <c r="AM168" i="18"/>
  <c r="T165" i="18"/>
  <c r="U165" i="18"/>
  <c r="G166" i="18"/>
  <c r="Y166" i="18" s="1"/>
  <c r="I166" i="18"/>
  <c r="AD166" i="18"/>
  <c r="Q167" i="18"/>
  <c r="AI167" i="18"/>
  <c r="O167" i="18"/>
  <c r="AG167" i="18"/>
  <c r="AC165" i="18"/>
  <c r="AB165" i="18"/>
  <c r="AB166" i="18"/>
  <c r="W165" i="18"/>
  <c r="V165" i="18"/>
  <c r="F166" i="18"/>
  <c r="X166" i="18" s="1"/>
  <c r="H166" i="18"/>
  <c r="H167" i="18"/>
  <c r="U167" i="18" s="1"/>
  <c r="F167" i="18"/>
  <c r="X167" i="18" s="1"/>
  <c r="S168" i="18" l="1"/>
  <c r="R168" i="18"/>
  <c r="AC167" i="18"/>
  <c r="C169" i="18"/>
  <c r="AG169" i="18" s="1"/>
  <c r="D169" i="18"/>
  <c r="Q169" i="18" s="1"/>
  <c r="E169" i="18"/>
  <c r="T167" i="18"/>
  <c r="AG168" i="18"/>
  <c r="AF168" i="18"/>
  <c r="N168" i="18"/>
  <c r="P168" i="18"/>
  <c r="W166" i="18"/>
  <c r="V166" i="18"/>
  <c r="T166" i="18"/>
  <c r="U166" i="18"/>
  <c r="G167" i="18"/>
  <c r="Y167" i="18" s="1"/>
  <c r="I167" i="18"/>
  <c r="O168" i="18"/>
  <c r="Q168" i="18"/>
  <c r="AI168" i="18"/>
  <c r="AH168" i="18"/>
  <c r="K167" i="18"/>
  <c r="AA167" i="18" s="1"/>
  <c r="M167" i="18"/>
  <c r="B170" i="18"/>
  <c r="AM169" i="18"/>
  <c r="AT169" i="18"/>
  <c r="N169" i="18" l="1"/>
  <c r="F169" i="18" s="1"/>
  <c r="X169" i="18" s="1"/>
  <c r="O169" i="18"/>
  <c r="G169" i="18" s="1"/>
  <c r="Y169" i="18" s="1"/>
  <c r="AH169" i="18"/>
  <c r="S169" i="18"/>
  <c r="R169" i="18"/>
  <c r="C170" i="18"/>
  <c r="D170" i="18"/>
  <c r="P170" i="18" s="1"/>
  <c r="E170" i="18"/>
  <c r="M169" i="18"/>
  <c r="AE169" i="18" s="1"/>
  <c r="K169" i="18"/>
  <c r="AA169" i="18" s="1"/>
  <c r="M168" i="18"/>
  <c r="K168" i="18"/>
  <c r="AA168" i="18" s="1"/>
  <c r="W167" i="18"/>
  <c r="V167" i="18"/>
  <c r="AT170" i="18"/>
  <c r="B171" i="18"/>
  <c r="AM170" i="18"/>
  <c r="L168" i="18"/>
  <c r="J168" i="18"/>
  <c r="Z168" i="18" s="1"/>
  <c r="P169" i="18"/>
  <c r="AF169" i="18"/>
  <c r="AI169" i="18"/>
  <c r="AD167" i="18"/>
  <c r="AE167" i="18"/>
  <c r="I168" i="18"/>
  <c r="G168" i="18"/>
  <c r="Y168" i="18" s="1"/>
  <c r="H168" i="18"/>
  <c r="F168" i="18"/>
  <c r="X168" i="18" s="1"/>
  <c r="AD169" i="18" l="1"/>
  <c r="Q170" i="18"/>
  <c r="M170" i="18" s="1"/>
  <c r="AE170" i="18" s="1"/>
  <c r="I169" i="18"/>
  <c r="W169" i="18" s="1"/>
  <c r="H169" i="18"/>
  <c r="U169" i="18" s="1"/>
  <c r="S170" i="18"/>
  <c r="R170" i="18"/>
  <c r="C171" i="18"/>
  <c r="O171" i="18" s="1"/>
  <c r="D171" i="18"/>
  <c r="Q171" i="18" s="1"/>
  <c r="E171" i="18"/>
  <c r="J170" i="18"/>
  <c r="Z170" i="18" s="1"/>
  <c r="L170" i="18"/>
  <c r="AC170" i="18" s="1"/>
  <c r="V168" i="18"/>
  <c r="W168" i="18"/>
  <c r="AC168" i="18"/>
  <c r="AB168" i="18"/>
  <c r="K170" i="18"/>
  <c r="AA170" i="18" s="1"/>
  <c r="N170" i="18"/>
  <c r="AD168" i="18"/>
  <c r="AE168" i="18"/>
  <c r="U168" i="18"/>
  <c r="T168" i="18"/>
  <c r="J169" i="18"/>
  <c r="Z169" i="18" s="1"/>
  <c r="L169" i="18"/>
  <c r="AI170" i="18"/>
  <c r="B172" i="18"/>
  <c r="AM171" i="18"/>
  <c r="AT171" i="18"/>
  <c r="O170" i="18"/>
  <c r="AG170" i="18"/>
  <c r="AH170" i="18"/>
  <c r="AF170" i="18"/>
  <c r="V169" i="18" l="1"/>
  <c r="P171" i="18"/>
  <c r="L171" i="18" s="1"/>
  <c r="AB171" i="18" s="1"/>
  <c r="T169" i="18"/>
  <c r="AH171" i="18"/>
  <c r="N171" i="18"/>
  <c r="H171" i="18" s="1"/>
  <c r="AI171" i="18"/>
  <c r="AG171" i="18"/>
  <c r="AF171" i="18"/>
  <c r="S171" i="18"/>
  <c r="R171" i="18"/>
  <c r="C172" i="18"/>
  <c r="AG172" i="18" s="1"/>
  <c r="D172" i="18"/>
  <c r="P172" i="18" s="1"/>
  <c r="E172" i="18"/>
  <c r="AD170" i="18"/>
  <c r="F170" i="18"/>
  <c r="X170" i="18" s="1"/>
  <c r="H170" i="18"/>
  <c r="AB170" i="18"/>
  <c r="G170" i="18"/>
  <c r="Y170" i="18" s="1"/>
  <c r="I170" i="18"/>
  <c r="AT172" i="18"/>
  <c r="B173" i="18"/>
  <c r="AM172" i="18"/>
  <c r="AB169" i="18"/>
  <c r="AC169" i="18"/>
  <c r="K171" i="18"/>
  <c r="AA171" i="18" s="1"/>
  <c r="M171" i="18"/>
  <c r="AD171" i="18" s="1"/>
  <c r="G171" i="18"/>
  <c r="Y171" i="18" s="1"/>
  <c r="I171" i="18"/>
  <c r="W171" i="18" s="1"/>
  <c r="J171" i="18" l="1"/>
  <c r="Z171" i="18" s="1"/>
  <c r="Q172" i="18"/>
  <c r="U171" i="18"/>
  <c r="T171" i="18"/>
  <c r="F171" i="18"/>
  <c r="X171" i="18" s="1"/>
  <c r="AI172" i="18"/>
  <c r="S172" i="18"/>
  <c r="R172" i="18"/>
  <c r="D173" i="18"/>
  <c r="Q173" i="18" s="1"/>
  <c r="C173" i="18"/>
  <c r="AG173" i="18" s="1"/>
  <c r="E173" i="18"/>
  <c r="V171" i="18"/>
  <c r="AE171" i="18"/>
  <c r="M172" i="18"/>
  <c r="AD172" i="18" s="1"/>
  <c r="K172" i="18"/>
  <c r="AA172" i="18" s="1"/>
  <c r="AC171" i="18"/>
  <c r="AF172" i="18"/>
  <c r="AH172" i="18"/>
  <c r="B174" i="18"/>
  <c r="AM173" i="18"/>
  <c r="AT173" i="18"/>
  <c r="T170" i="18"/>
  <c r="U170" i="18"/>
  <c r="O172" i="18"/>
  <c r="N172" i="18"/>
  <c r="L172" i="18"/>
  <c r="AC172" i="18" s="1"/>
  <c r="J172" i="18"/>
  <c r="Z172" i="18" s="1"/>
  <c r="W170" i="18"/>
  <c r="V170" i="18"/>
  <c r="N173" i="18" l="1"/>
  <c r="AH173" i="18"/>
  <c r="O173" i="18"/>
  <c r="I173" i="18" s="1"/>
  <c r="V173" i="18" s="1"/>
  <c r="S173" i="18"/>
  <c r="R173" i="18"/>
  <c r="D174" i="18"/>
  <c r="Q174" i="18" s="1"/>
  <c r="C174" i="18"/>
  <c r="O174" i="18" s="1"/>
  <c r="E174" i="18"/>
  <c r="AE172" i="18"/>
  <c r="M173" i="18"/>
  <c r="AD173" i="18" s="1"/>
  <c r="K173" i="18"/>
  <c r="AA173" i="18" s="1"/>
  <c r="H172" i="18"/>
  <c r="F172" i="18"/>
  <c r="X172" i="18" s="1"/>
  <c r="I172" i="18"/>
  <c r="G172" i="18"/>
  <c r="Y172" i="18" s="1"/>
  <c r="F173" i="18"/>
  <c r="X173" i="18" s="1"/>
  <c r="H173" i="18"/>
  <c r="U173" i="18" s="1"/>
  <c r="AT174" i="18"/>
  <c r="B175" i="18"/>
  <c r="AM174" i="18"/>
  <c r="AB172" i="18"/>
  <c r="P173" i="18"/>
  <c r="AF173" i="18"/>
  <c r="AI173" i="18"/>
  <c r="AF174" i="18" l="1"/>
  <c r="G173" i="18"/>
  <c r="Y173" i="18" s="1"/>
  <c r="AH174" i="18"/>
  <c r="R174" i="18"/>
  <c r="S174" i="18"/>
  <c r="C175" i="18"/>
  <c r="D175" i="18"/>
  <c r="Q175" i="18" s="1"/>
  <c r="E175" i="18"/>
  <c r="AI174" i="18"/>
  <c r="AG174" i="18"/>
  <c r="N174" i="18"/>
  <c r="H174" i="18" s="1"/>
  <c r="U174" i="18" s="1"/>
  <c r="T173" i="18"/>
  <c r="W173" i="18"/>
  <c r="K174" i="18"/>
  <c r="AA174" i="18" s="1"/>
  <c r="M174" i="18"/>
  <c r="AE174" i="18" s="1"/>
  <c r="J173" i="18"/>
  <c r="Z173" i="18" s="1"/>
  <c r="L173" i="18"/>
  <c r="B176" i="18"/>
  <c r="AM175" i="18"/>
  <c r="AT175" i="18"/>
  <c r="P174" i="18"/>
  <c r="AE173" i="18"/>
  <c r="V172" i="18"/>
  <c r="W172" i="18"/>
  <c r="T172" i="18"/>
  <c r="U172" i="18"/>
  <c r="G174" i="18"/>
  <c r="Y174" i="18" s="1"/>
  <c r="I174" i="18"/>
  <c r="W174" i="18" s="1"/>
  <c r="F174" i="18" l="1"/>
  <c r="X174" i="18" s="1"/>
  <c r="R175" i="18"/>
  <c r="S175" i="18"/>
  <c r="P175" i="18"/>
  <c r="L175" i="18" s="1"/>
  <c r="AC175" i="18" s="1"/>
  <c r="C176" i="18"/>
  <c r="AG176" i="18" s="1"/>
  <c r="D176" i="18"/>
  <c r="P176" i="18" s="1"/>
  <c r="E176" i="18"/>
  <c r="T174" i="18"/>
  <c r="K175" i="18"/>
  <c r="AA175" i="18" s="1"/>
  <c r="M175" i="18"/>
  <c r="AD175" i="18" s="1"/>
  <c r="V174" i="18"/>
  <c r="AD174" i="18"/>
  <c r="AF175" i="18"/>
  <c r="AH175" i="18"/>
  <c r="AB173" i="18"/>
  <c r="AC173" i="18"/>
  <c r="J174" i="18"/>
  <c r="Z174" i="18" s="1"/>
  <c r="L174" i="18"/>
  <c r="AT176" i="18"/>
  <c r="B177" i="18"/>
  <c r="AM176" i="18"/>
  <c r="N175" i="18"/>
  <c r="AI175" i="18"/>
  <c r="O175" i="18"/>
  <c r="AG175" i="18"/>
  <c r="J175" i="18" l="1"/>
  <c r="Z175" i="18" s="1"/>
  <c r="O176" i="18"/>
  <c r="I176" i="18" s="1"/>
  <c r="V176" i="18" s="1"/>
  <c r="S176" i="18"/>
  <c r="R176" i="18"/>
  <c r="N176" i="18"/>
  <c r="H176" i="18" s="1"/>
  <c r="U176" i="18" s="1"/>
  <c r="C177" i="18"/>
  <c r="AI177" i="18" s="1"/>
  <c r="D177" i="18"/>
  <c r="Q177" i="18" s="1"/>
  <c r="E177" i="18"/>
  <c r="H175" i="18"/>
  <c r="F175" i="18"/>
  <c r="X175" i="18" s="1"/>
  <c r="G175" i="18"/>
  <c r="Y175" i="18" s="1"/>
  <c r="I175" i="18"/>
  <c r="AE175" i="18"/>
  <c r="AF176" i="18"/>
  <c r="AH176" i="18"/>
  <c r="AB175" i="18"/>
  <c r="G176" i="18"/>
  <c r="Y176" i="18" s="1"/>
  <c r="B178" i="18"/>
  <c r="AM177" i="18"/>
  <c r="AT177" i="18"/>
  <c r="L176" i="18"/>
  <c r="AB176" i="18" s="1"/>
  <c r="J176" i="18"/>
  <c r="Z176" i="18" s="1"/>
  <c r="Q176" i="18"/>
  <c r="AI176" i="18"/>
  <c r="AC174" i="18"/>
  <c r="AB174" i="18"/>
  <c r="P177" i="18" l="1"/>
  <c r="AH177" i="18"/>
  <c r="AF177" i="18"/>
  <c r="F176" i="18"/>
  <c r="X176" i="18" s="1"/>
  <c r="S177" i="18"/>
  <c r="R177" i="18"/>
  <c r="C178" i="18"/>
  <c r="N178" i="18" s="1"/>
  <c r="D178" i="18"/>
  <c r="Q178" i="18" s="1"/>
  <c r="E178" i="18"/>
  <c r="T176" i="18"/>
  <c r="J177" i="18"/>
  <c r="Z177" i="18" s="1"/>
  <c r="L177" i="18"/>
  <c r="AC177" i="18" s="1"/>
  <c r="M177" i="18"/>
  <c r="AD177" i="18" s="1"/>
  <c r="K177" i="18"/>
  <c r="AA177" i="18" s="1"/>
  <c r="N177" i="18"/>
  <c r="O177" i="18"/>
  <c r="AG177" i="18"/>
  <c r="AT178" i="18"/>
  <c r="B179" i="18"/>
  <c r="AM178" i="18"/>
  <c r="U175" i="18"/>
  <c r="T175" i="18"/>
  <c r="M176" i="18"/>
  <c r="K176" i="18"/>
  <c r="AA176" i="18" s="1"/>
  <c r="AC176" i="18"/>
  <c r="W176" i="18"/>
  <c r="V175" i="18"/>
  <c r="W175" i="18"/>
  <c r="AF178" i="18" l="1"/>
  <c r="O178" i="18"/>
  <c r="G178" i="18" s="1"/>
  <c r="Y178" i="18" s="1"/>
  <c r="S178" i="18"/>
  <c r="R178" i="18"/>
  <c r="AH178" i="18"/>
  <c r="AI178" i="18"/>
  <c r="AG178" i="18"/>
  <c r="C179" i="18"/>
  <c r="AH179" i="18" s="1"/>
  <c r="D179" i="18"/>
  <c r="E179" i="18"/>
  <c r="AE177" i="18"/>
  <c r="AB177" i="18"/>
  <c r="K178" i="18"/>
  <c r="AA178" i="18" s="1"/>
  <c r="M178" i="18"/>
  <c r="AE178" i="18" s="1"/>
  <c r="B180" i="18"/>
  <c r="AM179" i="18"/>
  <c r="AT179" i="18"/>
  <c r="P178" i="18"/>
  <c r="F178" i="18"/>
  <c r="X178" i="18" s="1"/>
  <c r="H178" i="18"/>
  <c r="U178" i="18" s="1"/>
  <c r="I177" i="18"/>
  <c r="G177" i="18"/>
  <c r="Y177" i="18" s="1"/>
  <c r="AE176" i="18"/>
  <c r="AD176" i="18"/>
  <c r="F177" i="18"/>
  <c r="X177" i="18" s="1"/>
  <c r="H177" i="18"/>
  <c r="I178" i="18" l="1"/>
  <c r="W178" i="18" s="1"/>
  <c r="N179" i="18"/>
  <c r="H179" i="18" s="1"/>
  <c r="U179" i="18" s="1"/>
  <c r="AF179" i="18"/>
  <c r="S179" i="18"/>
  <c r="R179" i="18"/>
  <c r="C180" i="18"/>
  <c r="AG180" i="18" s="1"/>
  <c r="D180" i="18"/>
  <c r="Q180" i="18" s="1"/>
  <c r="E180" i="18"/>
  <c r="AD178" i="18"/>
  <c r="U177" i="18"/>
  <c r="T177" i="18"/>
  <c r="T178" i="18"/>
  <c r="J178" i="18"/>
  <c r="Z178" i="18" s="1"/>
  <c r="L178" i="18"/>
  <c r="P179" i="18"/>
  <c r="Q179" i="18"/>
  <c r="AI179" i="18"/>
  <c r="O179" i="18"/>
  <c r="AG179" i="18"/>
  <c r="W177" i="18"/>
  <c r="V177" i="18"/>
  <c r="V178" i="18"/>
  <c r="AT180" i="18"/>
  <c r="B181" i="18"/>
  <c r="AM180" i="18"/>
  <c r="P180" i="18" l="1"/>
  <c r="F179" i="18"/>
  <c r="X179" i="18" s="1"/>
  <c r="AI180" i="18"/>
  <c r="S180" i="18"/>
  <c r="R180" i="18"/>
  <c r="D181" i="18"/>
  <c r="Q181" i="18" s="1"/>
  <c r="C181" i="18"/>
  <c r="AF181" i="18" s="1"/>
  <c r="E181" i="18"/>
  <c r="M180" i="18"/>
  <c r="AE180" i="18" s="1"/>
  <c r="K180" i="18"/>
  <c r="AA180" i="18" s="1"/>
  <c r="AH180" i="18"/>
  <c r="K179" i="18"/>
  <c r="AA179" i="18" s="1"/>
  <c r="M179" i="18"/>
  <c r="B182" i="18"/>
  <c r="AM181" i="18"/>
  <c r="AT181" i="18"/>
  <c r="T179" i="18"/>
  <c r="AB178" i="18"/>
  <c r="AC178" i="18"/>
  <c r="AF180" i="18"/>
  <c r="O180" i="18"/>
  <c r="N180" i="18"/>
  <c r="L180" i="18"/>
  <c r="AC180" i="18" s="1"/>
  <c r="J180" i="18"/>
  <c r="Z180" i="18" s="1"/>
  <c r="G179" i="18"/>
  <c r="Y179" i="18" s="1"/>
  <c r="I179" i="18"/>
  <c r="L179" i="18"/>
  <c r="J179" i="18"/>
  <c r="Z179" i="18" s="1"/>
  <c r="AD180" i="18" l="1"/>
  <c r="P181" i="18"/>
  <c r="L181" i="18" s="1"/>
  <c r="AC181" i="18" s="1"/>
  <c r="AI181" i="18"/>
  <c r="S181" i="18"/>
  <c r="R181" i="18"/>
  <c r="AH181" i="18"/>
  <c r="D182" i="18"/>
  <c r="Q182" i="18" s="1"/>
  <c r="C182" i="18"/>
  <c r="N182" i="18" s="1"/>
  <c r="E182" i="18"/>
  <c r="AB180" i="18"/>
  <c r="J181" i="18"/>
  <c r="Z181" i="18" s="1"/>
  <c r="M181" i="18"/>
  <c r="AD181" i="18" s="1"/>
  <c r="K181" i="18"/>
  <c r="AA181" i="18" s="1"/>
  <c r="AD179" i="18"/>
  <c r="AE179" i="18"/>
  <c r="AB179" i="18"/>
  <c r="AC179" i="18"/>
  <c r="W179" i="18"/>
  <c r="V179" i="18"/>
  <c r="H180" i="18"/>
  <c r="F180" i="18"/>
  <c r="X180" i="18" s="1"/>
  <c r="I180" i="18"/>
  <c r="G180" i="18"/>
  <c r="Y180" i="18" s="1"/>
  <c r="N181" i="18"/>
  <c r="O181" i="18"/>
  <c r="AG181" i="18"/>
  <c r="AT182" i="18"/>
  <c r="B183" i="18"/>
  <c r="AM182" i="18"/>
  <c r="R182" i="18" l="1"/>
  <c r="S182" i="18"/>
  <c r="C183" i="18"/>
  <c r="AG183" i="18" s="1"/>
  <c r="D183" i="18"/>
  <c r="Q183" i="18" s="1"/>
  <c r="E183" i="18"/>
  <c r="AE181" i="18"/>
  <c r="K182" i="18"/>
  <c r="AA182" i="18" s="1"/>
  <c r="M182" i="18"/>
  <c r="AD182" i="18" s="1"/>
  <c r="B184" i="18"/>
  <c r="AM183" i="18"/>
  <c r="AT183" i="18"/>
  <c r="F182" i="18"/>
  <c r="H182" i="18"/>
  <c r="U182" i="18" s="1"/>
  <c r="I181" i="18"/>
  <c r="G181" i="18"/>
  <c r="Y181" i="18" s="1"/>
  <c r="W180" i="18"/>
  <c r="V180" i="18"/>
  <c r="F181" i="18"/>
  <c r="X181" i="18" s="1"/>
  <c r="H181" i="18"/>
  <c r="AI182" i="18"/>
  <c r="O182" i="18"/>
  <c r="AG182" i="18"/>
  <c r="AH182" i="18"/>
  <c r="AF182" i="18"/>
  <c r="T180" i="18"/>
  <c r="U180" i="18"/>
  <c r="P182" i="18"/>
  <c r="X182" i="18"/>
  <c r="AB181" i="18"/>
  <c r="N183" i="18" l="1"/>
  <c r="F183" i="18" s="1"/>
  <c r="X183" i="18" s="1"/>
  <c r="AH183" i="18"/>
  <c r="R183" i="18"/>
  <c r="S183" i="18"/>
  <c r="C184" i="18"/>
  <c r="N184" i="18" s="1"/>
  <c r="D184" i="18"/>
  <c r="Q184" i="18" s="1"/>
  <c r="E184" i="18"/>
  <c r="AE182" i="18"/>
  <c r="K183" i="18"/>
  <c r="AA183" i="18" s="1"/>
  <c r="M183" i="18"/>
  <c r="AE183" i="18" s="1"/>
  <c r="J182" i="18"/>
  <c r="Z182" i="18" s="1"/>
  <c r="L182" i="18"/>
  <c r="G182" i="18"/>
  <c r="Y182" i="18" s="1"/>
  <c r="I182" i="18"/>
  <c r="AT184" i="18"/>
  <c r="B185" i="18"/>
  <c r="AM184" i="18"/>
  <c r="P183" i="18"/>
  <c r="T181" i="18"/>
  <c r="U181" i="18"/>
  <c r="T182" i="18"/>
  <c r="V181" i="18"/>
  <c r="W181" i="18"/>
  <c r="AF183" i="18"/>
  <c r="AI183" i="18"/>
  <c r="O183" i="18"/>
  <c r="O184" i="18" l="1"/>
  <c r="AG184" i="18"/>
  <c r="H183" i="18"/>
  <c r="U183" i="18" s="1"/>
  <c r="AI184" i="18"/>
  <c r="S184" i="18"/>
  <c r="R184" i="18"/>
  <c r="T183" i="18"/>
  <c r="P184" i="18"/>
  <c r="L184" i="18" s="1"/>
  <c r="C185" i="18"/>
  <c r="D185" i="18"/>
  <c r="P185" i="18" s="1"/>
  <c r="E185" i="18"/>
  <c r="AD183" i="18"/>
  <c r="G183" i="18"/>
  <c r="Y183" i="18" s="1"/>
  <c r="I183" i="18"/>
  <c r="V182" i="18"/>
  <c r="W182" i="18"/>
  <c r="B186" i="18"/>
  <c r="AM185" i="18"/>
  <c r="AT185" i="18"/>
  <c r="AB182" i="18"/>
  <c r="AC182" i="18"/>
  <c r="I184" i="18"/>
  <c r="W184" i="18" s="1"/>
  <c r="G184" i="18"/>
  <c r="Y184" i="18" s="1"/>
  <c r="H184" i="18"/>
  <c r="U184" i="18" s="1"/>
  <c r="F184" i="18"/>
  <c r="X184" i="18" s="1"/>
  <c r="L183" i="18"/>
  <c r="J183" i="18"/>
  <c r="Z183" i="18" s="1"/>
  <c r="M184" i="18"/>
  <c r="AD184" i="18" s="1"/>
  <c r="K184" i="18"/>
  <c r="AA184" i="18" s="1"/>
  <c r="V184" i="18"/>
  <c r="AF184" i="18"/>
  <c r="AH184" i="18"/>
  <c r="J184" i="18" l="1"/>
  <c r="Z184" i="18" s="1"/>
  <c r="Q185" i="18"/>
  <c r="M185" i="18" s="1"/>
  <c r="AE185" i="18" s="1"/>
  <c r="AB184" i="18"/>
  <c r="AC184" i="18"/>
  <c r="S185" i="18"/>
  <c r="R185" i="18"/>
  <c r="C186" i="18"/>
  <c r="N186" i="18" s="1"/>
  <c r="D186" i="18"/>
  <c r="P186" i="18" s="1"/>
  <c r="E186" i="18"/>
  <c r="AH185" i="18"/>
  <c r="AF185" i="18"/>
  <c r="AI185" i="18"/>
  <c r="AE184" i="18"/>
  <c r="T184" i="18"/>
  <c r="J185" i="18"/>
  <c r="Z185" i="18" s="1"/>
  <c r="L185" i="18"/>
  <c r="AB185" i="18" s="1"/>
  <c r="AB183" i="18"/>
  <c r="AC183" i="18"/>
  <c r="N185" i="18"/>
  <c r="O185" i="18"/>
  <c r="AG185" i="18"/>
  <c r="AT186" i="18"/>
  <c r="B187" i="18"/>
  <c r="AM186" i="18"/>
  <c r="W183" i="18"/>
  <c r="V183" i="18"/>
  <c r="AH186" i="18" l="1"/>
  <c r="O186" i="18"/>
  <c r="K185" i="18"/>
  <c r="AA185" i="18" s="1"/>
  <c r="AF186" i="18"/>
  <c r="AI186" i="18"/>
  <c r="AG186" i="18"/>
  <c r="S186" i="18"/>
  <c r="R186" i="18"/>
  <c r="C187" i="18"/>
  <c r="AH187" i="18" s="1"/>
  <c r="D187" i="18"/>
  <c r="E187" i="18"/>
  <c r="AD185" i="18"/>
  <c r="AC185" i="18"/>
  <c r="J186" i="18"/>
  <c r="Z186" i="18" s="1"/>
  <c r="L186" i="18"/>
  <c r="AB186" i="18" s="1"/>
  <c r="B188" i="18"/>
  <c r="AM187" i="18"/>
  <c r="AT187" i="18"/>
  <c r="F185" i="18"/>
  <c r="X185" i="18" s="1"/>
  <c r="H185" i="18"/>
  <c r="Q186" i="18"/>
  <c r="G186" i="18"/>
  <c r="Y186" i="18" s="1"/>
  <c r="I186" i="18"/>
  <c r="W186" i="18" s="1"/>
  <c r="F186" i="18"/>
  <c r="X186" i="18" s="1"/>
  <c r="H186" i="18"/>
  <c r="U186" i="18" s="1"/>
  <c r="I185" i="18"/>
  <c r="G185" i="18"/>
  <c r="Y185" i="18" s="1"/>
  <c r="N187" i="18" l="1"/>
  <c r="AF187" i="18"/>
  <c r="S187" i="18"/>
  <c r="R187" i="18"/>
  <c r="C188" i="18"/>
  <c r="AI188" i="18" s="1"/>
  <c r="D188" i="18"/>
  <c r="P188" i="18" s="1"/>
  <c r="E188" i="18"/>
  <c r="AC186" i="18"/>
  <c r="T186" i="18"/>
  <c r="H187" i="18"/>
  <c r="U187" i="18" s="1"/>
  <c r="F187" i="18"/>
  <c r="X187" i="18" s="1"/>
  <c r="P187" i="18"/>
  <c r="U185" i="18"/>
  <c r="T185" i="18"/>
  <c r="V185" i="18"/>
  <c r="W185" i="18"/>
  <c r="K186" i="18"/>
  <c r="AA186" i="18" s="1"/>
  <c r="M186" i="18"/>
  <c r="Q187" i="18"/>
  <c r="AI187" i="18"/>
  <c r="O187" i="18"/>
  <c r="AG187" i="18"/>
  <c r="V186" i="18"/>
  <c r="AT188" i="18"/>
  <c r="B189" i="18"/>
  <c r="AM188" i="18"/>
  <c r="O188" i="18" l="1"/>
  <c r="G188" i="18" s="1"/>
  <c r="Y188" i="18" s="1"/>
  <c r="S188" i="18"/>
  <c r="R188" i="18"/>
  <c r="D189" i="18"/>
  <c r="P189" i="18" s="1"/>
  <c r="C189" i="18"/>
  <c r="AI189" i="18" s="1"/>
  <c r="E189" i="18"/>
  <c r="Q188" i="18"/>
  <c r="M188" i="18" s="1"/>
  <c r="AE188" i="18" s="1"/>
  <c r="T187" i="18"/>
  <c r="I188" i="18"/>
  <c r="V188" i="18" s="1"/>
  <c r="AG188" i="18"/>
  <c r="AH188" i="18"/>
  <c r="G187" i="18"/>
  <c r="Y187" i="18" s="1"/>
  <c r="I187" i="18"/>
  <c r="L187" i="18"/>
  <c r="J187" i="18"/>
  <c r="Z187" i="18" s="1"/>
  <c r="B190" i="18"/>
  <c r="AM189" i="18"/>
  <c r="AT189" i="18"/>
  <c r="AF188" i="18"/>
  <c r="AD186" i="18"/>
  <c r="AE186" i="18"/>
  <c r="N188" i="18"/>
  <c r="L188" i="18"/>
  <c r="AC188" i="18" s="1"/>
  <c r="J188" i="18"/>
  <c r="Z188" i="18" s="1"/>
  <c r="K187" i="18"/>
  <c r="AA187" i="18" s="1"/>
  <c r="M187" i="18"/>
  <c r="K188" i="18" l="1"/>
  <c r="AA188" i="18" s="1"/>
  <c r="S189" i="18"/>
  <c r="R189" i="18"/>
  <c r="D190" i="18"/>
  <c r="P190" i="18" s="1"/>
  <c r="C190" i="18"/>
  <c r="N190" i="18" s="1"/>
  <c r="E190" i="18"/>
  <c r="W188" i="18"/>
  <c r="AD188" i="18"/>
  <c r="AB188" i="18"/>
  <c r="AH189" i="18"/>
  <c r="AF189" i="18"/>
  <c r="Q189" i="18"/>
  <c r="AB187" i="18"/>
  <c r="AC187" i="18"/>
  <c r="J189" i="18"/>
  <c r="Z189" i="18" s="1"/>
  <c r="L189" i="18"/>
  <c r="AC189" i="18" s="1"/>
  <c r="W187" i="18"/>
  <c r="V187" i="18"/>
  <c r="AD187" i="18"/>
  <c r="AE187" i="18"/>
  <c r="H188" i="18"/>
  <c r="F188" i="18"/>
  <c r="X188" i="18" s="1"/>
  <c r="N189" i="18"/>
  <c r="O189" i="18"/>
  <c r="AG189" i="18"/>
  <c r="AT190" i="18"/>
  <c r="B191" i="18"/>
  <c r="AM190" i="18"/>
  <c r="Q190" i="18" l="1"/>
  <c r="M190" i="18" s="1"/>
  <c r="AD190" i="18" s="1"/>
  <c r="R190" i="18"/>
  <c r="S190" i="18"/>
  <c r="C191" i="18"/>
  <c r="AG191" i="18" s="1"/>
  <c r="D191" i="18"/>
  <c r="Q191" i="18" s="1"/>
  <c r="E191" i="18"/>
  <c r="F190" i="18"/>
  <c r="X190" i="18" s="1"/>
  <c r="H190" i="18"/>
  <c r="U190" i="18" s="1"/>
  <c r="AI190" i="18"/>
  <c r="B192" i="18"/>
  <c r="AM191" i="18"/>
  <c r="AT191" i="18"/>
  <c r="AB189" i="18"/>
  <c r="J190" i="18"/>
  <c r="Z190" i="18" s="1"/>
  <c r="L190" i="18"/>
  <c r="AC190" i="18" s="1"/>
  <c r="I189" i="18"/>
  <c r="G189" i="18"/>
  <c r="Y189" i="18" s="1"/>
  <c r="U188" i="18"/>
  <c r="T188" i="18"/>
  <c r="M189" i="18"/>
  <c r="K189" i="18"/>
  <c r="AA189" i="18" s="1"/>
  <c r="F189" i="18"/>
  <c r="X189" i="18" s="1"/>
  <c r="H189" i="18"/>
  <c r="K190" i="18"/>
  <c r="AA190" i="18" s="1"/>
  <c r="O190" i="18"/>
  <c r="AG190" i="18"/>
  <c r="AH190" i="18"/>
  <c r="AF190" i="18"/>
  <c r="AF191" i="18" l="1"/>
  <c r="AH191" i="18"/>
  <c r="O191" i="18"/>
  <c r="I191" i="18" s="1"/>
  <c r="W191" i="18" s="1"/>
  <c r="R191" i="18"/>
  <c r="S191" i="18"/>
  <c r="N191" i="18"/>
  <c r="H191" i="18" s="1"/>
  <c r="T191" i="18" s="1"/>
  <c r="AI191" i="18"/>
  <c r="C192" i="18"/>
  <c r="AH192" i="18" s="1"/>
  <c r="D192" i="18"/>
  <c r="P192" i="18" s="1"/>
  <c r="E192" i="18"/>
  <c r="P191" i="18"/>
  <c r="L191" i="18" s="1"/>
  <c r="AB191" i="18" s="1"/>
  <c r="T190" i="18"/>
  <c r="AB190" i="18"/>
  <c r="U189" i="18"/>
  <c r="T189" i="18"/>
  <c r="G190" i="18"/>
  <c r="Y190" i="18" s="1"/>
  <c r="I190" i="18"/>
  <c r="AD189" i="18"/>
  <c r="AE189" i="18"/>
  <c r="V189" i="18"/>
  <c r="W189" i="18"/>
  <c r="AE190" i="18"/>
  <c r="AT192" i="18"/>
  <c r="B193" i="18"/>
  <c r="AM192" i="18"/>
  <c r="K191" i="18"/>
  <c r="AA191" i="18" s="1"/>
  <c r="M191" i="18"/>
  <c r="AE191" i="18" s="1"/>
  <c r="G191" i="18"/>
  <c r="Y191" i="18" s="1"/>
  <c r="F191" i="18" l="1"/>
  <c r="X191" i="18" s="1"/>
  <c r="U191" i="18"/>
  <c r="S192" i="18"/>
  <c r="R192" i="18"/>
  <c r="C193" i="18"/>
  <c r="AI193" i="18" s="1"/>
  <c r="D193" i="18"/>
  <c r="Q193" i="18" s="1"/>
  <c r="E193" i="18"/>
  <c r="J191" i="18"/>
  <c r="Z191" i="18" s="1"/>
  <c r="AD191" i="18"/>
  <c r="AC191" i="18"/>
  <c r="L192" i="18"/>
  <c r="AC192" i="18" s="1"/>
  <c r="J192" i="18"/>
  <c r="Z192" i="18" s="1"/>
  <c r="B194" i="18"/>
  <c r="AM193" i="18"/>
  <c r="AT193" i="18"/>
  <c r="O192" i="18"/>
  <c r="Q192" i="18"/>
  <c r="AI192" i="18"/>
  <c r="AG192" i="18"/>
  <c r="AF192" i="18"/>
  <c r="W190" i="18"/>
  <c r="V190" i="18"/>
  <c r="V191" i="18"/>
  <c r="N192" i="18"/>
  <c r="P193" i="18" l="1"/>
  <c r="J193" i="18" s="1"/>
  <c r="Z193" i="18" s="1"/>
  <c r="AF193" i="18"/>
  <c r="S193" i="18"/>
  <c r="R193" i="18"/>
  <c r="C194" i="18"/>
  <c r="AF194" i="18" s="1"/>
  <c r="D194" i="18"/>
  <c r="Q194" i="18" s="1"/>
  <c r="E194" i="18"/>
  <c r="AB192" i="18"/>
  <c r="N193" i="18"/>
  <c r="O193" i="18"/>
  <c r="AG193" i="18"/>
  <c r="AT194" i="18"/>
  <c r="B195" i="18"/>
  <c r="AM194" i="18"/>
  <c r="M193" i="18"/>
  <c r="AD193" i="18" s="1"/>
  <c r="K193" i="18"/>
  <c r="AA193" i="18" s="1"/>
  <c r="H192" i="18"/>
  <c r="F192" i="18"/>
  <c r="X192" i="18" s="1"/>
  <c r="M192" i="18"/>
  <c r="K192" i="18"/>
  <c r="AA192" i="18" s="1"/>
  <c r="AH193" i="18"/>
  <c r="I192" i="18"/>
  <c r="G192" i="18"/>
  <c r="Y192" i="18" s="1"/>
  <c r="AH194" i="18" l="1"/>
  <c r="L193" i="18"/>
  <c r="N194" i="18"/>
  <c r="H194" i="18" s="1"/>
  <c r="U194" i="18" s="1"/>
  <c r="AG194" i="18"/>
  <c r="AI194" i="18"/>
  <c r="O194" i="18"/>
  <c r="G194" i="18" s="1"/>
  <c r="Y194" i="18" s="1"/>
  <c r="S194" i="18"/>
  <c r="R194" i="18"/>
  <c r="C195" i="18"/>
  <c r="AF195" i="18" s="1"/>
  <c r="D195" i="18"/>
  <c r="Q195" i="18" s="1"/>
  <c r="E195" i="18"/>
  <c r="AE192" i="18"/>
  <c r="AD192" i="18"/>
  <c r="K194" i="18"/>
  <c r="AA194" i="18" s="1"/>
  <c r="M194" i="18"/>
  <c r="AE194" i="18" s="1"/>
  <c r="AE193" i="18"/>
  <c r="U192" i="18"/>
  <c r="T192" i="18"/>
  <c r="P194" i="18"/>
  <c r="I193" i="18"/>
  <c r="G193" i="18"/>
  <c r="Y193" i="18" s="1"/>
  <c r="I194" i="18"/>
  <c r="W194" i="18" s="1"/>
  <c r="F193" i="18"/>
  <c r="X193" i="18" s="1"/>
  <c r="H193" i="18"/>
  <c r="W192" i="18"/>
  <c r="V192" i="18"/>
  <c r="B196" i="18"/>
  <c r="AM195" i="18"/>
  <c r="AT195" i="18"/>
  <c r="AH195" i="18"/>
  <c r="F194" i="18" l="1"/>
  <c r="X194" i="18" s="1"/>
  <c r="AC193" i="18"/>
  <c r="AB193" i="18"/>
  <c r="S195" i="18"/>
  <c r="R195" i="18"/>
  <c r="C196" i="18"/>
  <c r="AI196" i="18" s="1"/>
  <c r="D196" i="18"/>
  <c r="P196" i="18" s="1"/>
  <c r="E196" i="18"/>
  <c r="T194" i="18"/>
  <c r="K195" i="18"/>
  <c r="AA195" i="18" s="1"/>
  <c r="M195" i="18"/>
  <c r="AD195" i="18" s="1"/>
  <c r="AT196" i="18"/>
  <c r="B197" i="18"/>
  <c r="AM196" i="18"/>
  <c r="P195" i="18"/>
  <c r="N195" i="18"/>
  <c r="AI195" i="18"/>
  <c r="O195" i="18"/>
  <c r="AG195" i="18"/>
  <c r="W193" i="18"/>
  <c r="V193" i="18"/>
  <c r="AD194" i="18"/>
  <c r="J194" i="18"/>
  <c r="Z194" i="18" s="1"/>
  <c r="L194" i="18"/>
  <c r="U193" i="18"/>
  <c r="T193" i="18"/>
  <c r="V194" i="18"/>
  <c r="N196" i="18" l="1"/>
  <c r="F196" i="18" s="1"/>
  <c r="X196" i="18" s="1"/>
  <c r="O196" i="18"/>
  <c r="G196" i="18" s="1"/>
  <c r="Y196" i="18" s="1"/>
  <c r="Q196" i="18"/>
  <c r="M196" i="18" s="1"/>
  <c r="AD196" i="18" s="1"/>
  <c r="S196" i="18"/>
  <c r="R196" i="18"/>
  <c r="D197" i="18"/>
  <c r="Q197" i="18" s="1"/>
  <c r="C197" i="18"/>
  <c r="AF197" i="18" s="1"/>
  <c r="B198" i="18"/>
  <c r="AT197" i="18"/>
  <c r="AM197" i="18"/>
  <c r="E197" i="18"/>
  <c r="L196" i="18"/>
  <c r="AC196" i="18" s="1"/>
  <c r="J196" i="18"/>
  <c r="Z196" i="18" s="1"/>
  <c r="AB194" i="18"/>
  <c r="AC194" i="18"/>
  <c r="L195" i="18"/>
  <c r="J195" i="18"/>
  <c r="Z195" i="18" s="1"/>
  <c r="AE195" i="18"/>
  <c r="G195" i="18"/>
  <c r="Y195" i="18" s="1"/>
  <c r="I195" i="18"/>
  <c r="I196" i="18"/>
  <c r="W196" i="18" s="1"/>
  <c r="H195" i="18"/>
  <c r="F195" i="18"/>
  <c r="X195" i="18" s="1"/>
  <c r="AG196" i="18"/>
  <c r="AF196" i="18"/>
  <c r="AH196" i="18"/>
  <c r="P197" i="18" l="1"/>
  <c r="H196" i="18"/>
  <c r="T196" i="18" s="1"/>
  <c r="K196" i="18"/>
  <c r="AA196" i="18" s="1"/>
  <c r="S197" i="18"/>
  <c r="R197" i="18"/>
  <c r="J197" i="18"/>
  <c r="Z197" i="18" s="1"/>
  <c r="L197" i="18"/>
  <c r="AB197" i="18" s="1"/>
  <c r="AG197" i="18"/>
  <c r="AH197" i="18"/>
  <c r="O197" i="18"/>
  <c r="AI197" i="18"/>
  <c r="N197" i="18"/>
  <c r="M197" i="18"/>
  <c r="AE197" i="18" s="1"/>
  <c r="K197" i="18"/>
  <c r="AA197" i="18" s="1"/>
  <c r="D198" i="18"/>
  <c r="P198" i="18" s="1"/>
  <c r="C198" i="18"/>
  <c r="E198" i="18"/>
  <c r="V196" i="18"/>
  <c r="AE196" i="18"/>
  <c r="AB196" i="18"/>
  <c r="U195" i="18"/>
  <c r="T195" i="18"/>
  <c r="W195" i="18"/>
  <c r="V195" i="18"/>
  <c r="AC195" i="18"/>
  <c r="AB195" i="18"/>
  <c r="AT198" i="18"/>
  <c r="B199" i="18"/>
  <c r="AM198" i="18"/>
  <c r="Q198" i="18" l="1"/>
  <c r="U196" i="18"/>
  <c r="R198" i="18"/>
  <c r="S198" i="18"/>
  <c r="E199" i="18"/>
  <c r="C199" i="18"/>
  <c r="AG199" i="18" s="1"/>
  <c r="D199" i="18"/>
  <c r="P199" i="18" s="1"/>
  <c r="AC197" i="18"/>
  <c r="F197" i="18"/>
  <c r="X197" i="18" s="1"/>
  <c r="H197" i="18"/>
  <c r="I197" i="18"/>
  <c r="G197" i="18"/>
  <c r="Y197" i="18" s="1"/>
  <c r="AD197" i="18"/>
  <c r="AI198" i="18"/>
  <c r="B200" i="18"/>
  <c r="AM199" i="18"/>
  <c r="AT199" i="18"/>
  <c r="J198" i="18"/>
  <c r="Z198" i="18" s="1"/>
  <c r="L198" i="18"/>
  <c r="AC198" i="18" s="1"/>
  <c r="N198" i="18"/>
  <c r="K198" i="18"/>
  <c r="AA198" i="18" s="1"/>
  <c r="M198" i="18"/>
  <c r="AD198" i="18" s="1"/>
  <c r="O198" i="18"/>
  <c r="AG198" i="18"/>
  <c r="AH198" i="18"/>
  <c r="AF198" i="18"/>
  <c r="R199" i="18" l="1"/>
  <c r="S199" i="18"/>
  <c r="AH199" i="18"/>
  <c r="E200" i="18"/>
  <c r="C200" i="18"/>
  <c r="N200" i="18" s="1"/>
  <c r="D200" i="18"/>
  <c r="Q200" i="18" s="1"/>
  <c r="V197" i="18"/>
  <c r="W197" i="18"/>
  <c r="T197" i="18"/>
  <c r="U197" i="18"/>
  <c r="AF199" i="18"/>
  <c r="AE198" i="18"/>
  <c r="L199" i="18"/>
  <c r="AC199" i="18" s="1"/>
  <c r="J199" i="18"/>
  <c r="Z199" i="18" s="1"/>
  <c r="G198" i="18"/>
  <c r="Y198" i="18" s="1"/>
  <c r="I198" i="18"/>
  <c r="F198" i="18"/>
  <c r="X198" i="18" s="1"/>
  <c r="H198" i="18"/>
  <c r="AB198" i="18"/>
  <c r="N199" i="18"/>
  <c r="Q199" i="18"/>
  <c r="AI199" i="18"/>
  <c r="O199" i="18"/>
  <c r="AT200" i="18"/>
  <c r="B201" i="18"/>
  <c r="AM200" i="18"/>
  <c r="AB199" i="18" l="1"/>
  <c r="S200" i="18"/>
  <c r="R200" i="18"/>
  <c r="E201" i="18"/>
  <c r="C201" i="18"/>
  <c r="D201" i="18"/>
  <c r="O200" i="18"/>
  <c r="I200" i="18" s="1"/>
  <c r="W200" i="18" s="1"/>
  <c r="AI200" i="18"/>
  <c r="AG200" i="18"/>
  <c r="P200" i="18"/>
  <c r="J200" i="18" s="1"/>
  <c r="Z200" i="18" s="1"/>
  <c r="U198" i="18"/>
  <c r="T198" i="18"/>
  <c r="B202" i="18"/>
  <c r="AM201" i="18"/>
  <c r="AT201" i="18"/>
  <c r="G199" i="18"/>
  <c r="Y199" i="18" s="1"/>
  <c r="I199" i="18"/>
  <c r="H199" i="18"/>
  <c r="F199" i="18"/>
  <c r="X199" i="18" s="1"/>
  <c r="V198" i="18"/>
  <c r="W198" i="18"/>
  <c r="H200" i="18"/>
  <c r="U200" i="18" s="1"/>
  <c r="F200" i="18"/>
  <c r="X200" i="18" s="1"/>
  <c r="M200" i="18"/>
  <c r="AE200" i="18" s="1"/>
  <c r="K200" i="18"/>
  <c r="AA200" i="18" s="1"/>
  <c r="K199" i="18"/>
  <c r="AA199" i="18" s="1"/>
  <c r="M199" i="18"/>
  <c r="AF200" i="18"/>
  <c r="AH200" i="18"/>
  <c r="S201" i="18" l="1"/>
  <c r="R201" i="18"/>
  <c r="G200" i="18"/>
  <c r="Y200" i="18" s="1"/>
  <c r="E202" i="18"/>
  <c r="C202" i="18"/>
  <c r="N202" i="18" s="1"/>
  <c r="D202" i="18"/>
  <c r="Q202" i="18" s="1"/>
  <c r="L200" i="18"/>
  <c r="AC200" i="18" s="1"/>
  <c r="V200" i="18"/>
  <c r="P201" i="18"/>
  <c r="W199" i="18"/>
  <c r="V199" i="18"/>
  <c r="T200" i="18"/>
  <c r="AD200" i="18"/>
  <c r="AH201" i="18"/>
  <c r="AF201" i="18"/>
  <c r="Q201" i="18"/>
  <c r="AI201" i="18"/>
  <c r="AE199" i="18"/>
  <c r="AD199" i="18"/>
  <c r="U199" i="18"/>
  <c r="T199" i="18"/>
  <c r="N201" i="18"/>
  <c r="O201" i="18"/>
  <c r="AG201" i="18"/>
  <c r="AT202" i="18"/>
  <c r="B203" i="18"/>
  <c r="AM202" i="18"/>
  <c r="P202" i="18" l="1"/>
  <c r="S202" i="18"/>
  <c r="R202" i="18"/>
  <c r="E203" i="18"/>
  <c r="C203" i="18"/>
  <c r="AF203" i="18" s="1"/>
  <c r="D203" i="18"/>
  <c r="P203" i="18" s="1"/>
  <c r="AB200" i="18"/>
  <c r="F202" i="18"/>
  <c r="X202" i="18" s="1"/>
  <c r="H202" i="18"/>
  <c r="T202" i="18" s="1"/>
  <c r="AI202" i="18"/>
  <c r="B204" i="18"/>
  <c r="AM203" i="18"/>
  <c r="AT203" i="18"/>
  <c r="J202" i="18"/>
  <c r="Z202" i="18" s="1"/>
  <c r="L202" i="18"/>
  <c r="AC202" i="18" s="1"/>
  <c r="I201" i="18"/>
  <c r="G201" i="18"/>
  <c r="Y201" i="18" s="1"/>
  <c r="M201" i="18"/>
  <c r="K201" i="18"/>
  <c r="AA201" i="18" s="1"/>
  <c r="F201" i="18"/>
  <c r="X201" i="18" s="1"/>
  <c r="H201" i="18"/>
  <c r="J201" i="18"/>
  <c r="Z201" i="18" s="1"/>
  <c r="L201" i="18"/>
  <c r="K202" i="18"/>
  <c r="AA202" i="18" s="1"/>
  <c r="M202" i="18"/>
  <c r="AD202" i="18" s="1"/>
  <c r="O202" i="18"/>
  <c r="AG202" i="18"/>
  <c r="AH202" i="18"/>
  <c r="AF202" i="18"/>
  <c r="S203" i="18" l="1"/>
  <c r="R203" i="18"/>
  <c r="AG203" i="18"/>
  <c r="E204" i="18"/>
  <c r="C204" i="18"/>
  <c r="N204" i="18" s="1"/>
  <c r="D204" i="18"/>
  <c r="P204" i="18" s="1"/>
  <c r="N203" i="18"/>
  <c r="F203" i="18" s="1"/>
  <c r="X203" i="18" s="1"/>
  <c r="AI203" i="18"/>
  <c r="O203" i="18"/>
  <c r="G203" i="18" s="1"/>
  <c r="Y203" i="18" s="1"/>
  <c r="Q203" i="18"/>
  <c r="M203" i="18" s="1"/>
  <c r="AH203" i="18"/>
  <c r="L203" i="18"/>
  <c r="AB203" i="18" s="1"/>
  <c r="J203" i="18"/>
  <c r="Z203" i="18" s="1"/>
  <c r="AC201" i="18"/>
  <c r="AB201" i="18"/>
  <c r="U202" i="18"/>
  <c r="AT204" i="18"/>
  <c r="B205" i="18"/>
  <c r="AM204" i="18"/>
  <c r="T201" i="18"/>
  <c r="U201" i="18"/>
  <c r="G202" i="18"/>
  <c r="Y202" i="18" s="1"/>
  <c r="I202" i="18"/>
  <c r="W201" i="18"/>
  <c r="V201" i="18"/>
  <c r="AE202" i="18"/>
  <c r="AE201" i="18"/>
  <c r="AD201" i="18"/>
  <c r="AB202" i="18"/>
  <c r="H203" i="18" l="1"/>
  <c r="U203" i="18" s="1"/>
  <c r="Q204" i="18"/>
  <c r="M204" i="18" s="1"/>
  <c r="AD204" i="18" s="1"/>
  <c r="S204" i="18"/>
  <c r="R204" i="18"/>
  <c r="K203" i="18"/>
  <c r="AA203" i="18" s="1"/>
  <c r="O204" i="18"/>
  <c r="I204" i="18" s="1"/>
  <c r="V204" i="18" s="1"/>
  <c r="E205" i="18"/>
  <c r="D205" i="18"/>
  <c r="P205" i="18" s="1"/>
  <c r="C205" i="18"/>
  <c r="T203" i="18"/>
  <c r="I203" i="18"/>
  <c r="W203" i="18" s="1"/>
  <c r="AE203" i="18"/>
  <c r="AD203" i="18"/>
  <c r="AC203" i="18"/>
  <c r="AI204" i="18"/>
  <c r="AG204" i="18"/>
  <c r="L204" i="18"/>
  <c r="AC204" i="18" s="1"/>
  <c r="J204" i="18"/>
  <c r="Z204" i="18" s="1"/>
  <c r="H204" i="18"/>
  <c r="U204" i="18" s="1"/>
  <c r="F204" i="18"/>
  <c r="X204" i="18" s="1"/>
  <c r="AM205" i="18"/>
  <c r="AT205" i="18"/>
  <c r="B206" i="18"/>
  <c r="W202" i="18"/>
  <c r="V202" i="18"/>
  <c r="AF204" i="18"/>
  <c r="AH204" i="18"/>
  <c r="K204" i="18" l="1"/>
  <c r="AA204" i="18" s="1"/>
  <c r="G204" i="18"/>
  <c r="Y204" i="18" s="1"/>
  <c r="S205" i="18"/>
  <c r="R205" i="18"/>
  <c r="E206" i="18"/>
  <c r="D206" i="18"/>
  <c r="Q206" i="18" s="1"/>
  <c r="C206" i="18"/>
  <c r="AG206" i="18" s="1"/>
  <c r="V203" i="18"/>
  <c r="AE204" i="18"/>
  <c r="W204" i="18"/>
  <c r="AB204" i="18"/>
  <c r="T204" i="18"/>
  <c r="J205" i="18"/>
  <c r="Z205" i="18" s="1"/>
  <c r="L205" i="18"/>
  <c r="AC205" i="18" s="1"/>
  <c r="AF205" i="18"/>
  <c r="AI205" i="18"/>
  <c r="Q205" i="18"/>
  <c r="AT206" i="18"/>
  <c r="AM206" i="18"/>
  <c r="B207" i="18"/>
  <c r="N205" i="18"/>
  <c r="O205" i="18"/>
  <c r="AH205" i="18"/>
  <c r="AG205" i="18"/>
  <c r="O206" i="18" l="1"/>
  <c r="R206" i="18"/>
  <c r="S206" i="18"/>
  <c r="E207" i="18"/>
  <c r="C207" i="18"/>
  <c r="AG207" i="18" s="1"/>
  <c r="D207" i="18"/>
  <c r="P207" i="18" s="1"/>
  <c r="AF206" i="18"/>
  <c r="N206" i="18"/>
  <c r="H206" i="18" s="1"/>
  <c r="U206" i="18" s="1"/>
  <c r="K206" i="18"/>
  <c r="AA206" i="18" s="1"/>
  <c r="M206" i="18"/>
  <c r="AD206" i="18" s="1"/>
  <c r="M205" i="18"/>
  <c r="K205" i="18"/>
  <c r="AA205" i="18" s="1"/>
  <c r="P206" i="18"/>
  <c r="AB205" i="18"/>
  <c r="AT207" i="18"/>
  <c r="B208" i="18"/>
  <c r="AM207" i="18"/>
  <c r="F205" i="18"/>
  <c r="X205" i="18" s="1"/>
  <c r="H205" i="18"/>
  <c r="I206" i="18"/>
  <c r="W206" i="18" s="1"/>
  <c r="G206" i="18"/>
  <c r="Y206" i="18" s="1"/>
  <c r="I205" i="18"/>
  <c r="G205" i="18"/>
  <c r="Y205" i="18" s="1"/>
  <c r="AI206" i="18"/>
  <c r="AH206" i="18"/>
  <c r="N207" i="18" l="1"/>
  <c r="R207" i="18"/>
  <c r="S207" i="18"/>
  <c r="E208" i="18"/>
  <c r="C208" i="18"/>
  <c r="AG208" i="18" s="1"/>
  <c r="D208" i="18"/>
  <c r="Q208" i="18" s="1"/>
  <c r="V206" i="18"/>
  <c r="F206" i="18"/>
  <c r="X206" i="18" s="1"/>
  <c r="Q207" i="18"/>
  <c r="K207" i="18" s="1"/>
  <c r="AA207" i="18" s="1"/>
  <c r="V205" i="18"/>
  <c r="W205" i="18"/>
  <c r="AF207" i="18"/>
  <c r="M207" i="18"/>
  <c r="AD207" i="18" s="1"/>
  <c r="AI207" i="18"/>
  <c r="L207" i="18"/>
  <c r="AC207" i="18" s="1"/>
  <c r="J207" i="18"/>
  <c r="Z207" i="18" s="1"/>
  <c r="T206" i="18"/>
  <c r="B209" i="18"/>
  <c r="AM208" i="18"/>
  <c r="AT208" i="18"/>
  <c r="AH207" i="18"/>
  <c r="L206" i="18"/>
  <c r="J206" i="18"/>
  <c r="Z206" i="18" s="1"/>
  <c r="AE206" i="18"/>
  <c r="T205" i="18"/>
  <c r="U205" i="18"/>
  <c r="O207" i="18"/>
  <c r="AE205" i="18"/>
  <c r="AD205" i="18"/>
  <c r="S208" i="18" l="1"/>
  <c r="R208" i="18"/>
  <c r="E209" i="18"/>
  <c r="C209" i="18"/>
  <c r="D209" i="18"/>
  <c r="P209" i="18" s="1"/>
  <c r="AB207" i="18"/>
  <c r="P208" i="18"/>
  <c r="J208" i="18" s="1"/>
  <c r="Z208" i="18" s="1"/>
  <c r="M208" i="18"/>
  <c r="AD208" i="18" s="1"/>
  <c r="K208" i="18"/>
  <c r="AA208" i="18" s="1"/>
  <c r="O208" i="18"/>
  <c r="H207" i="18"/>
  <c r="F207" i="18"/>
  <c r="X207" i="18" s="1"/>
  <c r="AE207" i="18"/>
  <c r="AF208" i="18"/>
  <c r="AT209" i="18"/>
  <c r="B210" i="18"/>
  <c r="AM209" i="18"/>
  <c r="AC206" i="18"/>
  <c r="AB206" i="18"/>
  <c r="I207" i="18"/>
  <c r="G207" i="18"/>
  <c r="Y207" i="18" s="1"/>
  <c r="AH208" i="18"/>
  <c r="N208" i="18"/>
  <c r="AI208" i="18"/>
  <c r="Q209" i="18" l="1"/>
  <c r="S209" i="18"/>
  <c r="R209" i="18"/>
  <c r="E210" i="18"/>
  <c r="C210" i="18"/>
  <c r="N210" i="18" s="1"/>
  <c r="D210" i="18"/>
  <c r="P210" i="18" s="1"/>
  <c r="L208" i="18"/>
  <c r="AE208" i="18"/>
  <c r="J209" i="18"/>
  <c r="Z209" i="18" s="1"/>
  <c r="L209" i="18"/>
  <c r="AC209" i="18" s="1"/>
  <c r="AF209" i="18"/>
  <c r="B211" i="18"/>
  <c r="AT210" i="18"/>
  <c r="AM210" i="18"/>
  <c r="AH209" i="18"/>
  <c r="N209" i="18"/>
  <c r="T207" i="18"/>
  <c r="U207" i="18"/>
  <c r="F208" i="18"/>
  <c r="X208" i="18" s="1"/>
  <c r="H208" i="18"/>
  <c r="V207" i="18"/>
  <c r="W207" i="18"/>
  <c r="K209" i="18"/>
  <c r="AA209" i="18" s="1"/>
  <c r="M209" i="18"/>
  <c r="AD209" i="18" s="1"/>
  <c r="I208" i="18"/>
  <c r="G208" i="18"/>
  <c r="Y208" i="18" s="1"/>
  <c r="AI209" i="18"/>
  <c r="O209" i="18"/>
  <c r="AG209" i="18"/>
  <c r="S210" i="18" l="1"/>
  <c r="R210" i="18"/>
  <c r="AF210" i="18"/>
  <c r="E211" i="18"/>
  <c r="C211" i="18"/>
  <c r="AI211" i="18" s="1"/>
  <c r="D211" i="18"/>
  <c r="P211" i="18" s="1"/>
  <c r="AI210" i="18"/>
  <c r="AB208" i="18"/>
  <c r="AC208" i="18"/>
  <c r="AB209" i="18"/>
  <c r="AE209" i="18"/>
  <c r="L210" i="18"/>
  <c r="AB210" i="18" s="1"/>
  <c r="J210" i="18"/>
  <c r="Z210" i="18" s="1"/>
  <c r="W208" i="18"/>
  <c r="V208" i="18"/>
  <c r="G209" i="18"/>
  <c r="Y209" i="18" s="1"/>
  <c r="I209" i="18"/>
  <c r="Q210" i="18"/>
  <c r="AT211" i="18"/>
  <c r="B212" i="18"/>
  <c r="AM211" i="18"/>
  <c r="U208" i="18"/>
  <c r="T208" i="18"/>
  <c r="F209" i="18"/>
  <c r="X209" i="18" s="1"/>
  <c r="H209" i="18"/>
  <c r="H210" i="18"/>
  <c r="U210" i="18" s="1"/>
  <c r="F210" i="18"/>
  <c r="X210" i="18" s="1"/>
  <c r="AH210" i="18"/>
  <c r="O210" i="18"/>
  <c r="AG210" i="18"/>
  <c r="S211" i="18" l="1"/>
  <c r="R211" i="18"/>
  <c r="E212" i="18"/>
  <c r="C212" i="18"/>
  <c r="AH212" i="18" s="1"/>
  <c r="D212" i="18"/>
  <c r="Q212" i="18" s="1"/>
  <c r="AC210" i="18"/>
  <c r="Q211" i="18"/>
  <c r="K211" i="18" s="1"/>
  <c r="AA211" i="18" s="1"/>
  <c r="O211" i="18"/>
  <c r="I211" i="18" s="1"/>
  <c r="N211" i="18"/>
  <c r="F211" i="18" s="1"/>
  <c r="X211" i="18" s="1"/>
  <c r="L211" i="18"/>
  <c r="AB211" i="18" s="1"/>
  <c r="J211" i="18"/>
  <c r="Z211" i="18" s="1"/>
  <c r="G210" i="18"/>
  <c r="Y210" i="18" s="1"/>
  <c r="I210" i="18"/>
  <c r="T210" i="18"/>
  <c r="T209" i="18"/>
  <c r="U209" i="18"/>
  <c r="AG211" i="18"/>
  <c r="AF211" i="18"/>
  <c r="AH211" i="18"/>
  <c r="K210" i="18"/>
  <c r="AA210" i="18" s="1"/>
  <c r="M210" i="18"/>
  <c r="B213" i="18"/>
  <c r="AM212" i="18"/>
  <c r="AI212" i="18"/>
  <c r="AT212" i="18"/>
  <c r="W209" i="18"/>
  <c r="V209" i="18"/>
  <c r="S212" i="18" l="1"/>
  <c r="R212" i="18"/>
  <c r="M211" i="18"/>
  <c r="AE211" i="18" s="1"/>
  <c r="AC211" i="18"/>
  <c r="E213" i="18"/>
  <c r="D213" i="18"/>
  <c r="Q213" i="18" s="1"/>
  <c r="C213" i="18"/>
  <c r="H211" i="18"/>
  <c r="U211" i="18" s="1"/>
  <c r="G211" i="18"/>
  <c r="Y211" i="18" s="1"/>
  <c r="W211" i="18"/>
  <c r="V211" i="18"/>
  <c r="AG212" i="18"/>
  <c r="P212" i="18"/>
  <c r="L212" i="18" s="1"/>
  <c r="AB212" i="18" s="1"/>
  <c r="N212" i="18"/>
  <c r="H212" i="18" s="1"/>
  <c r="AD211" i="18"/>
  <c r="O212" i="18"/>
  <c r="I212" i="18" s="1"/>
  <c r="M212" i="18"/>
  <c r="AE212" i="18" s="1"/>
  <c r="K212" i="18"/>
  <c r="AA212" i="18" s="1"/>
  <c r="AF212" i="18"/>
  <c r="AT213" i="18"/>
  <c r="B214" i="18"/>
  <c r="AM213" i="18"/>
  <c r="AE210" i="18"/>
  <c r="AD210" i="18"/>
  <c r="W210" i="18"/>
  <c r="V210" i="18"/>
  <c r="P213" i="18" l="1"/>
  <c r="T211" i="18"/>
  <c r="S213" i="18"/>
  <c r="R213" i="18"/>
  <c r="E214" i="18"/>
  <c r="D214" i="18"/>
  <c r="Q214" i="18" s="1"/>
  <c r="C214" i="18"/>
  <c r="O214" i="18" s="1"/>
  <c r="F212" i="18"/>
  <c r="X212" i="18" s="1"/>
  <c r="J212" i="18"/>
  <c r="Z212" i="18" s="1"/>
  <c r="V212" i="18"/>
  <c r="W212" i="18"/>
  <c r="U212" i="18"/>
  <c r="T212" i="18"/>
  <c r="G212" i="18"/>
  <c r="Y212" i="18" s="1"/>
  <c r="AD212" i="18"/>
  <c r="AC212" i="18"/>
  <c r="K213" i="18"/>
  <c r="AA213" i="18" s="1"/>
  <c r="M213" i="18"/>
  <c r="AD213" i="18" s="1"/>
  <c r="O213" i="18"/>
  <c r="AG213" i="18"/>
  <c r="AH213" i="18"/>
  <c r="AF213" i="18"/>
  <c r="AI213" i="18"/>
  <c r="B215" i="18"/>
  <c r="AM214" i="18"/>
  <c r="AT214" i="18"/>
  <c r="J213" i="18"/>
  <c r="Z213" i="18" s="1"/>
  <c r="L213" i="18"/>
  <c r="AC213" i="18" s="1"/>
  <c r="N213" i="18"/>
  <c r="N214" i="18" l="1"/>
  <c r="AG214" i="18"/>
  <c r="R214" i="18"/>
  <c r="S214" i="18"/>
  <c r="P214" i="18"/>
  <c r="L214" i="18" s="1"/>
  <c r="AB214" i="18" s="1"/>
  <c r="E215" i="18"/>
  <c r="C215" i="18"/>
  <c r="N215" i="18" s="1"/>
  <c r="D215" i="18"/>
  <c r="P215" i="18" s="1"/>
  <c r="AE213" i="18"/>
  <c r="AI214" i="18"/>
  <c r="H214" i="18"/>
  <c r="T214" i="18" s="1"/>
  <c r="F214" i="18"/>
  <c r="X214" i="18" s="1"/>
  <c r="G214" i="18"/>
  <c r="Y214" i="18" s="1"/>
  <c r="I214" i="18"/>
  <c r="V214" i="18" s="1"/>
  <c r="AT215" i="18"/>
  <c r="B216" i="18"/>
  <c r="AM215" i="18"/>
  <c r="F213" i="18"/>
  <c r="X213" i="18" s="1"/>
  <c r="H213" i="18"/>
  <c r="K214" i="18"/>
  <c r="AA214" i="18" s="1"/>
  <c r="M214" i="18"/>
  <c r="AE214" i="18" s="1"/>
  <c r="AB213" i="18"/>
  <c r="AF214" i="18"/>
  <c r="AH214" i="18"/>
  <c r="G213" i="18"/>
  <c r="Y213" i="18" s="1"/>
  <c r="I213" i="18"/>
  <c r="O215" i="18" l="1"/>
  <c r="R215" i="18"/>
  <c r="S215" i="18"/>
  <c r="J214" i="18"/>
  <c r="Z214" i="18" s="1"/>
  <c r="E216" i="18"/>
  <c r="C216" i="18"/>
  <c r="AI216" i="18" s="1"/>
  <c r="D216" i="18"/>
  <c r="Q216" i="18" s="1"/>
  <c r="U214" i="18"/>
  <c r="AD214" i="18"/>
  <c r="AC214" i="18"/>
  <c r="AI215" i="18"/>
  <c r="Q215" i="18"/>
  <c r="M215" i="18" s="1"/>
  <c r="H215" i="18"/>
  <c r="U215" i="18" s="1"/>
  <c r="F215" i="18"/>
  <c r="X215" i="18" s="1"/>
  <c r="L215" i="18"/>
  <c r="AC215" i="18" s="1"/>
  <c r="J215" i="18"/>
  <c r="Z215" i="18" s="1"/>
  <c r="I215" i="18"/>
  <c r="V215" i="18" s="1"/>
  <c r="G215" i="18"/>
  <c r="Y215" i="18" s="1"/>
  <c r="W214" i="18"/>
  <c r="AG215" i="18"/>
  <c r="AF215" i="18"/>
  <c r="AH215" i="18"/>
  <c r="U213" i="18"/>
  <c r="T213" i="18"/>
  <c r="W213" i="18"/>
  <c r="V213" i="18"/>
  <c r="B217" i="18"/>
  <c r="AM216" i="18"/>
  <c r="AT216" i="18"/>
  <c r="AF216" i="18" l="1"/>
  <c r="S216" i="18"/>
  <c r="R216" i="18"/>
  <c r="E217" i="18"/>
  <c r="C217" i="18"/>
  <c r="AF217" i="18" s="1"/>
  <c r="D217" i="18"/>
  <c r="K215" i="18"/>
  <c r="AA215" i="18" s="1"/>
  <c r="AD215" i="18"/>
  <c r="AE215" i="18"/>
  <c r="W215" i="18"/>
  <c r="AB215" i="18"/>
  <c r="T215" i="18"/>
  <c r="M216" i="18"/>
  <c r="AD216" i="18" s="1"/>
  <c r="K216" i="18"/>
  <c r="AA216" i="18" s="1"/>
  <c r="AH216" i="18"/>
  <c r="N216" i="18"/>
  <c r="O216" i="18"/>
  <c r="AG216" i="18"/>
  <c r="AT217" i="18"/>
  <c r="B218" i="18"/>
  <c r="AM217" i="18"/>
  <c r="P216" i="18"/>
  <c r="S217" i="18" l="1"/>
  <c r="R217" i="18"/>
  <c r="E218" i="18"/>
  <c r="C218" i="18"/>
  <c r="N218" i="18" s="1"/>
  <c r="D218" i="18"/>
  <c r="P218" i="18" s="1"/>
  <c r="AE216" i="18"/>
  <c r="N217" i="18"/>
  <c r="F217" i="18" s="1"/>
  <c r="X217" i="18" s="1"/>
  <c r="AI217" i="18"/>
  <c r="J216" i="18"/>
  <c r="Z216" i="18" s="1"/>
  <c r="L216" i="18"/>
  <c r="P217" i="18"/>
  <c r="Q217" i="18"/>
  <c r="O217" i="18"/>
  <c r="AG217" i="18"/>
  <c r="AH217" i="18"/>
  <c r="F216" i="18"/>
  <c r="X216" i="18" s="1"/>
  <c r="H216" i="18"/>
  <c r="B219" i="18"/>
  <c r="AM218" i="18"/>
  <c r="AT218" i="18"/>
  <c r="I216" i="18"/>
  <c r="G216" i="18"/>
  <c r="Y216" i="18" s="1"/>
  <c r="Q218" i="18" l="1"/>
  <c r="S218" i="18"/>
  <c r="R218" i="18"/>
  <c r="AG218" i="18"/>
  <c r="E219" i="18"/>
  <c r="C219" i="18"/>
  <c r="D219" i="18"/>
  <c r="H217" i="18"/>
  <c r="AI218" i="18"/>
  <c r="O218" i="18"/>
  <c r="I218" i="18" s="1"/>
  <c r="H218" i="18"/>
  <c r="U218" i="18" s="1"/>
  <c r="F218" i="18"/>
  <c r="X218" i="18" s="1"/>
  <c r="K218" i="18"/>
  <c r="AA218" i="18" s="1"/>
  <c r="M218" i="18"/>
  <c r="AE218" i="18" s="1"/>
  <c r="AT219" i="18"/>
  <c r="B220" i="18"/>
  <c r="AM219" i="18"/>
  <c r="K217" i="18"/>
  <c r="AA217" i="18" s="1"/>
  <c r="M217" i="18"/>
  <c r="AC216" i="18"/>
  <c r="AB216" i="18"/>
  <c r="V216" i="18"/>
  <c r="W216" i="18"/>
  <c r="L218" i="18"/>
  <c r="AB218" i="18" s="1"/>
  <c r="J218" i="18"/>
  <c r="Z218" i="18" s="1"/>
  <c r="AF218" i="18"/>
  <c r="AH218" i="18"/>
  <c r="T216" i="18"/>
  <c r="U216" i="18"/>
  <c r="G217" i="18"/>
  <c r="Y217" i="18" s="1"/>
  <c r="I217" i="18"/>
  <c r="J217" i="18"/>
  <c r="Z217" i="18" s="1"/>
  <c r="L217" i="18"/>
  <c r="S219" i="18" l="1"/>
  <c r="R219" i="18"/>
  <c r="E220" i="18"/>
  <c r="C220" i="18"/>
  <c r="AI220" i="18" s="1"/>
  <c r="D220" i="18"/>
  <c r="P220" i="18" s="1"/>
  <c r="T218" i="18"/>
  <c r="AC218" i="18"/>
  <c r="G218" i="18"/>
  <c r="Y218" i="18" s="1"/>
  <c r="U217" i="18"/>
  <c r="T217" i="18"/>
  <c r="V218" i="18"/>
  <c r="W218" i="18"/>
  <c r="W217" i="18"/>
  <c r="V217" i="18"/>
  <c r="AE217" i="18"/>
  <c r="AD217" i="18"/>
  <c r="N219" i="18"/>
  <c r="P219" i="18"/>
  <c r="AF219" i="18"/>
  <c r="AD218" i="18"/>
  <c r="O219" i="18"/>
  <c r="Q219" i="18"/>
  <c r="AI219" i="18"/>
  <c r="AC217" i="18"/>
  <c r="AB217" i="18"/>
  <c r="AG219" i="18"/>
  <c r="AH219" i="18"/>
  <c r="B221" i="18"/>
  <c r="AM220" i="18"/>
  <c r="AT220" i="18"/>
  <c r="AH220" i="18" l="1"/>
  <c r="S220" i="18"/>
  <c r="R220" i="18"/>
  <c r="E221" i="18"/>
  <c r="D221" i="18"/>
  <c r="P221" i="18" s="1"/>
  <c r="C221" i="18"/>
  <c r="AH221" i="18" s="1"/>
  <c r="AG220" i="18"/>
  <c r="N220" i="18"/>
  <c r="H220" i="18" s="1"/>
  <c r="O220" i="18"/>
  <c r="G220" i="18" s="1"/>
  <c r="Y220" i="18" s="1"/>
  <c r="AF220" i="18"/>
  <c r="Q220" i="18"/>
  <c r="I219" i="18"/>
  <c r="G219" i="18"/>
  <c r="Y219" i="18" s="1"/>
  <c r="L219" i="18"/>
  <c r="J219" i="18"/>
  <c r="Z219" i="18" s="1"/>
  <c r="F220" i="18"/>
  <c r="X220" i="18" s="1"/>
  <c r="J220" i="18"/>
  <c r="Z220" i="18" s="1"/>
  <c r="L220" i="18"/>
  <c r="AC220" i="18" s="1"/>
  <c r="H219" i="18"/>
  <c r="F219" i="18"/>
  <c r="X219" i="18" s="1"/>
  <c r="AT221" i="18"/>
  <c r="B222" i="18"/>
  <c r="AM221" i="18"/>
  <c r="M219" i="18"/>
  <c r="K219" i="18"/>
  <c r="AA219" i="18" s="1"/>
  <c r="AG221" i="18" l="1"/>
  <c r="Q221" i="18"/>
  <c r="K221" i="18" s="1"/>
  <c r="AA221" i="18" s="1"/>
  <c r="S221" i="18"/>
  <c r="R221" i="18"/>
  <c r="E222" i="18"/>
  <c r="D222" i="18"/>
  <c r="Q222" i="18" s="1"/>
  <c r="C222" i="18"/>
  <c r="AG222" i="18" s="1"/>
  <c r="I220" i="18"/>
  <c r="W220" i="18" s="1"/>
  <c r="T220" i="18"/>
  <c r="U220" i="18"/>
  <c r="N221" i="18"/>
  <c r="H221" i="18" s="1"/>
  <c r="AF221" i="18"/>
  <c r="AI221" i="18"/>
  <c r="O221" i="18"/>
  <c r="I221" i="18" s="1"/>
  <c r="F221" i="18"/>
  <c r="X221" i="18" s="1"/>
  <c r="AB220" i="18"/>
  <c r="M221" i="18"/>
  <c r="AD221" i="18" s="1"/>
  <c r="J221" i="18"/>
  <c r="Z221" i="18" s="1"/>
  <c r="L221" i="18"/>
  <c r="AC221" i="18" s="1"/>
  <c r="T219" i="18"/>
  <c r="U219" i="18"/>
  <c r="AE219" i="18"/>
  <c r="AD219" i="18"/>
  <c r="B223" i="18"/>
  <c r="AM222" i="18"/>
  <c r="AT222" i="18"/>
  <c r="W219" i="18"/>
  <c r="V219" i="18"/>
  <c r="M220" i="18"/>
  <c r="K220" i="18"/>
  <c r="AA220" i="18" s="1"/>
  <c r="AC219" i="18"/>
  <c r="AB219" i="18"/>
  <c r="R222" i="18" l="1"/>
  <c r="S222" i="18"/>
  <c r="V220" i="18"/>
  <c r="E223" i="18"/>
  <c r="C223" i="18"/>
  <c r="N223" i="18" s="1"/>
  <c r="D223" i="18"/>
  <c r="P223" i="18" s="1"/>
  <c r="U221" i="18"/>
  <c r="T221" i="18"/>
  <c r="AF222" i="18"/>
  <c r="N222" i="18"/>
  <c r="H222" i="18" s="1"/>
  <c r="U222" i="18" s="1"/>
  <c r="AI222" i="18"/>
  <c r="O222" i="18"/>
  <c r="G222" i="18" s="1"/>
  <c r="Y222" i="18" s="1"/>
  <c r="G221" i="18"/>
  <c r="Y221" i="18" s="1"/>
  <c r="W221" i="18"/>
  <c r="V221" i="18"/>
  <c r="AH222" i="18"/>
  <c r="AB221" i="18"/>
  <c r="P222" i="18"/>
  <c r="AE221" i="18"/>
  <c r="AD220" i="18"/>
  <c r="AE220" i="18"/>
  <c r="K222" i="18"/>
  <c r="AA222" i="18" s="1"/>
  <c r="M222" i="18"/>
  <c r="AD222" i="18" s="1"/>
  <c r="I222" i="18"/>
  <c r="W222" i="18" s="1"/>
  <c r="AT223" i="18"/>
  <c r="B224" i="18"/>
  <c r="AM223" i="18"/>
  <c r="R223" i="18" l="1"/>
  <c r="S223" i="18"/>
  <c r="E224" i="18"/>
  <c r="C224" i="18"/>
  <c r="D224" i="18"/>
  <c r="F222" i="18"/>
  <c r="X222" i="18" s="1"/>
  <c r="AE222" i="18"/>
  <c r="AG223" i="18"/>
  <c r="AF223" i="18"/>
  <c r="AH223" i="18"/>
  <c r="T222" i="18"/>
  <c r="H223" i="18"/>
  <c r="U223" i="18" s="1"/>
  <c r="F223" i="18"/>
  <c r="X223" i="18" s="1"/>
  <c r="B225" i="18"/>
  <c r="AM224" i="18"/>
  <c r="AT224" i="18"/>
  <c r="V222" i="18"/>
  <c r="L222" i="18"/>
  <c r="J222" i="18"/>
  <c r="Z222" i="18" s="1"/>
  <c r="L223" i="18"/>
  <c r="AB223" i="18" s="1"/>
  <c r="J223" i="18"/>
  <c r="Z223" i="18" s="1"/>
  <c r="O223" i="18"/>
  <c r="Q223" i="18"/>
  <c r="AI223" i="18"/>
  <c r="S224" i="18" l="1"/>
  <c r="R224" i="18"/>
  <c r="E225" i="18"/>
  <c r="C225" i="18"/>
  <c r="AG225" i="18" s="1"/>
  <c r="D225" i="18"/>
  <c r="Q225" i="18" s="1"/>
  <c r="AC223" i="18"/>
  <c r="P224" i="18"/>
  <c r="AB222" i="18"/>
  <c r="AC222" i="18"/>
  <c r="M223" i="18"/>
  <c r="K223" i="18"/>
  <c r="AA223" i="18" s="1"/>
  <c r="AF224" i="18"/>
  <c r="Q224" i="18"/>
  <c r="AI224" i="18"/>
  <c r="I223" i="18"/>
  <c r="G223" i="18"/>
  <c r="Y223" i="18" s="1"/>
  <c r="AH224" i="18"/>
  <c r="N224" i="18"/>
  <c r="O224" i="18"/>
  <c r="AG224" i="18"/>
  <c r="AT225" i="18"/>
  <c r="B226" i="18"/>
  <c r="AM225" i="18"/>
  <c r="T223" i="18"/>
  <c r="S225" i="18" l="1"/>
  <c r="R225" i="18"/>
  <c r="N225" i="18"/>
  <c r="F225" i="18" s="1"/>
  <c r="X225" i="18" s="1"/>
  <c r="E226" i="18"/>
  <c r="C226" i="18"/>
  <c r="AF226" i="18" s="1"/>
  <c r="D226" i="18"/>
  <c r="P226" i="18" s="1"/>
  <c r="AF225" i="18"/>
  <c r="AH225" i="18"/>
  <c r="O225" i="18"/>
  <c r="I225" i="18" s="1"/>
  <c r="AE223" i="18"/>
  <c r="AD223" i="18"/>
  <c r="AI225" i="18"/>
  <c r="B227" i="18"/>
  <c r="AM226" i="18"/>
  <c r="AT226" i="18"/>
  <c r="P225" i="18"/>
  <c r="I224" i="18"/>
  <c r="G224" i="18"/>
  <c r="Y224" i="18" s="1"/>
  <c r="W223" i="18"/>
  <c r="V223" i="18"/>
  <c r="F224" i="18"/>
  <c r="X224" i="18" s="1"/>
  <c r="H224" i="18"/>
  <c r="J224" i="18"/>
  <c r="Z224" i="18" s="1"/>
  <c r="L224" i="18"/>
  <c r="K225" i="18"/>
  <c r="AA225" i="18" s="1"/>
  <c r="M225" i="18"/>
  <c r="AD225" i="18" s="1"/>
  <c r="M224" i="18"/>
  <c r="K224" i="18"/>
  <c r="AA224" i="18" s="1"/>
  <c r="N226" i="18" l="1"/>
  <c r="F226" i="18" s="1"/>
  <c r="X226" i="18" s="1"/>
  <c r="H225" i="18"/>
  <c r="U225" i="18" s="1"/>
  <c r="S226" i="18"/>
  <c r="R226" i="18"/>
  <c r="AH226" i="18"/>
  <c r="E227" i="18"/>
  <c r="C227" i="18"/>
  <c r="O227" i="18" s="1"/>
  <c r="D227" i="18"/>
  <c r="P227" i="18" s="1"/>
  <c r="G225" i="18"/>
  <c r="Y225" i="18" s="1"/>
  <c r="W225" i="18"/>
  <c r="V225" i="18"/>
  <c r="AD224" i="18"/>
  <c r="AE224" i="18"/>
  <c r="AE225" i="18"/>
  <c r="L226" i="18"/>
  <c r="AC226" i="18" s="1"/>
  <c r="J226" i="18"/>
  <c r="Z226" i="18" s="1"/>
  <c r="AC224" i="18"/>
  <c r="AB224" i="18"/>
  <c r="W224" i="18"/>
  <c r="V224" i="18"/>
  <c r="H226" i="18"/>
  <c r="U226" i="18" s="1"/>
  <c r="Q226" i="18"/>
  <c r="AI226" i="18"/>
  <c r="O226" i="18"/>
  <c r="AG226" i="18"/>
  <c r="J225" i="18"/>
  <c r="Z225" i="18" s="1"/>
  <c r="L225" i="18"/>
  <c r="U224" i="18"/>
  <c r="T224" i="18"/>
  <c r="AT227" i="18"/>
  <c r="B228" i="18"/>
  <c r="AM227" i="18"/>
  <c r="Q227" i="18" l="1"/>
  <c r="AI227" i="18"/>
  <c r="T225" i="18"/>
  <c r="S227" i="18"/>
  <c r="R227" i="18"/>
  <c r="N227" i="18"/>
  <c r="F227" i="18" s="1"/>
  <c r="X227" i="18" s="1"/>
  <c r="E228" i="18"/>
  <c r="C228" i="18"/>
  <c r="D228" i="18"/>
  <c r="AB226" i="18"/>
  <c r="L227" i="18"/>
  <c r="AC227" i="18" s="1"/>
  <c r="J227" i="18"/>
  <c r="Z227" i="18" s="1"/>
  <c r="M227" i="18"/>
  <c r="AD227" i="18" s="1"/>
  <c r="K227" i="18"/>
  <c r="AA227" i="18" s="1"/>
  <c r="B229" i="18"/>
  <c r="AM228" i="18"/>
  <c r="AT228" i="18"/>
  <c r="K226" i="18"/>
  <c r="AA226" i="18" s="1"/>
  <c r="M226" i="18"/>
  <c r="I227" i="18"/>
  <c r="V227" i="18" s="1"/>
  <c r="G227" i="18"/>
  <c r="Y227" i="18" s="1"/>
  <c r="T226" i="18"/>
  <c r="G226" i="18"/>
  <c r="Y226" i="18" s="1"/>
  <c r="I226" i="18"/>
  <c r="AG227" i="18"/>
  <c r="AF227" i="18"/>
  <c r="AH227" i="18"/>
  <c r="AC225" i="18"/>
  <c r="AB225" i="18"/>
  <c r="W227" i="18" l="1"/>
  <c r="H227" i="18"/>
  <c r="U227" i="18" s="1"/>
  <c r="S228" i="18"/>
  <c r="R228" i="18"/>
  <c r="E229" i="18"/>
  <c r="D229" i="18"/>
  <c r="P229" i="18" s="1"/>
  <c r="C229" i="18"/>
  <c r="N229" i="18" s="1"/>
  <c r="AE227" i="18"/>
  <c r="AB227" i="18"/>
  <c r="P228" i="18"/>
  <c r="W226" i="18"/>
  <c r="V226" i="18"/>
  <c r="AE226" i="18"/>
  <c r="AD226" i="18"/>
  <c r="AF228" i="18"/>
  <c r="Q228" i="18"/>
  <c r="AI228" i="18"/>
  <c r="AH228" i="18"/>
  <c r="N228" i="18"/>
  <c r="O228" i="18"/>
  <c r="AG228" i="18"/>
  <c r="AT229" i="18"/>
  <c r="B230" i="18"/>
  <c r="AM229" i="18"/>
  <c r="T227" i="18" l="1"/>
  <c r="S229" i="18"/>
  <c r="R229" i="18"/>
  <c r="AI229" i="18"/>
  <c r="E230" i="18"/>
  <c r="D230" i="18"/>
  <c r="C230" i="18"/>
  <c r="AF230" i="18" s="1"/>
  <c r="F229" i="18"/>
  <c r="X229" i="18" s="1"/>
  <c r="H229" i="18"/>
  <c r="U229" i="18" s="1"/>
  <c r="I228" i="18"/>
  <c r="G228" i="18"/>
  <c r="Y228" i="18" s="1"/>
  <c r="J228" i="18"/>
  <c r="Z228" i="18" s="1"/>
  <c r="L228" i="18"/>
  <c r="Q229" i="18"/>
  <c r="O229" i="18"/>
  <c r="AG229" i="18"/>
  <c r="AH229" i="18"/>
  <c r="AF229" i="18"/>
  <c r="B231" i="18"/>
  <c r="AM230" i="18"/>
  <c r="AT230" i="18"/>
  <c r="P230" i="18"/>
  <c r="J229" i="18"/>
  <c r="Z229" i="18" s="1"/>
  <c r="L229" i="18"/>
  <c r="AB229" i="18" s="1"/>
  <c r="F228" i="18"/>
  <c r="X228" i="18" s="1"/>
  <c r="H228" i="18"/>
  <c r="M228" i="18"/>
  <c r="K228" i="18"/>
  <c r="AA228" i="18" s="1"/>
  <c r="R230" i="18" l="1"/>
  <c r="S230" i="18"/>
  <c r="E231" i="18"/>
  <c r="C231" i="18"/>
  <c r="D231" i="18"/>
  <c r="Q231" i="18" s="1"/>
  <c r="N230" i="18"/>
  <c r="H230" i="18" s="1"/>
  <c r="U230" i="18" s="1"/>
  <c r="AH230" i="18"/>
  <c r="T229" i="18"/>
  <c r="AD228" i="18"/>
  <c r="AE228" i="18"/>
  <c r="AC229" i="18"/>
  <c r="L230" i="18"/>
  <c r="AB230" i="18" s="1"/>
  <c r="J230" i="18"/>
  <c r="Z230" i="18" s="1"/>
  <c r="K229" i="18"/>
  <c r="AA229" i="18" s="1"/>
  <c r="M229" i="18"/>
  <c r="AC228" i="18"/>
  <c r="AB228" i="18"/>
  <c r="T228" i="18"/>
  <c r="U228" i="18"/>
  <c r="Q230" i="18"/>
  <c r="AI230" i="18"/>
  <c r="O230" i="18"/>
  <c r="AG230" i="18"/>
  <c r="AT231" i="18"/>
  <c r="B232" i="18"/>
  <c r="AM231" i="18"/>
  <c r="G229" i="18"/>
  <c r="Y229" i="18" s="1"/>
  <c r="I229" i="18"/>
  <c r="W228" i="18"/>
  <c r="V228" i="18"/>
  <c r="F230" i="18" l="1"/>
  <c r="X230" i="18" s="1"/>
  <c r="R231" i="18"/>
  <c r="S231" i="18"/>
  <c r="AC230" i="18"/>
  <c r="E232" i="18"/>
  <c r="C232" i="18"/>
  <c r="AH232" i="18" s="1"/>
  <c r="D232" i="18"/>
  <c r="Q232" i="18" s="1"/>
  <c r="AG231" i="18"/>
  <c r="AF231" i="18"/>
  <c r="AH231" i="18"/>
  <c r="N231" i="18"/>
  <c r="P231" i="18"/>
  <c r="AD229" i="18"/>
  <c r="AE229" i="18"/>
  <c r="O231" i="18"/>
  <c r="M231" i="18"/>
  <c r="AE231" i="18" s="1"/>
  <c r="K231" i="18"/>
  <c r="AA231" i="18" s="1"/>
  <c r="AI231" i="18"/>
  <c r="G230" i="18"/>
  <c r="Y230" i="18" s="1"/>
  <c r="I230" i="18"/>
  <c r="T230" i="18"/>
  <c r="W229" i="18"/>
  <c r="V229" i="18"/>
  <c r="B233" i="18"/>
  <c r="AM232" i="18"/>
  <c r="AT232" i="18"/>
  <c r="K230" i="18"/>
  <c r="AA230" i="18" s="1"/>
  <c r="M230" i="18"/>
  <c r="S232" i="18" l="1"/>
  <c r="R232" i="18"/>
  <c r="E233" i="18"/>
  <c r="C233" i="18"/>
  <c r="N233" i="18" s="1"/>
  <c r="D233" i="18"/>
  <c r="Q233" i="18" s="1"/>
  <c r="P232" i="18"/>
  <c r="J232" i="18" s="1"/>
  <c r="Z232" i="18" s="1"/>
  <c r="M232" i="18"/>
  <c r="AD232" i="18" s="1"/>
  <c r="K232" i="18"/>
  <c r="AA232" i="18" s="1"/>
  <c r="I231" i="18"/>
  <c r="G231" i="18"/>
  <c r="Y231" i="18" s="1"/>
  <c r="H231" i="18"/>
  <c r="F231" i="18"/>
  <c r="X231" i="18" s="1"/>
  <c r="W230" i="18"/>
  <c r="V230" i="18"/>
  <c r="N232" i="18"/>
  <c r="O232" i="18"/>
  <c r="AG232" i="18"/>
  <c r="AT233" i="18"/>
  <c r="B234" i="18"/>
  <c r="AM233" i="18"/>
  <c r="L231" i="18"/>
  <c r="J231" i="18"/>
  <c r="Z231" i="18" s="1"/>
  <c r="AD231" i="18"/>
  <c r="AE230" i="18"/>
  <c r="AD230" i="18"/>
  <c r="AF232" i="18"/>
  <c r="AI232" i="18"/>
  <c r="S233" i="18" l="1"/>
  <c r="R233" i="18"/>
  <c r="L232" i="18"/>
  <c r="AC232" i="18" s="1"/>
  <c r="E234" i="18"/>
  <c r="C234" i="18"/>
  <c r="N234" i="18" s="1"/>
  <c r="D234" i="18"/>
  <c r="Q234" i="18" s="1"/>
  <c r="AH233" i="18"/>
  <c r="AI233" i="18"/>
  <c r="O233" i="18"/>
  <c r="I233" i="18" s="1"/>
  <c r="W233" i="18" s="1"/>
  <c r="AE232" i="18"/>
  <c r="AG233" i="18"/>
  <c r="AF233" i="18"/>
  <c r="F233" i="18"/>
  <c r="X233" i="18" s="1"/>
  <c r="H233" i="18"/>
  <c r="U233" i="18" s="1"/>
  <c r="K233" i="18"/>
  <c r="AA233" i="18" s="1"/>
  <c r="M233" i="18"/>
  <c r="AD233" i="18" s="1"/>
  <c r="G233" i="18"/>
  <c r="Y233" i="18" s="1"/>
  <c r="AC231" i="18"/>
  <c r="AB231" i="18"/>
  <c r="P233" i="18"/>
  <c r="I232" i="18"/>
  <c r="G232" i="18"/>
  <c r="Y232" i="18" s="1"/>
  <c r="U231" i="18"/>
  <c r="T231" i="18"/>
  <c r="F232" i="18"/>
  <c r="X232" i="18" s="1"/>
  <c r="H232" i="18"/>
  <c r="B235" i="18"/>
  <c r="AM234" i="18"/>
  <c r="AT234" i="18"/>
  <c r="W231" i="18"/>
  <c r="V231" i="18"/>
  <c r="AF234" i="18" l="1"/>
  <c r="AB232" i="18"/>
  <c r="S234" i="18"/>
  <c r="R234" i="18"/>
  <c r="E235" i="18"/>
  <c r="C235" i="18"/>
  <c r="N235" i="18" s="1"/>
  <c r="D235" i="18"/>
  <c r="P235" i="18" s="1"/>
  <c r="V233" i="18"/>
  <c r="AE233" i="18"/>
  <c r="AI234" i="18"/>
  <c r="AH234" i="18"/>
  <c r="P234" i="18"/>
  <c r="H234" i="18"/>
  <c r="U234" i="18" s="1"/>
  <c r="F234" i="18"/>
  <c r="X234" i="18" s="1"/>
  <c r="K234" i="18"/>
  <c r="AA234" i="18" s="1"/>
  <c r="M234" i="18"/>
  <c r="AE234" i="18" s="1"/>
  <c r="O234" i="18"/>
  <c r="AG234" i="18"/>
  <c r="U232" i="18"/>
  <c r="T232" i="18"/>
  <c r="J233" i="18"/>
  <c r="Z233" i="18" s="1"/>
  <c r="L233" i="18"/>
  <c r="AT235" i="18"/>
  <c r="B236" i="18"/>
  <c r="AM235" i="18"/>
  <c r="W232" i="18"/>
  <c r="V232" i="18"/>
  <c r="T233" i="18"/>
  <c r="S235" i="18" l="1"/>
  <c r="R235" i="18"/>
  <c r="E236" i="18"/>
  <c r="C236" i="18"/>
  <c r="AG236" i="18" s="1"/>
  <c r="D236" i="18"/>
  <c r="P236" i="18" s="1"/>
  <c r="Q235" i="18"/>
  <c r="K235" i="18" s="1"/>
  <c r="AA235" i="18" s="1"/>
  <c r="AI235" i="18"/>
  <c r="O235" i="18"/>
  <c r="I235" i="18" s="1"/>
  <c r="H235" i="18"/>
  <c r="U235" i="18" s="1"/>
  <c r="F235" i="18"/>
  <c r="X235" i="18" s="1"/>
  <c r="AG235" i="18"/>
  <c r="AF235" i="18"/>
  <c r="AH235" i="18"/>
  <c r="AC233" i="18"/>
  <c r="AB233" i="18"/>
  <c r="L234" i="18"/>
  <c r="J234" i="18"/>
  <c r="Z234" i="18" s="1"/>
  <c r="B237" i="18"/>
  <c r="AM236" i="18"/>
  <c r="AT236" i="18"/>
  <c r="T234" i="18"/>
  <c r="AD234" i="18"/>
  <c r="L235" i="18"/>
  <c r="AC235" i="18" s="1"/>
  <c r="J235" i="18"/>
  <c r="Z235" i="18" s="1"/>
  <c r="G234" i="18"/>
  <c r="Y234" i="18" s="1"/>
  <c r="I234" i="18"/>
  <c r="M235" i="18" l="1"/>
  <c r="AE235" i="18" s="1"/>
  <c r="S236" i="18"/>
  <c r="R236" i="18"/>
  <c r="E237" i="18"/>
  <c r="D237" i="18"/>
  <c r="P237" i="18" s="1"/>
  <c r="C237" i="18"/>
  <c r="N237" i="18" s="1"/>
  <c r="AF236" i="18"/>
  <c r="AD235" i="18"/>
  <c r="V235" i="18"/>
  <c r="W235" i="18"/>
  <c r="T235" i="18"/>
  <c r="G235" i="18"/>
  <c r="Y235" i="18" s="1"/>
  <c r="AI236" i="18"/>
  <c r="AB235" i="18"/>
  <c r="Q236" i="18"/>
  <c r="M236" i="18" s="1"/>
  <c r="J236" i="18"/>
  <c r="Z236" i="18" s="1"/>
  <c r="L236" i="18"/>
  <c r="AB236" i="18" s="1"/>
  <c r="AB234" i="18"/>
  <c r="AC234" i="18"/>
  <c r="W234" i="18"/>
  <c r="V234" i="18"/>
  <c r="AH236" i="18"/>
  <c r="N236" i="18"/>
  <c r="O236" i="18"/>
  <c r="AT237" i="18"/>
  <c r="B238" i="18"/>
  <c r="AM237" i="18"/>
  <c r="S237" i="18" l="1"/>
  <c r="R237" i="18"/>
  <c r="E238" i="18"/>
  <c r="D238" i="18"/>
  <c r="P238" i="18" s="1"/>
  <c r="C238" i="18"/>
  <c r="AG238" i="18" s="1"/>
  <c r="K236" i="18"/>
  <c r="AA236" i="18" s="1"/>
  <c r="AE236" i="18"/>
  <c r="AD236" i="18"/>
  <c r="Q237" i="18"/>
  <c r="K237" i="18" s="1"/>
  <c r="AA237" i="18" s="1"/>
  <c r="F237" i="18"/>
  <c r="X237" i="18" s="1"/>
  <c r="H237" i="18"/>
  <c r="U237" i="18" s="1"/>
  <c r="AC236" i="18"/>
  <c r="AI237" i="18"/>
  <c r="B239" i="18"/>
  <c r="AM238" i="18"/>
  <c r="AT238" i="18"/>
  <c r="J237" i="18"/>
  <c r="Z237" i="18" s="1"/>
  <c r="L237" i="18"/>
  <c r="AC237" i="18" s="1"/>
  <c r="I236" i="18"/>
  <c r="G236" i="18"/>
  <c r="Y236" i="18" s="1"/>
  <c r="F236" i="18"/>
  <c r="X236" i="18" s="1"/>
  <c r="H236" i="18"/>
  <c r="O237" i="18"/>
  <c r="AG237" i="18"/>
  <c r="AH237" i="18"/>
  <c r="AF237" i="18"/>
  <c r="R238" i="18" l="1"/>
  <c r="S238" i="18"/>
  <c r="T237" i="18"/>
  <c r="O238" i="18"/>
  <c r="I238" i="18" s="1"/>
  <c r="AF238" i="18"/>
  <c r="E239" i="18"/>
  <c r="C239" i="18"/>
  <c r="D239" i="18"/>
  <c r="P239" i="18" s="1"/>
  <c r="M237" i="18"/>
  <c r="AD237" i="18" s="1"/>
  <c r="N238" i="18"/>
  <c r="H238" i="18" s="1"/>
  <c r="AI238" i="18"/>
  <c r="Q238" i="18"/>
  <c r="M238" i="18" s="1"/>
  <c r="AE238" i="18" s="1"/>
  <c r="AB237" i="18"/>
  <c r="G237" i="18"/>
  <c r="Y237" i="18" s="1"/>
  <c r="I237" i="18"/>
  <c r="V236" i="18"/>
  <c r="W236" i="18"/>
  <c r="AT239" i="18"/>
  <c r="B240" i="18"/>
  <c r="AM239" i="18"/>
  <c r="L238" i="18"/>
  <c r="AB238" i="18" s="1"/>
  <c r="J238" i="18"/>
  <c r="Z238" i="18" s="1"/>
  <c r="U236" i="18"/>
  <c r="T236" i="18"/>
  <c r="AH238" i="18"/>
  <c r="F238" i="18" l="1"/>
  <c r="X238" i="18" s="1"/>
  <c r="AE237" i="18"/>
  <c r="G238" i="18"/>
  <c r="Y238" i="18" s="1"/>
  <c r="V238" i="18"/>
  <c r="W238" i="18"/>
  <c r="R239" i="18"/>
  <c r="S239" i="18"/>
  <c r="K238" i="18"/>
  <c r="AA238" i="18" s="1"/>
  <c r="T238" i="18"/>
  <c r="U238" i="18"/>
  <c r="E240" i="18"/>
  <c r="C240" i="18"/>
  <c r="D240" i="18"/>
  <c r="P240" i="18" s="1"/>
  <c r="AC238" i="18"/>
  <c r="AD238" i="18"/>
  <c r="L239" i="18"/>
  <c r="AC239" i="18" s="1"/>
  <c r="J239" i="18"/>
  <c r="Z239" i="18" s="1"/>
  <c r="O239" i="18"/>
  <c r="Q239" i="18"/>
  <c r="AI239" i="18"/>
  <c r="W237" i="18"/>
  <c r="V237" i="18"/>
  <c r="AG239" i="18"/>
  <c r="AF239" i="18"/>
  <c r="AH239" i="18"/>
  <c r="B241" i="18"/>
  <c r="AM240" i="18"/>
  <c r="AT240" i="18"/>
  <c r="N239" i="18"/>
  <c r="S240" i="18" l="1"/>
  <c r="R240" i="18"/>
  <c r="E241" i="18"/>
  <c r="C241" i="18"/>
  <c r="N241" i="18" s="1"/>
  <c r="D241" i="18"/>
  <c r="P241" i="18" s="1"/>
  <c r="AB239" i="18"/>
  <c r="J240" i="18"/>
  <c r="Z240" i="18" s="1"/>
  <c r="L240" i="18"/>
  <c r="AC240" i="18" s="1"/>
  <c r="AH240" i="18"/>
  <c r="O240" i="18"/>
  <c r="AG240" i="18"/>
  <c r="AT241" i="18"/>
  <c r="B242" i="18"/>
  <c r="AM241" i="18"/>
  <c r="M239" i="18"/>
  <c r="K239" i="18"/>
  <c r="AA239" i="18" s="1"/>
  <c r="AF240" i="18"/>
  <c r="Q240" i="18"/>
  <c r="AI240" i="18"/>
  <c r="H239" i="18"/>
  <c r="F239" i="18"/>
  <c r="X239" i="18" s="1"/>
  <c r="N240" i="18"/>
  <c r="I239" i="18"/>
  <c r="G239" i="18"/>
  <c r="Y239" i="18" s="1"/>
  <c r="Q241" i="18" l="1"/>
  <c r="S241" i="18"/>
  <c r="R241" i="18"/>
  <c r="E242" i="18"/>
  <c r="C242" i="18"/>
  <c r="N242" i="18" s="1"/>
  <c r="D242" i="18"/>
  <c r="AB240" i="18"/>
  <c r="F241" i="18"/>
  <c r="X241" i="18" s="1"/>
  <c r="H241" i="18"/>
  <c r="U241" i="18" s="1"/>
  <c r="J241" i="18"/>
  <c r="Z241" i="18" s="1"/>
  <c r="L241" i="18"/>
  <c r="AC241" i="18" s="1"/>
  <c r="F240" i="18"/>
  <c r="X240" i="18" s="1"/>
  <c r="H240" i="18"/>
  <c r="U239" i="18"/>
  <c r="T239" i="18"/>
  <c r="AI241" i="18"/>
  <c r="B243" i="18"/>
  <c r="AM242" i="18"/>
  <c r="AT242" i="18"/>
  <c r="AE239" i="18"/>
  <c r="AD239" i="18"/>
  <c r="V239" i="18"/>
  <c r="W239" i="18"/>
  <c r="M240" i="18"/>
  <c r="K240" i="18"/>
  <c r="AA240" i="18" s="1"/>
  <c r="I240" i="18"/>
  <c r="G240" i="18"/>
  <c r="Y240" i="18" s="1"/>
  <c r="K241" i="18"/>
  <c r="AA241" i="18" s="1"/>
  <c r="M241" i="18"/>
  <c r="AD241" i="18" s="1"/>
  <c r="O241" i="18"/>
  <c r="AG241" i="18"/>
  <c r="AH241" i="18"/>
  <c r="AF241" i="18"/>
  <c r="AH242" i="18" l="1"/>
  <c r="S242" i="18"/>
  <c r="R242" i="18"/>
  <c r="AB241" i="18"/>
  <c r="E243" i="18"/>
  <c r="C243" i="18"/>
  <c r="D243" i="18"/>
  <c r="AF242" i="18"/>
  <c r="T241" i="18"/>
  <c r="AE241" i="18"/>
  <c r="P242" i="18"/>
  <c r="U240" i="18"/>
  <c r="T240" i="18"/>
  <c r="G241" i="18"/>
  <c r="Y241" i="18" s="1"/>
  <c r="I241" i="18"/>
  <c r="W240" i="18"/>
  <c r="V240" i="18"/>
  <c r="H242" i="18"/>
  <c r="U242" i="18" s="1"/>
  <c r="F242" i="18"/>
  <c r="X242" i="18" s="1"/>
  <c r="Q242" i="18"/>
  <c r="AI242" i="18"/>
  <c r="O242" i="18"/>
  <c r="AG242" i="18"/>
  <c r="AD240" i="18"/>
  <c r="AE240" i="18"/>
  <c r="AT243" i="18"/>
  <c r="B244" i="18"/>
  <c r="AM243" i="18"/>
  <c r="S243" i="18" l="1"/>
  <c r="R243" i="18"/>
  <c r="E244" i="18"/>
  <c r="C244" i="18"/>
  <c r="D244" i="18"/>
  <c r="Q244" i="18" s="1"/>
  <c r="B245" i="18"/>
  <c r="AM244" i="18"/>
  <c r="AT244" i="18"/>
  <c r="N243" i="18"/>
  <c r="P243" i="18"/>
  <c r="O243" i="18"/>
  <c r="Q243" i="18"/>
  <c r="AI243" i="18"/>
  <c r="K242" i="18"/>
  <c r="AA242" i="18" s="1"/>
  <c r="M242" i="18"/>
  <c r="L242" i="18"/>
  <c r="J242" i="18"/>
  <c r="Z242" i="18" s="1"/>
  <c r="G242" i="18"/>
  <c r="Y242" i="18" s="1"/>
  <c r="I242" i="18"/>
  <c r="AG243" i="18"/>
  <c r="AF243" i="18"/>
  <c r="AH243" i="18"/>
  <c r="V241" i="18"/>
  <c r="W241" i="18"/>
  <c r="T242" i="18"/>
  <c r="S244" i="18" l="1"/>
  <c r="R244" i="18"/>
  <c r="E245" i="18"/>
  <c r="D245" i="18"/>
  <c r="Q245" i="18" s="1"/>
  <c r="C245" i="18"/>
  <c r="P244" i="18"/>
  <c r="J244" i="18" s="1"/>
  <c r="Z244" i="18" s="1"/>
  <c r="M244" i="18"/>
  <c r="AD244" i="18" s="1"/>
  <c r="K244" i="18"/>
  <c r="AA244" i="18" s="1"/>
  <c r="AB242" i="18"/>
  <c r="AC242" i="18"/>
  <c r="H243" i="18"/>
  <c r="F243" i="18"/>
  <c r="X243" i="18" s="1"/>
  <c r="I243" i="18"/>
  <c r="G243" i="18"/>
  <c r="Y243" i="18" s="1"/>
  <c r="W242" i="18"/>
  <c r="V242" i="18"/>
  <c r="AD242" i="18"/>
  <c r="AE242" i="18"/>
  <c r="M243" i="18"/>
  <c r="K243" i="18"/>
  <c r="AA243" i="18" s="1"/>
  <c r="AH244" i="18"/>
  <c r="N244" i="18"/>
  <c r="O244" i="18"/>
  <c r="AG244" i="18"/>
  <c r="AT245" i="18"/>
  <c r="B246" i="18"/>
  <c r="AM245" i="18"/>
  <c r="L243" i="18"/>
  <c r="J243" i="18"/>
  <c r="Z243" i="18" s="1"/>
  <c r="AF244" i="18"/>
  <c r="AI244" i="18"/>
  <c r="L244" i="18" l="1"/>
  <c r="AC244" i="18" s="1"/>
  <c r="P245" i="18"/>
  <c r="J245" i="18" s="1"/>
  <c r="Z245" i="18" s="1"/>
  <c r="S245" i="18"/>
  <c r="R245" i="18"/>
  <c r="E246" i="18"/>
  <c r="D246" i="18"/>
  <c r="P246" i="18" s="1"/>
  <c r="C246" i="18"/>
  <c r="AG246" i="18" s="1"/>
  <c r="AE244" i="18"/>
  <c r="AI245" i="18"/>
  <c r="B247" i="18"/>
  <c r="AM246" i="18"/>
  <c r="AT246" i="18"/>
  <c r="AD243" i="18"/>
  <c r="AE243" i="18"/>
  <c r="AC243" i="18"/>
  <c r="AB243" i="18"/>
  <c r="N245" i="18"/>
  <c r="W243" i="18"/>
  <c r="V243" i="18"/>
  <c r="U243" i="18"/>
  <c r="T243" i="18"/>
  <c r="I244" i="18"/>
  <c r="G244" i="18"/>
  <c r="Y244" i="18" s="1"/>
  <c r="K245" i="18"/>
  <c r="AA245" i="18" s="1"/>
  <c r="M245" i="18"/>
  <c r="AE245" i="18" s="1"/>
  <c r="O245" i="18"/>
  <c r="AG245" i="18"/>
  <c r="AH245" i="18"/>
  <c r="AF245" i="18"/>
  <c r="F244" i="18"/>
  <c r="X244" i="18" s="1"/>
  <c r="H244" i="18"/>
  <c r="L245" i="18" l="1"/>
  <c r="AC245" i="18" s="1"/>
  <c r="AB244" i="18"/>
  <c r="R246" i="18"/>
  <c r="S246" i="18"/>
  <c r="E247" i="18"/>
  <c r="C247" i="18"/>
  <c r="N247" i="18" s="1"/>
  <c r="D247" i="18"/>
  <c r="P247" i="18" s="1"/>
  <c r="AH246" i="18"/>
  <c r="AD245" i="18"/>
  <c r="AF246" i="18"/>
  <c r="N246" i="18"/>
  <c r="H246" i="18" s="1"/>
  <c r="L246" i="18"/>
  <c r="AC246" i="18" s="1"/>
  <c r="J246" i="18"/>
  <c r="Z246" i="18" s="1"/>
  <c r="U244" i="18"/>
  <c r="T244" i="18"/>
  <c r="W244" i="18"/>
  <c r="V244" i="18"/>
  <c r="Q246" i="18"/>
  <c r="AI246" i="18"/>
  <c r="O246" i="18"/>
  <c r="F245" i="18"/>
  <c r="X245" i="18" s="1"/>
  <c r="H245" i="18"/>
  <c r="AT247" i="18"/>
  <c r="B248" i="18"/>
  <c r="AM247" i="18"/>
  <c r="G245" i="18"/>
  <c r="Y245" i="18" s="1"/>
  <c r="I245" i="18"/>
  <c r="AB245" i="18"/>
  <c r="R247" i="18" l="1"/>
  <c r="S247" i="18"/>
  <c r="E248" i="18"/>
  <c r="C248" i="18"/>
  <c r="D248" i="18"/>
  <c r="F246" i="18"/>
  <c r="X246" i="18" s="1"/>
  <c r="O247" i="18"/>
  <c r="I247" i="18" s="1"/>
  <c r="AI247" i="18"/>
  <c r="U246" i="18"/>
  <c r="T246" i="18"/>
  <c r="AB246" i="18"/>
  <c r="Q247" i="18"/>
  <c r="M247" i="18" s="1"/>
  <c r="L247" i="18"/>
  <c r="AC247" i="18" s="1"/>
  <c r="J247" i="18"/>
  <c r="Z247" i="18" s="1"/>
  <c r="H247" i="18"/>
  <c r="U247" i="18" s="1"/>
  <c r="F247" i="18"/>
  <c r="X247" i="18" s="1"/>
  <c r="B249" i="18"/>
  <c r="AM248" i="18"/>
  <c r="AT248" i="18"/>
  <c r="W245" i="18"/>
  <c r="V245" i="18"/>
  <c r="U245" i="18"/>
  <c r="T245" i="18"/>
  <c r="K246" i="18"/>
  <c r="AA246" i="18" s="1"/>
  <c r="M246" i="18"/>
  <c r="AG247" i="18"/>
  <c r="AF247" i="18"/>
  <c r="AH247" i="18"/>
  <c r="G246" i="18"/>
  <c r="Y246" i="18" s="1"/>
  <c r="I246" i="18"/>
  <c r="S248" i="18" l="1"/>
  <c r="R248" i="18"/>
  <c r="G247" i="18"/>
  <c r="Y247" i="18" s="1"/>
  <c r="K247" i="18"/>
  <c r="AA247" i="18" s="1"/>
  <c r="E249" i="18"/>
  <c r="C249" i="18"/>
  <c r="AF249" i="18" s="1"/>
  <c r="D249" i="18"/>
  <c r="P249" i="18" s="1"/>
  <c r="V247" i="18"/>
  <c r="W247" i="18"/>
  <c r="AB247" i="18"/>
  <c r="T247" i="18"/>
  <c r="AD247" i="18"/>
  <c r="AE247" i="18"/>
  <c r="P248" i="18"/>
  <c r="W246" i="18"/>
  <c r="V246" i="18"/>
  <c r="AF248" i="18"/>
  <c r="Q248" i="18"/>
  <c r="AI248" i="18"/>
  <c r="AD246" i="18"/>
  <c r="AE246" i="18"/>
  <c r="AH248" i="18"/>
  <c r="N248" i="18"/>
  <c r="O248" i="18"/>
  <c r="AG248" i="18"/>
  <c r="AT249" i="18"/>
  <c r="B250" i="18"/>
  <c r="AM249" i="18"/>
  <c r="S249" i="18" l="1"/>
  <c r="R249" i="18"/>
  <c r="E250" i="18"/>
  <c r="C250" i="18"/>
  <c r="D250" i="18"/>
  <c r="Q250" i="18" s="1"/>
  <c r="N249" i="18"/>
  <c r="H249" i="18" s="1"/>
  <c r="AI249" i="18"/>
  <c r="I248" i="18"/>
  <c r="G248" i="18"/>
  <c r="Y248" i="18" s="1"/>
  <c r="J248" i="18"/>
  <c r="Z248" i="18" s="1"/>
  <c r="L248" i="18"/>
  <c r="Q249" i="18"/>
  <c r="O249" i="18"/>
  <c r="AG249" i="18"/>
  <c r="AH249" i="18"/>
  <c r="B251" i="18"/>
  <c r="AM250" i="18"/>
  <c r="AT250" i="18"/>
  <c r="M248" i="18"/>
  <c r="K248" i="18"/>
  <c r="AA248" i="18" s="1"/>
  <c r="J249" i="18"/>
  <c r="Z249" i="18" s="1"/>
  <c r="L249" i="18"/>
  <c r="AB249" i="18" s="1"/>
  <c r="F248" i="18"/>
  <c r="X248" i="18" s="1"/>
  <c r="H248" i="18"/>
  <c r="S250" i="18" l="1"/>
  <c r="R250" i="18"/>
  <c r="E251" i="18"/>
  <c r="C251" i="18"/>
  <c r="D251" i="18"/>
  <c r="P251" i="18" s="1"/>
  <c r="F249" i="18"/>
  <c r="X249" i="18" s="1"/>
  <c r="U249" i="18"/>
  <c r="T249" i="18"/>
  <c r="AC249" i="18"/>
  <c r="P250" i="18"/>
  <c r="L250" i="18" s="1"/>
  <c r="K250" i="18"/>
  <c r="AA250" i="18" s="1"/>
  <c r="M250" i="18"/>
  <c r="AE250" i="18" s="1"/>
  <c r="G249" i="18"/>
  <c r="Y249" i="18" s="1"/>
  <c r="I249" i="18"/>
  <c r="AF250" i="18"/>
  <c r="AH250" i="18"/>
  <c r="AC248" i="18"/>
  <c r="AB248" i="18"/>
  <c r="T248" i="18"/>
  <c r="U248" i="18"/>
  <c r="AD248" i="18"/>
  <c r="AE248" i="18"/>
  <c r="AT251" i="18"/>
  <c r="B252" i="18"/>
  <c r="AM251" i="18"/>
  <c r="N250" i="18"/>
  <c r="AI250" i="18"/>
  <c r="O250" i="18"/>
  <c r="AG250" i="18"/>
  <c r="K249" i="18"/>
  <c r="AA249" i="18" s="1"/>
  <c r="M249" i="18"/>
  <c r="W248" i="18"/>
  <c r="V248" i="18"/>
  <c r="S251" i="18" l="1"/>
  <c r="R251" i="18"/>
  <c r="E252" i="18"/>
  <c r="C252" i="18"/>
  <c r="D252" i="18"/>
  <c r="Q252" i="18" s="1"/>
  <c r="J250" i="18"/>
  <c r="Z250" i="18" s="1"/>
  <c r="AC250" i="18"/>
  <c r="AB250" i="18"/>
  <c r="AD250" i="18"/>
  <c r="L251" i="18"/>
  <c r="AC251" i="18" s="1"/>
  <c r="J251" i="18"/>
  <c r="Z251" i="18" s="1"/>
  <c r="G250" i="18"/>
  <c r="Y250" i="18" s="1"/>
  <c r="I250" i="18"/>
  <c r="B253" i="18"/>
  <c r="AM252" i="18"/>
  <c r="AT252" i="18"/>
  <c r="O251" i="18"/>
  <c r="Q251" i="18"/>
  <c r="AI251" i="18"/>
  <c r="W249" i="18"/>
  <c r="V249" i="18"/>
  <c r="H250" i="18"/>
  <c r="F250" i="18"/>
  <c r="X250" i="18" s="1"/>
  <c r="AG251" i="18"/>
  <c r="AF251" i="18"/>
  <c r="AH251" i="18"/>
  <c r="AE249" i="18"/>
  <c r="AD249" i="18"/>
  <c r="N251" i="18"/>
  <c r="AB251" i="18" l="1"/>
  <c r="S252" i="18"/>
  <c r="R252" i="18"/>
  <c r="E253" i="18"/>
  <c r="D253" i="18"/>
  <c r="P253" i="18" s="1"/>
  <c r="C253" i="18"/>
  <c r="O253" i="18" s="1"/>
  <c r="P252" i="18"/>
  <c r="L252" i="18" s="1"/>
  <c r="M252" i="18"/>
  <c r="AE252" i="18" s="1"/>
  <c r="K252" i="18"/>
  <c r="AA252" i="18" s="1"/>
  <c r="M251" i="18"/>
  <c r="K251" i="18"/>
  <c r="AA251" i="18" s="1"/>
  <c r="H251" i="18"/>
  <c r="F251" i="18"/>
  <c r="X251" i="18" s="1"/>
  <c r="U250" i="18"/>
  <c r="T250" i="18"/>
  <c r="AH252" i="18"/>
  <c r="N252" i="18"/>
  <c r="O252" i="18"/>
  <c r="AG252" i="18"/>
  <c r="AT253" i="18"/>
  <c r="B254" i="18"/>
  <c r="AM253" i="18"/>
  <c r="I251" i="18"/>
  <c r="G251" i="18"/>
  <c r="Y251" i="18" s="1"/>
  <c r="AF252" i="18"/>
  <c r="AI252" i="18"/>
  <c r="W250" i="18"/>
  <c r="V250" i="18"/>
  <c r="S253" i="18" l="1"/>
  <c r="R253" i="18"/>
  <c r="E254" i="18"/>
  <c r="D254" i="18"/>
  <c r="P254" i="18" s="1"/>
  <c r="C254" i="18"/>
  <c r="AG254" i="18" s="1"/>
  <c r="J252" i="18"/>
  <c r="Z252" i="18" s="1"/>
  <c r="AD252" i="18"/>
  <c r="AB252" i="18"/>
  <c r="AC252" i="18"/>
  <c r="Q253" i="18"/>
  <c r="K253" i="18" s="1"/>
  <c r="AA253" i="18" s="1"/>
  <c r="AG253" i="18"/>
  <c r="AF253" i="18"/>
  <c r="AH253" i="18"/>
  <c r="AI253" i="18"/>
  <c r="J253" i="18"/>
  <c r="Z253" i="18" s="1"/>
  <c r="L253" i="18"/>
  <c r="AC253" i="18" s="1"/>
  <c r="B255" i="18"/>
  <c r="AM254" i="18"/>
  <c r="AT254" i="18"/>
  <c r="I252" i="18"/>
  <c r="G252" i="18"/>
  <c r="Y252" i="18" s="1"/>
  <c r="G253" i="18"/>
  <c r="Y253" i="18" s="1"/>
  <c r="I253" i="18"/>
  <c r="W253" i="18" s="1"/>
  <c r="F252" i="18"/>
  <c r="X252" i="18" s="1"/>
  <c r="H252" i="18"/>
  <c r="AD251" i="18"/>
  <c r="AE251" i="18"/>
  <c r="U251" i="18"/>
  <c r="T251" i="18"/>
  <c r="V251" i="18"/>
  <c r="W251" i="18"/>
  <c r="N253" i="18"/>
  <c r="AH254" i="18" l="1"/>
  <c r="R254" i="18"/>
  <c r="S254" i="18"/>
  <c r="E255" i="18"/>
  <c r="C255" i="18"/>
  <c r="D255" i="18"/>
  <c r="P255" i="18" s="1"/>
  <c r="AB253" i="18"/>
  <c r="M253" i="18"/>
  <c r="AF254" i="18"/>
  <c r="N254" i="18"/>
  <c r="H254" i="18" s="1"/>
  <c r="L254" i="18"/>
  <c r="AC254" i="18" s="1"/>
  <c r="J254" i="18"/>
  <c r="Z254" i="18" s="1"/>
  <c r="U252" i="18"/>
  <c r="T252" i="18"/>
  <c r="AT255" i="18"/>
  <c r="B256" i="18"/>
  <c r="AM255" i="18"/>
  <c r="V253" i="18"/>
  <c r="Q254" i="18"/>
  <c r="AI254" i="18"/>
  <c r="O254" i="18"/>
  <c r="V252" i="18"/>
  <c r="W252" i="18"/>
  <c r="F253" i="18"/>
  <c r="X253" i="18" s="1"/>
  <c r="H253" i="18"/>
  <c r="AB254" i="18" l="1"/>
  <c r="R255" i="18"/>
  <c r="S255" i="18"/>
  <c r="E256" i="18"/>
  <c r="C256" i="18"/>
  <c r="AI256" i="18" s="1"/>
  <c r="D256" i="18"/>
  <c r="P256" i="18" s="1"/>
  <c r="F254" i="18"/>
  <c r="X254" i="18" s="1"/>
  <c r="U254" i="18"/>
  <c r="T254" i="18"/>
  <c r="AE253" i="18"/>
  <c r="AD253" i="18"/>
  <c r="L255" i="18"/>
  <c r="AC255" i="18" s="1"/>
  <c r="J255" i="18"/>
  <c r="Z255" i="18" s="1"/>
  <c r="K254" i="18"/>
  <c r="AA254" i="18" s="1"/>
  <c r="M254" i="18"/>
  <c r="O255" i="18"/>
  <c r="Q255" i="18"/>
  <c r="AI255" i="18"/>
  <c r="G254" i="18"/>
  <c r="Y254" i="18" s="1"/>
  <c r="I254" i="18"/>
  <c r="B257" i="18"/>
  <c r="AM256" i="18"/>
  <c r="AT256" i="18"/>
  <c r="AG255" i="18"/>
  <c r="AF255" i="18"/>
  <c r="AH255" i="18"/>
  <c r="U253" i="18"/>
  <c r="T253" i="18"/>
  <c r="N255" i="18"/>
  <c r="S256" i="18" l="1"/>
  <c r="R256" i="18"/>
  <c r="E257" i="18"/>
  <c r="C257" i="18"/>
  <c r="O257" i="18" s="1"/>
  <c r="D257" i="18"/>
  <c r="P257" i="18" s="1"/>
  <c r="H255" i="18"/>
  <c r="F255" i="18"/>
  <c r="X255" i="18" s="1"/>
  <c r="AB255" i="18"/>
  <c r="W254" i="18"/>
  <c r="V254" i="18"/>
  <c r="M255" i="18"/>
  <c r="K255" i="18"/>
  <c r="AA255" i="18" s="1"/>
  <c r="J256" i="18"/>
  <c r="Z256" i="18" s="1"/>
  <c r="L256" i="18"/>
  <c r="AC256" i="18" s="1"/>
  <c r="AF256" i="18"/>
  <c r="Q256" i="18"/>
  <c r="I255" i="18"/>
  <c r="G255" i="18"/>
  <c r="Y255" i="18" s="1"/>
  <c r="AD254" i="18"/>
  <c r="AE254" i="18"/>
  <c r="AH256" i="18"/>
  <c r="N256" i="18"/>
  <c r="O256" i="18"/>
  <c r="AG256" i="18"/>
  <c r="AT257" i="18"/>
  <c r="B258" i="18"/>
  <c r="AM257" i="18"/>
  <c r="N257" i="18" l="1"/>
  <c r="AI257" i="18"/>
  <c r="S257" i="18"/>
  <c r="R257" i="18"/>
  <c r="E258" i="18"/>
  <c r="C258" i="18"/>
  <c r="AH258" i="18" s="1"/>
  <c r="D258" i="18"/>
  <c r="AF257" i="18"/>
  <c r="Q257" i="18"/>
  <c r="M257" i="18" s="1"/>
  <c r="AE257" i="18" s="1"/>
  <c r="AH257" i="18"/>
  <c r="AG257" i="18"/>
  <c r="J257" i="18"/>
  <c r="Z257" i="18" s="1"/>
  <c r="L257" i="18"/>
  <c r="AB257" i="18" s="1"/>
  <c r="B259" i="18"/>
  <c r="AM258" i="18"/>
  <c r="AT258" i="18"/>
  <c r="F256" i="18"/>
  <c r="X256" i="18" s="1"/>
  <c r="H256" i="18"/>
  <c r="V255" i="18"/>
  <c r="W255" i="18"/>
  <c r="AB256" i="18"/>
  <c r="G257" i="18"/>
  <c r="Y257" i="18" s="1"/>
  <c r="I257" i="18"/>
  <c r="W257" i="18" s="1"/>
  <c r="M256" i="18"/>
  <c r="K256" i="18"/>
  <c r="AA256" i="18" s="1"/>
  <c r="U255" i="18"/>
  <c r="T255" i="18"/>
  <c r="F257" i="18"/>
  <c r="X257" i="18" s="1"/>
  <c r="H257" i="18"/>
  <c r="U257" i="18" s="1"/>
  <c r="I256" i="18"/>
  <c r="G256" i="18"/>
  <c r="Y256" i="18" s="1"/>
  <c r="AE255" i="18"/>
  <c r="AD255" i="18"/>
  <c r="N258" i="18" l="1"/>
  <c r="S258" i="18"/>
  <c r="R258" i="18"/>
  <c r="E259" i="18"/>
  <c r="C259" i="18"/>
  <c r="N259" i="18" s="1"/>
  <c r="D259" i="18"/>
  <c r="P259" i="18" s="1"/>
  <c r="K257" i="18"/>
  <c r="AA257" i="18" s="1"/>
  <c r="AF258" i="18"/>
  <c r="AD257" i="18"/>
  <c r="V257" i="18"/>
  <c r="P258" i="18"/>
  <c r="AD256" i="18"/>
  <c r="AE256" i="18"/>
  <c r="U256" i="18"/>
  <c r="T256" i="18"/>
  <c r="AC257" i="18"/>
  <c r="H258" i="18"/>
  <c r="U258" i="18" s="1"/>
  <c r="F258" i="18"/>
  <c r="X258" i="18" s="1"/>
  <c r="Q258" i="18"/>
  <c r="AI258" i="18"/>
  <c r="O258" i="18"/>
  <c r="AG258" i="18"/>
  <c r="V256" i="18"/>
  <c r="W256" i="18"/>
  <c r="T257" i="18"/>
  <c r="AT259" i="18"/>
  <c r="B260" i="18"/>
  <c r="AM259" i="18"/>
  <c r="Q259" i="18" l="1"/>
  <c r="S259" i="18"/>
  <c r="R259" i="18"/>
  <c r="E260" i="18"/>
  <c r="C260" i="18"/>
  <c r="AG260" i="18" s="1"/>
  <c r="D260" i="18"/>
  <c r="Q260" i="18" s="1"/>
  <c r="AI259" i="18"/>
  <c r="O259" i="18"/>
  <c r="G259" i="18" s="1"/>
  <c r="Y259" i="18" s="1"/>
  <c r="L259" i="18"/>
  <c r="AC259" i="18" s="1"/>
  <c r="J259" i="18"/>
  <c r="Z259" i="18" s="1"/>
  <c r="H259" i="18"/>
  <c r="T259" i="18" s="1"/>
  <c r="F259" i="18"/>
  <c r="X259" i="18" s="1"/>
  <c r="L258" i="18"/>
  <c r="J258" i="18"/>
  <c r="Z258" i="18" s="1"/>
  <c r="AG259" i="18"/>
  <c r="AH259" i="18"/>
  <c r="G258" i="18"/>
  <c r="Y258" i="18" s="1"/>
  <c r="I258" i="18"/>
  <c r="T258" i="18"/>
  <c r="M259" i="18"/>
  <c r="AD259" i="18" s="1"/>
  <c r="K259" i="18"/>
  <c r="AA259" i="18" s="1"/>
  <c r="AF259" i="18"/>
  <c r="K258" i="18"/>
  <c r="AA258" i="18" s="1"/>
  <c r="M258" i="18"/>
  <c r="AT260" i="18"/>
  <c r="B261" i="18"/>
  <c r="AM260" i="18"/>
  <c r="I259" i="18" l="1"/>
  <c r="V259" i="18" s="1"/>
  <c r="N260" i="18"/>
  <c r="F260" i="18" s="1"/>
  <c r="X260" i="18" s="1"/>
  <c r="S260" i="18"/>
  <c r="R260" i="18"/>
  <c r="E261" i="18"/>
  <c r="D261" i="18"/>
  <c r="Q261" i="18" s="1"/>
  <c r="C261" i="18"/>
  <c r="AI261" i="18" s="1"/>
  <c r="U259" i="18"/>
  <c r="AB259" i="18"/>
  <c r="O260" i="18"/>
  <c r="G260" i="18" s="1"/>
  <c r="Y260" i="18" s="1"/>
  <c r="AB258" i="18"/>
  <c r="AC258" i="18"/>
  <c r="AE259" i="18"/>
  <c r="B262" i="18"/>
  <c r="AM261" i="18"/>
  <c r="AT261" i="18"/>
  <c r="AF260" i="18"/>
  <c r="AI260" i="18"/>
  <c r="AH260" i="18"/>
  <c r="W258" i="18"/>
  <c r="V258" i="18"/>
  <c r="K260" i="18"/>
  <c r="AA260" i="18" s="1"/>
  <c r="M260" i="18"/>
  <c r="AE260" i="18" s="1"/>
  <c r="P260" i="18"/>
  <c r="AE258" i="18"/>
  <c r="AD258" i="18"/>
  <c r="W259" i="18" l="1"/>
  <c r="H260" i="18"/>
  <c r="S261" i="18"/>
  <c r="R261" i="18"/>
  <c r="E262" i="18"/>
  <c r="D262" i="18"/>
  <c r="P262" i="18" s="1"/>
  <c r="C262" i="18"/>
  <c r="AF262" i="18" s="1"/>
  <c r="I260" i="18"/>
  <c r="W260" i="18" s="1"/>
  <c r="AD260" i="18"/>
  <c r="AG261" i="18"/>
  <c r="M261" i="18"/>
  <c r="AD261" i="18" s="1"/>
  <c r="K261" i="18"/>
  <c r="AA261" i="18" s="1"/>
  <c r="L260" i="18"/>
  <c r="J260" i="18"/>
  <c r="Z260" i="18" s="1"/>
  <c r="AF261" i="18"/>
  <c r="O261" i="18"/>
  <c r="P261" i="18"/>
  <c r="N261" i="18"/>
  <c r="AH261" i="18"/>
  <c r="B263" i="18"/>
  <c r="AM262" i="18"/>
  <c r="AT262" i="18"/>
  <c r="U260" i="18" l="1"/>
  <c r="T260" i="18"/>
  <c r="Q262" i="18"/>
  <c r="K262" i="18" s="1"/>
  <c r="AA262" i="18" s="1"/>
  <c r="R262" i="18"/>
  <c r="S262" i="18"/>
  <c r="E263" i="18"/>
  <c r="C263" i="18"/>
  <c r="AG263" i="18" s="1"/>
  <c r="D263" i="18"/>
  <c r="Q263" i="18" s="1"/>
  <c r="V260" i="18"/>
  <c r="AI262" i="18"/>
  <c r="AH262" i="18"/>
  <c r="AG262" i="18"/>
  <c r="AE261" i="18"/>
  <c r="J262" i="18"/>
  <c r="Z262" i="18" s="1"/>
  <c r="L262" i="18"/>
  <c r="AC262" i="18" s="1"/>
  <c r="AT263" i="18"/>
  <c r="AM263" i="18"/>
  <c r="B264" i="18"/>
  <c r="I261" i="18"/>
  <c r="G261" i="18"/>
  <c r="Y261" i="18" s="1"/>
  <c r="O262" i="18"/>
  <c r="F261" i="18"/>
  <c r="X261" i="18" s="1"/>
  <c r="H261" i="18"/>
  <c r="L261" i="18"/>
  <c r="J261" i="18"/>
  <c r="Z261" i="18" s="1"/>
  <c r="AC260" i="18"/>
  <c r="AB260" i="18"/>
  <c r="N262" i="18"/>
  <c r="M262" i="18" l="1"/>
  <c r="AD262" i="18" s="1"/>
  <c r="R263" i="18"/>
  <c r="S263" i="18"/>
  <c r="E264" i="18"/>
  <c r="C264" i="18"/>
  <c r="O264" i="18" s="1"/>
  <c r="D264" i="18"/>
  <c r="P264" i="18" s="1"/>
  <c r="N263" i="18"/>
  <c r="H263" i="18" s="1"/>
  <c r="U263" i="18" s="1"/>
  <c r="AF263" i="18"/>
  <c r="AH263" i="18"/>
  <c r="F262" i="18"/>
  <c r="X262" i="18" s="1"/>
  <c r="H262" i="18"/>
  <c r="W261" i="18"/>
  <c r="V261" i="18"/>
  <c r="AT264" i="18"/>
  <c r="B265" i="18"/>
  <c r="AM264" i="18"/>
  <c r="I262" i="18"/>
  <c r="G262" i="18"/>
  <c r="Y262" i="18" s="1"/>
  <c r="AE262" i="18"/>
  <c r="AC261" i="18"/>
  <c r="AB261" i="18"/>
  <c r="AI263" i="18"/>
  <c r="P263" i="18"/>
  <c r="O263" i="18"/>
  <c r="AB262" i="18"/>
  <c r="U261" i="18"/>
  <c r="T261" i="18"/>
  <c r="K263" i="18"/>
  <c r="AA263" i="18" s="1"/>
  <c r="M263" i="18"/>
  <c r="AE263" i="18" s="1"/>
  <c r="F263" i="18" l="1"/>
  <c r="X263" i="18" s="1"/>
  <c r="S264" i="18"/>
  <c r="R264" i="18"/>
  <c r="E265" i="18"/>
  <c r="C265" i="18"/>
  <c r="AF265" i="18" s="1"/>
  <c r="D265" i="18"/>
  <c r="T263" i="18"/>
  <c r="I264" i="18"/>
  <c r="V264" i="18" s="1"/>
  <c r="G264" i="18"/>
  <c r="Y264" i="18" s="1"/>
  <c r="L264" i="18"/>
  <c r="AC264" i="18" s="1"/>
  <c r="J264" i="18"/>
  <c r="Z264" i="18" s="1"/>
  <c r="AD263" i="18"/>
  <c r="AG264" i="18"/>
  <c r="AF264" i="18"/>
  <c r="AI264" i="18"/>
  <c r="AH264" i="18"/>
  <c r="N264" i="18"/>
  <c r="Q264" i="18"/>
  <c r="J263" i="18"/>
  <c r="Z263" i="18" s="1"/>
  <c r="L263" i="18"/>
  <c r="W262" i="18"/>
  <c r="V262" i="18"/>
  <c r="AT265" i="18"/>
  <c r="B266" i="18"/>
  <c r="AM265" i="18"/>
  <c r="U262" i="18"/>
  <c r="T262" i="18"/>
  <c r="G263" i="18"/>
  <c r="Y263" i="18" s="1"/>
  <c r="I263" i="18"/>
  <c r="S265" i="18" l="1"/>
  <c r="R265" i="18"/>
  <c r="E266" i="18"/>
  <c r="C266" i="18"/>
  <c r="N266" i="18" s="1"/>
  <c r="D266" i="18"/>
  <c r="P266" i="18" s="1"/>
  <c r="AB264" i="18"/>
  <c r="W264" i="18"/>
  <c r="O265" i="18"/>
  <c r="I265" i="18" s="1"/>
  <c r="N265" i="18"/>
  <c r="F265" i="18" s="1"/>
  <c r="X265" i="18" s="1"/>
  <c r="AG265" i="18"/>
  <c r="B267" i="18"/>
  <c r="AM266" i="18"/>
  <c r="AT266" i="18"/>
  <c r="W263" i="18"/>
  <c r="V263" i="18"/>
  <c r="P265" i="18"/>
  <c r="Q265" i="18"/>
  <c r="AI265" i="18"/>
  <c r="AH265" i="18"/>
  <c r="AC263" i="18"/>
  <c r="AB263" i="18"/>
  <c r="K264" i="18"/>
  <c r="AA264" i="18" s="1"/>
  <c r="M264" i="18"/>
  <c r="H264" i="18"/>
  <c r="F264" i="18"/>
  <c r="X264" i="18" s="1"/>
  <c r="Q266" i="18" l="1"/>
  <c r="S266" i="18"/>
  <c r="R266" i="18"/>
  <c r="E267" i="18"/>
  <c r="C267" i="18"/>
  <c r="D267" i="18"/>
  <c r="H265" i="18"/>
  <c r="U265" i="18" s="1"/>
  <c r="AG266" i="18"/>
  <c r="AH266" i="18"/>
  <c r="G265" i="18"/>
  <c r="Y265" i="18" s="1"/>
  <c r="W265" i="18"/>
  <c r="V265" i="18"/>
  <c r="O266" i="18"/>
  <c r="G266" i="18" s="1"/>
  <c r="Y266" i="18" s="1"/>
  <c r="AF266" i="18"/>
  <c r="AI266" i="18"/>
  <c r="J266" i="18"/>
  <c r="Z266" i="18" s="1"/>
  <c r="L266" i="18"/>
  <c r="AC266" i="18" s="1"/>
  <c r="M265" i="18"/>
  <c r="K265" i="18"/>
  <c r="AA265" i="18" s="1"/>
  <c r="L265" i="18"/>
  <c r="J265" i="18"/>
  <c r="Z265" i="18" s="1"/>
  <c r="AD264" i="18"/>
  <c r="AE264" i="18"/>
  <c r="AT267" i="18"/>
  <c r="B268" i="18"/>
  <c r="AM267" i="18"/>
  <c r="T264" i="18"/>
  <c r="U264" i="18"/>
  <c r="F266" i="18"/>
  <c r="X266" i="18" s="1"/>
  <c r="H266" i="18"/>
  <c r="U266" i="18" s="1"/>
  <c r="M266" i="18"/>
  <c r="AE266" i="18" s="1"/>
  <c r="K266" i="18"/>
  <c r="AA266" i="18" s="1"/>
  <c r="S267" i="18" l="1"/>
  <c r="R267" i="18"/>
  <c r="E268" i="18"/>
  <c r="C268" i="18"/>
  <c r="AH268" i="18" s="1"/>
  <c r="D268" i="18"/>
  <c r="Q268" i="18" s="1"/>
  <c r="I266" i="18"/>
  <c r="V266" i="18" s="1"/>
  <c r="T265" i="18"/>
  <c r="AD266" i="18"/>
  <c r="AB266" i="18"/>
  <c r="O267" i="18"/>
  <c r="Q267" i="18"/>
  <c r="P267" i="18"/>
  <c r="AI267" i="18"/>
  <c r="B269" i="18"/>
  <c r="AM268" i="18"/>
  <c r="AT268" i="18"/>
  <c r="AH267" i="18"/>
  <c r="AF267" i="18"/>
  <c r="T266" i="18"/>
  <c r="AD265" i="18"/>
  <c r="AE265" i="18"/>
  <c r="AG267" i="18"/>
  <c r="N267" i="18"/>
  <c r="AB265" i="18"/>
  <c r="AC265" i="18"/>
  <c r="AF268" i="18" l="1"/>
  <c r="S268" i="18"/>
  <c r="R268" i="18"/>
  <c r="W266" i="18"/>
  <c r="E269" i="18"/>
  <c r="D269" i="18"/>
  <c r="Q269" i="18" s="1"/>
  <c r="C269" i="18"/>
  <c r="AF269" i="18" s="1"/>
  <c r="P268" i="18"/>
  <c r="J268" i="18" s="1"/>
  <c r="Z268" i="18" s="1"/>
  <c r="K268" i="18"/>
  <c r="AA268" i="18" s="1"/>
  <c r="M268" i="18"/>
  <c r="AE268" i="18" s="1"/>
  <c r="AT269" i="18"/>
  <c r="B270" i="18"/>
  <c r="AM269" i="18"/>
  <c r="J267" i="18"/>
  <c r="Z267" i="18" s="1"/>
  <c r="L267" i="18"/>
  <c r="F267" i="18"/>
  <c r="X267" i="18" s="1"/>
  <c r="H267" i="18"/>
  <c r="K267" i="18"/>
  <c r="AA267" i="18" s="1"/>
  <c r="M267" i="18"/>
  <c r="N268" i="18"/>
  <c r="AI268" i="18"/>
  <c r="O268" i="18"/>
  <c r="AG268" i="18"/>
  <c r="G267" i="18"/>
  <c r="Y267" i="18" s="1"/>
  <c r="I267" i="18"/>
  <c r="P269" i="18" l="1"/>
  <c r="S269" i="18"/>
  <c r="R269" i="18"/>
  <c r="AD268" i="18"/>
  <c r="L268" i="18"/>
  <c r="AB268" i="18" s="1"/>
  <c r="E270" i="18"/>
  <c r="D270" i="18"/>
  <c r="P270" i="18" s="1"/>
  <c r="C270" i="18"/>
  <c r="AI270" i="18" s="1"/>
  <c r="O269" i="18"/>
  <c r="I269" i="18" s="1"/>
  <c r="W269" i="18" s="1"/>
  <c r="N269" i="18"/>
  <c r="H269" i="18" s="1"/>
  <c r="AH269" i="18"/>
  <c r="AI269" i="18"/>
  <c r="G268" i="18"/>
  <c r="Y268" i="18" s="1"/>
  <c r="I268" i="18"/>
  <c r="L269" i="18"/>
  <c r="AB269" i="18" s="1"/>
  <c r="J269" i="18"/>
  <c r="Z269" i="18" s="1"/>
  <c r="V267" i="18"/>
  <c r="W267" i="18"/>
  <c r="M269" i="18"/>
  <c r="AE269" i="18" s="1"/>
  <c r="K269" i="18"/>
  <c r="AA269" i="18" s="1"/>
  <c r="AD267" i="18"/>
  <c r="AE267" i="18"/>
  <c r="AB267" i="18"/>
  <c r="AC267" i="18"/>
  <c r="T267" i="18"/>
  <c r="U267" i="18"/>
  <c r="H268" i="18"/>
  <c r="F268" i="18"/>
  <c r="X268" i="18" s="1"/>
  <c r="AG269" i="18"/>
  <c r="B271" i="18"/>
  <c r="AM270" i="18"/>
  <c r="AT270" i="18"/>
  <c r="G269" i="18" l="1"/>
  <c r="Y269" i="18" s="1"/>
  <c r="AC268" i="18"/>
  <c r="R270" i="18"/>
  <c r="S270" i="18"/>
  <c r="E271" i="18"/>
  <c r="C271" i="18"/>
  <c r="AF271" i="18" s="1"/>
  <c r="D271" i="18"/>
  <c r="Q271" i="18" s="1"/>
  <c r="F269" i="18"/>
  <c r="X269" i="18" s="1"/>
  <c r="Q270" i="18"/>
  <c r="M270" i="18" s="1"/>
  <c r="AE270" i="18" s="1"/>
  <c r="U269" i="18"/>
  <c r="T269" i="18"/>
  <c r="AH270" i="18"/>
  <c r="AF270" i="18"/>
  <c r="J270" i="18"/>
  <c r="Z270" i="18" s="1"/>
  <c r="L270" i="18"/>
  <c r="AC270" i="18" s="1"/>
  <c r="N270" i="18"/>
  <c r="O270" i="18"/>
  <c r="AG270" i="18"/>
  <c r="U268" i="18"/>
  <c r="T268" i="18"/>
  <c r="AD269" i="18"/>
  <c r="W268" i="18"/>
  <c r="V268" i="18"/>
  <c r="V269" i="18"/>
  <c r="AT271" i="18"/>
  <c r="B272" i="18"/>
  <c r="AM271" i="18"/>
  <c r="AC269" i="18"/>
  <c r="R271" i="18" l="1"/>
  <c r="S271" i="18"/>
  <c r="P271" i="18"/>
  <c r="J271" i="18" s="1"/>
  <c r="Z271" i="18" s="1"/>
  <c r="E272" i="18"/>
  <c r="C272" i="18"/>
  <c r="O272" i="18" s="1"/>
  <c r="D272" i="18"/>
  <c r="Q272" i="18" s="1"/>
  <c r="K270" i="18"/>
  <c r="AA270" i="18" s="1"/>
  <c r="AD270" i="18"/>
  <c r="AB270" i="18"/>
  <c r="AI271" i="18"/>
  <c r="O271" i="18"/>
  <c r="AG271" i="18"/>
  <c r="AH271" i="18"/>
  <c r="I270" i="18"/>
  <c r="G270" i="18"/>
  <c r="Y270" i="18" s="1"/>
  <c r="K271" i="18"/>
  <c r="AA271" i="18" s="1"/>
  <c r="M271" i="18"/>
  <c r="AE271" i="18" s="1"/>
  <c r="F270" i="18"/>
  <c r="X270" i="18" s="1"/>
  <c r="H270" i="18"/>
  <c r="B273" i="18"/>
  <c r="AM272" i="18"/>
  <c r="AT272" i="18"/>
  <c r="N271" i="18"/>
  <c r="L271" i="18" l="1"/>
  <c r="AC271" i="18" s="1"/>
  <c r="S272" i="18"/>
  <c r="R272" i="18"/>
  <c r="N272" i="18"/>
  <c r="H272" i="18" s="1"/>
  <c r="T272" i="18" s="1"/>
  <c r="E273" i="18"/>
  <c r="C273" i="18"/>
  <c r="AH273" i="18" s="1"/>
  <c r="D273" i="18"/>
  <c r="P273" i="18" s="1"/>
  <c r="AG272" i="18"/>
  <c r="AF272" i="18"/>
  <c r="AI272" i="18"/>
  <c r="AD271" i="18"/>
  <c r="K272" i="18"/>
  <c r="AA272" i="18" s="1"/>
  <c r="M272" i="18"/>
  <c r="AE272" i="18" s="1"/>
  <c r="W270" i="18"/>
  <c r="V270" i="18"/>
  <c r="P272" i="18"/>
  <c r="AB271" i="18"/>
  <c r="AT273" i="18"/>
  <c r="B274" i="18"/>
  <c r="AM273" i="18"/>
  <c r="U270" i="18"/>
  <c r="T270" i="18"/>
  <c r="G272" i="18"/>
  <c r="Y272" i="18" s="1"/>
  <c r="I272" i="18"/>
  <c r="V272" i="18" s="1"/>
  <c r="F271" i="18"/>
  <c r="X271" i="18" s="1"/>
  <c r="H271" i="18"/>
  <c r="AH272" i="18"/>
  <c r="G271" i="18"/>
  <c r="Y271" i="18" s="1"/>
  <c r="I271" i="18"/>
  <c r="F272" i="18" l="1"/>
  <c r="X272" i="18" s="1"/>
  <c r="S273" i="18"/>
  <c r="R273" i="18"/>
  <c r="U272" i="18"/>
  <c r="E274" i="18"/>
  <c r="C274" i="18"/>
  <c r="AG274" i="18" s="1"/>
  <c r="D274" i="18"/>
  <c r="P274" i="18" s="1"/>
  <c r="Q273" i="18"/>
  <c r="K273" i="18" s="1"/>
  <c r="AA273" i="18" s="1"/>
  <c r="L273" i="18"/>
  <c r="AC273" i="18" s="1"/>
  <c r="J273" i="18"/>
  <c r="Z273" i="18" s="1"/>
  <c r="U271" i="18"/>
  <c r="T271" i="18"/>
  <c r="AI273" i="18"/>
  <c r="W272" i="18"/>
  <c r="O273" i="18"/>
  <c r="AF273" i="18"/>
  <c r="AD272" i="18"/>
  <c r="V271" i="18"/>
  <c r="W271" i="18"/>
  <c r="AG273" i="18"/>
  <c r="B275" i="18"/>
  <c r="AM274" i="18"/>
  <c r="AT274" i="18"/>
  <c r="L272" i="18"/>
  <c r="J272" i="18"/>
  <c r="Z272" i="18" s="1"/>
  <c r="N273" i="18"/>
  <c r="Q274" i="18" l="1"/>
  <c r="S274" i="18"/>
  <c r="R274" i="18"/>
  <c r="E275" i="18"/>
  <c r="C275" i="18"/>
  <c r="AF275" i="18" s="1"/>
  <c r="D275" i="18"/>
  <c r="P275" i="18" s="1"/>
  <c r="M273" i="18"/>
  <c r="AD273" i="18" s="1"/>
  <c r="AB273" i="18"/>
  <c r="AH274" i="18"/>
  <c r="AF274" i="18"/>
  <c r="AI274" i="18"/>
  <c r="I273" i="18"/>
  <c r="G273" i="18"/>
  <c r="Y273" i="18" s="1"/>
  <c r="AB272" i="18"/>
  <c r="AC272" i="18"/>
  <c r="H273" i="18"/>
  <c r="F273" i="18"/>
  <c r="X273" i="18" s="1"/>
  <c r="N274" i="18"/>
  <c r="O274" i="18"/>
  <c r="AT275" i="18"/>
  <c r="B276" i="18"/>
  <c r="AM275" i="18"/>
  <c r="J274" i="18"/>
  <c r="Z274" i="18" s="1"/>
  <c r="L274" i="18"/>
  <c r="AC274" i="18" s="1"/>
  <c r="M274" i="18"/>
  <c r="AD274" i="18" s="1"/>
  <c r="K274" i="18"/>
  <c r="AA274" i="18" s="1"/>
  <c r="S275" i="18" l="1"/>
  <c r="R275" i="18"/>
  <c r="AE273" i="18"/>
  <c r="E276" i="18"/>
  <c r="C276" i="18"/>
  <c r="N276" i="18" s="1"/>
  <c r="D276" i="18"/>
  <c r="Q275" i="18"/>
  <c r="K275" i="18" s="1"/>
  <c r="AA275" i="18" s="1"/>
  <c r="AE274" i="18"/>
  <c r="J275" i="18"/>
  <c r="Z275" i="18" s="1"/>
  <c r="L275" i="18"/>
  <c r="AC275" i="18" s="1"/>
  <c r="AI275" i="18"/>
  <c r="O275" i="18"/>
  <c r="AG275" i="18"/>
  <c r="AH275" i="18"/>
  <c r="T273" i="18"/>
  <c r="U273" i="18"/>
  <c r="I274" i="18"/>
  <c r="G274" i="18"/>
  <c r="Y274" i="18" s="1"/>
  <c r="AB274" i="18"/>
  <c r="B277" i="18"/>
  <c r="AM276" i="18"/>
  <c r="AT276" i="18"/>
  <c r="P276" i="18"/>
  <c r="N275" i="18"/>
  <c r="F274" i="18"/>
  <c r="X274" i="18" s="1"/>
  <c r="H274" i="18"/>
  <c r="W273" i="18"/>
  <c r="V273" i="18"/>
  <c r="S276" i="18" l="1"/>
  <c r="R276" i="18"/>
  <c r="M275" i="18"/>
  <c r="AD275" i="18" s="1"/>
  <c r="O276" i="18"/>
  <c r="G276" i="18" s="1"/>
  <c r="Y276" i="18" s="1"/>
  <c r="E277" i="18"/>
  <c r="D277" i="18"/>
  <c r="P277" i="18" s="1"/>
  <c r="C277" i="18"/>
  <c r="AI277" i="18" s="1"/>
  <c r="Q276" i="18"/>
  <c r="K276" i="18" s="1"/>
  <c r="AA276" i="18" s="1"/>
  <c r="AH276" i="18"/>
  <c r="AG276" i="18"/>
  <c r="AF276" i="18"/>
  <c r="AB275" i="18"/>
  <c r="AI276" i="18"/>
  <c r="L276" i="18"/>
  <c r="AC276" i="18" s="1"/>
  <c r="J276" i="18"/>
  <c r="Z276" i="18" s="1"/>
  <c r="H276" i="18"/>
  <c r="U276" i="18" s="1"/>
  <c r="F276" i="18"/>
  <c r="X276" i="18" s="1"/>
  <c r="W274" i="18"/>
  <c r="V274" i="18"/>
  <c r="U274" i="18"/>
  <c r="T274" i="18"/>
  <c r="G275" i="18"/>
  <c r="Y275" i="18" s="1"/>
  <c r="I275" i="18"/>
  <c r="F275" i="18"/>
  <c r="X275" i="18" s="1"/>
  <c r="H275" i="18"/>
  <c r="AT277" i="18"/>
  <c r="B278" i="18"/>
  <c r="AM277" i="18"/>
  <c r="I276" i="18" l="1"/>
  <c r="W276" i="18" s="1"/>
  <c r="AE275" i="18"/>
  <c r="S277" i="18"/>
  <c r="R277" i="18"/>
  <c r="E278" i="18"/>
  <c r="D278" i="18"/>
  <c r="Q278" i="18" s="1"/>
  <c r="C278" i="18"/>
  <c r="AF278" i="18" s="1"/>
  <c r="M276" i="18"/>
  <c r="AE276" i="18" s="1"/>
  <c r="AB276" i="18"/>
  <c r="V276" i="18"/>
  <c r="Q277" i="18"/>
  <c r="K277" i="18" s="1"/>
  <c r="AA277" i="18" s="1"/>
  <c r="O277" i="18"/>
  <c r="G277" i="18" s="1"/>
  <c r="Y277" i="18" s="1"/>
  <c r="N277" i="18"/>
  <c r="H277" i="18" s="1"/>
  <c r="U277" i="18" s="1"/>
  <c r="L277" i="18"/>
  <c r="AB277" i="18" s="1"/>
  <c r="J277" i="18"/>
  <c r="Z277" i="18" s="1"/>
  <c r="T276" i="18"/>
  <c r="AG277" i="18"/>
  <c r="B279" i="18"/>
  <c r="AM278" i="18"/>
  <c r="AT278" i="18"/>
  <c r="T275" i="18"/>
  <c r="U275" i="18"/>
  <c r="AF277" i="18"/>
  <c r="AH277" i="18"/>
  <c r="V275" i="18"/>
  <c r="W275" i="18"/>
  <c r="R278" i="18" l="1"/>
  <c r="S278" i="18"/>
  <c r="E279" i="18"/>
  <c r="C279" i="18"/>
  <c r="D279" i="18"/>
  <c r="Q279" i="18" s="1"/>
  <c r="AD276" i="18"/>
  <c r="AC277" i="18"/>
  <c r="M277" i="18"/>
  <c r="AD277" i="18" s="1"/>
  <c r="I277" i="18"/>
  <c r="W277" i="18" s="1"/>
  <c r="F277" i="18"/>
  <c r="X277" i="18" s="1"/>
  <c r="AH278" i="18"/>
  <c r="AI278" i="18"/>
  <c r="M278" i="18"/>
  <c r="AD278" i="18" s="1"/>
  <c r="K278" i="18"/>
  <c r="AA278" i="18" s="1"/>
  <c r="T277" i="18"/>
  <c r="P278" i="18"/>
  <c r="N278" i="18"/>
  <c r="O278" i="18"/>
  <c r="AG278" i="18"/>
  <c r="AT279" i="18"/>
  <c r="P279" i="18"/>
  <c r="B280" i="18"/>
  <c r="AM279" i="18"/>
  <c r="R279" i="18" l="1"/>
  <c r="S279" i="18"/>
  <c r="E280" i="18"/>
  <c r="C280" i="18"/>
  <c r="AG280" i="18" s="1"/>
  <c r="D280" i="18"/>
  <c r="Q280" i="18" s="1"/>
  <c r="V277" i="18"/>
  <c r="AE277" i="18"/>
  <c r="J279" i="18"/>
  <c r="Z279" i="18" s="1"/>
  <c r="L279" i="18"/>
  <c r="AB279" i="18" s="1"/>
  <c r="K279" i="18"/>
  <c r="AA279" i="18" s="1"/>
  <c r="M279" i="18"/>
  <c r="AE279" i="18" s="1"/>
  <c r="F278" i="18"/>
  <c r="X278" i="18" s="1"/>
  <c r="H278" i="18"/>
  <c r="AE278" i="18"/>
  <c r="J278" i="18"/>
  <c r="Z278" i="18" s="1"/>
  <c r="L278" i="18"/>
  <c r="AI279" i="18"/>
  <c r="AG279" i="18"/>
  <c r="AH279" i="18"/>
  <c r="AF279" i="18"/>
  <c r="B281" i="18"/>
  <c r="AM280" i="18"/>
  <c r="AT280" i="18"/>
  <c r="N280" i="18"/>
  <c r="N279" i="18"/>
  <c r="I278" i="18"/>
  <c r="G278" i="18"/>
  <c r="Y278" i="18" s="1"/>
  <c r="O279" i="18"/>
  <c r="O280" i="18" l="1"/>
  <c r="I280" i="18" s="1"/>
  <c r="W280" i="18" s="1"/>
  <c r="AH280" i="18"/>
  <c r="AF280" i="18"/>
  <c r="AI280" i="18"/>
  <c r="S280" i="18"/>
  <c r="R280" i="18"/>
  <c r="E281" i="18"/>
  <c r="C281" i="18"/>
  <c r="N281" i="18" s="1"/>
  <c r="D281" i="18"/>
  <c r="AD279" i="18"/>
  <c r="H280" i="18"/>
  <c r="U280" i="18" s="1"/>
  <c r="F280" i="18"/>
  <c r="X280" i="18" s="1"/>
  <c r="G280" i="18"/>
  <c r="Y280" i="18" s="1"/>
  <c r="F279" i="18"/>
  <c r="X279" i="18" s="1"/>
  <c r="H279" i="18"/>
  <c r="G279" i="18"/>
  <c r="Y279" i="18" s="1"/>
  <c r="I279" i="18"/>
  <c r="P280" i="18"/>
  <c r="AC279" i="18"/>
  <c r="V278" i="18"/>
  <c r="W278" i="18"/>
  <c r="K280" i="18"/>
  <c r="AA280" i="18" s="1"/>
  <c r="M280" i="18"/>
  <c r="AE280" i="18" s="1"/>
  <c r="U278" i="18"/>
  <c r="T278" i="18"/>
  <c r="AT281" i="18"/>
  <c r="B282" i="18"/>
  <c r="AM281" i="18"/>
  <c r="AC278" i="18"/>
  <c r="AB278" i="18"/>
  <c r="S281" i="18" l="1"/>
  <c r="R281" i="18"/>
  <c r="E282" i="18"/>
  <c r="C282" i="18"/>
  <c r="D282" i="18"/>
  <c r="P282" i="18" s="1"/>
  <c r="V280" i="18"/>
  <c r="H281" i="18"/>
  <c r="T281" i="18" s="1"/>
  <c r="F281" i="18"/>
  <c r="X281" i="18" s="1"/>
  <c r="AG281" i="18"/>
  <c r="B283" i="18"/>
  <c r="AM282" i="18"/>
  <c r="AT282" i="18"/>
  <c r="P281" i="18"/>
  <c r="T280" i="18"/>
  <c r="AD280" i="18"/>
  <c r="T279" i="18"/>
  <c r="U279" i="18"/>
  <c r="Q281" i="18"/>
  <c r="AI281" i="18"/>
  <c r="L280" i="18"/>
  <c r="J280" i="18"/>
  <c r="Z280" i="18" s="1"/>
  <c r="O281" i="18"/>
  <c r="AF281" i="18"/>
  <c r="AH281" i="18"/>
  <c r="W279" i="18"/>
  <c r="V279" i="18"/>
  <c r="S282" i="18" l="1"/>
  <c r="R282" i="18"/>
  <c r="E283" i="18"/>
  <c r="C283" i="18"/>
  <c r="D283" i="18"/>
  <c r="Q283" i="18" s="1"/>
  <c r="U281" i="18"/>
  <c r="J282" i="18"/>
  <c r="Z282" i="18" s="1"/>
  <c r="L282" i="18"/>
  <c r="AC282" i="18" s="1"/>
  <c r="AC280" i="18"/>
  <c r="AB280" i="18"/>
  <c r="I281" i="18"/>
  <c r="G281" i="18"/>
  <c r="Y281" i="18" s="1"/>
  <c r="N282" i="18"/>
  <c r="O282" i="18"/>
  <c r="AT283" i="18"/>
  <c r="B284" i="18"/>
  <c r="AM283" i="18"/>
  <c r="M281" i="18"/>
  <c r="K281" i="18"/>
  <c r="AA281" i="18" s="1"/>
  <c r="L281" i="18"/>
  <c r="J281" i="18"/>
  <c r="Z281" i="18" s="1"/>
  <c r="AH282" i="18"/>
  <c r="AF282" i="18"/>
  <c r="Q282" i="18"/>
  <c r="AI282" i="18"/>
  <c r="AG282" i="18"/>
  <c r="P283" i="18" l="1"/>
  <c r="S283" i="18"/>
  <c r="R283" i="18"/>
  <c r="E284" i="18"/>
  <c r="C284" i="18"/>
  <c r="AF284" i="18" s="1"/>
  <c r="D284" i="18"/>
  <c r="Q284" i="18" s="1"/>
  <c r="J283" i="18"/>
  <c r="Z283" i="18" s="1"/>
  <c r="L283" i="18"/>
  <c r="AB283" i="18" s="1"/>
  <c r="M282" i="18"/>
  <c r="K282" i="18"/>
  <c r="AA282" i="18" s="1"/>
  <c r="K283" i="18"/>
  <c r="AA283" i="18" s="1"/>
  <c r="M283" i="18"/>
  <c r="AD283" i="18" s="1"/>
  <c r="F282" i="18"/>
  <c r="X282" i="18" s="1"/>
  <c r="H282" i="18"/>
  <c r="AC281" i="18"/>
  <c r="AB281" i="18"/>
  <c r="AI283" i="18"/>
  <c r="O283" i="18"/>
  <c r="AG283" i="18"/>
  <c r="AH283" i="18"/>
  <c r="AF283" i="18"/>
  <c r="AB282" i="18"/>
  <c r="AD281" i="18"/>
  <c r="AE281" i="18"/>
  <c r="B285" i="18"/>
  <c r="AM284" i="18"/>
  <c r="AT284" i="18"/>
  <c r="N283" i="18"/>
  <c r="I282" i="18"/>
  <c r="G282" i="18"/>
  <c r="Y282" i="18" s="1"/>
  <c r="V281" i="18"/>
  <c r="W281" i="18"/>
  <c r="S284" i="18" l="1"/>
  <c r="R284" i="18"/>
  <c r="E285" i="18"/>
  <c r="D285" i="18"/>
  <c r="P285" i="18" s="1"/>
  <c r="C285" i="18"/>
  <c r="N285" i="18" s="1"/>
  <c r="AC283" i="18"/>
  <c r="K284" i="18"/>
  <c r="AA284" i="18" s="1"/>
  <c r="M284" i="18"/>
  <c r="AD284" i="18" s="1"/>
  <c r="AE283" i="18"/>
  <c r="P284" i="18"/>
  <c r="G283" i="18"/>
  <c r="Y283" i="18" s="1"/>
  <c r="I283" i="18"/>
  <c r="W282" i="18"/>
  <c r="V282" i="18"/>
  <c r="N284" i="18"/>
  <c r="AI284" i="18"/>
  <c r="O284" i="18"/>
  <c r="AG284" i="18"/>
  <c r="F283" i="18"/>
  <c r="X283" i="18" s="1"/>
  <c r="H283" i="18"/>
  <c r="AH284" i="18"/>
  <c r="AD282" i="18"/>
  <c r="AE282" i="18"/>
  <c r="AT285" i="18"/>
  <c r="B286" i="18"/>
  <c r="AM285" i="18"/>
  <c r="T282" i="18"/>
  <c r="U282" i="18"/>
  <c r="AH285" i="18" l="1"/>
  <c r="S285" i="18"/>
  <c r="R285" i="18"/>
  <c r="E286" i="18"/>
  <c r="D286" i="18"/>
  <c r="Q286" i="18" s="1"/>
  <c r="C286" i="18"/>
  <c r="AE284" i="18"/>
  <c r="H285" i="18"/>
  <c r="U285" i="18" s="1"/>
  <c r="F285" i="18"/>
  <c r="X285" i="18" s="1"/>
  <c r="AI285" i="18"/>
  <c r="O285" i="18"/>
  <c r="AF285" i="18"/>
  <c r="V283" i="18"/>
  <c r="W283" i="18"/>
  <c r="AG285" i="18"/>
  <c r="B287" i="18"/>
  <c r="AM286" i="18"/>
  <c r="AT286" i="18"/>
  <c r="H284" i="18"/>
  <c r="T284" i="18" s="1"/>
  <c r="F284" i="18"/>
  <c r="X284" i="18" s="1"/>
  <c r="L285" i="18"/>
  <c r="AC285" i="18" s="1"/>
  <c r="J285" i="18"/>
  <c r="Z285" i="18" s="1"/>
  <c r="G284" i="18"/>
  <c r="Y284" i="18" s="1"/>
  <c r="I284" i="18"/>
  <c r="L284" i="18"/>
  <c r="J284" i="18"/>
  <c r="Z284" i="18" s="1"/>
  <c r="Q285" i="18"/>
  <c r="U283" i="18"/>
  <c r="T283" i="18"/>
  <c r="R286" i="18" l="1"/>
  <c r="S286" i="18"/>
  <c r="E287" i="18"/>
  <c r="C287" i="18"/>
  <c r="D287" i="18"/>
  <c r="P287" i="18" s="1"/>
  <c r="AB285" i="18"/>
  <c r="M286" i="18"/>
  <c r="AD286" i="18" s="1"/>
  <c r="K286" i="18"/>
  <c r="AA286" i="18" s="1"/>
  <c r="M285" i="18"/>
  <c r="K285" i="18"/>
  <c r="AA285" i="18" s="1"/>
  <c r="N286" i="18"/>
  <c r="O286" i="18"/>
  <c r="AG286" i="18"/>
  <c r="AT287" i="18"/>
  <c r="B288" i="18"/>
  <c r="AM287" i="18"/>
  <c r="I285" i="18"/>
  <c r="G285" i="18"/>
  <c r="Y285" i="18" s="1"/>
  <c r="AB284" i="18"/>
  <c r="AC284" i="18"/>
  <c r="P286" i="18"/>
  <c r="V284" i="18"/>
  <c r="W284" i="18"/>
  <c r="U284" i="18"/>
  <c r="AH286" i="18"/>
  <c r="AF286" i="18"/>
  <c r="AI286" i="18"/>
  <c r="T285" i="18"/>
  <c r="R287" i="18" l="1"/>
  <c r="S287" i="18"/>
  <c r="AE286" i="18"/>
  <c r="E288" i="18"/>
  <c r="C288" i="18"/>
  <c r="AF288" i="18" s="1"/>
  <c r="D288" i="18"/>
  <c r="Q288" i="18" s="1"/>
  <c r="Q287" i="18"/>
  <c r="K287" i="18" s="1"/>
  <c r="AA287" i="18" s="1"/>
  <c r="J287" i="18"/>
  <c r="Z287" i="18" s="1"/>
  <c r="L287" i="18"/>
  <c r="AB287" i="18" s="1"/>
  <c r="I286" i="18"/>
  <c r="G286" i="18"/>
  <c r="Y286" i="18" s="1"/>
  <c r="AI287" i="18"/>
  <c r="O287" i="18"/>
  <c r="AG287" i="18"/>
  <c r="AH287" i="18"/>
  <c r="AF287" i="18"/>
  <c r="F286" i="18"/>
  <c r="X286" i="18" s="1"/>
  <c r="H286" i="18"/>
  <c r="AE285" i="18"/>
  <c r="AD285" i="18"/>
  <c r="J286" i="18"/>
  <c r="Z286" i="18" s="1"/>
  <c r="L286" i="18"/>
  <c r="V285" i="18"/>
  <c r="W285" i="18"/>
  <c r="B289" i="18"/>
  <c r="AM288" i="18"/>
  <c r="AT288" i="18"/>
  <c r="N287" i="18"/>
  <c r="S288" i="18" l="1"/>
  <c r="R288" i="18"/>
  <c r="M287" i="18"/>
  <c r="AD287" i="18" s="1"/>
  <c r="E289" i="18"/>
  <c r="C289" i="18"/>
  <c r="AH289" i="18" s="1"/>
  <c r="D289" i="18"/>
  <c r="P289" i="18" s="1"/>
  <c r="AC287" i="18"/>
  <c r="K288" i="18"/>
  <c r="AA288" i="18" s="1"/>
  <c r="M288" i="18"/>
  <c r="AD288" i="18" s="1"/>
  <c r="P288" i="18"/>
  <c r="T286" i="18"/>
  <c r="U286" i="18"/>
  <c r="AI288" i="18"/>
  <c r="O288" i="18"/>
  <c r="AG288" i="18"/>
  <c r="F287" i="18"/>
  <c r="X287" i="18" s="1"/>
  <c r="H287" i="18"/>
  <c r="AH288" i="18"/>
  <c r="AE287" i="18"/>
  <c r="AC286" i="18"/>
  <c r="AB286" i="18"/>
  <c r="AT289" i="18"/>
  <c r="B290" i="18"/>
  <c r="AM289" i="18"/>
  <c r="N288" i="18"/>
  <c r="G287" i="18"/>
  <c r="Y287" i="18" s="1"/>
  <c r="I287" i="18"/>
  <c r="V286" i="18"/>
  <c r="W286" i="18"/>
  <c r="S289" i="18" l="1"/>
  <c r="R289" i="18"/>
  <c r="E290" i="18"/>
  <c r="C290" i="18"/>
  <c r="D290" i="18"/>
  <c r="Q290" i="18" s="1"/>
  <c r="AE288" i="18"/>
  <c r="AF289" i="18"/>
  <c r="O289" i="18"/>
  <c r="G289" i="18" s="1"/>
  <c r="Y289" i="18" s="1"/>
  <c r="L289" i="18"/>
  <c r="AC289" i="18" s="1"/>
  <c r="J289" i="18"/>
  <c r="Z289" i="18" s="1"/>
  <c r="G288" i="18"/>
  <c r="Y288" i="18" s="1"/>
  <c r="I288" i="18"/>
  <c r="V287" i="18"/>
  <c r="W287" i="18"/>
  <c r="AG289" i="18"/>
  <c r="B291" i="18"/>
  <c r="AM290" i="18"/>
  <c r="AT290" i="18"/>
  <c r="T287" i="18"/>
  <c r="U287" i="18"/>
  <c r="H288" i="18"/>
  <c r="F288" i="18"/>
  <c r="X288" i="18" s="1"/>
  <c r="Q289" i="18"/>
  <c r="AI289" i="18"/>
  <c r="L288" i="18"/>
  <c r="J288" i="18"/>
  <c r="Z288" i="18" s="1"/>
  <c r="N289" i="18"/>
  <c r="I289" i="18" l="1"/>
  <c r="W289" i="18" s="1"/>
  <c r="S290" i="18"/>
  <c r="R290" i="18"/>
  <c r="E291" i="18"/>
  <c r="C291" i="18"/>
  <c r="N291" i="18" s="1"/>
  <c r="D291" i="18"/>
  <c r="P291" i="18" s="1"/>
  <c r="AB289" i="18"/>
  <c r="M290" i="18"/>
  <c r="AE290" i="18" s="1"/>
  <c r="K290" i="18"/>
  <c r="T288" i="18"/>
  <c r="U288" i="18"/>
  <c r="V288" i="18"/>
  <c r="W288" i="18"/>
  <c r="AB288" i="18"/>
  <c r="AC288" i="18"/>
  <c r="M289" i="18"/>
  <c r="K289" i="18"/>
  <c r="AA289" i="18" s="1"/>
  <c r="N290" i="18"/>
  <c r="O290" i="18"/>
  <c r="AG290" i="18"/>
  <c r="AA290" i="18"/>
  <c r="AT291" i="18"/>
  <c r="AM291" i="18"/>
  <c r="B292" i="18"/>
  <c r="V289" i="18"/>
  <c r="H289" i="18"/>
  <c r="F289" i="18"/>
  <c r="X289" i="18" s="1"/>
  <c r="P290" i="18"/>
  <c r="AH290" i="18"/>
  <c r="AF290" i="18"/>
  <c r="AI290" i="18"/>
  <c r="AD290" i="18" l="1"/>
  <c r="S291" i="18"/>
  <c r="R291" i="18"/>
  <c r="E292" i="18"/>
  <c r="C292" i="18"/>
  <c r="O292" i="18" s="1"/>
  <c r="D292" i="18"/>
  <c r="Q292" i="18" s="1"/>
  <c r="AG291" i="18"/>
  <c r="AH291" i="18"/>
  <c r="Q291" i="18"/>
  <c r="M291" i="18" s="1"/>
  <c r="AD291" i="18" s="1"/>
  <c r="J290" i="18"/>
  <c r="Z290" i="18" s="1"/>
  <c r="L290" i="18"/>
  <c r="H291" i="18"/>
  <c r="T291" i="18" s="1"/>
  <c r="F291" i="18"/>
  <c r="X291" i="18" s="1"/>
  <c r="L291" i="18"/>
  <c r="AC291" i="18" s="1"/>
  <c r="J291" i="18"/>
  <c r="Z291" i="18" s="1"/>
  <c r="I290" i="18"/>
  <c r="G290" i="18"/>
  <c r="Y290" i="18" s="1"/>
  <c r="O291" i="18"/>
  <c r="AF291" i="18"/>
  <c r="F290" i="18"/>
  <c r="X290" i="18" s="1"/>
  <c r="H290" i="18"/>
  <c r="U289" i="18"/>
  <c r="T289" i="18"/>
  <c r="AT292" i="18"/>
  <c r="B293" i="18"/>
  <c r="AM292" i="18"/>
  <c r="AI291" i="18"/>
  <c r="AE289" i="18"/>
  <c r="AD289" i="18"/>
  <c r="AG292" i="18" l="1"/>
  <c r="AF292" i="18"/>
  <c r="S292" i="18"/>
  <c r="R292" i="18"/>
  <c r="E293" i="18"/>
  <c r="D293" i="18"/>
  <c r="Q293" i="18" s="1"/>
  <c r="C293" i="18"/>
  <c r="AI293" i="18" s="1"/>
  <c r="AB291" i="18"/>
  <c r="U291" i="18"/>
  <c r="K291" i="18"/>
  <c r="AA291" i="18" s="1"/>
  <c r="AI292" i="18"/>
  <c r="AH292" i="18"/>
  <c r="N292" i="18"/>
  <c r="H292" i="18" s="1"/>
  <c r="U292" i="18" s="1"/>
  <c r="M292" i="18"/>
  <c r="AE292" i="18" s="1"/>
  <c r="K292" i="18"/>
  <c r="AA292" i="18" s="1"/>
  <c r="V290" i="18"/>
  <c r="W290" i="18"/>
  <c r="AC290" i="18"/>
  <c r="AB290" i="18"/>
  <c r="I292" i="18"/>
  <c r="W292" i="18" s="1"/>
  <c r="G292" i="18"/>
  <c r="Y292" i="18" s="1"/>
  <c r="P292" i="18"/>
  <c r="T290" i="18"/>
  <c r="U290" i="18"/>
  <c r="AE291" i="18"/>
  <c r="B294" i="18"/>
  <c r="AM293" i="18"/>
  <c r="AT293" i="18"/>
  <c r="I291" i="18"/>
  <c r="G291" i="18"/>
  <c r="Y291" i="18" s="1"/>
  <c r="AD292" i="18" l="1"/>
  <c r="S293" i="18"/>
  <c r="R293" i="18"/>
  <c r="AG293" i="18"/>
  <c r="E294" i="18"/>
  <c r="D294" i="18"/>
  <c r="P294" i="18" s="1"/>
  <c r="C294" i="18"/>
  <c r="P293" i="18"/>
  <c r="J293" i="18" s="1"/>
  <c r="Z293" i="18" s="1"/>
  <c r="F292" i="18"/>
  <c r="X292" i="18" s="1"/>
  <c r="AF293" i="18"/>
  <c r="W291" i="18"/>
  <c r="V291" i="18"/>
  <c r="AH293" i="18"/>
  <c r="N293" i="18"/>
  <c r="O293" i="18"/>
  <c r="AT294" i="18"/>
  <c r="B295" i="18"/>
  <c r="AM294" i="18"/>
  <c r="V292" i="18"/>
  <c r="L292" i="18"/>
  <c r="J292" i="18"/>
  <c r="Z292" i="18" s="1"/>
  <c r="M293" i="18"/>
  <c r="AD293" i="18" s="1"/>
  <c r="K293" i="18"/>
  <c r="AA293" i="18" s="1"/>
  <c r="T292" i="18"/>
  <c r="R294" i="18" l="1"/>
  <c r="S294" i="18"/>
  <c r="L293" i="18"/>
  <c r="AC293" i="18" s="1"/>
  <c r="E295" i="18"/>
  <c r="C295" i="18"/>
  <c r="O295" i="18" s="1"/>
  <c r="D295" i="18"/>
  <c r="Q295" i="18" s="1"/>
  <c r="Q294" i="18"/>
  <c r="M294" i="18" s="1"/>
  <c r="AE294" i="18" s="1"/>
  <c r="J294" i="18"/>
  <c r="Z294" i="18" s="1"/>
  <c r="L294" i="18"/>
  <c r="AC294" i="18" s="1"/>
  <c r="AE293" i="18"/>
  <c r="O294" i="18"/>
  <c r="AG294" i="18"/>
  <c r="AH294" i="18"/>
  <c r="AF294" i="18"/>
  <c r="AI294" i="18"/>
  <c r="N294" i="18"/>
  <c r="F293" i="18"/>
  <c r="X293" i="18" s="1"/>
  <c r="H293" i="18"/>
  <c r="B296" i="18"/>
  <c r="AM295" i="18"/>
  <c r="AT295" i="18"/>
  <c r="AF295" i="18"/>
  <c r="AC292" i="18"/>
  <c r="AB292" i="18"/>
  <c r="I293" i="18"/>
  <c r="G293" i="18"/>
  <c r="Y293" i="18" s="1"/>
  <c r="AB293" i="18" l="1"/>
  <c r="K294" i="18"/>
  <c r="AA294" i="18" s="1"/>
  <c r="R295" i="18"/>
  <c r="S295" i="18"/>
  <c r="E296" i="18"/>
  <c r="C296" i="18"/>
  <c r="AI296" i="18" s="1"/>
  <c r="D296" i="18"/>
  <c r="P296" i="18" s="1"/>
  <c r="AH295" i="18"/>
  <c r="AG295" i="18"/>
  <c r="N295" i="18"/>
  <c r="H295" i="18" s="1"/>
  <c r="U295" i="18" s="1"/>
  <c r="AD294" i="18"/>
  <c r="AI295" i="18"/>
  <c r="P295" i="18"/>
  <c r="F294" i="18"/>
  <c r="X294" i="18" s="1"/>
  <c r="H294" i="18"/>
  <c r="W293" i="18"/>
  <c r="V293" i="18"/>
  <c r="K295" i="18"/>
  <c r="AA295" i="18" s="1"/>
  <c r="M295" i="18"/>
  <c r="AD295" i="18" s="1"/>
  <c r="G295" i="18"/>
  <c r="Y295" i="18" s="1"/>
  <c r="I295" i="18"/>
  <c r="W295" i="18" s="1"/>
  <c r="U293" i="18"/>
  <c r="T293" i="18"/>
  <c r="AT296" i="18"/>
  <c r="B297" i="18"/>
  <c r="AM296" i="18"/>
  <c r="AB294" i="18"/>
  <c r="G294" i="18"/>
  <c r="Y294" i="18" s="1"/>
  <c r="I294" i="18"/>
  <c r="Q296" i="18" l="1"/>
  <c r="S296" i="18"/>
  <c r="R296" i="18"/>
  <c r="C297" i="18"/>
  <c r="AH297" i="18" s="1"/>
  <c r="D297" i="18"/>
  <c r="P297" i="18" s="1"/>
  <c r="B298" i="18"/>
  <c r="AM297" i="18"/>
  <c r="AT297" i="18"/>
  <c r="E297" i="18"/>
  <c r="F295" i="18"/>
  <c r="X295" i="18" s="1"/>
  <c r="AE295" i="18"/>
  <c r="N296" i="18"/>
  <c r="F296" i="18" s="1"/>
  <c r="X296" i="18" s="1"/>
  <c r="L296" i="18"/>
  <c r="AC296" i="18" s="1"/>
  <c r="J296" i="18"/>
  <c r="M296" i="18"/>
  <c r="AE296" i="18" s="1"/>
  <c r="K296" i="18"/>
  <c r="O296" i="18"/>
  <c r="AG296" i="18"/>
  <c r="U294" i="18"/>
  <c r="T294" i="18"/>
  <c r="V295" i="18"/>
  <c r="L295" i="18"/>
  <c r="J295" i="18"/>
  <c r="Z295" i="18" s="1"/>
  <c r="AF296" i="18"/>
  <c r="AH296" i="18"/>
  <c r="W294" i="18"/>
  <c r="V294" i="18"/>
  <c r="T295" i="18"/>
  <c r="AF297" i="18" l="1"/>
  <c r="O297" i="18"/>
  <c r="S297" i="18"/>
  <c r="R297" i="18"/>
  <c r="AG297" i="18"/>
  <c r="AI297" i="18"/>
  <c r="E298" i="18"/>
  <c r="C298" i="18"/>
  <c r="D298" i="18"/>
  <c r="P298" i="18" s="1"/>
  <c r="Q297" i="18"/>
  <c r="M297" i="18" s="1"/>
  <c r="AE297" i="18" s="1"/>
  <c r="AD296" i="18"/>
  <c r="L297" i="18"/>
  <c r="AC297" i="18" s="1"/>
  <c r="J297" i="18"/>
  <c r="Z297" i="18" s="1"/>
  <c r="I297" i="18"/>
  <c r="W297" i="18" s="1"/>
  <c r="G297" i="18"/>
  <c r="Y297" i="18" s="1"/>
  <c r="N297" i="18"/>
  <c r="Z296" i="18"/>
  <c r="AA296" i="18"/>
  <c r="H296" i="18"/>
  <c r="I296" i="18"/>
  <c r="G296" i="18"/>
  <c r="AB295" i="18"/>
  <c r="AC295" i="18"/>
  <c r="AB296" i="18"/>
  <c r="AT298" i="18"/>
  <c r="B299" i="18"/>
  <c r="AM298" i="18"/>
  <c r="S298" i="18" l="1"/>
  <c r="R298" i="18"/>
  <c r="K297" i="18"/>
  <c r="AA297" i="18" s="1"/>
  <c r="E299" i="18"/>
  <c r="C299" i="18"/>
  <c r="N299" i="18" s="1"/>
  <c r="D299" i="18"/>
  <c r="Q299" i="18" s="1"/>
  <c r="AB297" i="18"/>
  <c r="V297" i="18"/>
  <c r="H297" i="18"/>
  <c r="F297" i="18"/>
  <c r="X297" i="18" s="1"/>
  <c r="AD297" i="18"/>
  <c r="Y296" i="18"/>
  <c r="U296" i="18"/>
  <c r="T296" i="18"/>
  <c r="J298" i="18"/>
  <c r="Z298" i="18" s="1"/>
  <c r="L298" i="18"/>
  <c r="AB298" i="18" s="1"/>
  <c r="Q298" i="18"/>
  <c r="O298" i="18"/>
  <c r="AG298" i="18"/>
  <c r="AH298" i="18"/>
  <c r="AF298" i="18"/>
  <c r="B300" i="18"/>
  <c r="AM299" i="18"/>
  <c r="AT299" i="18"/>
  <c r="AI298" i="18"/>
  <c r="N298" i="18"/>
  <c r="W296" i="18"/>
  <c r="V296" i="18"/>
  <c r="S299" i="18" l="1"/>
  <c r="R299" i="18"/>
  <c r="E300" i="18"/>
  <c r="C300" i="18"/>
  <c r="D300" i="18"/>
  <c r="Q300" i="18" s="1"/>
  <c r="U297" i="18"/>
  <c r="T297" i="18"/>
  <c r="AC298" i="18"/>
  <c r="K299" i="18"/>
  <c r="AA299" i="18" s="1"/>
  <c r="M299" i="18"/>
  <c r="AE299" i="18" s="1"/>
  <c r="AT300" i="18"/>
  <c r="B301" i="18"/>
  <c r="AM300" i="18"/>
  <c r="H299" i="18"/>
  <c r="T299" i="18" s="1"/>
  <c r="F299" i="18"/>
  <c r="X299" i="18" s="1"/>
  <c r="P299" i="18"/>
  <c r="AF299" i="18"/>
  <c r="AI299" i="18"/>
  <c r="O299" i="18"/>
  <c r="AG299" i="18"/>
  <c r="F298" i="18"/>
  <c r="X298" i="18" s="1"/>
  <c r="H298" i="18"/>
  <c r="AH299" i="18"/>
  <c r="G298" i="18"/>
  <c r="Y298" i="18" s="1"/>
  <c r="I298" i="18"/>
  <c r="K298" i="18"/>
  <c r="AA298" i="18" s="1"/>
  <c r="M298" i="18"/>
  <c r="S300" i="18" l="1"/>
  <c r="R300" i="18"/>
  <c r="AD299" i="18"/>
  <c r="E301" i="18"/>
  <c r="D301" i="18"/>
  <c r="C301" i="18"/>
  <c r="U299" i="18"/>
  <c r="O300" i="18"/>
  <c r="AF300" i="18"/>
  <c r="T298" i="18"/>
  <c r="U298" i="18"/>
  <c r="N300" i="18"/>
  <c r="P300" i="18"/>
  <c r="M300" i="18"/>
  <c r="AD300" i="18" s="1"/>
  <c r="K300" i="18"/>
  <c r="AA300" i="18" s="1"/>
  <c r="AI300" i="18"/>
  <c r="AH300" i="18"/>
  <c r="AE298" i="18"/>
  <c r="AD298" i="18"/>
  <c r="V298" i="18"/>
  <c r="W298" i="18"/>
  <c r="G299" i="18"/>
  <c r="Y299" i="18" s="1"/>
  <c r="I299" i="18"/>
  <c r="L299" i="18"/>
  <c r="J299" i="18"/>
  <c r="Z299" i="18" s="1"/>
  <c r="AG300" i="18"/>
  <c r="B302" i="18"/>
  <c r="AM301" i="18"/>
  <c r="AT301" i="18"/>
  <c r="S301" i="18" l="1"/>
  <c r="R301" i="18"/>
  <c r="E302" i="18"/>
  <c r="D302" i="18"/>
  <c r="Q302" i="18" s="1"/>
  <c r="C302" i="18"/>
  <c r="N302" i="18" s="1"/>
  <c r="N301" i="18"/>
  <c r="O301" i="18"/>
  <c r="AT302" i="18"/>
  <c r="B303" i="18"/>
  <c r="AM302" i="18"/>
  <c r="P301" i="18"/>
  <c r="AF301" i="18"/>
  <c r="Q301" i="18"/>
  <c r="AI301" i="18"/>
  <c r="H300" i="18"/>
  <c r="F300" i="18"/>
  <c r="X300" i="18" s="1"/>
  <c r="AH301" i="18"/>
  <c r="AE300" i="18"/>
  <c r="I300" i="18"/>
  <c r="G300" i="18"/>
  <c r="Y300" i="18" s="1"/>
  <c r="AG301" i="18"/>
  <c r="AC299" i="18"/>
  <c r="AB299" i="18"/>
  <c r="W299" i="18"/>
  <c r="V299" i="18"/>
  <c r="L300" i="18"/>
  <c r="J300" i="18"/>
  <c r="Z300" i="18" s="1"/>
  <c r="R302" i="18" l="1"/>
  <c r="S302" i="18"/>
  <c r="E303" i="18"/>
  <c r="C303" i="18"/>
  <c r="N303" i="18" s="1"/>
  <c r="D303" i="18"/>
  <c r="Q303" i="18" s="1"/>
  <c r="AI302" i="18"/>
  <c r="O302" i="18"/>
  <c r="G302" i="18" s="1"/>
  <c r="Y302" i="18" s="1"/>
  <c r="AG302" i="18"/>
  <c r="AF302" i="18"/>
  <c r="AH302" i="18"/>
  <c r="F302" i="18"/>
  <c r="X302" i="18" s="1"/>
  <c r="H302" i="18"/>
  <c r="U302" i="18" s="1"/>
  <c r="B304" i="18"/>
  <c r="AM303" i="18"/>
  <c r="AT303" i="18"/>
  <c r="J301" i="18"/>
  <c r="Z301" i="18" s="1"/>
  <c r="L301" i="18"/>
  <c r="P302" i="18"/>
  <c r="I301" i="18"/>
  <c r="G301" i="18"/>
  <c r="Y301" i="18" s="1"/>
  <c r="AC300" i="18"/>
  <c r="AB300" i="18"/>
  <c r="M301" i="18"/>
  <c r="K301" i="18"/>
  <c r="AA301" i="18" s="1"/>
  <c r="F301" i="18"/>
  <c r="X301" i="18" s="1"/>
  <c r="H301" i="18"/>
  <c r="K302" i="18"/>
  <c r="AA302" i="18" s="1"/>
  <c r="M302" i="18"/>
  <c r="AE302" i="18" s="1"/>
  <c r="V300" i="18"/>
  <c r="W300" i="18"/>
  <c r="U300" i="18"/>
  <c r="T300" i="18"/>
  <c r="R303" i="18" l="1"/>
  <c r="S303" i="18"/>
  <c r="E304" i="18"/>
  <c r="C304" i="18"/>
  <c r="D304" i="18"/>
  <c r="T302" i="18"/>
  <c r="I302" i="18"/>
  <c r="AD302" i="18"/>
  <c r="P303" i="18"/>
  <c r="J303" i="18" s="1"/>
  <c r="Z303" i="18" s="1"/>
  <c r="K303" i="18"/>
  <c r="AA303" i="18" s="1"/>
  <c r="M303" i="18"/>
  <c r="AD303" i="18" s="1"/>
  <c r="H303" i="18"/>
  <c r="T303" i="18" s="1"/>
  <c r="F303" i="18"/>
  <c r="X303" i="18" s="1"/>
  <c r="AH303" i="18"/>
  <c r="J302" i="18"/>
  <c r="Z302" i="18" s="1"/>
  <c r="L302" i="18"/>
  <c r="AD301" i="18"/>
  <c r="AE301" i="18"/>
  <c r="W301" i="18"/>
  <c r="V301" i="18"/>
  <c r="AT304" i="18"/>
  <c r="B305" i="18"/>
  <c r="AM304" i="18"/>
  <c r="T301" i="18"/>
  <c r="U301" i="18"/>
  <c r="AC301" i="18"/>
  <c r="AB301" i="18"/>
  <c r="AF303" i="18"/>
  <c r="AI303" i="18"/>
  <c r="O303" i="18"/>
  <c r="AG303" i="18"/>
  <c r="S304" i="18" l="1"/>
  <c r="R304" i="18"/>
  <c r="E305" i="18"/>
  <c r="C305" i="18"/>
  <c r="AH305" i="18" s="1"/>
  <c r="D305" i="18"/>
  <c r="Q305" i="18" s="1"/>
  <c r="U303" i="18"/>
  <c r="W302" i="18"/>
  <c r="V302" i="18"/>
  <c r="L303" i="18"/>
  <c r="AC303" i="18" s="1"/>
  <c r="AE303" i="18"/>
  <c r="G303" i="18"/>
  <c r="Y303" i="18" s="1"/>
  <c r="I303" i="18"/>
  <c r="AF304" i="18"/>
  <c r="AH304" i="18"/>
  <c r="AG304" i="18"/>
  <c r="N304" i="18"/>
  <c r="P304" i="18"/>
  <c r="Q304" i="18"/>
  <c r="AI304" i="18"/>
  <c r="AC302" i="18"/>
  <c r="AB302" i="18"/>
  <c r="O304" i="18"/>
  <c r="B306" i="18"/>
  <c r="AM305" i="18"/>
  <c r="AT305" i="18"/>
  <c r="AG305" i="18" l="1"/>
  <c r="S305" i="18"/>
  <c r="R305" i="18"/>
  <c r="E306" i="18"/>
  <c r="C306" i="18"/>
  <c r="O306" i="18" s="1"/>
  <c r="D306" i="18"/>
  <c r="P306" i="18" s="1"/>
  <c r="AB303" i="18"/>
  <c r="AF305" i="18"/>
  <c r="P305" i="18"/>
  <c r="L305" i="18" s="1"/>
  <c r="AB305" i="18" s="1"/>
  <c r="O305" i="18"/>
  <c r="G305" i="18" s="1"/>
  <c r="Y305" i="18" s="1"/>
  <c r="N305" i="18"/>
  <c r="F305" i="18" s="1"/>
  <c r="X305" i="18" s="1"/>
  <c r="M305" i="18"/>
  <c r="AE305" i="18" s="1"/>
  <c r="K305" i="18"/>
  <c r="AA305" i="18" s="1"/>
  <c r="M304" i="18"/>
  <c r="K304" i="18"/>
  <c r="AA304" i="18" s="1"/>
  <c r="AT306" i="18"/>
  <c r="B307" i="18"/>
  <c r="AM306" i="18"/>
  <c r="L304" i="18"/>
  <c r="J304" i="18"/>
  <c r="Z304" i="18" s="1"/>
  <c r="V303" i="18"/>
  <c r="W303" i="18"/>
  <c r="AD305" i="18"/>
  <c r="H304" i="18"/>
  <c r="F304" i="18"/>
  <c r="X304" i="18" s="1"/>
  <c r="AI305" i="18"/>
  <c r="I304" i="18"/>
  <c r="G304" i="18"/>
  <c r="Y304" i="18" s="1"/>
  <c r="S306" i="18" l="1"/>
  <c r="R306" i="18"/>
  <c r="E307" i="18"/>
  <c r="C307" i="18"/>
  <c r="AF307" i="18" s="1"/>
  <c r="D307" i="18"/>
  <c r="I305" i="18"/>
  <c r="V305" i="18" s="1"/>
  <c r="H305" i="18"/>
  <c r="U305" i="18" s="1"/>
  <c r="J305" i="18"/>
  <c r="Z305" i="18" s="1"/>
  <c r="AG306" i="18"/>
  <c r="N306" i="18"/>
  <c r="F306" i="18" s="1"/>
  <c r="X306" i="18" s="1"/>
  <c r="AI306" i="18"/>
  <c r="AF306" i="18"/>
  <c r="AH306" i="18"/>
  <c r="J306" i="18"/>
  <c r="Z306" i="18" s="1"/>
  <c r="L306" i="18"/>
  <c r="AB306" i="18" s="1"/>
  <c r="N307" i="18"/>
  <c r="B308" i="18"/>
  <c r="AM307" i="18"/>
  <c r="AT307" i="18"/>
  <c r="W304" i="18"/>
  <c r="V304" i="18"/>
  <c r="AE304" i="18"/>
  <c r="AD304" i="18"/>
  <c r="T304" i="18"/>
  <c r="U304" i="18"/>
  <c r="Q306" i="18"/>
  <c r="G306" i="18"/>
  <c r="Y306" i="18" s="1"/>
  <c r="I306" i="18"/>
  <c r="W306" i="18" s="1"/>
  <c r="AC305" i="18"/>
  <c r="AC304" i="18"/>
  <c r="AB304" i="18"/>
  <c r="AH307" i="18" l="1"/>
  <c r="S307" i="18"/>
  <c r="R307" i="18"/>
  <c r="W305" i="18"/>
  <c r="E308" i="18"/>
  <c r="C308" i="18"/>
  <c r="N308" i="18" s="1"/>
  <c r="D308" i="18"/>
  <c r="P308" i="18" s="1"/>
  <c r="T305" i="18"/>
  <c r="H306" i="18"/>
  <c r="U306" i="18" s="1"/>
  <c r="K306" i="18"/>
  <c r="AA306" i="18" s="1"/>
  <c r="M306" i="18"/>
  <c r="AC306" i="18"/>
  <c r="H307" i="18"/>
  <c r="U307" i="18" s="1"/>
  <c r="F307" i="18"/>
  <c r="X307" i="18" s="1"/>
  <c r="P307" i="18"/>
  <c r="V306" i="18"/>
  <c r="Q307" i="18"/>
  <c r="AI307" i="18"/>
  <c r="O307" i="18"/>
  <c r="AG307" i="18"/>
  <c r="AT308" i="18"/>
  <c r="B309" i="18"/>
  <c r="AM308" i="18"/>
  <c r="S308" i="18" l="1"/>
  <c r="R308" i="18"/>
  <c r="T306" i="18"/>
  <c r="E309" i="18"/>
  <c r="D309" i="18"/>
  <c r="Q309" i="18" s="1"/>
  <c r="C309" i="18"/>
  <c r="AI309" i="18" s="1"/>
  <c r="Q308" i="18"/>
  <c r="M308" i="18" s="1"/>
  <c r="AD308" i="18" s="1"/>
  <c r="T307" i="18"/>
  <c r="AI308" i="18"/>
  <c r="H308" i="18"/>
  <c r="T308" i="18" s="1"/>
  <c r="F308" i="18"/>
  <c r="X308" i="18" s="1"/>
  <c r="L308" i="18"/>
  <c r="AC308" i="18" s="1"/>
  <c r="J308" i="18"/>
  <c r="Z308" i="18" s="1"/>
  <c r="O308" i="18"/>
  <c r="AG308" i="18"/>
  <c r="B310" i="18"/>
  <c r="AM309" i="18"/>
  <c r="AT309" i="18"/>
  <c r="K307" i="18"/>
  <c r="AA307" i="18" s="1"/>
  <c r="M307" i="18"/>
  <c r="G307" i="18"/>
  <c r="Y307" i="18" s="1"/>
  <c r="I307" i="18"/>
  <c r="L307" i="18"/>
  <c r="J307" i="18"/>
  <c r="Z307" i="18" s="1"/>
  <c r="AE306" i="18"/>
  <c r="AD306" i="18"/>
  <c r="AF308" i="18"/>
  <c r="AH308" i="18"/>
  <c r="K308" i="18" l="1"/>
  <c r="AA308" i="18" s="1"/>
  <c r="U308" i="18"/>
  <c r="S309" i="18"/>
  <c r="R309" i="18"/>
  <c r="AB308" i="18"/>
  <c r="E310" i="18"/>
  <c r="D310" i="18"/>
  <c r="Q310" i="18" s="1"/>
  <c r="C310" i="18"/>
  <c r="AE308" i="18"/>
  <c r="N309" i="18"/>
  <c r="F309" i="18" s="1"/>
  <c r="X309" i="18" s="1"/>
  <c r="O309" i="18"/>
  <c r="G309" i="18" s="1"/>
  <c r="Y309" i="18" s="1"/>
  <c r="AH309" i="18"/>
  <c r="AG309" i="18"/>
  <c r="M309" i="18"/>
  <c r="AD309" i="18" s="1"/>
  <c r="K309" i="18"/>
  <c r="AA309" i="18" s="1"/>
  <c r="AT310" i="18"/>
  <c r="B311" i="18"/>
  <c r="AM310" i="18"/>
  <c r="AB307" i="18"/>
  <c r="AC307" i="18"/>
  <c r="P309" i="18"/>
  <c r="AF309" i="18"/>
  <c r="W307" i="18"/>
  <c r="V307" i="18"/>
  <c r="I308" i="18"/>
  <c r="G308" i="18"/>
  <c r="Y308" i="18" s="1"/>
  <c r="AE307" i="18"/>
  <c r="AD307" i="18"/>
  <c r="H309" i="18" l="1"/>
  <c r="T309" i="18" s="1"/>
  <c r="I309" i="18"/>
  <c r="V309" i="18" s="1"/>
  <c r="R310" i="18"/>
  <c r="S310" i="18"/>
  <c r="U309" i="18"/>
  <c r="E311" i="18"/>
  <c r="C311" i="18"/>
  <c r="N311" i="18" s="1"/>
  <c r="D311" i="18"/>
  <c r="Q311" i="18" s="1"/>
  <c r="AE309" i="18"/>
  <c r="W309" i="18"/>
  <c r="K310" i="18"/>
  <c r="AA310" i="18" s="1"/>
  <c r="M310" i="18"/>
  <c r="AE310" i="18" s="1"/>
  <c r="AI310" i="18"/>
  <c r="P310" i="18"/>
  <c r="N310" i="18"/>
  <c r="W308" i="18"/>
  <c r="V308" i="18"/>
  <c r="J309" i="18"/>
  <c r="Z309" i="18" s="1"/>
  <c r="L309" i="18"/>
  <c r="B312" i="18"/>
  <c r="AM311" i="18"/>
  <c r="AT311" i="18"/>
  <c r="O310" i="18"/>
  <c r="AG310" i="18"/>
  <c r="AH310" i="18"/>
  <c r="AF310" i="18"/>
  <c r="AG311" i="18" l="1"/>
  <c r="R311" i="18"/>
  <c r="S311" i="18"/>
  <c r="E312" i="18"/>
  <c r="C312" i="18"/>
  <c r="O312" i="18" s="1"/>
  <c r="D312" i="18"/>
  <c r="P312" i="18" s="1"/>
  <c r="AF311" i="18"/>
  <c r="AI311" i="18"/>
  <c r="O311" i="18"/>
  <c r="I311" i="18" s="1"/>
  <c r="W311" i="18" s="1"/>
  <c r="AH311" i="18"/>
  <c r="AC309" i="18"/>
  <c r="AB309" i="18"/>
  <c r="F310" i="18"/>
  <c r="X310" i="18" s="1"/>
  <c r="H310" i="18"/>
  <c r="G310" i="18"/>
  <c r="Y310" i="18" s="1"/>
  <c r="I310" i="18"/>
  <c r="H311" i="18"/>
  <c r="U311" i="18" s="1"/>
  <c r="F311" i="18"/>
  <c r="X311" i="18" s="1"/>
  <c r="P311" i="18"/>
  <c r="K311" i="18"/>
  <c r="AA311" i="18" s="1"/>
  <c r="M311" i="18"/>
  <c r="AE311" i="18" s="1"/>
  <c r="AD310" i="18"/>
  <c r="AT312" i="18"/>
  <c r="B313" i="18"/>
  <c r="AM312" i="18"/>
  <c r="J310" i="18"/>
  <c r="Z310" i="18" s="1"/>
  <c r="L310" i="18"/>
  <c r="AG312" i="18" l="1"/>
  <c r="S312" i="18"/>
  <c r="R312" i="18"/>
  <c r="E313" i="18"/>
  <c r="C313" i="18"/>
  <c r="AH313" i="18" s="1"/>
  <c r="D313" i="18"/>
  <c r="Q313" i="18" s="1"/>
  <c r="G311" i="18"/>
  <c r="Y311" i="18" s="1"/>
  <c r="V311" i="18"/>
  <c r="L312" i="18"/>
  <c r="AC312" i="18" s="1"/>
  <c r="J312" i="18"/>
  <c r="Z312" i="18" s="1"/>
  <c r="L311" i="18"/>
  <c r="J311" i="18"/>
  <c r="Z311" i="18" s="1"/>
  <c r="Q312" i="18"/>
  <c r="AI312" i="18"/>
  <c r="B314" i="18"/>
  <c r="AM313" i="18"/>
  <c r="AT313" i="18"/>
  <c r="I312" i="18"/>
  <c r="V312" i="18" s="1"/>
  <c r="G312" i="18"/>
  <c r="Y312" i="18" s="1"/>
  <c r="AF312" i="18"/>
  <c r="AH312" i="18"/>
  <c r="T311" i="18"/>
  <c r="AD311" i="18"/>
  <c r="V310" i="18"/>
  <c r="W310" i="18"/>
  <c r="AC310" i="18"/>
  <c r="AB310" i="18"/>
  <c r="N312" i="18"/>
  <c r="U310" i="18"/>
  <c r="T310" i="18"/>
  <c r="AF313" i="18" l="1"/>
  <c r="S313" i="18"/>
  <c r="R313" i="18"/>
  <c r="N313" i="18"/>
  <c r="F313" i="18" s="1"/>
  <c r="X313" i="18" s="1"/>
  <c r="E314" i="18"/>
  <c r="C314" i="18"/>
  <c r="AI314" i="18" s="1"/>
  <c r="D314" i="18"/>
  <c r="P314" i="18" s="1"/>
  <c r="AB312" i="18"/>
  <c r="W312" i="18"/>
  <c r="M313" i="18"/>
  <c r="AE313" i="18" s="1"/>
  <c r="K313" i="18"/>
  <c r="AA313" i="18" s="1"/>
  <c r="H312" i="18"/>
  <c r="F312" i="18"/>
  <c r="X312" i="18" s="1"/>
  <c r="O313" i="18"/>
  <c r="AG313" i="18"/>
  <c r="AT314" i="18"/>
  <c r="B315" i="18"/>
  <c r="AM314" i="18"/>
  <c r="M312" i="18"/>
  <c r="K312" i="18"/>
  <c r="AA312" i="18" s="1"/>
  <c r="P313" i="18"/>
  <c r="AI313" i="18"/>
  <c r="AB311" i="18"/>
  <c r="AC311" i="18"/>
  <c r="AF314" i="18" l="1"/>
  <c r="S314" i="18"/>
  <c r="R314" i="18"/>
  <c r="H313" i="18"/>
  <c r="U313" i="18" s="1"/>
  <c r="E315" i="18"/>
  <c r="C315" i="18"/>
  <c r="AG315" i="18" s="1"/>
  <c r="D315" i="18"/>
  <c r="Q315" i="18" s="1"/>
  <c r="N314" i="18"/>
  <c r="H314" i="18" s="1"/>
  <c r="U314" i="18" s="1"/>
  <c r="J313" i="18"/>
  <c r="Z313" i="18" s="1"/>
  <c r="L313" i="18"/>
  <c r="J314" i="18"/>
  <c r="Z314" i="18" s="1"/>
  <c r="L314" i="18"/>
  <c r="AB314" i="18" s="1"/>
  <c r="Q314" i="18"/>
  <c r="O314" i="18"/>
  <c r="AG314" i="18"/>
  <c r="AH314" i="18"/>
  <c r="U312" i="18"/>
  <c r="T312" i="18"/>
  <c r="B316" i="18"/>
  <c r="AM315" i="18"/>
  <c r="AT315" i="18"/>
  <c r="AE312" i="18"/>
  <c r="AD312" i="18"/>
  <c r="AD313" i="18"/>
  <c r="I313" i="18"/>
  <c r="G313" i="18"/>
  <c r="Y313" i="18" s="1"/>
  <c r="T313" i="18" l="1"/>
  <c r="S315" i="18"/>
  <c r="R315" i="18"/>
  <c r="F314" i="18"/>
  <c r="X314" i="18" s="1"/>
  <c r="AC314" i="18"/>
  <c r="E316" i="18"/>
  <c r="C316" i="18"/>
  <c r="D316" i="18"/>
  <c r="P316" i="18" s="1"/>
  <c r="T314" i="18"/>
  <c r="P315" i="18"/>
  <c r="J315" i="18" s="1"/>
  <c r="Z315" i="18" s="1"/>
  <c r="AF315" i="18"/>
  <c r="AI315" i="18"/>
  <c r="O315" i="18"/>
  <c r="G315" i="18" s="1"/>
  <c r="Y315" i="18" s="1"/>
  <c r="N315" i="18"/>
  <c r="F315" i="18" s="1"/>
  <c r="X315" i="18" s="1"/>
  <c r="AH315" i="18"/>
  <c r="AT316" i="18"/>
  <c r="AM316" i="18"/>
  <c r="B317" i="18"/>
  <c r="K314" i="18"/>
  <c r="AA314" i="18" s="1"/>
  <c r="M314" i="18"/>
  <c r="AC313" i="18"/>
  <c r="AB313" i="18"/>
  <c r="W313" i="18"/>
  <c r="V313" i="18"/>
  <c r="K315" i="18"/>
  <c r="AA315" i="18" s="1"/>
  <c r="M315" i="18"/>
  <c r="AE315" i="18" s="1"/>
  <c r="G314" i="18"/>
  <c r="Y314" i="18" s="1"/>
  <c r="I314" i="18"/>
  <c r="L315" i="18" l="1"/>
  <c r="AB315" i="18" s="1"/>
  <c r="Q316" i="18"/>
  <c r="K316" i="18" s="1"/>
  <c r="AA316" i="18" s="1"/>
  <c r="S316" i="18"/>
  <c r="R316" i="18"/>
  <c r="I315" i="18"/>
  <c r="V315" i="18" s="1"/>
  <c r="E317" i="18"/>
  <c r="D317" i="18"/>
  <c r="P317" i="18" s="1"/>
  <c r="C317" i="18"/>
  <c r="H315" i="18"/>
  <c r="W314" i="18"/>
  <c r="V314" i="18"/>
  <c r="AC315" i="18"/>
  <c r="AT317" i="18"/>
  <c r="AM317" i="18"/>
  <c r="B318" i="18"/>
  <c r="AD315" i="18"/>
  <c r="AI316" i="18"/>
  <c r="N316" i="18"/>
  <c r="J316" i="18"/>
  <c r="Z316" i="18" s="1"/>
  <c r="L316" i="18"/>
  <c r="AC316" i="18" s="1"/>
  <c r="O316" i="18"/>
  <c r="AG316" i="18"/>
  <c r="AE314" i="18"/>
  <c r="AD314" i="18"/>
  <c r="AF316" i="18"/>
  <c r="AH316" i="18"/>
  <c r="M316" i="18" l="1"/>
  <c r="AD316" i="18" s="1"/>
  <c r="W315" i="18"/>
  <c r="S317" i="18"/>
  <c r="R317" i="18"/>
  <c r="E318" i="18"/>
  <c r="D318" i="18"/>
  <c r="P318" i="18" s="1"/>
  <c r="C318" i="18"/>
  <c r="AG318" i="18" s="1"/>
  <c r="T315" i="18"/>
  <c r="U315" i="18"/>
  <c r="AE316" i="18"/>
  <c r="AB316" i="18"/>
  <c r="Q317" i="18"/>
  <c r="K317" i="18" s="1"/>
  <c r="AA317" i="18" s="1"/>
  <c r="L317" i="18"/>
  <c r="AC317" i="18" s="1"/>
  <c r="J317" i="18"/>
  <c r="Z317" i="18" s="1"/>
  <c r="AF317" i="18"/>
  <c r="I316" i="18"/>
  <c r="G316" i="18"/>
  <c r="Y316" i="18" s="1"/>
  <c r="O317" i="18"/>
  <c r="AT318" i="18"/>
  <c r="B319" i="18"/>
  <c r="AM318" i="18"/>
  <c r="H316" i="18"/>
  <c r="F316" i="18"/>
  <c r="X316" i="18" s="1"/>
  <c r="AG317" i="18"/>
  <c r="N317" i="18"/>
  <c r="AI317" i="18"/>
  <c r="AH317" i="18"/>
  <c r="AH318" i="18" l="1"/>
  <c r="R318" i="18"/>
  <c r="S318" i="18"/>
  <c r="E319" i="18"/>
  <c r="C319" i="18"/>
  <c r="D319" i="18"/>
  <c r="M317" i="18"/>
  <c r="AE317" i="18" s="1"/>
  <c r="AB317" i="18"/>
  <c r="AF318" i="18"/>
  <c r="L318" i="18"/>
  <c r="AB318" i="18" s="1"/>
  <c r="J318" i="18"/>
  <c r="Z318" i="18" s="1"/>
  <c r="O318" i="18"/>
  <c r="H317" i="18"/>
  <c r="F317" i="18"/>
  <c r="X317" i="18" s="1"/>
  <c r="T316" i="18"/>
  <c r="U316" i="18"/>
  <c r="N318" i="18"/>
  <c r="B320" i="18"/>
  <c r="AM319" i="18"/>
  <c r="AT319" i="18"/>
  <c r="W316" i="18"/>
  <c r="V316" i="18"/>
  <c r="Q318" i="18"/>
  <c r="AI318" i="18"/>
  <c r="I317" i="18"/>
  <c r="G317" i="18"/>
  <c r="Y317" i="18" s="1"/>
  <c r="AC318" i="18" l="1"/>
  <c r="R319" i="18"/>
  <c r="S319" i="18"/>
  <c r="E320" i="18"/>
  <c r="C320" i="18"/>
  <c r="N320" i="18" s="1"/>
  <c r="D320" i="18"/>
  <c r="Q320" i="18" s="1"/>
  <c r="AD317" i="18"/>
  <c r="AG319" i="18"/>
  <c r="AT320" i="18"/>
  <c r="B321" i="18"/>
  <c r="AM320" i="18"/>
  <c r="U317" i="18"/>
  <c r="T317" i="18"/>
  <c r="M318" i="18"/>
  <c r="K318" i="18"/>
  <c r="AA318" i="18" s="1"/>
  <c r="P319" i="18"/>
  <c r="N319" i="18"/>
  <c r="Q319" i="18"/>
  <c r="AI319" i="18"/>
  <c r="W317" i="18"/>
  <c r="V317" i="18"/>
  <c r="AF319" i="18"/>
  <c r="H318" i="18"/>
  <c r="F318" i="18"/>
  <c r="X318" i="18" s="1"/>
  <c r="AH319" i="18"/>
  <c r="I318" i="18"/>
  <c r="G318" i="18"/>
  <c r="Y318" i="18" s="1"/>
  <c r="O319" i="18"/>
  <c r="S320" i="18" l="1"/>
  <c r="R320" i="18"/>
  <c r="E321" i="18"/>
  <c r="C321" i="18"/>
  <c r="AH321" i="18" s="1"/>
  <c r="D321" i="18"/>
  <c r="AI320" i="18"/>
  <c r="O320" i="18"/>
  <c r="G320" i="18" s="1"/>
  <c r="Y320" i="18" s="1"/>
  <c r="AF320" i="18"/>
  <c r="AG320" i="18"/>
  <c r="AH320" i="18"/>
  <c r="F320" i="18"/>
  <c r="X320" i="18" s="1"/>
  <c r="H320" i="18"/>
  <c r="U320" i="18" s="1"/>
  <c r="V318" i="18"/>
  <c r="W318" i="18"/>
  <c r="AE318" i="18"/>
  <c r="AD318" i="18"/>
  <c r="I319" i="18"/>
  <c r="G319" i="18"/>
  <c r="Y319" i="18" s="1"/>
  <c r="U318" i="18"/>
  <c r="T318" i="18"/>
  <c r="J319" i="18"/>
  <c r="Z319" i="18" s="1"/>
  <c r="L319" i="18"/>
  <c r="B322" i="18"/>
  <c r="AM321" i="18"/>
  <c r="AT321" i="18"/>
  <c r="P320" i="18"/>
  <c r="K320" i="18"/>
  <c r="AA320" i="18" s="1"/>
  <c r="M320" i="18"/>
  <c r="AE320" i="18" s="1"/>
  <c r="M319" i="18"/>
  <c r="K319" i="18"/>
  <c r="AA319" i="18" s="1"/>
  <c r="F319" i="18"/>
  <c r="X319" i="18" s="1"/>
  <c r="H319" i="18"/>
  <c r="AF321" i="18" l="1"/>
  <c r="I320" i="18"/>
  <c r="W320" i="18" s="1"/>
  <c r="S321" i="18"/>
  <c r="R321" i="18"/>
  <c r="E322" i="18"/>
  <c r="C322" i="18"/>
  <c r="N322" i="18" s="1"/>
  <c r="D322" i="18"/>
  <c r="P322" i="18" s="1"/>
  <c r="N321" i="18"/>
  <c r="F321" i="18" s="1"/>
  <c r="X321" i="18" s="1"/>
  <c r="AI321" i="18"/>
  <c r="O321" i="18"/>
  <c r="I321" i="18" s="1"/>
  <c r="W321" i="18" s="1"/>
  <c r="AG321" i="18"/>
  <c r="AD320" i="18"/>
  <c r="T320" i="18"/>
  <c r="T319" i="18"/>
  <c r="U319" i="18"/>
  <c r="P321" i="18"/>
  <c r="AE319" i="18"/>
  <c r="AD319" i="18"/>
  <c r="Q321" i="18"/>
  <c r="J320" i="18"/>
  <c r="Z320" i="18" s="1"/>
  <c r="L320" i="18"/>
  <c r="AC319" i="18"/>
  <c r="AB319" i="18"/>
  <c r="AT322" i="18"/>
  <c r="B323" i="18"/>
  <c r="AM322" i="18"/>
  <c r="W319" i="18"/>
  <c r="V319" i="18"/>
  <c r="G321" i="18" l="1"/>
  <c r="Y321" i="18" s="1"/>
  <c r="H321" i="18"/>
  <c r="U321" i="18" s="1"/>
  <c r="V320" i="18"/>
  <c r="S322" i="18"/>
  <c r="R322" i="18"/>
  <c r="E323" i="18"/>
  <c r="C323" i="18"/>
  <c r="N323" i="18" s="1"/>
  <c r="D323" i="18"/>
  <c r="Q323" i="18" s="1"/>
  <c r="Q322" i="18"/>
  <c r="M322" i="18" s="1"/>
  <c r="AI322" i="18"/>
  <c r="AG322" i="18"/>
  <c r="B324" i="18"/>
  <c r="AM323" i="18"/>
  <c r="AT323" i="18"/>
  <c r="H322" i="18"/>
  <c r="U322" i="18" s="1"/>
  <c r="F322" i="18"/>
  <c r="X322" i="18" s="1"/>
  <c r="L322" i="18"/>
  <c r="AB322" i="18" s="1"/>
  <c r="J322" i="18"/>
  <c r="Z322" i="18" s="1"/>
  <c r="O322" i="18"/>
  <c r="AF322" i="18"/>
  <c r="AH322" i="18"/>
  <c r="AB320" i="18"/>
  <c r="AC320" i="18"/>
  <c r="K321" i="18"/>
  <c r="AA321" i="18" s="1"/>
  <c r="M321" i="18"/>
  <c r="V321" i="18"/>
  <c r="L321" i="18"/>
  <c r="J321" i="18"/>
  <c r="Z321" i="18" s="1"/>
  <c r="AI323" i="18" l="1"/>
  <c r="T321" i="18"/>
  <c r="AG323" i="18"/>
  <c r="S323" i="18"/>
  <c r="R323" i="18"/>
  <c r="E324" i="18"/>
  <c r="C324" i="18"/>
  <c r="N324" i="18" s="1"/>
  <c r="D324" i="18"/>
  <c r="P324" i="18" s="1"/>
  <c r="K322" i="18"/>
  <c r="AA322" i="18" s="1"/>
  <c r="AD322" i="18"/>
  <c r="AE322" i="18"/>
  <c r="P323" i="18"/>
  <c r="J323" i="18" s="1"/>
  <c r="Z323" i="18" s="1"/>
  <c r="O323" i="18"/>
  <c r="I323" i="18" s="1"/>
  <c r="M323" i="18"/>
  <c r="AE323" i="18" s="1"/>
  <c r="K323" i="18"/>
  <c r="AA323" i="18" s="1"/>
  <c r="AT324" i="18"/>
  <c r="B325" i="18"/>
  <c r="AM324" i="18"/>
  <c r="AE321" i="18"/>
  <c r="AD321" i="18"/>
  <c r="AC322" i="18"/>
  <c r="AH323" i="18"/>
  <c r="AF323" i="18"/>
  <c r="T322" i="18"/>
  <c r="AB321" i="18"/>
  <c r="AC321" i="18"/>
  <c r="F323" i="18"/>
  <c r="X323" i="18" s="1"/>
  <c r="H323" i="18"/>
  <c r="U323" i="18" s="1"/>
  <c r="I322" i="18"/>
  <c r="G322" i="18"/>
  <c r="Y322" i="18" s="1"/>
  <c r="O324" i="18" l="1"/>
  <c r="S324" i="18"/>
  <c r="R324" i="18"/>
  <c r="AI324" i="18"/>
  <c r="AG324" i="18"/>
  <c r="AF324" i="18"/>
  <c r="E325" i="18"/>
  <c r="D325" i="18"/>
  <c r="Q325" i="18" s="1"/>
  <c r="C325" i="18"/>
  <c r="AF325" i="18" s="1"/>
  <c r="L323" i="18"/>
  <c r="W323" i="18"/>
  <c r="V323" i="18"/>
  <c r="G323" i="18"/>
  <c r="Y323" i="18" s="1"/>
  <c r="AD323" i="18"/>
  <c r="Q324" i="18"/>
  <c r="K324" i="18" s="1"/>
  <c r="AA324" i="18" s="1"/>
  <c r="AH324" i="18"/>
  <c r="J324" i="18"/>
  <c r="Z324" i="18" s="1"/>
  <c r="L324" i="18"/>
  <c r="AB324" i="18" s="1"/>
  <c r="F324" i="18"/>
  <c r="X324" i="18" s="1"/>
  <c r="H324" i="18"/>
  <c r="U324" i="18" s="1"/>
  <c r="V322" i="18"/>
  <c r="W322" i="18"/>
  <c r="B326" i="18"/>
  <c r="AM325" i="18"/>
  <c r="AT325" i="18"/>
  <c r="G324" i="18"/>
  <c r="Y324" i="18" s="1"/>
  <c r="I324" i="18"/>
  <c r="W324" i="18" s="1"/>
  <c r="T323" i="18"/>
  <c r="S325" i="18" l="1"/>
  <c r="R325" i="18"/>
  <c r="E326" i="18"/>
  <c r="D326" i="18"/>
  <c r="C326" i="18"/>
  <c r="AF326" i="18" s="1"/>
  <c r="M324" i="18"/>
  <c r="T324" i="18"/>
  <c r="AC323" i="18"/>
  <c r="AB323" i="18"/>
  <c r="K325" i="18"/>
  <c r="AA325" i="18" s="1"/>
  <c r="M325" i="18"/>
  <c r="AE325" i="18" s="1"/>
  <c r="AC324" i="18"/>
  <c r="P325" i="18"/>
  <c r="V324" i="18"/>
  <c r="N325" i="18"/>
  <c r="AI325" i="18"/>
  <c r="O325" i="18"/>
  <c r="AG325" i="18"/>
  <c r="AT326" i="18"/>
  <c r="B327" i="18"/>
  <c r="AM326" i="18"/>
  <c r="AH325" i="18"/>
  <c r="R326" i="18" l="1"/>
  <c r="S326" i="18"/>
  <c r="E327" i="18"/>
  <c r="C327" i="18"/>
  <c r="D327" i="18"/>
  <c r="Q327" i="18" s="1"/>
  <c r="AE324" i="18"/>
  <c r="AD324" i="18"/>
  <c r="O326" i="18"/>
  <c r="I326" i="18" s="1"/>
  <c r="W326" i="18" s="1"/>
  <c r="AD325" i="18"/>
  <c r="AH326" i="18"/>
  <c r="N326" i="18"/>
  <c r="P326" i="18"/>
  <c r="H325" i="18"/>
  <c r="F325" i="18"/>
  <c r="X325" i="18" s="1"/>
  <c r="L325" i="18"/>
  <c r="J325" i="18"/>
  <c r="Z325" i="18" s="1"/>
  <c r="Q326" i="18"/>
  <c r="AI326" i="18"/>
  <c r="G325" i="18"/>
  <c r="Y325" i="18" s="1"/>
  <c r="I325" i="18"/>
  <c r="AG326" i="18"/>
  <c r="B328" i="18"/>
  <c r="AM327" i="18"/>
  <c r="AT327" i="18"/>
  <c r="G326" i="18" l="1"/>
  <c r="Y326" i="18" s="1"/>
  <c r="R327" i="18"/>
  <c r="S327" i="18"/>
  <c r="E328" i="18"/>
  <c r="C328" i="18"/>
  <c r="AF328" i="18" s="1"/>
  <c r="D328" i="18"/>
  <c r="P328" i="18" s="1"/>
  <c r="P327" i="18"/>
  <c r="J327" i="18" s="1"/>
  <c r="Z327" i="18" s="1"/>
  <c r="M327" i="18"/>
  <c r="AD327" i="18" s="1"/>
  <c r="K327" i="18"/>
  <c r="AA327" i="18" s="1"/>
  <c r="V326" i="18"/>
  <c r="L326" i="18"/>
  <c r="J326" i="18"/>
  <c r="Z326" i="18" s="1"/>
  <c r="N327" i="18"/>
  <c r="O327" i="18"/>
  <c r="AG327" i="18"/>
  <c r="AT328" i="18"/>
  <c r="B329" i="18"/>
  <c r="AM328" i="18"/>
  <c r="AB325" i="18"/>
  <c r="AC325" i="18"/>
  <c r="H326" i="18"/>
  <c r="F326" i="18"/>
  <c r="X326" i="18" s="1"/>
  <c r="M326" i="18"/>
  <c r="K326" i="18"/>
  <c r="AA326" i="18" s="1"/>
  <c r="AH327" i="18"/>
  <c r="AF327" i="18"/>
  <c r="AI327" i="18"/>
  <c r="V325" i="18"/>
  <c r="W325" i="18"/>
  <c r="U325" i="18"/>
  <c r="T325" i="18"/>
  <c r="S328" i="18" l="1"/>
  <c r="R328" i="18"/>
  <c r="E329" i="18"/>
  <c r="C329" i="18"/>
  <c r="N329" i="18" s="1"/>
  <c r="D329" i="18"/>
  <c r="P329" i="18" s="1"/>
  <c r="L327" i="18"/>
  <c r="N328" i="18"/>
  <c r="F328" i="18" s="1"/>
  <c r="X328" i="18" s="1"/>
  <c r="J328" i="18"/>
  <c r="Z328" i="18" s="1"/>
  <c r="L328" i="18"/>
  <c r="AC328" i="18" s="1"/>
  <c r="AE326" i="18"/>
  <c r="AD326" i="18"/>
  <c r="AE327" i="18"/>
  <c r="T326" i="18"/>
  <c r="U326" i="18"/>
  <c r="AI328" i="18"/>
  <c r="O328" i="18"/>
  <c r="AG328" i="18"/>
  <c r="AH328" i="18"/>
  <c r="F327" i="18"/>
  <c r="X327" i="18" s="1"/>
  <c r="H327" i="18"/>
  <c r="B330" i="18"/>
  <c r="AM329" i="18"/>
  <c r="AT329" i="18"/>
  <c r="AC326" i="18"/>
  <c r="AB326" i="18"/>
  <c r="Q328" i="18"/>
  <c r="I327" i="18"/>
  <c r="G327" i="18"/>
  <c r="Y327" i="18" s="1"/>
  <c r="H328" i="18" l="1"/>
  <c r="U328" i="18" s="1"/>
  <c r="S329" i="18"/>
  <c r="R329" i="18"/>
  <c r="AH329" i="18"/>
  <c r="E330" i="18"/>
  <c r="C330" i="18"/>
  <c r="AH330" i="18" s="1"/>
  <c r="D330" i="18"/>
  <c r="P330" i="18" s="1"/>
  <c r="AB328" i="18"/>
  <c r="AC327" i="18"/>
  <c r="AB327" i="18"/>
  <c r="AF329" i="18"/>
  <c r="T328" i="18"/>
  <c r="L329" i="18"/>
  <c r="AC329" i="18" s="1"/>
  <c r="J329" i="18"/>
  <c r="Z329" i="18" s="1"/>
  <c r="V327" i="18"/>
  <c r="W327" i="18"/>
  <c r="H329" i="18"/>
  <c r="U329" i="18" s="1"/>
  <c r="F329" i="18"/>
  <c r="X329" i="18" s="1"/>
  <c r="Q329" i="18"/>
  <c r="AI329" i="18"/>
  <c r="O329" i="18"/>
  <c r="AG329" i="18"/>
  <c r="AT330" i="18"/>
  <c r="B331" i="18"/>
  <c r="AM330" i="18"/>
  <c r="U327" i="18"/>
  <c r="T327" i="18"/>
  <c r="G328" i="18"/>
  <c r="Y328" i="18" s="1"/>
  <c r="I328" i="18"/>
  <c r="K328" i="18"/>
  <c r="AA328" i="18" s="1"/>
  <c r="M328" i="18"/>
  <c r="S330" i="18" l="1"/>
  <c r="R330" i="18"/>
  <c r="E331" i="18"/>
  <c r="C331" i="18"/>
  <c r="D331" i="18"/>
  <c r="AB329" i="18"/>
  <c r="L330" i="18"/>
  <c r="AC330" i="18" s="1"/>
  <c r="J330" i="18"/>
  <c r="Z330" i="18" s="1"/>
  <c r="AG330" i="18"/>
  <c r="B332" i="18"/>
  <c r="AM331" i="18"/>
  <c r="AT331" i="18"/>
  <c r="V328" i="18"/>
  <c r="W328" i="18"/>
  <c r="Q330" i="18"/>
  <c r="AI330" i="18"/>
  <c r="AE328" i="18"/>
  <c r="AD328" i="18"/>
  <c r="T329" i="18"/>
  <c r="O330" i="18"/>
  <c r="AF330" i="18"/>
  <c r="G329" i="18"/>
  <c r="Y329" i="18" s="1"/>
  <c r="I329" i="18"/>
  <c r="N330" i="18"/>
  <c r="K329" i="18"/>
  <c r="AA329" i="18" s="1"/>
  <c r="M329" i="18"/>
  <c r="S331" i="18" l="1"/>
  <c r="R331" i="18"/>
  <c r="E332" i="18"/>
  <c r="C332" i="18"/>
  <c r="AG332" i="18" s="1"/>
  <c r="D332" i="18"/>
  <c r="P332" i="18" s="1"/>
  <c r="AB330" i="18"/>
  <c r="H330" i="18"/>
  <c r="F330" i="18"/>
  <c r="X330" i="18" s="1"/>
  <c r="P331" i="18"/>
  <c r="AE329" i="18"/>
  <c r="AD329" i="18"/>
  <c r="M330" i="18"/>
  <c r="K330" i="18"/>
  <c r="AA330" i="18" s="1"/>
  <c r="AH331" i="18"/>
  <c r="AF331" i="18"/>
  <c r="Q331" i="18"/>
  <c r="AI331" i="18"/>
  <c r="W329" i="18"/>
  <c r="V329" i="18"/>
  <c r="I330" i="18"/>
  <c r="G330" i="18"/>
  <c r="Y330" i="18" s="1"/>
  <c r="N331" i="18"/>
  <c r="O331" i="18"/>
  <c r="AG331" i="18"/>
  <c r="AT332" i="18"/>
  <c r="B333" i="18"/>
  <c r="AM332" i="18"/>
  <c r="N332" i="18" l="1"/>
  <c r="F332" i="18" s="1"/>
  <c r="X332" i="18" s="1"/>
  <c r="S332" i="18"/>
  <c r="R332" i="18"/>
  <c r="E333" i="18"/>
  <c r="D333" i="18"/>
  <c r="Q333" i="18" s="1"/>
  <c r="C333" i="18"/>
  <c r="AF333" i="18" s="1"/>
  <c r="AI332" i="18"/>
  <c r="O332" i="18"/>
  <c r="I332" i="18" s="1"/>
  <c r="AF332" i="18"/>
  <c r="Q332" i="18"/>
  <c r="K332" i="18" s="1"/>
  <c r="AA332" i="18" s="1"/>
  <c r="AH332" i="18"/>
  <c r="J332" i="18"/>
  <c r="Z332" i="18" s="1"/>
  <c r="L332" i="18"/>
  <c r="AB332" i="18" s="1"/>
  <c r="AD330" i="18"/>
  <c r="AE330" i="18"/>
  <c r="J331" i="18"/>
  <c r="Z331" i="18" s="1"/>
  <c r="L331" i="18"/>
  <c r="B334" i="18"/>
  <c r="AM333" i="18"/>
  <c r="AT333" i="18"/>
  <c r="I331" i="18"/>
  <c r="G331" i="18"/>
  <c r="Y331" i="18" s="1"/>
  <c r="T330" i="18"/>
  <c r="U330" i="18"/>
  <c r="F331" i="18"/>
  <c r="X331" i="18" s="1"/>
  <c r="H331" i="18"/>
  <c r="W330" i="18"/>
  <c r="V330" i="18"/>
  <c r="M331" i="18"/>
  <c r="K331" i="18"/>
  <c r="AA331" i="18" s="1"/>
  <c r="P333" i="18" l="1"/>
  <c r="H332" i="18"/>
  <c r="U332" i="18" s="1"/>
  <c r="M332" i="18"/>
  <c r="AE332" i="18" s="1"/>
  <c r="S333" i="18"/>
  <c r="R333" i="18"/>
  <c r="E334" i="18"/>
  <c r="D334" i="18"/>
  <c r="Q334" i="18" s="1"/>
  <c r="C334" i="18"/>
  <c r="AI334" i="18" s="1"/>
  <c r="G332" i="18"/>
  <c r="Y332" i="18" s="1"/>
  <c r="W332" i="18"/>
  <c r="V332" i="18"/>
  <c r="AC332" i="18"/>
  <c r="K333" i="18"/>
  <c r="AA333" i="18" s="1"/>
  <c r="M333" i="18"/>
  <c r="AE333" i="18" s="1"/>
  <c r="AD331" i="18"/>
  <c r="AE331" i="18"/>
  <c r="W331" i="18"/>
  <c r="V331" i="18"/>
  <c r="AH333" i="18"/>
  <c r="L333" i="18"/>
  <c r="AC333" i="18" s="1"/>
  <c r="J333" i="18"/>
  <c r="Z333" i="18" s="1"/>
  <c r="AT334" i="18"/>
  <c r="B335" i="18"/>
  <c r="AM334" i="18"/>
  <c r="AC331" i="18"/>
  <c r="AB331" i="18"/>
  <c r="U331" i="18"/>
  <c r="T331" i="18"/>
  <c r="N333" i="18"/>
  <c r="AI333" i="18"/>
  <c r="O333" i="18"/>
  <c r="AG333" i="18"/>
  <c r="P334" i="18" l="1"/>
  <c r="AD333" i="18"/>
  <c r="T332" i="18"/>
  <c r="AD332" i="18"/>
  <c r="R334" i="18"/>
  <c r="S334" i="18"/>
  <c r="E335" i="18"/>
  <c r="C335" i="18"/>
  <c r="AG335" i="18" s="1"/>
  <c r="D335" i="18"/>
  <c r="Q335" i="18" s="1"/>
  <c r="AB333" i="18"/>
  <c r="AG334" i="18"/>
  <c r="B336" i="18"/>
  <c r="AM335" i="18"/>
  <c r="AT335" i="18"/>
  <c r="G333" i="18"/>
  <c r="Y333" i="18" s="1"/>
  <c r="I333" i="18"/>
  <c r="H333" i="18"/>
  <c r="F333" i="18"/>
  <c r="X333" i="18" s="1"/>
  <c r="N334" i="18"/>
  <c r="L334" i="18"/>
  <c r="AB334" i="18" s="1"/>
  <c r="J334" i="18"/>
  <c r="Z334" i="18" s="1"/>
  <c r="M334" i="18"/>
  <c r="AE334" i="18" s="1"/>
  <c r="K334" i="18"/>
  <c r="AA334" i="18" s="1"/>
  <c r="O334" i="18"/>
  <c r="AF334" i="18"/>
  <c r="AH334" i="18"/>
  <c r="R335" i="18" l="1"/>
  <c r="S335" i="18"/>
  <c r="P335" i="18"/>
  <c r="J335" i="18" s="1"/>
  <c r="Z335" i="18" s="1"/>
  <c r="E336" i="18"/>
  <c r="C336" i="18"/>
  <c r="O336" i="18" s="1"/>
  <c r="D336" i="18"/>
  <c r="P336" i="18" s="1"/>
  <c r="AF335" i="18"/>
  <c r="AH335" i="18"/>
  <c r="AD334" i="18"/>
  <c r="AI335" i="18"/>
  <c r="AC334" i="18"/>
  <c r="M335" i="18"/>
  <c r="AE335" i="18" s="1"/>
  <c r="K335" i="18"/>
  <c r="AA335" i="18" s="1"/>
  <c r="H334" i="18"/>
  <c r="F334" i="18"/>
  <c r="X334" i="18" s="1"/>
  <c r="U333" i="18"/>
  <c r="T333" i="18"/>
  <c r="N335" i="18"/>
  <c r="O335" i="18"/>
  <c r="AT336" i="18"/>
  <c r="B337" i="18"/>
  <c r="AM336" i="18"/>
  <c r="I334" i="18"/>
  <c r="G334" i="18"/>
  <c r="Y334" i="18" s="1"/>
  <c r="V333" i="18"/>
  <c r="W333" i="18"/>
  <c r="AG336" i="18" l="1"/>
  <c r="L335" i="18"/>
  <c r="AB335" i="18" s="1"/>
  <c r="S336" i="18"/>
  <c r="R336" i="18"/>
  <c r="E337" i="18"/>
  <c r="C337" i="18"/>
  <c r="AH337" i="18" s="1"/>
  <c r="D337" i="18"/>
  <c r="AD335" i="18"/>
  <c r="AI336" i="18"/>
  <c r="J336" i="18"/>
  <c r="Z336" i="18" s="1"/>
  <c r="L336" i="18"/>
  <c r="AB336" i="18" s="1"/>
  <c r="Q336" i="18"/>
  <c r="I335" i="18"/>
  <c r="G335" i="18"/>
  <c r="Y335" i="18" s="1"/>
  <c r="G336" i="18"/>
  <c r="Y336" i="18" s="1"/>
  <c r="I336" i="18"/>
  <c r="W336" i="18" s="1"/>
  <c r="AH336" i="18"/>
  <c r="AF336" i="18"/>
  <c r="V334" i="18"/>
  <c r="W334" i="18"/>
  <c r="B338" i="18"/>
  <c r="AM337" i="18"/>
  <c r="AT337" i="18"/>
  <c r="Q337" i="18"/>
  <c r="N336" i="18"/>
  <c r="F335" i="18"/>
  <c r="X335" i="18" s="1"/>
  <c r="H335" i="18"/>
  <c r="U334" i="18"/>
  <c r="T334" i="18"/>
  <c r="AF337" i="18" l="1"/>
  <c r="AC335" i="18"/>
  <c r="S337" i="18"/>
  <c r="R337" i="18"/>
  <c r="E338" i="18"/>
  <c r="C338" i="18"/>
  <c r="D338" i="18"/>
  <c r="V336" i="18"/>
  <c r="P337" i="18"/>
  <c r="L337" i="18" s="1"/>
  <c r="AC337" i="18" s="1"/>
  <c r="K337" i="18"/>
  <c r="M337" i="18"/>
  <c r="AD337" i="18" s="1"/>
  <c r="F336" i="18"/>
  <c r="X336" i="18" s="1"/>
  <c r="H336" i="18"/>
  <c r="V335" i="18"/>
  <c r="W335" i="18"/>
  <c r="K336" i="18"/>
  <c r="AA336" i="18" s="1"/>
  <c r="M336" i="18"/>
  <c r="AA337" i="18"/>
  <c r="AT338" i="18"/>
  <c r="B339" i="18"/>
  <c r="AM338" i="18"/>
  <c r="U335" i="18"/>
  <c r="T335" i="18"/>
  <c r="N337" i="18"/>
  <c r="AI337" i="18"/>
  <c r="O337" i="18"/>
  <c r="AG337" i="18"/>
  <c r="AC336" i="18"/>
  <c r="S338" i="18" l="1"/>
  <c r="R338" i="18"/>
  <c r="E339" i="18"/>
  <c r="C339" i="18"/>
  <c r="AI339" i="18" s="1"/>
  <c r="D339" i="18"/>
  <c r="AE337" i="18"/>
  <c r="J337" i="18"/>
  <c r="Z337" i="18" s="1"/>
  <c r="G337" i="18"/>
  <c r="Y337" i="18" s="1"/>
  <c r="I337" i="18"/>
  <c r="AB337" i="18"/>
  <c r="N338" i="18"/>
  <c r="O338" i="18"/>
  <c r="AF338" i="18"/>
  <c r="AH338" i="18"/>
  <c r="H337" i="18"/>
  <c r="F337" i="18"/>
  <c r="X337" i="18" s="1"/>
  <c r="AG338" i="18"/>
  <c r="B340" i="18"/>
  <c r="AM339" i="18"/>
  <c r="AT339" i="18"/>
  <c r="P338" i="18"/>
  <c r="Q338" i="18"/>
  <c r="M338" i="18" s="1"/>
  <c r="AI338" i="18"/>
  <c r="AD336" i="18"/>
  <c r="AE336" i="18"/>
  <c r="U336" i="18"/>
  <c r="T336" i="18"/>
  <c r="S339" i="18" l="1"/>
  <c r="R339" i="18"/>
  <c r="E340" i="18"/>
  <c r="C340" i="18"/>
  <c r="AH340" i="18" s="1"/>
  <c r="D340" i="18"/>
  <c r="U337" i="18"/>
  <c r="T337" i="18"/>
  <c r="L338" i="18"/>
  <c r="J338" i="18"/>
  <c r="Z338" i="18" s="1"/>
  <c r="N339" i="18"/>
  <c r="O339" i="18"/>
  <c r="H338" i="18"/>
  <c r="F338" i="18"/>
  <c r="X338" i="18" s="1"/>
  <c r="P339" i="18"/>
  <c r="K338" i="18"/>
  <c r="AA338" i="18" s="1"/>
  <c r="AH339" i="18"/>
  <c r="AF339" i="18"/>
  <c r="Q339" i="18"/>
  <c r="I338" i="18"/>
  <c r="G338" i="18"/>
  <c r="Y338" i="18" s="1"/>
  <c r="AG339" i="18"/>
  <c r="AT340" i="18"/>
  <c r="B341" i="18"/>
  <c r="AM340" i="18"/>
  <c r="W337" i="18"/>
  <c r="V337" i="18"/>
  <c r="S340" i="18" l="1"/>
  <c r="R340" i="18"/>
  <c r="E341" i="18"/>
  <c r="D341" i="18"/>
  <c r="Q341" i="18" s="1"/>
  <c r="C341" i="18"/>
  <c r="AF341" i="18" s="1"/>
  <c r="AF340" i="18"/>
  <c r="AI340" i="18"/>
  <c r="O340" i="18"/>
  <c r="G340" i="18" s="1"/>
  <c r="Y340" i="18" s="1"/>
  <c r="AG340" i="18"/>
  <c r="N340" i="18"/>
  <c r="H340" i="18" s="1"/>
  <c r="U340" i="18" s="1"/>
  <c r="J339" i="18"/>
  <c r="Z339" i="18" s="1"/>
  <c r="L339" i="18"/>
  <c r="B342" i="18"/>
  <c r="AM341" i="18"/>
  <c r="AT341" i="18"/>
  <c r="P340" i="18"/>
  <c r="M339" i="18"/>
  <c r="K339" i="18"/>
  <c r="AA339" i="18" s="1"/>
  <c r="Q340" i="18"/>
  <c r="W338" i="18"/>
  <c r="V338" i="18"/>
  <c r="AE338" i="18"/>
  <c r="AD338" i="18"/>
  <c r="I339" i="18"/>
  <c r="G339" i="18"/>
  <c r="Y339" i="18" s="1"/>
  <c r="F339" i="18"/>
  <c r="X339" i="18" s="1"/>
  <c r="H339" i="18"/>
  <c r="T338" i="18"/>
  <c r="U338" i="18"/>
  <c r="AB338" i="18"/>
  <c r="AC338" i="18"/>
  <c r="I340" i="18" l="1"/>
  <c r="W340" i="18" s="1"/>
  <c r="S341" i="18"/>
  <c r="R341" i="18"/>
  <c r="F340" i="18"/>
  <c r="X340" i="18" s="1"/>
  <c r="E342" i="18"/>
  <c r="D342" i="18"/>
  <c r="P342" i="18" s="1"/>
  <c r="C342" i="18"/>
  <c r="AF342" i="18" s="1"/>
  <c r="P341" i="18"/>
  <c r="L341" i="18" s="1"/>
  <c r="T339" i="18"/>
  <c r="U339" i="18"/>
  <c r="N341" i="18"/>
  <c r="K341" i="18"/>
  <c r="AA341" i="18" s="1"/>
  <c r="M341" i="18"/>
  <c r="AE341" i="18" s="1"/>
  <c r="AI341" i="18"/>
  <c r="O341" i="18"/>
  <c r="AG341" i="18"/>
  <c r="W339" i="18"/>
  <c r="V339" i="18"/>
  <c r="T340" i="18"/>
  <c r="J340" i="18"/>
  <c r="Z340" i="18" s="1"/>
  <c r="L340" i="18"/>
  <c r="AT342" i="18"/>
  <c r="B343" i="18"/>
  <c r="AM342" i="18"/>
  <c r="AD339" i="18"/>
  <c r="AE339" i="18"/>
  <c r="K340" i="18"/>
  <c r="AA340" i="18" s="1"/>
  <c r="M340" i="18"/>
  <c r="AH341" i="18"/>
  <c r="AC339" i="18"/>
  <c r="AB339" i="18"/>
  <c r="V340" i="18" l="1"/>
  <c r="R342" i="18"/>
  <c r="S342" i="18"/>
  <c r="E343" i="18"/>
  <c r="C343" i="18"/>
  <c r="D343" i="18"/>
  <c r="J341" i="18"/>
  <c r="Z341" i="18" s="1"/>
  <c r="AB341" i="18"/>
  <c r="AC341" i="18"/>
  <c r="AH342" i="18"/>
  <c r="N342" i="18"/>
  <c r="F342" i="18" s="1"/>
  <c r="X342" i="18" s="1"/>
  <c r="O342" i="18"/>
  <c r="G342" i="18" s="1"/>
  <c r="Y342" i="18" s="1"/>
  <c r="G341" i="18"/>
  <c r="Y341" i="18" s="1"/>
  <c r="I341" i="18"/>
  <c r="H341" i="18"/>
  <c r="F341" i="18"/>
  <c r="X341" i="18" s="1"/>
  <c r="AD341" i="18"/>
  <c r="AG342" i="18"/>
  <c r="B344" i="18"/>
  <c r="AM343" i="18"/>
  <c r="AI343" i="18"/>
  <c r="P343" i="18"/>
  <c r="AT343" i="18"/>
  <c r="I342" i="18"/>
  <c r="W342" i="18" s="1"/>
  <c r="AE340" i="18"/>
  <c r="AD340" i="18"/>
  <c r="H342" i="18"/>
  <c r="U342" i="18" s="1"/>
  <c r="L342" i="18"/>
  <c r="AC342" i="18" s="1"/>
  <c r="J342" i="18"/>
  <c r="Z342" i="18" s="1"/>
  <c r="AB340" i="18"/>
  <c r="AC340" i="18"/>
  <c r="Q342" i="18"/>
  <c r="AI342" i="18"/>
  <c r="R343" i="18" l="1"/>
  <c r="S343" i="18"/>
  <c r="E344" i="18"/>
  <c r="C344" i="18"/>
  <c r="D344" i="18"/>
  <c r="P344" i="18" s="1"/>
  <c r="V342" i="18"/>
  <c r="J343" i="18"/>
  <c r="Z343" i="18" s="1"/>
  <c r="L343" i="18"/>
  <c r="AC343" i="18" s="1"/>
  <c r="M342" i="18"/>
  <c r="K342" i="18"/>
  <c r="AA342" i="18" s="1"/>
  <c r="O343" i="18"/>
  <c r="AH343" i="18"/>
  <c r="AF343" i="18"/>
  <c r="Q343" i="18"/>
  <c r="T342" i="18"/>
  <c r="T341" i="18"/>
  <c r="U341" i="18"/>
  <c r="V341" i="18"/>
  <c r="W341" i="18"/>
  <c r="N343" i="18"/>
  <c r="AG343" i="18"/>
  <c r="AT344" i="18"/>
  <c r="B345" i="18"/>
  <c r="AM344" i="18"/>
  <c r="AB342" i="18"/>
  <c r="S344" i="18" l="1"/>
  <c r="R344" i="18"/>
  <c r="E345" i="18"/>
  <c r="C345" i="18"/>
  <c r="D345" i="18"/>
  <c r="Q345" i="18" s="1"/>
  <c r="AB343" i="18"/>
  <c r="J344" i="18"/>
  <c r="Z344" i="18" s="1"/>
  <c r="L344" i="18"/>
  <c r="AC344" i="18" s="1"/>
  <c r="F343" i="18"/>
  <c r="X343" i="18" s="1"/>
  <c r="H343" i="18"/>
  <c r="M343" i="18"/>
  <c r="K343" i="18"/>
  <c r="AA343" i="18" s="1"/>
  <c r="AD342" i="18"/>
  <c r="AE342" i="18"/>
  <c r="Q344" i="18"/>
  <c r="O344" i="18"/>
  <c r="AG344" i="18"/>
  <c r="AH344" i="18"/>
  <c r="AF344" i="18"/>
  <c r="AI344" i="18"/>
  <c r="AT345" i="18"/>
  <c r="B346" i="18"/>
  <c r="AM345" i="18"/>
  <c r="N345" i="18"/>
  <c r="I343" i="18"/>
  <c r="G343" i="18"/>
  <c r="Y343" i="18" s="1"/>
  <c r="N344" i="18"/>
  <c r="S345" i="18" l="1"/>
  <c r="R345" i="18"/>
  <c r="E346" i="18"/>
  <c r="C346" i="18"/>
  <c r="D346" i="18"/>
  <c r="AF345" i="18"/>
  <c r="P345" i="18"/>
  <c r="J345" i="18" s="1"/>
  <c r="Z345" i="18" s="1"/>
  <c r="O345" i="18"/>
  <c r="I345" i="18" s="1"/>
  <c r="W345" i="18" s="1"/>
  <c r="AB344" i="18"/>
  <c r="M345" i="18"/>
  <c r="AD345" i="18" s="1"/>
  <c r="K345" i="18"/>
  <c r="AA345" i="18" s="1"/>
  <c r="F345" i="18"/>
  <c r="X345" i="18" s="1"/>
  <c r="H345" i="18"/>
  <c r="U345" i="18" s="1"/>
  <c r="B347" i="18"/>
  <c r="AM346" i="18"/>
  <c r="O346" i="18"/>
  <c r="AT346" i="18"/>
  <c r="F344" i="18"/>
  <c r="X344" i="18" s="1"/>
  <c r="H344" i="18"/>
  <c r="V343" i="18"/>
  <c r="W343" i="18"/>
  <c r="AE345" i="18"/>
  <c r="AI345" i="18"/>
  <c r="AH345" i="18"/>
  <c r="G344" i="18"/>
  <c r="Y344" i="18" s="1"/>
  <c r="I344" i="18"/>
  <c r="U343" i="18"/>
  <c r="T343" i="18"/>
  <c r="AG345" i="18"/>
  <c r="K344" i="18"/>
  <c r="AA344" i="18" s="1"/>
  <c r="M344" i="18"/>
  <c r="AE343" i="18"/>
  <c r="AD343" i="18"/>
  <c r="S346" i="18" l="1"/>
  <c r="R346" i="18"/>
  <c r="E347" i="18"/>
  <c r="C347" i="18"/>
  <c r="D347" i="18"/>
  <c r="Q347" i="18" s="1"/>
  <c r="T345" i="18"/>
  <c r="G345" i="18"/>
  <c r="Y345" i="18" s="1"/>
  <c r="L345" i="18"/>
  <c r="AC345" i="18" s="1"/>
  <c r="V345" i="18"/>
  <c r="AE344" i="18"/>
  <c r="AD344" i="18"/>
  <c r="I346" i="18"/>
  <c r="W346" i="18" s="1"/>
  <c r="G346" i="18"/>
  <c r="Y346" i="18" s="1"/>
  <c r="AF346" i="18"/>
  <c r="V344" i="18"/>
  <c r="W344" i="18"/>
  <c r="AH346" i="18"/>
  <c r="N346" i="18"/>
  <c r="Q346" i="18"/>
  <c r="AI346" i="18"/>
  <c r="P346" i="18"/>
  <c r="AT347" i="18"/>
  <c r="B348" i="18"/>
  <c r="AM347" i="18"/>
  <c r="U344" i="18"/>
  <c r="T344" i="18"/>
  <c r="AG346" i="18"/>
  <c r="S347" i="18" l="1"/>
  <c r="R347" i="18"/>
  <c r="E348" i="18"/>
  <c r="C348" i="18"/>
  <c r="AF348" i="18" s="1"/>
  <c r="D348" i="18"/>
  <c r="AB345" i="18"/>
  <c r="P347" i="18"/>
  <c r="J347" i="18" s="1"/>
  <c r="Z347" i="18" s="1"/>
  <c r="AF347" i="18"/>
  <c r="AI347" i="18"/>
  <c r="O347" i="18"/>
  <c r="M346" i="18"/>
  <c r="K346" i="18"/>
  <c r="AA346" i="18" s="1"/>
  <c r="B349" i="18"/>
  <c r="AM348" i="18"/>
  <c r="AT348" i="18"/>
  <c r="K347" i="18"/>
  <c r="AA347" i="18" s="1"/>
  <c r="M347" i="18"/>
  <c r="AE347" i="18" s="1"/>
  <c r="J346" i="18"/>
  <c r="Z346" i="18" s="1"/>
  <c r="L346" i="18"/>
  <c r="V346" i="18"/>
  <c r="AG347" i="18"/>
  <c r="AH347" i="18"/>
  <c r="N347" i="18"/>
  <c r="F346" i="18"/>
  <c r="X346" i="18" s="1"/>
  <c r="H346" i="18"/>
  <c r="S348" i="18" l="1"/>
  <c r="R348" i="18"/>
  <c r="E349" i="18"/>
  <c r="D349" i="18"/>
  <c r="P349" i="18" s="1"/>
  <c r="C349" i="18"/>
  <c r="O349" i="18" s="1"/>
  <c r="L347" i="18"/>
  <c r="AB347" i="18" s="1"/>
  <c r="AB346" i="18"/>
  <c r="AC346" i="18"/>
  <c r="N348" i="18"/>
  <c r="P348" i="18"/>
  <c r="Q348" i="18"/>
  <c r="AI348" i="18"/>
  <c r="O348" i="18"/>
  <c r="AG348" i="18"/>
  <c r="AD347" i="18"/>
  <c r="AH348" i="18"/>
  <c r="AT349" i="18"/>
  <c r="B350" i="18"/>
  <c r="AM349" i="18"/>
  <c r="AE346" i="18"/>
  <c r="AD346" i="18"/>
  <c r="F347" i="18"/>
  <c r="X347" i="18" s="1"/>
  <c r="H347" i="18"/>
  <c r="G347" i="18"/>
  <c r="Y347" i="18" s="1"/>
  <c r="I347" i="18"/>
  <c r="T346" i="18"/>
  <c r="U346" i="18"/>
  <c r="S349" i="18" l="1"/>
  <c r="R349" i="18"/>
  <c r="E350" i="18"/>
  <c r="D350" i="18"/>
  <c r="P350" i="18" s="1"/>
  <c r="C350" i="18"/>
  <c r="AI350" i="18" s="1"/>
  <c r="AC347" i="18"/>
  <c r="AH349" i="18"/>
  <c r="AF349" i="18"/>
  <c r="L349" i="18"/>
  <c r="AC349" i="18" s="1"/>
  <c r="J349" i="18"/>
  <c r="Z349" i="18" s="1"/>
  <c r="W347" i="18"/>
  <c r="V347" i="18"/>
  <c r="H348" i="18"/>
  <c r="F348" i="18"/>
  <c r="X348" i="18" s="1"/>
  <c r="T347" i="18"/>
  <c r="U347" i="18"/>
  <c r="Q349" i="18"/>
  <c r="AI349" i="18"/>
  <c r="K348" i="18"/>
  <c r="AA348" i="18" s="1"/>
  <c r="M348" i="18"/>
  <c r="I349" i="18"/>
  <c r="W349" i="18" s="1"/>
  <c r="G349" i="18"/>
  <c r="Y349" i="18" s="1"/>
  <c r="L348" i="18"/>
  <c r="J348" i="18"/>
  <c r="Z348" i="18" s="1"/>
  <c r="AG349" i="18"/>
  <c r="B351" i="18"/>
  <c r="AM350" i="18"/>
  <c r="AF350" i="18"/>
  <c r="AT350" i="18"/>
  <c r="G348" i="18"/>
  <c r="Y348" i="18" s="1"/>
  <c r="I348" i="18"/>
  <c r="N349" i="18"/>
  <c r="AH350" i="18" l="1"/>
  <c r="R350" i="18"/>
  <c r="S350" i="18"/>
  <c r="E351" i="18"/>
  <c r="C351" i="18"/>
  <c r="AH351" i="18" s="1"/>
  <c r="D351" i="18"/>
  <c r="Q350" i="18"/>
  <c r="K350" i="18" s="1"/>
  <c r="AA350" i="18" s="1"/>
  <c r="AB349" i="18"/>
  <c r="J350" i="18"/>
  <c r="Z350" i="18" s="1"/>
  <c r="L350" i="18"/>
  <c r="AC350" i="18" s="1"/>
  <c r="T348" i="18"/>
  <c r="U348" i="18"/>
  <c r="H349" i="18"/>
  <c r="F349" i="18"/>
  <c r="X349" i="18" s="1"/>
  <c r="N350" i="18"/>
  <c r="O350" i="18"/>
  <c r="AG350" i="18"/>
  <c r="AT351" i="18"/>
  <c r="B352" i="18"/>
  <c r="AM351" i="18"/>
  <c r="AC348" i="18"/>
  <c r="AB348" i="18"/>
  <c r="M349" i="18"/>
  <c r="K349" i="18"/>
  <c r="AA349" i="18" s="1"/>
  <c r="V348" i="18"/>
  <c r="W348" i="18"/>
  <c r="AE348" i="18"/>
  <c r="AD348" i="18"/>
  <c r="V349" i="18"/>
  <c r="AB350" i="18" l="1"/>
  <c r="M350" i="18"/>
  <c r="AE350" i="18" s="1"/>
  <c r="R351" i="18"/>
  <c r="S351" i="18"/>
  <c r="E352" i="18"/>
  <c r="C352" i="18"/>
  <c r="AG352" i="18" s="1"/>
  <c r="D352" i="18"/>
  <c r="P352" i="18" s="1"/>
  <c r="AD350" i="18"/>
  <c r="AG351" i="18"/>
  <c r="AF351" i="18"/>
  <c r="AI351" i="18"/>
  <c r="O351" i="18"/>
  <c r="I351" i="18" s="1"/>
  <c r="W351" i="18" s="1"/>
  <c r="N351" i="18"/>
  <c r="H351" i="18" s="1"/>
  <c r="U351" i="18" s="1"/>
  <c r="U349" i="18"/>
  <c r="T349" i="18"/>
  <c r="B353" i="18"/>
  <c r="AM352" i="18"/>
  <c r="AT352" i="18"/>
  <c r="P351" i="18"/>
  <c r="Q351" i="18"/>
  <c r="F350" i="18"/>
  <c r="X350" i="18" s="1"/>
  <c r="H350" i="18"/>
  <c r="AD349" i="18"/>
  <c r="AE349" i="18"/>
  <c r="I350" i="18"/>
  <c r="G350" i="18"/>
  <c r="Y350" i="18" s="1"/>
  <c r="F351" i="18" l="1"/>
  <c r="X351" i="18" s="1"/>
  <c r="G351" i="18"/>
  <c r="Y351" i="18" s="1"/>
  <c r="S352" i="18"/>
  <c r="R352" i="18"/>
  <c r="AH352" i="18"/>
  <c r="E353" i="18"/>
  <c r="C353" i="18"/>
  <c r="AH353" i="18" s="1"/>
  <c r="D353" i="18"/>
  <c r="P353" i="18" s="1"/>
  <c r="T351" i="18"/>
  <c r="AF352" i="18"/>
  <c r="L352" i="18"/>
  <c r="AB352" i="18" s="1"/>
  <c r="J352" i="18"/>
  <c r="Z352" i="18" s="1"/>
  <c r="U350" i="18"/>
  <c r="T350" i="18"/>
  <c r="V351" i="18"/>
  <c r="W350" i="18"/>
  <c r="V350" i="18"/>
  <c r="J351" i="18"/>
  <c r="Z351" i="18" s="1"/>
  <c r="L351" i="18"/>
  <c r="AT353" i="18"/>
  <c r="B354" i="18"/>
  <c r="AM353" i="18"/>
  <c r="N352" i="18"/>
  <c r="Q352" i="18"/>
  <c r="AI352" i="18"/>
  <c r="O352" i="18"/>
  <c r="K351" i="18"/>
  <c r="AA351" i="18" s="1"/>
  <c r="M351" i="18"/>
  <c r="O353" i="18" l="1"/>
  <c r="S353" i="18"/>
  <c r="R353" i="18"/>
  <c r="E354" i="18"/>
  <c r="C354" i="18"/>
  <c r="D354" i="18"/>
  <c r="Q354" i="18" s="1"/>
  <c r="AC352" i="18"/>
  <c r="AF353" i="18"/>
  <c r="L353" i="18"/>
  <c r="AC353" i="18" s="1"/>
  <c r="J353" i="18"/>
  <c r="Z353" i="18" s="1"/>
  <c r="I353" i="18"/>
  <c r="W353" i="18" s="1"/>
  <c r="G353" i="18"/>
  <c r="Y353" i="18" s="1"/>
  <c r="G352" i="18"/>
  <c r="Y352" i="18" s="1"/>
  <c r="I352" i="18"/>
  <c r="V353" i="18"/>
  <c r="AG353" i="18"/>
  <c r="AE351" i="18"/>
  <c r="AD351" i="18"/>
  <c r="K352" i="18"/>
  <c r="AA352" i="18" s="1"/>
  <c r="M352" i="18"/>
  <c r="Q353" i="18"/>
  <c r="AI353" i="18"/>
  <c r="H352" i="18"/>
  <c r="F352" i="18"/>
  <c r="X352" i="18" s="1"/>
  <c r="B355" i="18"/>
  <c r="AM354" i="18"/>
  <c r="AT354" i="18"/>
  <c r="N353" i="18"/>
  <c r="AB351" i="18"/>
  <c r="AC351" i="18"/>
  <c r="S354" i="18" l="1"/>
  <c r="R354" i="18"/>
  <c r="E355" i="18"/>
  <c r="C355" i="18"/>
  <c r="N355" i="18" s="1"/>
  <c r="D355" i="18"/>
  <c r="P355" i="18" s="1"/>
  <c r="AB353" i="18"/>
  <c r="M354" i="18"/>
  <c r="AE354" i="18" s="1"/>
  <c r="K354" i="18"/>
  <c r="AA354" i="18" s="1"/>
  <c r="H353" i="18"/>
  <c r="F353" i="18"/>
  <c r="X353" i="18" s="1"/>
  <c r="N354" i="18"/>
  <c r="O354" i="18"/>
  <c r="AG354" i="18"/>
  <c r="AT355" i="18"/>
  <c r="B356" i="18"/>
  <c r="AM355" i="18"/>
  <c r="AE352" i="18"/>
  <c r="AD352" i="18"/>
  <c r="W352" i="18"/>
  <c r="V352" i="18"/>
  <c r="P354" i="18"/>
  <c r="AH354" i="18"/>
  <c r="AF354" i="18"/>
  <c r="AI354" i="18"/>
  <c r="U352" i="18"/>
  <c r="T352" i="18"/>
  <c r="M353" i="18"/>
  <c r="K353" i="18"/>
  <c r="AA353" i="18" s="1"/>
  <c r="S355" i="18" l="1"/>
  <c r="R355" i="18"/>
  <c r="E356" i="18"/>
  <c r="C356" i="18"/>
  <c r="N356" i="18" s="1"/>
  <c r="D356" i="18"/>
  <c r="Q356" i="18" s="1"/>
  <c r="Q355" i="18"/>
  <c r="M355" i="18" s="1"/>
  <c r="AE355" i="18" s="1"/>
  <c r="AD354" i="18"/>
  <c r="B357" i="18"/>
  <c r="AM356" i="18"/>
  <c r="AT356" i="18"/>
  <c r="J355" i="18"/>
  <c r="Z355" i="18" s="1"/>
  <c r="L355" i="18"/>
  <c r="AB355" i="18" s="1"/>
  <c r="AI355" i="18"/>
  <c r="O355" i="18"/>
  <c r="AG355" i="18"/>
  <c r="AH355" i="18"/>
  <c r="AF355" i="18"/>
  <c r="F354" i="18"/>
  <c r="X354" i="18" s="1"/>
  <c r="H354" i="18"/>
  <c r="AD353" i="18"/>
  <c r="AE353" i="18"/>
  <c r="T353" i="18"/>
  <c r="U353" i="18"/>
  <c r="J354" i="18"/>
  <c r="Z354" i="18" s="1"/>
  <c r="L354" i="18"/>
  <c r="F355" i="18"/>
  <c r="X355" i="18" s="1"/>
  <c r="H355" i="18"/>
  <c r="U355" i="18" s="1"/>
  <c r="I354" i="18"/>
  <c r="G354" i="18"/>
  <c r="Y354" i="18" s="1"/>
  <c r="K355" i="18" l="1"/>
  <c r="AA355" i="18" s="1"/>
  <c r="S356" i="18"/>
  <c r="R356" i="18"/>
  <c r="E357" i="18"/>
  <c r="D357" i="18"/>
  <c r="C357" i="18"/>
  <c r="N357" i="18" s="1"/>
  <c r="T355" i="18"/>
  <c r="P356" i="18"/>
  <c r="J356" i="18" s="1"/>
  <c r="Z356" i="18" s="1"/>
  <c r="AD355" i="18"/>
  <c r="H356" i="18"/>
  <c r="U356" i="18" s="1"/>
  <c r="F356" i="18"/>
  <c r="X356" i="18" s="1"/>
  <c r="AM357" i="18"/>
  <c r="B358" i="18"/>
  <c r="AT357" i="18"/>
  <c r="T354" i="18"/>
  <c r="U354" i="18"/>
  <c r="O356" i="18"/>
  <c r="AC354" i="18"/>
  <c r="AB354" i="18"/>
  <c r="AH356" i="18"/>
  <c r="AG356" i="18"/>
  <c r="V354" i="18"/>
  <c r="W354" i="18"/>
  <c r="K356" i="18"/>
  <c r="AA356" i="18" s="1"/>
  <c r="M356" i="18"/>
  <c r="AD356" i="18" s="1"/>
  <c r="AC355" i="18"/>
  <c r="G355" i="18"/>
  <c r="Y355" i="18" s="1"/>
  <c r="I355" i="18"/>
  <c r="AF356" i="18"/>
  <c r="AI356" i="18"/>
  <c r="L356" i="18" l="1"/>
  <c r="AB356" i="18" s="1"/>
  <c r="T356" i="18"/>
  <c r="S357" i="18"/>
  <c r="R357" i="18"/>
  <c r="E358" i="18"/>
  <c r="D358" i="18"/>
  <c r="P358" i="18" s="1"/>
  <c r="C358" i="18"/>
  <c r="AH358" i="18" s="1"/>
  <c r="AG357" i="18"/>
  <c r="AI357" i="18"/>
  <c r="F357" i="18"/>
  <c r="X357" i="18" s="1"/>
  <c r="H357" i="18"/>
  <c r="U357" i="18" s="1"/>
  <c r="W355" i="18"/>
  <c r="V355" i="18"/>
  <c r="Q357" i="18"/>
  <c r="AC356" i="18"/>
  <c r="AE356" i="18"/>
  <c r="G356" i="18"/>
  <c r="Y356" i="18" s="1"/>
  <c r="I356" i="18"/>
  <c r="O357" i="18"/>
  <c r="AH357" i="18"/>
  <c r="P357" i="18"/>
  <c r="AT358" i="18"/>
  <c r="B359" i="18"/>
  <c r="AM358" i="18"/>
  <c r="AF357" i="18"/>
  <c r="R358" i="18" l="1"/>
  <c r="S358" i="18"/>
  <c r="E359" i="18"/>
  <c r="C359" i="18"/>
  <c r="N359" i="18" s="1"/>
  <c r="D359" i="18"/>
  <c r="Q359" i="18" s="1"/>
  <c r="T357" i="18"/>
  <c r="L358" i="18"/>
  <c r="AC358" i="18" s="1"/>
  <c r="J358" i="18"/>
  <c r="Z358" i="18" s="1"/>
  <c r="N358" i="18"/>
  <c r="G357" i="18"/>
  <c r="Y357" i="18" s="1"/>
  <c r="I357" i="18"/>
  <c r="Q358" i="18"/>
  <c r="O358" i="18"/>
  <c r="AG358" i="18"/>
  <c r="J357" i="18"/>
  <c r="Z357" i="18" s="1"/>
  <c r="L357" i="18"/>
  <c r="V356" i="18"/>
  <c r="W356" i="18"/>
  <c r="K357" i="18"/>
  <c r="AA357" i="18" s="1"/>
  <c r="M357" i="18"/>
  <c r="AF358" i="18"/>
  <c r="AI358" i="18"/>
  <c r="B360" i="18"/>
  <c r="AM359" i="18"/>
  <c r="AT359" i="18"/>
  <c r="R359" i="18" l="1"/>
  <c r="S359" i="18"/>
  <c r="E360" i="18"/>
  <c r="C360" i="18"/>
  <c r="AI360" i="18" s="1"/>
  <c r="D360" i="18"/>
  <c r="Q360" i="18" s="1"/>
  <c r="O359" i="18"/>
  <c r="I359" i="18" s="1"/>
  <c r="V359" i="18" s="1"/>
  <c r="AB358" i="18"/>
  <c r="H359" i="18"/>
  <c r="U359" i="18" s="1"/>
  <c r="F359" i="18"/>
  <c r="X359" i="18" s="1"/>
  <c r="M359" i="18"/>
  <c r="AE359" i="18" s="1"/>
  <c r="K359" i="18"/>
  <c r="AA359" i="18" s="1"/>
  <c r="B361" i="18"/>
  <c r="AM360" i="18"/>
  <c r="AT360" i="18"/>
  <c r="AG359" i="18"/>
  <c r="P359" i="18"/>
  <c r="K358" i="18"/>
  <c r="AA358" i="18" s="1"/>
  <c r="M358" i="18"/>
  <c r="H358" i="18"/>
  <c r="F358" i="18"/>
  <c r="X358" i="18" s="1"/>
  <c r="AE357" i="18"/>
  <c r="AD357" i="18"/>
  <c r="AC357" i="18"/>
  <c r="AB357" i="18"/>
  <c r="AI359" i="18"/>
  <c r="AF359" i="18"/>
  <c r="AH359" i="18"/>
  <c r="G358" i="18"/>
  <c r="Y358" i="18" s="1"/>
  <c r="I358" i="18"/>
  <c r="W357" i="18"/>
  <c r="V357" i="18"/>
  <c r="P360" i="18" l="1"/>
  <c r="S360" i="18"/>
  <c r="R360" i="18"/>
  <c r="AD359" i="18"/>
  <c r="G359" i="18"/>
  <c r="Y359" i="18" s="1"/>
  <c r="E361" i="18"/>
  <c r="C361" i="18"/>
  <c r="AG361" i="18" s="1"/>
  <c r="D361" i="18"/>
  <c r="Q361" i="18" s="1"/>
  <c r="T359" i="18"/>
  <c r="W359" i="18"/>
  <c r="AH360" i="18"/>
  <c r="M360" i="18"/>
  <c r="AE360" i="18" s="1"/>
  <c r="K360" i="18"/>
  <c r="AA360" i="18" s="1"/>
  <c r="AE358" i="18"/>
  <c r="AD358" i="18"/>
  <c r="AG360" i="18"/>
  <c r="AF360" i="18"/>
  <c r="T358" i="18"/>
  <c r="U358" i="18"/>
  <c r="V358" i="18"/>
  <c r="W358" i="18"/>
  <c r="L359" i="18"/>
  <c r="J359" i="18"/>
  <c r="Z359" i="18" s="1"/>
  <c r="J360" i="18"/>
  <c r="Z360" i="18" s="1"/>
  <c r="L360" i="18"/>
  <c r="AC360" i="18" s="1"/>
  <c r="AM361" i="18"/>
  <c r="B362" i="18"/>
  <c r="AT361" i="18"/>
  <c r="O360" i="18"/>
  <c r="N360" i="18"/>
  <c r="S361" i="18" l="1"/>
  <c r="R361" i="18"/>
  <c r="E362" i="18"/>
  <c r="C362" i="18"/>
  <c r="AF362" i="18" s="1"/>
  <c r="D362" i="18"/>
  <c r="P362" i="18" s="1"/>
  <c r="AH361" i="18"/>
  <c r="AD360" i="18"/>
  <c r="O361" i="18"/>
  <c r="G361" i="18" s="1"/>
  <c r="Y361" i="18" s="1"/>
  <c r="P361" i="18"/>
  <c r="L361" i="18" s="1"/>
  <c r="AI361" i="18"/>
  <c r="AF361" i="18"/>
  <c r="N361" i="18"/>
  <c r="F361" i="18" s="1"/>
  <c r="X361" i="18" s="1"/>
  <c r="AB360" i="18"/>
  <c r="AC359" i="18"/>
  <c r="AB359" i="18"/>
  <c r="K361" i="18"/>
  <c r="AA361" i="18" s="1"/>
  <c r="M361" i="18"/>
  <c r="AE361" i="18" s="1"/>
  <c r="F360" i="18"/>
  <c r="X360" i="18" s="1"/>
  <c r="H360" i="18"/>
  <c r="I360" i="18"/>
  <c r="G360" i="18"/>
  <c r="Y360" i="18" s="1"/>
  <c r="AT362" i="18"/>
  <c r="B363" i="18"/>
  <c r="AM362" i="18"/>
  <c r="I361" i="18" l="1"/>
  <c r="W361" i="18" s="1"/>
  <c r="H361" i="18"/>
  <c r="Q362" i="18"/>
  <c r="M362" i="18" s="1"/>
  <c r="AE362" i="18" s="1"/>
  <c r="S362" i="18"/>
  <c r="R362" i="18"/>
  <c r="E363" i="18"/>
  <c r="C363" i="18"/>
  <c r="O363" i="18" s="1"/>
  <c r="D363" i="18"/>
  <c r="Q363" i="18" s="1"/>
  <c r="J361" i="18"/>
  <c r="Z361" i="18" s="1"/>
  <c r="AD361" i="18"/>
  <c r="V361" i="18"/>
  <c r="AB361" i="18"/>
  <c r="AC361" i="18"/>
  <c r="L362" i="18"/>
  <c r="AC362" i="18" s="1"/>
  <c r="J362" i="18"/>
  <c r="Z362" i="18" s="1"/>
  <c r="B364" i="18"/>
  <c r="AM363" i="18"/>
  <c r="AT363" i="18"/>
  <c r="O362" i="18"/>
  <c r="AG362" i="18"/>
  <c r="AH362" i="18"/>
  <c r="U360" i="18"/>
  <c r="T360" i="18"/>
  <c r="W360" i="18"/>
  <c r="V360" i="18"/>
  <c r="K362" i="18"/>
  <c r="AA362" i="18" s="1"/>
  <c r="AI362" i="18"/>
  <c r="N362" i="18"/>
  <c r="N363" i="18" l="1"/>
  <c r="U361" i="18"/>
  <c r="T361" i="18"/>
  <c r="AF363" i="18"/>
  <c r="S363" i="18"/>
  <c r="R363" i="18"/>
  <c r="AG363" i="18"/>
  <c r="AI363" i="18"/>
  <c r="E364" i="18"/>
  <c r="C364" i="18"/>
  <c r="AF364" i="18" s="1"/>
  <c r="D364" i="18"/>
  <c r="P364" i="18" s="1"/>
  <c r="AB362" i="18"/>
  <c r="AD362" i="18"/>
  <c r="AH363" i="18"/>
  <c r="K363" i="18"/>
  <c r="AA363" i="18" s="1"/>
  <c r="M363" i="18"/>
  <c r="AE363" i="18" s="1"/>
  <c r="H362" i="18"/>
  <c r="F362" i="18"/>
  <c r="X362" i="18" s="1"/>
  <c r="P363" i="18"/>
  <c r="H363" i="18"/>
  <c r="U363" i="18" s="1"/>
  <c r="F363" i="18"/>
  <c r="X363" i="18" s="1"/>
  <c r="G363" i="18"/>
  <c r="Y363" i="18" s="1"/>
  <c r="I363" i="18"/>
  <c r="W363" i="18" s="1"/>
  <c r="G362" i="18"/>
  <c r="Y362" i="18" s="1"/>
  <c r="I362" i="18"/>
  <c r="AT364" i="18"/>
  <c r="B365" i="18"/>
  <c r="AM364" i="18"/>
  <c r="AD363" i="18" l="1"/>
  <c r="S364" i="18"/>
  <c r="R364" i="18"/>
  <c r="E365" i="18"/>
  <c r="D365" i="18"/>
  <c r="P365" i="18" s="1"/>
  <c r="C365" i="18"/>
  <c r="O364" i="18"/>
  <c r="G364" i="18" s="1"/>
  <c r="Y364" i="18" s="1"/>
  <c r="AG364" i="18"/>
  <c r="N364" i="18"/>
  <c r="H364" i="18" s="1"/>
  <c r="U364" i="18" s="1"/>
  <c r="AH364" i="18"/>
  <c r="T362" i="18"/>
  <c r="U362" i="18"/>
  <c r="B366" i="18"/>
  <c r="AM365" i="18"/>
  <c r="AT365" i="18"/>
  <c r="T363" i="18"/>
  <c r="L364" i="18"/>
  <c r="AC364" i="18" s="1"/>
  <c r="J364" i="18"/>
  <c r="Z364" i="18" s="1"/>
  <c r="W362" i="18"/>
  <c r="V362" i="18"/>
  <c r="V363" i="18"/>
  <c r="L363" i="18"/>
  <c r="J363" i="18"/>
  <c r="Z363" i="18" s="1"/>
  <c r="Q364" i="18"/>
  <c r="AI364" i="18"/>
  <c r="S365" i="18" l="1"/>
  <c r="R365" i="18"/>
  <c r="E366" i="18"/>
  <c r="D366" i="18"/>
  <c r="C366" i="18"/>
  <c r="I364" i="18"/>
  <c r="W364" i="18" s="1"/>
  <c r="F364" i="18"/>
  <c r="X364" i="18" s="1"/>
  <c r="Q365" i="18"/>
  <c r="M365" i="18" s="1"/>
  <c r="AE365" i="18" s="1"/>
  <c r="T364" i="18"/>
  <c r="AB364" i="18"/>
  <c r="AI365" i="18"/>
  <c r="AG365" i="18"/>
  <c r="O365" i="18"/>
  <c r="AF365" i="18"/>
  <c r="AH365" i="18"/>
  <c r="M364" i="18"/>
  <c r="K364" i="18"/>
  <c r="AA364" i="18" s="1"/>
  <c r="AB363" i="18"/>
  <c r="AC363" i="18"/>
  <c r="N365" i="18"/>
  <c r="J365" i="18"/>
  <c r="Z365" i="18" s="1"/>
  <c r="L365" i="18"/>
  <c r="AB365" i="18" s="1"/>
  <c r="AT366" i="18"/>
  <c r="B367" i="18"/>
  <c r="AM366" i="18"/>
  <c r="K365" i="18" l="1"/>
  <c r="AA365" i="18" s="1"/>
  <c r="R366" i="18"/>
  <c r="S366" i="18"/>
  <c r="E367" i="18"/>
  <c r="C367" i="18"/>
  <c r="O367" i="18" s="1"/>
  <c r="D367" i="18"/>
  <c r="Q367" i="18" s="1"/>
  <c r="V364" i="18"/>
  <c r="AC365" i="18"/>
  <c r="AG366" i="18"/>
  <c r="AH366" i="18"/>
  <c r="AI366" i="18"/>
  <c r="N366" i="18"/>
  <c r="Q366" i="18"/>
  <c r="O366" i="18"/>
  <c r="P366" i="18"/>
  <c r="F365" i="18"/>
  <c r="X365" i="18" s="1"/>
  <c r="H365" i="18"/>
  <c r="I365" i="18"/>
  <c r="G365" i="18"/>
  <c r="Y365" i="18" s="1"/>
  <c r="AF366" i="18"/>
  <c r="B368" i="18"/>
  <c r="AM367" i="18"/>
  <c r="AT367" i="18"/>
  <c r="AD364" i="18"/>
  <c r="AE364" i="18"/>
  <c r="AD365" i="18"/>
  <c r="N367" i="18" l="1"/>
  <c r="AH367" i="18"/>
  <c r="R367" i="18"/>
  <c r="S367" i="18"/>
  <c r="E368" i="18"/>
  <c r="C368" i="18"/>
  <c r="AG368" i="18" s="1"/>
  <c r="D368" i="18"/>
  <c r="Q368" i="18" s="1"/>
  <c r="AI367" i="18"/>
  <c r="M367" i="18"/>
  <c r="AE367" i="18" s="1"/>
  <c r="K367" i="18"/>
  <c r="AA367" i="18" s="1"/>
  <c r="W365" i="18"/>
  <c r="V365" i="18"/>
  <c r="G366" i="18"/>
  <c r="Y366" i="18" s="1"/>
  <c r="I366" i="18"/>
  <c r="U365" i="18"/>
  <c r="T365" i="18"/>
  <c r="P367" i="18"/>
  <c r="AF367" i="18"/>
  <c r="AG367" i="18"/>
  <c r="H366" i="18"/>
  <c r="F366" i="18"/>
  <c r="X366" i="18" s="1"/>
  <c r="H367" i="18"/>
  <c r="U367" i="18" s="1"/>
  <c r="F367" i="18"/>
  <c r="X367" i="18" s="1"/>
  <c r="AM368" i="18"/>
  <c r="AT368" i="18"/>
  <c r="B369" i="18"/>
  <c r="I367" i="18"/>
  <c r="V367" i="18" s="1"/>
  <c r="G367" i="18"/>
  <c r="Y367" i="18" s="1"/>
  <c r="L366" i="18"/>
  <c r="J366" i="18"/>
  <c r="Z366" i="18" s="1"/>
  <c r="M366" i="18"/>
  <c r="K366" i="18"/>
  <c r="AA366" i="18" s="1"/>
  <c r="S368" i="18" l="1"/>
  <c r="R368" i="18"/>
  <c r="E369" i="18"/>
  <c r="C369" i="18"/>
  <c r="AI369" i="18" s="1"/>
  <c r="D369" i="18"/>
  <c r="P369" i="18" s="1"/>
  <c r="W367" i="18"/>
  <c r="AD367" i="18"/>
  <c r="P368" i="18"/>
  <c r="J368" i="18" s="1"/>
  <c r="Z368" i="18" s="1"/>
  <c r="T367" i="18"/>
  <c r="L367" i="18"/>
  <c r="J367" i="18"/>
  <c r="Z367" i="18" s="1"/>
  <c r="AC366" i="18"/>
  <c r="AB366" i="18"/>
  <c r="O368" i="18"/>
  <c r="K368" i="18"/>
  <c r="AA368" i="18" s="1"/>
  <c r="M368" i="18"/>
  <c r="AD368" i="18" s="1"/>
  <c r="AH368" i="18"/>
  <c r="AF368" i="18"/>
  <c r="U366" i="18"/>
  <c r="T366" i="18"/>
  <c r="AT369" i="18"/>
  <c r="AM369" i="18"/>
  <c r="B370" i="18"/>
  <c r="W366" i="18"/>
  <c r="V366" i="18"/>
  <c r="AE366" i="18"/>
  <c r="AD366" i="18"/>
  <c r="AI368" i="18"/>
  <c r="N368" i="18"/>
  <c r="L368" i="18" l="1"/>
  <c r="AC368" i="18" s="1"/>
  <c r="S369" i="18"/>
  <c r="R369" i="18"/>
  <c r="E370" i="18"/>
  <c r="C370" i="18"/>
  <c r="AF370" i="18" s="1"/>
  <c r="D370" i="18"/>
  <c r="P370" i="18" s="1"/>
  <c r="AF369" i="18"/>
  <c r="N369" i="18"/>
  <c r="H369" i="18" s="1"/>
  <c r="U369" i="18" s="1"/>
  <c r="L369" i="18"/>
  <c r="AC369" i="18" s="1"/>
  <c r="J369" i="18"/>
  <c r="Z369" i="18" s="1"/>
  <c r="F368" i="18"/>
  <c r="X368" i="18" s="1"/>
  <c r="H368" i="18"/>
  <c r="AE368" i="18"/>
  <c r="B371" i="18"/>
  <c r="AM370" i="18"/>
  <c r="AT370" i="18"/>
  <c r="AB368" i="18"/>
  <c r="G368" i="18"/>
  <c r="Y368" i="18" s="1"/>
  <c r="I368" i="18"/>
  <c r="AC367" i="18"/>
  <c r="AB367" i="18"/>
  <c r="Q369" i="18"/>
  <c r="O369" i="18"/>
  <c r="AG369" i="18"/>
  <c r="AH369" i="18"/>
  <c r="AG370" i="18" l="1"/>
  <c r="AB369" i="18"/>
  <c r="AH370" i="18"/>
  <c r="N370" i="18"/>
  <c r="H370" i="18" s="1"/>
  <c r="U370" i="18" s="1"/>
  <c r="F369" i="18"/>
  <c r="X369" i="18" s="1"/>
  <c r="S370" i="18"/>
  <c r="R370" i="18"/>
  <c r="E371" i="18"/>
  <c r="C371" i="18"/>
  <c r="N371" i="18" s="1"/>
  <c r="D371" i="18"/>
  <c r="Q371" i="18" s="1"/>
  <c r="O370" i="18"/>
  <c r="I370" i="18" s="1"/>
  <c r="V370" i="18" s="1"/>
  <c r="L370" i="18"/>
  <c r="AC370" i="18" s="1"/>
  <c r="J370" i="18"/>
  <c r="Z370" i="18" s="1"/>
  <c r="B372" i="18"/>
  <c r="AM371" i="18"/>
  <c r="AT371" i="18"/>
  <c r="K369" i="18"/>
  <c r="AA369" i="18" s="1"/>
  <c r="M369" i="18"/>
  <c r="W368" i="18"/>
  <c r="V368" i="18"/>
  <c r="Q370" i="18"/>
  <c r="AI370" i="18"/>
  <c r="T368" i="18"/>
  <c r="U368" i="18"/>
  <c r="T369" i="18"/>
  <c r="G369" i="18"/>
  <c r="Y369" i="18" s="1"/>
  <c r="I369" i="18"/>
  <c r="F370" i="18" l="1"/>
  <c r="X370" i="18" s="1"/>
  <c r="G370" i="18"/>
  <c r="Y370" i="18" s="1"/>
  <c r="S371" i="18"/>
  <c r="R371" i="18"/>
  <c r="E372" i="18"/>
  <c r="C372" i="18"/>
  <c r="D372" i="18"/>
  <c r="P371" i="18"/>
  <c r="J371" i="18" s="1"/>
  <c r="Z371" i="18" s="1"/>
  <c r="AB370" i="18"/>
  <c r="W370" i="18"/>
  <c r="AG371" i="18"/>
  <c r="M371" i="18"/>
  <c r="AD371" i="18" s="1"/>
  <c r="K371" i="18"/>
  <c r="AA371" i="18" s="1"/>
  <c r="AH371" i="18"/>
  <c r="O371" i="18"/>
  <c r="AF371" i="18"/>
  <c r="M370" i="18"/>
  <c r="K370" i="18"/>
  <c r="AA370" i="18" s="1"/>
  <c r="W369" i="18"/>
  <c r="V369" i="18"/>
  <c r="T370" i="18"/>
  <c r="AE369" i="18"/>
  <c r="AD369" i="18"/>
  <c r="AT372" i="18"/>
  <c r="AM372" i="18"/>
  <c r="B373" i="18"/>
  <c r="F371" i="18"/>
  <c r="X371" i="18" s="1"/>
  <c r="H371" i="18"/>
  <c r="U371" i="18" s="1"/>
  <c r="AI371" i="18"/>
  <c r="S372" i="18" l="1"/>
  <c r="R372" i="18"/>
  <c r="E373" i="18"/>
  <c r="D373" i="18"/>
  <c r="P373" i="18" s="1"/>
  <c r="C373" i="18"/>
  <c r="L371" i="18"/>
  <c r="AC371" i="18" s="1"/>
  <c r="T371" i="18"/>
  <c r="AT373" i="18"/>
  <c r="AM373" i="18"/>
  <c r="B374" i="18"/>
  <c r="AH372" i="18"/>
  <c r="P372" i="18"/>
  <c r="Q372" i="18"/>
  <c r="AF372" i="18"/>
  <c r="AD370" i="18"/>
  <c r="AE370" i="18"/>
  <c r="I371" i="18"/>
  <c r="G371" i="18"/>
  <c r="Y371" i="18" s="1"/>
  <c r="AI372" i="18"/>
  <c r="N372" i="18"/>
  <c r="O372" i="18"/>
  <c r="AG372" i="18"/>
  <c r="AE371" i="18"/>
  <c r="AB371" i="18" l="1"/>
  <c r="S373" i="18"/>
  <c r="R373" i="18"/>
  <c r="E374" i="18"/>
  <c r="D374" i="18"/>
  <c r="P374" i="18" s="1"/>
  <c r="C374" i="18"/>
  <c r="O374" i="18" s="1"/>
  <c r="L373" i="18"/>
  <c r="AC373" i="18" s="1"/>
  <c r="J373" i="18"/>
  <c r="Z373" i="18" s="1"/>
  <c r="G372" i="18"/>
  <c r="Y372" i="18" s="1"/>
  <c r="I372" i="18"/>
  <c r="J372" i="18"/>
  <c r="Z372" i="18" s="1"/>
  <c r="L372" i="18"/>
  <c r="W371" i="18"/>
  <c r="V371" i="18"/>
  <c r="B375" i="18"/>
  <c r="AM374" i="18"/>
  <c r="AT374" i="18"/>
  <c r="K372" i="18"/>
  <c r="AA372" i="18" s="1"/>
  <c r="M372" i="18"/>
  <c r="N373" i="18"/>
  <c r="Q373" i="18"/>
  <c r="O373" i="18"/>
  <c r="AG373" i="18"/>
  <c r="AH373" i="18"/>
  <c r="F372" i="18"/>
  <c r="X372" i="18" s="1"/>
  <c r="H372" i="18"/>
  <c r="AF373" i="18"/>
  <c r="AI373" i="18"/>
  <c r="R374" i="18" l="1"/>
  <c r="S374" i="18"/>
  <c r="E375" i="18"/>
  <c r="C375" i="18"/>
  <c r="AG375" i="18" s="1"/>
  <c r="D375" i="18"/>
  <c r="Q375" i="18" s="1"/>
  <c r="AB373" i="18"/>
  <c r="N374" i="18"/>
  <c r="H374" i="18" s="1"/>
  <c r="T374" i="18" s="1"/>
  <c r="AF374" i="18"/>
  <c r="L374" i="18"/>
  <c r="AC374" i="18" s="1"/>
  <c r="J374" i="18"/>
  <c r="Z374" i="18" s="1"/>
  <c r="AB372" i="18"/>
  <c r="AC372" i="18"/>
  <c r="H373" i="18"/>
  <c r="F373" i="18"/>
  <c r="X373" i="18" s="1"/>
  <c r="Q374" i="18"/>
  <c r="AI374" i="18"/>
  <c r="V372" i="18"/>
  <c r="W372" i="18"/>
  <c r="U372" i="18"/>
  <c r="T372" i="18"/>
  <c r="G373" i="18"/>
  <c r="Y373" i="18" s="1"/>
  <c r="I373" i="18"/>
  <c r="AD372" i="18"/>
  <c r="AE372" i="18"/>
  <c r="AG374" i="18"/>
  <c r="AH374" i="18"/>
  <c r="B376" i="18"/>
  <c r="AM375" i="18"/>
  <c r="AT375" i="18"/>
  <c r="K373" i="18"/>
  <c r="AA373" i="18" s="1"/>
  <c r="M373" i="18"/>
  <c r="I374" i="18"/>
  <c r="V374" i="18" s="1"/>
  <c r="G374" i="18"/>
  <c r="Y374" i="18" s="1"/>
  <c r="N375" i="18" l="1"/>
  <c r="F374" i="18"/>
  <c r="X374" i="18" s="1"/>
  <c r="R375" i="18"/>
  <c r="S375" i="18"/>
  <c r="E376" i="18"/>
  <c r="C376" i="18"/>
  <c r="D376" i="18"/>
  <c r="P376" i="18" s="1"/>
  <c r="AB374" i="18"/>
  <c r="M375" i="18"/>
  <c r="AD375" i="18" s="1"/>
  <c r="K375" i="18"/>
  <c r="AA375" i="18" s="1"/>
  <c r="P375" i="18"/>
  <c r="AI375" i="18"/>
  <c r="AH375" i="18"/>
  <c r="O375" i="18"/>
  <c r="AF375" i="18"/>
  <c r="U374" i="18"/>
  <c r="AE373" i="18"/>
  <c r="AD373" i="18"/>
  <c r="AT376" i="18"/>
  <c r="AM376" i="18"/>
  <c r="B377" i="18"/>
  <c r="W374" i="18"/>
  <c r="V373" i="18"/>
  <c r="W373" i="18"/>
  <c r="M374" i="18"/>
  <c r="K374" i="18"/>
  <c r="AA374" i="18" s="1"/>
  <c r="F375" i="18"/>
  <c r="X375" i="18" s="1"/>
  <c r="H375" i="18"/>
  <c r="T375" i="18" s="1"/>
  <c r="U373" i="18"/>
  <c r="T373" i="18"/>
  <c r="S376" i="18" l="1"/>
  <c r="R376" i="18"/>
  <c r="E377" i="18"/>
  <c r="C377" i="18"/>
  <c r="D377" i="18"/>
  <c r="P377" i="18" s="1"/>
  <c r="AE375" i="18"/>
  <c r="U375" i="18"/>
  <c r="AE374" i="18"/>
  <c r="AD374" i="18"/>
  <c r="AT377" i="18"/>
  <c r="AM377" i="18"/>
  <c r="B378" i="18"/>
  <c r="AH376" i="18"/>
  <c r="Q376" i="18"/>
  <c r="AF376" i="18"/>
  <c r="I375" i="18"/>
  <c r="G375" i="18"/>
  <c r="Y375" i="18" s="1"/>
  <c r="J376" i="18"/>
  <c r="Z376" i="18" s="1"/>
  <c r="L376" i="18"/>
  <c r="AB376" i="18" s="1"/>
  <c r="J375" i="18"/>
  <c r="Z375" i="18" s="1"/>
  <c r="L375" i="18"/>
  <c r="AI376" i="18"/>
  <c r="N376" i="18"/>
  <c r="O376" i="18"/>
  <c r="AG376" i="18"/>
  <c r="S377" i="18" l="1"/>
  <c r="R377" i="18"/>
  <c r="C378" i="18"/>
  <c r="D378" i="18"/>
  <c r="P378" i="18" s="1"/>
  <c r="E378" i="18"/>
  <c r="L377" i="18"/>
  <c r="AC377" i="18" s="1"/>
  <c r="J377" i="18"/>
  <c r="Z377" i="18" s="1"/>
  <c r="K376" i="18"/>
  <c r="AA376" i="18" s="1"/>
  <c r="M376" i="18"/>
  <c r="AM378" i="18"/>
  <c r="AT378" i="18"/>
  <c r="F376" i="18"/>
  <c r="X376" i="18" s="1"/>
  <c r="H376" i="18"/>
  <c r="W375" i="18"/>
  <c r="V375" i="18"/>
  <c r="N377" i="18"/>
  <c r="Q377" i="18"/>
  <c r="O377" i="18"/>
  <c r="AG377" i="18"/>
  <c r="AH377" i="18"/>
  <c r="G376" i="18"/>
  <c r="Y376" i="18" s="1"/>
  <c r="I376" i="18"/>
  <c r="AB375" i="18"/>
  <c r="AC375" i="18"/>
  <c r="AF377" i="18"/>
  <c r="AI377" i="18"/>
  <c r="AC376" i="18"/>
  <c r="Q378" i="18" l="1"/>
  <c r="K378" i="18" s="1"/>
  <c r="AA378" i="18" s="1"/>
  <c r="S378" i="18"/>
  <c r="R378" i="18"/>
  <c r="AB377" i="18"/>
  <c r="H377" i="18"/>
  <c r="F377" i="18"/>
  <c r="X377" i="18" s="1"/>
  <c r="AF378" i="18"/>
  <c r="AD376" i="18"/>
  <c r="AE376" i="18"/>
  <c r="W376" i="18"/>
  <c r="V376" i="18"/>
  <c r="G377" i="18"/>
  <c r="Y377" i="18" s="1"/>
  <c r="I377" i="18"/>
  <c r="O378" i="18"/>
  <c r="L378" i="18"/>
  <c r="AB378" i="18" s="1"/>
  <c r="J378" i="18"/>
  <c r="Z378" i="18" s="1"/>
  <c r="M378" i="18"/>
  <c r="AE378" i="18" s="1"/>
  <c r="AI378" i="18"/>
  <c r="K377" i="18"/>
  <c r="AA377" i="18" s="1"/>
  <c r="M377" i="18"/>
  <c r="T376" i="18"/>
  <c r="U376" i="18"/>
  <c r="N378" i="18"/>
  <c r="AG378" i="18"/>
  <c r="AH378" i="18"/>
  <c r="AD378" i="18" l="1"/>
  <c r="AC378" i="18"/>
  <c r="H378" i="18"/>
  <c r="F378" i="18"/>
  <c r="X378" i="18" s="1"/>
  <c r="I378" i="18"/>
  <c r="G378" i="18"/>
  <c r="Y378" i="18" s="1"/>
  <c r="AE377" i="18"/>
  <c r="AD377" i="18"/>
  <c r="V377" i="18"/>
  <c r="W377" i="18"/>
  <c r="U377" i="18"/>
  <c r="T377" i="18"/>
  <c r="W378" i="18" l="1"/>
  <c r="V378" i="18"/>
  <c r="U378" i="18"/>
  <c r="T378" i="18"/>
  <c r="I135" i="15" l="1"/>
  <c r="J135" i="15" s="1"/>
  <c r="I134" i="15"/>
  <c r="J134" i="15" s="1"/>
  <c r="I141" i="1"/>
  <c r="J141" i="1" s="1"/>
  <c r="I140" i="1"/>
  <c r="J140" i="1" s="1"/>
  <c r="S233" i="15"/>
  <c r="K233" i="15"/>
  <c r="G224" i="15"/>
  <c r="C224" i="15"/>
  <c r="G223" i="15"/>
  <c r="G220" i="15"/>
  <c r="G222" i="15" s="1"/>
  <c r="C220" i="15"/>
  <c r="C222" i="15" s="1"/>
  <c r="B202" i="15"/>
  <c r="B183" i="15" s="1"/>
  <c r="B184" i="15" s="1"/>
  <c r="B185" i="15" s="1"/>
  <c r="B186" i="15" s="1"/>
  <c r="B187" i="15" s="1"/>
  <c r="B188" i="15" s="1"/>
  <c r="B189" i="15" s="1"/>
  <c r="B190" i="15" s="1"/>
  <c r="B191" i="15" s="1"/>
  <c r="B192" i="15" s="1"/>
  <c r="B193" i="15" s="1"/>
  <c r="B194" i="15" s="1"/>
  <c r="B195" i="15" s="1"/>
  <c r="B196" i="15" s="1"/>
  <c r="B197" i="15" s="1"/>
  <c r="B198" i="15" s="1"/>
  <c r="B199" i="15" s="1"/>
  <c r="B200" i="15" s="1"/>
  <c r="B201" i="15" s="1"/>
  <c r="G181" i="15"/>
  <c r="E181" i="15"/>
  <c r="D181" i="15"/>
  <c r="H181" i="15" s="1"/>
  <c r="C178" i="15"/>
  <c r="Q172" i="15"/>
  <c r="K172" i="15"/>
  <c r="D172" i="15"/>
  <c r="C172" i="15"/>
  <c r="V170" i="15"/>
  <c r="Q170" i="15"/>
  <c r="L170" i="15"/>
  <c r="K170" i="15"/>
  <c r="C170" i="15"/>
  <c r="B170" i="15"/>
  <c r="V169" i="15"/>
  <c r="Q169" i="15"/>
  <c r="L169" i="15"/>
  <c r="K169" i="15"/>
  <c r="C169" i="15"/>
  <c r="V168" i="15"/>
  <c r="Q168" i="15"/>
  <c r="L168" i="15"/>
  <c r="K168" i="15"/>
  <c r="C168" i="15"/>
  <c r="V167" i="15"/>
  <c r="Q167" i="15"/>
  <c r="L167" i="15"/>
  <c r="K167" i="15"/>
  <c r="C167" i="15"/>
  <c r="V166" i="15"/>
  <c r="Q166" i="15"/>
  <c r="L166" i="15"/>
  <c r="K166" i="15"/>
  <c r="C166" i="15"/>
  <c r="V165" i="15"/>
  <c r="Q165" i="15"/>
  <c r="L165" i="15"/>
  <c r="K165" i="15"/>
  <c r="C165" i="15"/>
  <c r="V164" i="15"/>
  <c r="Q164" i="15"/>
  <c r="L164" i="15"/>
  <c r="K164" i="15"/>
  <c r="C164" i="15"/>
  <c r="V163" i="15"/>
  <c r="Q163" i="15"/>
  <c r="L163" i="15"/>
  <c r="K163" i="15"/>
  <c r="C163" i="15"/>
  <c r="V162" i="15"/>
  <c r="Q162" i="15"/>
  <c r="L162" i="15"/>
  <c r="K162" i="15"/>
  <c r="C162" i="15"/>
  <c r="V161" i="15"/>
  <c r="Q161" i="15"/>
  <c r="L161" i="15"/>
  <c r="K161" i="15"/>
  <c r="C161" i="15"/>
  <c r="V160" i="15"/>
  <c r="Q160" i="15"/>
  <c r="L160" i="15"/>
  <c r="K160" i="15"/>
  <c r="C160" i="15"/>
  <c r="V159" i="15"/>
  <c r="Q159" i="15"/>
  <c r="L159" i="15"/>
  <c r="K159" i="15"/>
  <c r="C159" i="15"/>
  <c r="V158" i="15"/>
  <c r="Q158" i="15"/>
  <c r="L158" i="15"/>
  <c r="K158" i="15"/>
  <c r="C158" i="15"/>
  <c r="V157" i="15"/>
  <c r="Q157" i="15"/>
  <c r="L157" i="15"/>
  <c r="K157" i="15"/>
  <c r="C157" i="15"/>
  <c r="V156" i="15"/>
  <c r="Q156" i="15"/>
  <c r="L156" i="15"/>
  <c r="K156" i="15"/>
  <c r="C156" i="15"/>
  <c r="V155" i="15"/>
  <c r="Q155" i="15"/>
  <c r="L155" i="15"/>
  <c r="K155" i="15"/>
  <c r="C155" i="15"/>
  <c r="V154" i="15"/>
  <c r="Q154" i="15"/>
  <c r="L154" i="15"/>
  <c r="K154" i="15"/>
  <c r="C154" i="15"/>
  <c r="V153" i="15"/>
  <c r="Q153" i="15"/>
  <c r="L153" i="15"/>
  <c r="K153" i="15"/>
  <c r="C153" i="15"/>
  <c r="V152" i="15"/>
  <c r="Q152" i="15"/>
  <c r="L152" i="15"/>
  <c r="K152" i="15"/>
  <c r="C152" i="15"/>
  <c r="V151" i="15"/>
  <c r="Q151" i="15"/>
  <c r="L151" i="15"/>
  <c r="K151" i="15"/>
  <c r="C151" i="15"/>
  <c r="V150" i="15"/>
  <c r="Q150" i="15"/>
  <c r="L150" i="15"/>
  <c r="K150" i="15"/>
  <c r="C150" i="15"/>
  <c r="V149" i="15"/>
  <c r="Q149" i="15"/>
  <c r="L149" i="15"/>
  <c r="K149" i="15"/>
  <c r="C149" i="15"/>
  <c r="V148" i="15"/>
  <c r="Q148" i="15"/>
  <c r="L148" i="15"/>
  <c r="K148" i="15"/>
  <c r="C148" i="15"/>
  <c r="V147" i="15"/>
  <c r="Q147" i="15"/>
  <c r="L147" i="15"/>
  <c r="K147" i="15"/>
  <c r="C147" i="15"/>
  <c r="V146" i="15"/>
  <c r="Q146" i="15"/>
  <c r="L146" i="15"/>
  <c r="K146" i="15"/>
  <c r="C146" i="15"/>
  <c r="V145" i="15"/>
  <c r="Q145" i="15"/>
  <c r="L145" i="15"/>
  <c r="K145" i="15"/>
  <c r="C145" i="15"/>
  <c r="V144" i="15"/>
  <c r="Q144" i="15"/>
  <c r="L144" i="15"/>
  <c r="K144" i="15"/>
  <c r="C144" i="15"/>
  <c r="V143" i="15"/>
  <c r="Q143" i="15"/>
  <c r="L143" i="15"/>
  <c r="K143" i="15"/>
  <c r="C143" i="15"/>
  <c r="V142" i="15"/>
  <c r="Q142" i="15"/>
  <c r="L142" i="15"/>
  <c r="K142" i="15"/>
  <c r="C142" i="15"/>
  <c r="V141" i="15"/>
  <c r="Q141" i="15"/>
  <c r="L141" i="15"/>
  <c r="K141" i="15"/>
  <c r="C141" i="15"/>
  <c r="V140" i="15"/>
  <c r="Q140" i="15"/>
  <c r="L140" i="15"/>
  <c r="K140" i="15"/>
  <c r="C140" i="15"/>
  <c r="B140" i="15"/>
  <c r="I133" i="15"/>
  <c r="J133" i="15" s="1"/>
  <c r="I132" i="15"/>
  <c r="J132" i="15" s="1"/>
  <c r="I131" i="15"/>
  <c r="J131" i="15" s="1"/>
  <c r="I130" i="15"/>
  <c r="J130" i="15" s="1"/>
  <c r="E118" i="15"/>
  <c r="C118" i="15"/>
  <c r="O112" i="15"/>
  <c r="N112" i="15"/>
  <c r="O111" i="15"/>
  <c r="N111" i="15"/>
  <c r="C98" i="15"/>
  <c r="C97" i="15"/>
  <c r="C96" i="15"/>
  <c r="G93" i="15"/>
  <c r="C93" i="15"/>
  <c r="C55" i="15" s="1"/>
  <c r="G92" i="15"/>
  <c r="C54" i="15"/>
  <c r="K69" i="15"/>
  <c r="J69" i="15"/>
  <c r="C11" i="15"/>
  <c r="D108" i="15" s="1"/>
  <c r="C210" i="15" s="1"/>
  <c r="C223" i="15" s="1"/>
  <c r="F10" i="15"/>
  <c r="C9" i="15"/>
  <c r="I139" i="1"/>
  <c r="J139" i="1" s="1"/>
  <c r="I138" i="1"/>
  <c r="J138" i="1" s="1"/>
  <c r="C184" i="1"/>
  <c r="I137" i="1"/>
  <c r="J137" i="1" s="1"/>
  <c r="I136" i="1"/>
  <c r="J136" i="1" s="1"/>
  <c r="B141" i="15" l="1"/>
  <c r="F140" i="15"/>
  <c r="E140" i="15" s="1"/>
  <c r="F7" i="15"/>
  <c r="D178" i="15"/>
  <c r="F54" i="15"/>
  <c r="B142" i="15"/>
  <c r="F142" i="15" s="1"/>
  <c r="D141" i="15"/>
  <c r="C176" i="15"/>
  <c r="D176" i="15"/>
  <c r="F172" i="15"/>
  <c r="E172" i="15" s="1"/>
  <c r="G172" i="15" s="1"/>
  <c r="F170" i="15"/>
  <c r="E170" i="15" s="1"/>
  <c r="D140" i="15"/>
  <c r="F141" i="15"/>
  <c r="E141" i="15" s="1"/>
  <c r="D170" i="15"/>
  <c r="G221" i="15"/>
  <c r="G225" i="15" s="1"/>
  <c r="H268" i="15" s="1"/>
  <c r="C221" i="15"/>
  <c r="C225" i="15" s="1"/>
  <c r="C182" i="1"/>
  <c r="C183" i="1" s="1"/>
  <c r="F178" i="1"/>
  <c r="E178" i="1" s="1"/>
  <c r="O112" i="1"/>
  <c r="N112" i="1"/>
  <c r="N111" i="1"/>
  <c r="O111" i="1"/>
  <c r="H230" i="15" l="1"/>
  <c r="H234" i="15"/>
  <c r="H238" i="15"/>
  <c r="H242" i="15"/>
  <c r="H246" i="15"/>
  <c r="H250" i="15"/>
  <c r="H254" i="15"/>
  <c r="H258" i="15"/>
  <c r="H262" i="15"/>
  <c r="H266" i="15"/>
  <c r="H232" i="15"/>
  <c r="H236" i="15"/>
  <c r="H240" i="15"/>
  <c r="H244" i="15"/>
  <c r="H248" i="15"/>
  <c r="H252" i="15"/>
  <c r="H256" i="15"/>
  <c r="H260" i="15"/>
  <c r="H264" i="15"/>
  <c r="P141" i="15"/>
  <c r="AA141" i="15"/>
  <c r="O141" i="15"/>
  <c r="C304" i="15"/>
  <c r="C302" i="15"/>
  <c r="C301" i="15"/>
  <c r="C300" i="15"/>
  <c r="C299" i="15"/>
  <c r="C298" i="15"/>
  <c r="C297" i="15"/>
  <c r="C296" i="15"/>
  <c r="C295" i="15"/>
  <c r="C294" i="15"/>
  <c r="C293" i="15"/>
  <c r="C292" i="15"/>
  <c r="C291" i="15"/>
  <c r="C290" i="15"/>
  <c r="C289" i="15"/>
  <c r="C288" i="15"/>
  <c r="C287" i="15"/>
  <c r="C286" i="15"/>
  <c r="C285" i="15"/>
  <c r="C284" i="15"/>
  <c r="C283" i="15"/>
  <c r="C282" i="15"/>
  <c r="C281" i="15"/>
  <c r="C280" i="15"/>
  <c r="C279" i="15"/>
  <c r="C278" i="15"/>
  <c r="C277" i="15"/>
  <c r="C276" i="15"/>
  <c r="C275" i="15"/>
  <c r="C274" i="15"/>
  <c r="C273" i="15"/>
  <c r="C272" i="15"/>
  <c r="C271" i="15"/>
  <c r="C270" i="15"/>
  <c r="C269" i="15"/>
  <c r="C268" i="15"/>
  <c r="C267" i="15"/>
  <c r="C266" i="15"/>
  <c r="C265" i="15"/>
  <c r="C264" i="15"/>
  <c r="C263" i="15"/>
  <c r="C262" i="15"/>
  <c r="C261" i="15"/>
  <c r="C260" i="15"/>
  <c r="C259" i="15"/>
  <c r="C258" i="15"/>
  <c r="C257" i="15"/>
  <c r="C256" i="15"/>
  <c r="C255" i="15"/>
  <c r="C254" i="15"/>
  <c r="C253" i="15"/>
  <c r="C252" i="15"/>
  <c r="C251" i="15"/>
  <c r="C250" i="15"/>
  <c r="C249" i="15"/>
  <c r="C248" i="15"/>
  <c r="C247" i="15"/>
  <c r="C246" i="15"/>
  <c r="C245" i="15"/>
  <c r="C244" i="15"/>
  <c r="C243" i="15"/>
  <c r="C242" i="15"/>
  <c r="C241" i="15"/>
  <c r="C240" i="15"/>
  <c r="C239" i="15"/>
  <c r="C238" i="15"/>
  <c r="C237" i="15"/>
  <c r="C236" i="15"/>
  <c r="C235" i="15"/>
  <c r="C234" i="15"/>
  <c r="C233" i="15"/>
  <c r="C232" i="15"/>
  <c r="C231" i="15"/>
  <c r="C230" i="15"/>
  <c r="G304" i="15"/>
  <c r="G302" i="15"/>
  <c r="G301" i="15"/>
  <c r="G300" i="15"/>
  <c r="G299" i="15"/>
  <c r="G298" i="15"/>
  <c r="G297" i="15"/>
  <c r="G296" i="15"/>
  <c r="G295" i="15"/>
  <c r="G294" i="15"/>
  <c r="G293" i="15"/>
  <c r="G292" i="15"/>
  <c r="G291" i="15"/>
  <c r="G290" i="15"/>
  <c r="G289" i="15"/>
  <c r="G288" i="15"/>
  <c r="G287" i="15"/>
  <c r="G286" i="15"/>
  <c r="G285" i="15"/>
  <c r="G284" i="15"/>
  <c r="G283" i="15"/>
  <c r="G282" i="15"/>
  <c r="G281" i="15"/>
  <c r="G280" i="15"/>
  <c r="G279" i="15"/>
  <c r="G278" i="15"/>
  <c r="G277" i="15"/>
  <c r="G276" i="15"/>
  <c r="G275" i="15"/>
  <c r="G274" i="15"/>
  <c r="G273" i="15"/>
  <c r="G272" i="15"/>
  <c r="G271" i="15"/>
  <c r="G270" i="15"/>
  <c r="G269" i="15"/>
  <c r="G268" i="15"/>
  <c r="G267" i="15"/>
  <c r="G266" i="15"/>
  <c r="G265" i="15"/>
  <c r="G264" i="15"/>
  <c r="G263" i="15"/>
  <c r="G262" i="15"/>
  <c r="G261" i="15"/>
  <c r="G260" i="15"/>
  <c r="G259" i="15"/>
  <c r="G258" i="15"/>
  <c r="G257" i="15"/>
  <c r="G256" i="15"/>
  <c r="G255" i="15"/>
  <c r="G254" i="15"/>
  <c r="G253" i="15"/>
  <c r="G252" i="15"/>
  <c r="G251" i="15"/>
  <c r="G250" i="15"/>
  <c r="G249" i="15"/>
  <c r="G248" i="15"/>
  <c r="G247" i="15"/>
  <c r="G246" i="15"/>
  <c r="G245" i="15"/>
  <c r="G244" i="15"/>
  <c r="G243" i="15"/>
  <c r="G242" i="15"/>
  <c r="G241" i="15"/>
  <c r="G240" i="15"/>
  <c r="G239" i="15"/>
  <c r="G238" i="15"/>
  <c r="G237" i="15"/>
  <c r="G236" i="15"/>
  <c r="G235" i="15"/>
  <c r="G234" i="15"/>
  <c r="G233" i="15"/>
  <c r="G232" i="15"/>
  <c r="G231" i="15"/>
  <c r="G230" i="15"/>
  <c r="T172" i="15"/>
  <c r="N172" i="15"/>
  <c r="I172" i="15"/>
  <c r="M172" i="15"/>
  <c r="J172" i="15"/>
  <c r="H172" i="15"/>
  <c r="AE170" i="15"/>
  <c r="AC170" i="15"/>
  <c r="G170" i="15"/>
  <c r="AD170" i="15"/>
  <c r="AE140" i="15"/>
  <c r="AD140" i="15"/>
  <c r="G140" i="15"/>
  <c r="AE141" i="15"/>
  <c r="AD141" i="15"/>
  <c r="G141" i="15"/>
  <c r="H231" i="15"/>
  <c r="H233" i="15"/>
  <c r="H235" i="15"/>
  <c r="H237" i="15"/>
  <c r="H239" i="15"/>
  <c r="H241" i="15"/>
  <c r="H243" i="15"/>
  <c r="H245" i="15"/>
  <c r="H247" i="15"/>
  <c r="H249" i="15"/>
  <c r="H251" i="15"/>
  <c r="H253" i="15"/>
  <c r="H255" i="15"/>
  <c r="H257" i="15"/>
  <c r="H259" i="15"/>
  <c r="H261" i="15"/>
  <c r="H263" i="15"/>
  <c r="H265" i="15"/>
  <c r="H267" i="15"/>
  <c r="H269" i="15"/>
  <c r="H271" i="15"/>
  <c r="H273" i="15"/>
  <c r="H275" i="15"/>
  <c r="H277" i="15"/>
  <c r="H279" i="15"/>
  <c r="H281" i="15"/>
  <c r="H283" i="15"/>
  <c r="H285" i="15"/>
  <c r="H287" i="15"/>
  <c r="H289" i="15"/>
  <c r="H291" i="15"/>
  <c r="H293" i="15"/>
  <c r="H295" i="15"/>
  <c r="H297" i="15"/>
  <c r="H299" i="15"/>
  <c r="H301" i="15"/>
  <c r="H304" i="15"/>
  <c r="S234" i="15" s="1"/>
  <c r="D230" i="15"/>
  <c r="D232" i="15"/>
  <c r="D234" i="15"/>
  <c r="D236" i="15"/>
  <c r="D238" i="15"/>
  <c r="D240" i="15"/>
  <c r="D242" i="15"/>
  <c r="D244" i="15"/>
  <c r="D246" i="15"/>
  <c r="D248" i="15"/>
  <c r="D250" i="15"/>
  <c r="D252" i="15"/>
  <c r="D254" i="15"/>
  <c r="D256" i="15"/>
  <c r="D258" i="15"/>
  <c r="D260" i="15"/>
  <c r="D262" i="15"/>
  <c r="D264" i="15"/>
  <c r="D266" i="15"/>
  <c r="D268" i="15"/>
  <c r="D270" i="15"/>
  <c r="D272" i="15"/>
  <c r="D274" i="15"/>
  <c r="D276" i="15"/>
  <c r="D278" i="15"/>
  <c r="D280" i="15"/>
  <c r="D282" i="15"/>
  <c r="D284" i="15"/>
  <c r="D286" i="15"/>
  <c r="D288" i="15"/>
  <c r="D290" i="15"/>
  <c r="D292" i="15"/>
  <c r="D294" i="15"/>
  <c r="D296" i="15"/>
  <c r="D298" i="15"/>
  <c r="D300" i="15"/>
  <c r="D302" i="15"/>
  <c r="AA170" i="15"/>
  <c r="O170" i="15"/>
  <c r="P170" i="15"/>
  <c r="P140" i="15"/>
  <c r="AA140" i="15"/>
  <c r="O140" i="15"/>
  <c r="AA172" i="15"/>
  <c r="Y172" i="15"/>
  <c r="P172" i="15"/>
  <c r="O172" i="15"/>
  <c r="C177" i="15"/>
  <c r="D177" i="15"/>
  <c r="B143" i="15"/>
  <c r="D142" i="15"/>
  <c r="E142" i="15"/>
  <c r="H270" i="15"/>
  <c r="H272" i="15"/>
  <c r="H274" i="15"/>
  <c r="H276" i="15"/>
  <c r="H278" i="15"/>
  <c r="H280" i="15"/>
  <c r="H282" i="15"/>
  <c r="H284" i="15"/>
  <c r="H286" i="15"/>
  <c r="H288" i="15"/>
  <c r="H290" i="15"/>
  <c r="H292" i="15"/>
  <c r="H294" i="15"/>
  <c r="H296" i="15"/>
  <c r="H298" i="15"/>
  <c r="H300" i="15"/>
  <c r="H302" i="15"/>
  <c r="D231" i="15"/>
  <c r="D233" i="15"/>
  <c r="D235" i="15"/>
  <c r="D237" i="15"/>
  <c r="D239" i="15"/>
  <c r="D241" i="15"/>
  <c r="D243" i="15"/>
  <c r="D245" i="15"/>
  <c r="D247" i="15"/>
  <c r="D249" i="15"/>
  <c r="D251" i="15"/>
  <c r="D253" i="15"/>
  <c r="D255" i="15"/>
  <c r="D257" i="15"/>
  <c r="D259" i="15"/>
  <c r="D261" i="15"/>
  <c r="D263" i="15"/>
  <c r="D265" i="15"/>
  <c r="D267" i="15"/>
  <c r="D269" i="15"/>
  <c r="D271" i="15"/>
  <c r="D273" i="15"/>
  <c r="D275" i="15"/>
  <c r="D277" i="15"/>
  <c r="D279" i="15"/>
  <c r="D281" i="15"/>
  <c r="D283" i="15"/>
  <c r="D285" i="15"/>
  <c r="D287" i="15"/>
  <c r="D289" i="15"/>
  <c r="D291" i="15"/>
  <c r="D293" i="15"/>
  <c r="D295" i="15"/>
  <c r="D297" i="15"/>
  <c r="D299" i="15"/>
  <c r="D301" i="15"/>
  <c r="D304" i="15"/>
  <c r="K234" i="15" s="1"/>
  <c r="C185" i="1"/>
  <c r="C98" i="1"/>
  <c r="C9" i="1"/>
  <c r="AB172" i="15" l="1"/>
  <c r="Z172" i="15"/>
  <c r="P142" i="15"/>
  <c r="AA142" i="15"/>
  <c r="O142" i="15"/>
  <c r="B144" i="15"/>
  <c r="D143" i="15"/>
  <c r="F143" i="15"/>
  <c r="E143" i="15" s="1"/>
  <c r="E202" i="15"/>
  <c r="C179" i="15"/>
  <c r="C201" i="15" s="1"/>
  <c r="G201" i="15" s="1"/>
  <c r="E182" i="15"/>
  <c r="E183" i="15"/>
  <c r="E184" i="15"/>
  <c r="E185" i="15"/>
  <c r="E186" i="15"/>
  <c r="E187" i="15"/>
  <c r="E188" i="15"/>
  <c r="E189" i="15"/>
  <c r="E190" i="15"/>
  <c r="E191" i="15"/>
  <c r="E192" i="15"/>
  <c r="E193" i="15"/>
  <c r="E194" i="15"/>
  <c r="E195" i="15"/>
  <c r="E196" i="15"/>
  <c r="E197" i="15"/>
  <c r="E198" i="15"/>
  <c r="E199" i="15"/>
  <c r="E200" i="15"/>
  <c r="E201" i="15"/>
  <c r="R172" i="15"/>
  <c r="S172" i="15"/>
  <c r="S170" i="15"/>
  <c r="R170" i="15"/>
  <c r="AJ141" i="15"/>
  <c r="AG141" i="15"/>
  <c r="AF141" i="15"/>
  <c r="T140" i="15"/>
  <c r="N140" i="15"/>
  <c r="J140" i="15"/>
  <c r="C45" i="15" s="1"/>
  <c r="C56" i="15"/>
  <c r="C57" i="15" s="1"/>
  <c r="M140" i="15"/>
  <c r="I140" i="15"/>
  <c r="H140" i="15"/>
  <c r="W140" i="15" s="1"/>
  <c r="AH140" i="15"/>
  <c r="AI140" i="15"/>
  <c r="M170" i="15"/>
  <c r="I170" i="15"/>
  <c r="J170" i="15"/>
  <c r="D45" i="15" s="1"/>
  <c r="T170" i="15"/>
  <c r="N170" i="15"/>
  <c r="H170" i="15"/>
  <c r="W170" i="15" s="1"/>
  <c r="D56" i="15"/>
  <c r="D57" i="15" s="1"/>
  <c r="F57" i="15" s="1"/>
  <c r="AI170" i="15"/>
  <c r="AH170" i="15"/>
  <c r="U172" i="15"/>
  <c r="AE142" i="15"/>
  <c r="AD142" i="15"/>
  <c r="G142" i="15"/>
  <c r="D179" i="15"/>
  <c r="D201" i="15" s="1"/>
  <c r="H201" i="15" s="1"/>
  <c r="R140" i="15"/>
  <c r="S140" i="15"/>
  <c r="G23" i="15"/>
  <c r="G24" i="15"/>
  <c r="F25" i="15"/>
  <c r="T141" i="15"/>
  <c r="N141" i="15"/>
  <c r="J141" i="15"/>
  <c r="AB141" i="15" s="1"/>
  <c r="M141" i="15"/>
  <c r="I141" i="15"/>
  <c r="H141" i="15"/>
  <c r="W141" i="15" s="1"/>
  <c r="AH141" i="15"/>
  <c r="AI141" i="15"/>
  <c r="AJ140" i="15"/>
  <c r="AF140" i="15"/>
  <c r="AG140" i="15"/>
  <c r="AJ170" i="15"/>
  <c r="AF170" i="15"/>
  <c r="AG170" i="15"/>
  <c r="R141" i="15"/>
  <c r="S141" i="15"/>
  <c r="F6" i="1"/>
  <c r="C11" i="1"/>
  <c r="C121" i="1"/>
  <c r="E121" i="1"/>
  <c r="AF174" i="15" l="1"/>
  <c r="AG174" i="15" s="1"/>
  <c r="C51" i="15" s="1"/>
  <c r="U141" i="15"/>
  <c r="AB140" i="15"/>
  <c r="AB170" i="15"/>
  <c r="D182" i="15"/>
  <c r="H182" i="15" s="1"/>
  <c r="D186" i="15"/>
  <c r="H186" i="15" s="1"/>
  <c r="D190" i="15"/>
  <c r="H190" i="15" s="1"/>
  <c r="D194" i="15"/>
  <c r="H194" i="15" s="1"/>
  <c r="D198" i="15"/>
  <c r="H198" i="15" s="1"/>
  <c r="D202" i="15"/>
  <c r="H202" i="15" s="1"/>
  <c r="AH175" i="15"/>
  <c r="C52" i="15" s="1"/>
  <c r="AH174" i="15"/>
  <c r="C185" i="15"/>
  <c r="G185" i="15" s="1"/>
  <c r="C189" i="15"/>
  <c r="G189" i="15" s="1"/>
  <c r="C193" i="15"/>
  <c r="G193" i="15" s="1"/>
  <c r="D184" i="15"/>
  <c r="H184" i="15" s="1"/>
  <c r="D188" i="15"/>
  <c r="H188" i="15" s="1"/>
  <c r="D192" i="15"/>
  <c r="H192" i="15" s="1"/>
  <c r="D196" i="15"/>
  <c r="H196" i="15" s="1"/>
  <c r="D200" i="15"/>
  <c r="H200" i="15" s="1"/>
  <c r="C183" i="15"/>
  <c r="G183" i="15" s="1"/>
  <c r="C187" i="15"/>
  <c r="G187" i="15" s="1"/>
  <c r="C191" i="15"/>
  <c r="G191" i="15" s="1"/>
  <c r="P143" i="15"/>
  <c r="AA143" i="15"/>
  <c r="O143" i="15"/>
  <c r="T142" i="15"/>
  <c r="N142" i="15"/>
  <c r="J142" i="15"/>
  <c r="AB142" i="15" s="1"/>
  <c r="M142" i="15"/>
  <c r="I142" i="15"/>
  <c r="H142" i="15"/>
  <c r="W142" i="15" s="1"/>
  <c r="AH142" i="15"/>
  <c r="AI142" i="15"/>
  <c r="Y170" i="15"/>
  <c r="Z170" i="15" s="1"/>
  <c r="X170" i="15"/>
  <c r="U170" i="15"/>
  <c r="D46" i="15"/>
  <c r="D47" i="15" s="1"/>
  <c r="Y140" i="15"/>
  <c r="Z140" i="15" s="1"/>
  <c r="X140" i="15"/>
  <c r="M174" i="15"/>
  <c r="C49" i="15" s="1"/>
  <c r="C48" i="15"/>
  <c r="B145" i="15"/>
  <c r="D144" i="15"/>
  <c r="F144" i="15"/>
  <c r="E144" i="15" s="1"/>
  <c r="AF175" i="15"/>
  <c r="D183" i="15"/>
  <c r="H183" i="15" s="1"/>
  <c r="D185" i="15"/>
  <c r="H185" i="15" s="1"/>
  <c r="D187" i="15"/>
  <c r="H187" i="15" s="1"/>
  <c r="D189" i="15"/>
  <c r="H189" i="15" s="1"/>
  <c r="D191" i="15"/>
  <c r="H191" i="15" s="1"/>
  <c r="D193" i="15"/>
  <c r="H193" i="15" s="1"/>
  <c r="D195" i="15"/>
  <c r="H195" i="15" s="1"/>
  <c r="D197" i="15"/>
  <c r="H197" i="15" s="1"/>
  <c r="D199" i="15"/>
  <c r="H199" i="15" s="1"/>
  <c r="C182" i="15"/>
  <c r="G182" i="15" s="1"/>
  <c r="C184" i="15"/>
  <c r="G184" i="15" s="1"/>
  <c r="C186" i="15"/>
  <c r="G186" i="15" s="1"/>
  <c r="C188" i="15"/>
  <c r="G188" i="15" s="1"/>
  <c r="C190" i="15"/>
  <c r="G190" i="15" s="1"/>
  <c r="C192" i="15"/>
  <c r="G192" i="15" s="1"/>
  <c r="C194" i="15"/>
  <c r="G194" i="15" s="1"/>
  <c r="C196" i="15"/>
  <c r="G196" i="15" s="1"/>
  <c r="C198" i="15"/>
  <c r="G198" i="15" s="1"/>
  <c r="C200" i="15"/>
  <c r="G200" i="15" s="1"/>
  <c r="C202" i="15"/>
  <c r="G202" i="15" s="1"/>
  <c r="Y141" i="15"/>
  <c r="Z141" i="15" s="1"/>
  <c r="X141" i="15"/>
  <c r="AJ142" i="15"/>
  <c r="AF142" i="15"/>
  <c r="AG142" i="15"/>
  <c r="M175" i="15"/>
  <c r="D49" i="15" s="1"/>
  <c r="D48" i="15"/>
  <c r="C46" i="15"/>
  <c r="C47" i="15" s="1"/>
  <c r="U140" i="15"/>
  <c r="AE143" i="15"/>
  <c r="AD143" i="15"/>
  <c r="G143" i="15"/>
  <c r="R142" i="15"/>
  <c r="S142" i="15"/>
  <c r="C195" i="15"/>
  <c r="G195" i="15" s="1"/>
  <c r="C197" i="15"/>
  <c r="G197" i="15" s="1"/>
  <c r="C199" i="15"/>
  <c r="G199" i="15" s="1"/>
  <c r="F7" i="1"/>
  <c r="C50" i="15" l="1"/>
  <c r="F50" i="15" s="1"/>
  <c r="F39" i="15" s="1"/>
  <c r="AI175" i="15"/>
  <c r="C53" i="15" s="1"/>
  <c r="U142" i="15"/>
  <c r="T143" i="15"/>
  <c r="N143" i="15"/>
  <c r="J143" i="15"/>
  <c r="AB143" i="15" s="1"/>
  <c r="M143" i="15"/>
  <c r="I143" i="15"/>
  <c r="H143" i="15"/>
  <c r="W143" i="15" s="1"/>
  <c r="AH143" i="15"/>
  <c r="AI143" i="15"/>
  <c r="P144" i="15"/>
  <c r="AA144" i="15"/>
  <c r="O144" i="15"/>
  <c r="B146" i="15"/>
  <c r="D145" i="15"/>
  <c r="F145" i="15"/>
  <c r="E145" i="15" s="1"/>
  <c r="AJ143" i="15"/>
  <c r="AG143" i="15"/>
  <c r="AF143" i="15"/>
  <c r="AE144" i="15"/>
  <c r="AD144" i="15"/>
  <c r="G144" i="15"/>
  <c r="Y142" i="15"/>
  <c r="Z142" i="15" s="1"/>
  <c r="X142" i="15"/>
  <c r="R143" i="15"/>
  <c r="S143" i="15"/>
  <c r="U143" i="15" l="1"/>
  <c r="AJ144" i="15"/>
  <c r="AF144" i="15"/>
  <c r="AG144" i="15"/>
  <c r="AE145" i="15"/>
  <c r="AD145" i="15"/>
  <c r="G145" i="15"/>
  <c r="R144" i="15"/>
  <c r="S144" i="15"/>
  <c r="Y143" i="15"/>
  <c r="Z143" i="15" s="1"/>
  <c r="X143" i="15"/>
  <c r="T144" i="15"/>
  <c r="N144" i="15"/>
  <c r="J144" i="15"/>
  <c r="AB144" i="15" s="1"/>
  <c r="M144" i="15"/>
  <c r="I144" i="15"/>
  <c r="H144" i="15"/>
  <c r="W144" i="15" s="1"/>
  <c r="AH144" i="15"/>
  <c r="AI144" i="15"/>
  <c r="P145" i="15"/>
  <c r="AA145" i="15"/>
  <c r="O145" i="15"/>
  <c r="B147" i="15"/>
  <c r="D146" i="15"/>
  <c r="F146" i="15"/>
  <c r="E146" i="15" s="1"/>
  <c r="U144" i="15" l="1"/>
  <c r="P146" i="15"/>
  <c r="AA146" i="15"/>
  <c r="O146" i="15"/>
  <c r="B148" i="15"/>
  <c r="D147" i="15"/>
  <c r="F147" i="15"/>
  <c r="E147" i="15" s="1"/>
  <c r="T145" i="15"/>
  <c r="N145" i="15"/>
  <c r="J145" i="15"/>
  <c r="AB145" i="15" s="1"/>
  <c r="M145" i="15"/>
  <c r="I145" i="15"/>
  <c r="H145" i="15"/>
  <c r="W145" i="15" s="1"/>
  <c r="AH145" i="15"/>
  <c r="AI145" i="15"/>
  <c r="AE146" i="15"/>
  <c r="AD146" i="15"/>
  <c r="G146" i="15"/>
  <c r="R145" i="15"/>
  <c r="S145" i="15"/>
  <c r="Y144" i="15"/>
  <c r="Z144" i="15" s="1"/>
  <c r="X144" i="15"/>
  <c r="AJ145" i="15"/>
  <c r="AG145" i="15"/>
  <c r="AF145" i="15"/>
  <c r="U145" i="15" l="1"/>
  <c r="P147" i="15"/>
  <c r="AA147" i="15"/>
  <c r="O147" i="15"/>
  <c r="AH146" i="15"/>
  <c r="AI146" i="15"/>
  <c r="T146" i="15"/>
  <c r="N146" i="15"/>
  <c r="J146" i="15"/>
  <c r="AB146" i="15" s="1"/>
  <c r="M146" i="15"/>
  <c r="I146" i="15"/>
  <c r="H146" i="15"/>
  <c r="W146" i="15" s="1"/>
  <c r="Y145" i="15"/>
  <c r="Z145" i="15" s="1"/>
  <c r="X145" i="15"/>
  <c r="AE147" i="15"/>
  <c r="AD147" i="15"/>
  <c r="G147" i="15"/>
  <c r="R146" i="15"/>
  <c r="S146" i="15"/>
  <c r="AJ146" i="15"/>
  <c r="AF146" i="15"/>
  <c r="AG146" i="15"/>
  <c r="B149" i="15"/>
  <c r="D148" i="15"/>
  <c r="F148" i="15"/>
  <c r="E148" i="15" s="1"/>
  <c r="U146" i="15" l="1"/>
  <c r="AA148" i="15"/>
  <c r="P148" i="15"/>
  <c r="O148" i="15"/>
  <c r="AE148" i="15"/>
  <c r="AD148" i="15"/>
  <c r="G148" i="15"/>
  <c r="B150" i="15"/>
  <c r="D149" i="15"/>
  <c r="F149" i="15"/>
  <c r="E149" i="15" s="1"/>
  <c r="T147" i="15"/>
  <c r="N147" i="15"/>
  <c r="J147" i="15"/>
  <c r="AB147" i="15" s="1"/>
  <c r="M147" i="15"/>
  <c r="I147" i="15"/>
  <c r="H147" i="15"/>
  <c r="W147" i="15" s="1"/>
  <c r="AH147" i="15"/>
  <c r="AI147" i="15"/>
  <c r="AJ147" i="15"/>
  <c r="AG147" i="15"/>
  <c r="AF147" i="15"/>
  <c r="Y146" i="15"/>
  <c r="Z146" i="15" s="1"/>
  <c r="X146" i="15"/>
  <c r="R147" i="15"/>
  <c r="S147" i="15"/>
  <c r="U147" i="15" l="1"/>
  <c r="Y147" i="15"/>
  <c r="Z147" i="15" s="1"/>
  <c r="X147" i="15"/>
  <c r="AE149" i="15"/>
  <c r="AD149" i="15"/>
  <c r="G149" i="15"/>
  <c r="T148" i="15"/>
  <c r="N148" i="15"/>
  <c r="J148" i="15"/>
  <c r="AB148" i="15" s="1"/>
  <c r="M148" i="15"/>
  <c r="I148" i="15"/>
  <c r="H148" i="15"/>
  <c r="W148" i="15" s="1"/>
  <c r="AI148" i="15"/>
  <c r="AH148" i="15"/>
  <c r="R148" i="15"/>
  <c r="S148" i="15"/>
  <c r="P149" i="15"/>
  <c r="O149" i="15"/>
  <c r="AA149" i="15"/>
  <c r="B151" i="15"/>
  <c r="B152" i="15" s="1"/>
  <c r="B153" i="15" s="1"/>
  <c r="D150" i="15"/>
  <c r="F150" i="15"/>
  <c r="E150" i="15" s="1"/>
  <c r="AJ148" i="15"/>
  <c r="AG148" i="15"/>
  <c r="AF148" i="15"/>
  <c r="U148" i="15" l="1"/>
  <c r="D153" i="15"/>
  <c r="F153" i="15"/>
  <c r="E153" i="15" s="1"/>
  <c r="B154" i="15"/>
  <c r="P150" i="15"/>
  <c r="AA150" i="15"/>
  <c r="O150" i="15"/>
  <c r="D151" i="15"/>
  <c r="F151" i="15"/>
  <c r="E151" i="15" s="1"/>
  <c r="Y148" i="15"/>
  <c r="Z148" i="15" s="1"/>
  <c r="X148" i="15"/>
  <c r="T149" i="15"/>
  <c r="N149" i="15"/>
  <c r="J149" i="15"/>
  <c r="AB149" i="15" s="1"/>
  <c r="I149" i="15"/>
  <c r="M149" i="15"/>
  <c r="H149" i="15"/>
  <c r="W149" i="15" s="1"/>
  <c r="AI149" i="15"/>
  <c r="AH149" i="15"/>
  <c r="AE150" i="15"/>
  <c r="G150" i="15"/>
  <c r="AD150" i="15"/>
  <c r="D152" i="15"/>
  <c r="F152" i="15"/>
  <c r="E152" i="15" s="1"/>
  <c r="R149" i="15"/>
  <c r="S149" i="15"/>
  <c r="AJ149" i="15"/>
  <c r="AG149" i="15"/>
  <c r="AF149" i="15"/>
  <c r="P152" i="15" l="1"/>
  <c r="AA152" i="15"/>
  <c r="O152" i="15"/>
  <c r="AE152" i="15"/>
  <c r="AD152" i="15"/>
  <c r="G152" i="15"/>
  <c r="T150" i="15"/>
  <c r="N150" i="15"/>
  <c r="J150" i="15"/>
  <c r="AB150" i="15" s="1"/>
  <c r="M150" i="15"/>
  <c r="I150" i="15"/>
  <c r="H150" i="15"/>
  <c r="W150" i="15" s="1"/>
  <c r="Y149" i="15"/>
  <c r="Z149" i="15" s="1"/>
  <c r="X149" i="15"/>
  <c r="AE151" i="15"/>
  <c r="AD151" i="15"/>
  <c r="G151" i="15"/>
  <c r="AE153" i="15"/>
  <c r="AD153" i="15"/>
  <c r="G153" i="15"/>
  <c r="U149" i="15"/>
  <c r="AJ150" i="15"/>
  <c r="AF150" i="15"/>
  <c r="AG150" i="15"/>
  <c r="AI150" i="15"/>
  <c r="AH150" i="15"/>
  <c r="P151" i="15"/>
  <c r="O151" i="15"/>
  <c r="AA151" i="15"/>
  <c r="R150" i="15"/>
  <c r="S150" i="15"/>
  <c r="D154" i="15"/>
  <c r="F154" i="15"/>
  <c r="E154" i="15" s="1"/>
  <c r="B155" i="15"/>
  <c r="P153" i="15"/>
  <c r="AA153" i="15"/>
  <c r="O153" i="15"/>
  <c r="U150" i="15" l="1"/>
  <c r="P154" i="15"/>
  <c r="AA154" i="15"/>
  <c r="O154" i="15"/>
  <c r="AE154" i="15"/>
  <c r="AD154" i="15"/>
  <c r="G154" i="15"/>
  <c r="T153" i="15"/>
  <c r="N153" i="15"/>
  <c r="J153" i="15"/>
  <c r="AB153" i="15" s="1"/>
  <c r="M153" i="15"/>
  <c r="I153" i="15"/>
  <c r="H153" i="15"/>
  <c r="W153" i="15" s="1"/>
  <c r="AI153" i="15"/>
  <c r="AH153" i="15"/>
  <c r="AJ151" i="15"/>
  <c r="AF151" i="15"/>
  <c r="AG151" i="15"/>
  <c r="Y150" i="15"/>
  <c r="Z150" i="15" s="1"/>
  <c r="X150" i="15"/>
  <c r="T152" i="15"/>
  <c r="N152" i="15"/>
  <c r="J152" i="15"/>
  <c r="AB152" i="15" s="1"/>
  <c r="M152" i="15"/>
  <c r="I152" i="15"/>
  <c r="H152" i="15"/>
  <c r="W152" i="15" s="1"/>
  <c r="AI152" i="15"/>
  <c r="AH152" i="15"/>
  <c r="R153" i="15"/>
  <c r="S153" i="15"/>
  <c r="D155" i="15"/>
  <c r="F155" i="15"/>
  <c r="E155" i="15" s="1"/>
  <c r="B156" i="15"/>
  <c r="R151" i="15"/>
  <c r="S151" i="15"/>
  <c r="AJ153" i="15"/>
  <c r="AG153" i="15"/>
  <c r="AF153" i="15"/>
  <c r="T151" i="15"/>
  <c r="N151" i="15"/>
  <c r="J151" i="15"/>
  <c r="AB151" i="15" s="1"/>
  <c r="I151" i="15"/>
  <c r="M151" i="15"/>
  <c r="H151" i="15"/>
  <c r="W151" i="15" s="1"/>
  <c r="AI151" i="15"/>
  <c r="AH151" i="15"/>
  <c r="AJ152" i="15"/>
  <c r="AG152" i="15"/>
  <c r="AF152" i="15"/>
  <c r="R152" i="15"/>
  <c r="S152" i="15"/>
  <c r="U153" i="15" l="1"/>
  <c r="U152" i="15"/>
  <c r="U151" i="15"/>
  <c r="P155" i="15"/>
  <c r="AA155" i="15"/>
  <c r="O155" i="15"/>
  <c r="D156" i="15"/>
  <c r="F156" i="15"/>
  <c r="E156" i="15" s="1"/>
  <c r="B157" i="15"/>
  <c r="Y153" i="15"/>
  <c r="Z153" i="15" s="1"/>
  <c r="X153" i="15"/>
  <c r="T154" i="15"/>
  <c r="N154" i="15"/>
  <c r="J154" i="15"/>
  <c r="AB154" i="15" s="1"/>
  <c r="M154" i="15"/>
  <c r="I154" i="15"/>
  <c r="H154" i="15"/>
  <c r="W154" i="15" s="1"/>
  <c r="AI154" i="15"/>
  <c r="AH154" i="15"/>
  <c r="Y151" i="15"/>
  <c r="Z151" i="15" s="1"/>
  <c r="X151" i="15"/>
  <c r="AE155" i="15"/>
  <c r="AD155" i="15"/>
  <c r="G155" i="15"/>
  <c r="Y152" i="15"/>
  <c r="Z152" i="15" s="1"/>
  <c r="X152" i="15"/>
  <c r="AJ154" i="15"/>
  <c r="AG154" i="15"/>
  <c r="AF154" i="15"/>
  <c r="R154" i="15"/>
  <c r="S154" i="15"/>
  <c r="U154" i="15" l="1"/>
  <c r="AJ155" i="15"/>
  <c r="AG155" i="15"/>
  <c r="AF155" i="15"/>
  <c r="AE156" i="15"/>
  <c r="AD156" i="15"/>
  <c r="G156" i="15"/>
  <c r="T155" i="15"/>
  <c r="N155" i="15"/>
  <c r="J155" i="15"/>
  <c r="AB155" i="15" s="1"/>
  <c r="M155" i="15"/>
  <c r="I155" i="15"/>
  <c r="H155" i="15"/>
  <c r="W155" i="15" s="1"/>
  <c r="AI155" i="15"/>
  <c r="AH155" i="15"/>
  <c r="Y154" i="15"/>
  <c r="Z154" i="15" s="1"/>
  <c r="X154" i="15"/>
  <c r="D157" i="15"/>
  <c r="F157" i="15"/>
  <c r="E157" i="15" s="1"/>
  <c r="B158" i="15"/>
  <c r="P156" i="15"/>
  <c r="AA156" i="15"/>
  <c r="O156" i="15"/>
  <c r="R155" i="15"/>
  <c r="S155" i="15"/>
  <c r="U155" i="15" l="1"/>
  <c r="P157" i="15"/>
  <c r="AA157" i="15"/>
  <c r="O157" i="15"/>
  <c r="R156" i="15"/>
  <c r="S156" i="15"/>
  <c r="D158" i="15"/>
  <c r="F158" i="15"/>
  <c r="E158" i="15" s="1"/>
  <c r="B159" i="15"/>
  <c r="Y155" i="15"/>
  <c r="Z155" i="15" s="1"/>
  <c r="X155" i="15"/>
  <c r="AJ156" i="15"/>
  <c r="AG156" i="15"/>
  <c r="AF156" i="15"/>
  <c r="AE157" i="15"/>
  <c r="AD157" i="15"/>
  <c r="G157" i="15"/>
  <c r="T156" i="15"/>
  <c r="N156" i="15"/>
  <c r="J156" i="15"/>
  <c r="AB156" i="15" s="1"/>
  <c r="M156" i="15"/>
  <c r="I156" i="15"/>
  <c r="H156" i="15"/>
  <c r="W156" i="15" s="1"/>
  <c r="AI156" i="15"/>
  <c r="AH156" i="15"/>
  <c r="U156" i="15" l="1"/>
  <c r="AJ157" i="15"/>
  <c r="AG157" i="15"/>
  <c r="AF157" i="15"/>
  <c r="AE158" i="15"/>
  <c r="AD158" i="15"/>
  <c r="G158" i="15"/>
  <c r="Y156" i="15"/>
  <c r="Z156" i="15" s="1"/>
  <c r="X156" i="15"/>
  <c r="T157" i="15"/>
  <c r="N157" i="15"/>
  <c r="J157" i="15"/>
  <c r="AB157" i="15" s="1"/>
  <c r="M157" i="15"/>
  <c r="I157" i="15"/>
  <c r="H157" i="15"/>
  <c r="W157" i="15" s="1"/>
  <c r="AI157" i="15"/>
  <c r="AH157" i="15"/>
  <c r="D159" i="15"/>
  <c r="F159" i="15"/>
  <c r="E159" i="15" s="1"/>
  <c r="B160" i="15"/>
  <c r="P158" i="15"/>
  <c r="AA158" i="15"/>
  <c r="O158" i="15"/>
  <c r="R157" i="15"/>
  <c r="S157" i="15"/>
  <c r="U157" i="15" l="1"/>
  <c r="P159" i="15"/>
  <c r="AA159" i="15"/>
  <c r="O159" i="15"/>
  <c r="AE159" i="15"/>
  <c r="AD159" i="15"/>
  <c r="G159" i="15"/>
  <c r="R158" i="15"/>
  <c r="S158" i="15"/>
  <c r="D160" i="15"/>
  <c r="F160" i="15"/>
  <c r="E160" i="15" s="1"/>
  <c r="B161" i="15"/>
  <c r="Y157" i="15"/>
  <c r="Z157" i="15" s="1"/>
  <c r="X157" i="15"/>
  <c r="AJ158" i="15"/>
  <c r="AG158" i="15"/>
  <c r="AF158" i="15"/>
  <c r="T158" i="15"/>
  <c r="N158" i="15"/>
  <c r="J158" i="15"/>
  <c r="AB158" i="15" s="1"/>
  <c r="M158" i="15"/>
  <c r="I158" i="15"/>
  <c r="H158" i="15"/>
  <c r="W158" i="15" s="1"/>
  <c r="AI158" i="15"/>
  <c r="AH158" i="15"/>
  <c r="U158" i="15" l="1"/>
  <c r="P160" i="15"/>
  <c r="AA160" i="15"/>
  <c r="O160" i="15"/>
  <c r="D161" i="15"/>
  <c r="F161" i="15"/>
  <c r="E161" i="15" s="1"/>
  <c r="B162" i="15"/>
  <c r="T159" i="15"/>
  <c r="N159" i="15"/>
  <c r="J159" i="15"/>
  <c r="AB159" i="15" s="1"/>
  <c r="M159" i="15"/>
  <c r="I159" i="15"/>
  <c r="H159" i="15"/>
  <c r="W159" i="15" s="1"/>
  <c r="AI159" i="15"/>
  <c r="AH159" i="15"/>
  <c r="Y158" i="15"/>
  <c r="Z158" i="15" s="1"/>
  <c r="X158" i="15"/>
  <c r="AE160" i="15"/>
  <c r="AD160" i="15"/>
  <c r="G160" i="15"/>
  <c r="AJ159" i="15"/>
  <c r="AG159" i="15"/>
  <c r="AF159" i="15"/>
  <c r="R159" i="15"/>
  <c r="S159" i="15"/>
  <c r="U159" i="15" l="1"/>
  <c r="AI160" i="15"/>
  <c r="AH160" i="15"/>
  <c r="AJ160" i="15"/>
  <c r="AG160" i="15"/>
  <c r="AF160" i="15"/>
  <c r="AE161" i="15"/>
  <c r="AD161" i="15"/>
  <c r="G161" i="15"/>
  <c r="T160" i="15"/>
  <c r="N160" i="15"/>
  <c r="J160" i="15"/>
  <c r="AB160" i="15" s="1"/>
  <c r="M160" i="15"/>
  <c r="I160" i="15"/>
  <c r="H160" i="15"/>
  <c r="W160" i="15" s="1"/>
  <c r="Y159" i="15"/>
  <c r="Z159" i="15" s="1"/>
  <c r="X159" i="15"/>
  <c r="D162" i="15"/>
  <c r="F162" i="15"/>
  <c r="E162" i="15" s="1"/>
  <c r="B163" i="15"/>
  <c r="P161" i="15"/>
  <c r="AA161" i="15"/>
  <c r="O161" i="15"/>
  <c r="R160" i="15"/>
  <c r="S160" i="15"/>
  <c r="U160" i="15" l="1"/>
  <c r="P162" i="15"/>
  <c r="AA162" i="15"/>
  <c r="O162" i="15"/>
  <c r="R161" i="15"/>
  <c r="S161" i="15"/>
  <c r="D163" i="15"/>
  <c r="F163" i="15"/>
  <c r="E163" i="15" s="1"/>
  <c r="B164" i="15"/>
  <c r="Y160" i="15"/>
  <c r="Z160" i="15" s="1"/>
  <c r="X160" i="15"/>
  <c r="AJ161" i="15"/>
  <c r="AG161" i="15"/>
  <c r="AF161" i="15"/>
  <c r="AE162" i="15"/>
  <c r="AD162" i="15"/>
  <c r="G162" i="15"/>
  <c r="T161" i="15"/>
  <c r="N161" i="15"/>
  <c r="J161" i="15"/>
  <c r="AB161" i="15" s="1"/>
  <c r="M161" i="15"/>
  <c r="I161" i="15"/>
  <c r="H161" i="15"/>
  <c r="W161" i="15" s="1"/>
  <c r="AI161" i="15"/>
  <c r="AH161" i="15"/>
  <c r="U161" i="15" l="1"/>
  <c r="P163" i="15"/>
  <c r="AA163" i="15"/>
  <c r="O163" i="15"/>
  <c r="Y161" i="15"/>
  <c r="Z161" i="15" s="1"/>
  <c r="X161" i="15"/>
  <c r="T162" i="15"/>
  <c r="N162" i="15"/>
  <c r="J162" i="15"/>
  <c r="AB162" i="15" s="1"/>
  <c r="M162" i="15"/>
  <c r="I162" i="15"/>
  <c r="H162" i="15"/>
  <c r="W162" i="15" s="1"/>
  <c r="AI162" i="15"/>
  <c r="AH162" i="15"/>
  <c r="AE163" i="15"/>
  <c r="AD163" i="15"/>
  <c r="G163" i="15"/>
  <c r="AJ162" i="15"/>
  <c r="AG162" i="15"/>
  <c r="AF162" i="15"/>
  <c r="D164" i="15"/>
  <c r="F164" i="15"/>
  <c r="E164" i="15" s="1"/>
  <c r="B165" i="15"/>
  <c r="R162" i="15"/>
  <c r="S162" i="15"/>
  <c r="U162" i="15" l="1"/>
  <c r="P164" i="15"/>
  <c r="AA164" i="15"/>
  <c r="O164" i="15"/>
  <c r="D165" i="15"/>
  <c r="F165" i="15"/>
  <c r="E165" i="15" s="1"/>
  <c r="B166" i="15"/>
  <c r="T163" i="15"/>
  <c r="N163" i="15"/>
  <c r="J163" i="15"/>
  <c r="AB163" i="15" s="1"/>
  <c r="M163" i="15"/>
  <c r="I163" i="15"/>
  <c r="H163" i="15"/>
  <c r="W163" i="15" s="1"/>
  <c r="AI163" i="15"/>
  <c r="AH163" i="15"/>
  <c r="AE164" i="15"/>
  <c r="AD164" i="15"/>
  <c r="G164" i="15"/>
  <c r="AJ163" i="15"/>
  <c r="AG163" i="15"/>
  <c r="AF163" i="15"/>
  <c r="Y162" i="15"/>
  <c r="Z162" i="15" s="1"/>
  <c r="X162" i="15"/>
  <c r="R163" i="15"/>
  <c r="S163" i="15"/>
  <c r="U163" i="15" l="1"/>
  <c r="AJ164" i="15"/>
  <c r="AG164" i="15"/>
  <c r="AF164" i="15"/>
  <c r="AE165" i="15"/>
  <c r="AD165" i="15"/>
  <c r="G165" i="15"/>
  <c r="T164" i="15"/>
  <c r="N164" i="15"/>
  <c r="J164" i="15"/>
  <c r="AB164" i="15" s="1"/>
  <c r="M164" i="15"/>
  <c r="I164" i="15"/>
  <c r="H164" i="15"/>
  <c r="W164" i="15" s="1"/>
  <c r="AI164" i="15"/>
  <c r="AH164" i="15"/>
  <c r="Y163" i="15"/>
  <c r="Z163" i="15" s="1"/>
  <c r="X163" i="15"/>
  <c r="D166" i="15"/>
  <c r="F166" i="15"/>
  <c r="E166" i="15" s="1"/>
  <c r="B167" i="15"/>
  <c r="P165" i="15"/>
  <c r="AA165" i="15"/>
  <c r="O165" i="15"/>
  <c r="R164" i="15"/>
  <c r="S164" i="15"/>
  <c r="U164" i="15" l="1"/>
  <c r="P166" i="15"/>
  <c r="AA166" i="15"/>
  <c r="O166" i="15"/>
  <c r="R165" i="15"/>
  <c r="S165" i="15"/>
  <c r="D167" i="15"/>
  <c r="F167" i="15"/>
  <c r="E167" i="15" s="1"/>
  <c r="B168" i="15"/>
  <c r="Y164" i="15"/>
  <c r="Z164" i="15" s="1"/>
  <c r="X164" i="15"/>
  <c r="AJ165" i="15"/>
  <c r="AG165" i="15"/>
  <c r="AF165" i="15"/>
  <c r="AE166" i="15"/>
  <c r="AD166" i="15"/>
  <c r="G166" i="15"/>
  <c r="T165" i="15"/>
  <c r="N165" i="15"/>
  <c r="J165" i="15"/>
  <c r="AB165" i="15" s="1"/>
  <c r="M165" i="15"/>
  <c r="I165" i="15"/>
  <c r="H165" i="15"/>
  <c r="W165" i="15" s="1"/>
  <c r="AI165" i="15"/>
  <c r="AH165" i="15"/>
  <c r="K69" i="1"/>
  <c r="U165" i="15" l="1"/>
  <c r="Y165" i="15"/>
  <c r="Z165" i="15" s="1"/>
  <c r="X165" i="15"/>
  <c r="T166" i="15"/>
  <c r="N166" i="15"/>
  <c r="J166" i="15"/>
  <c r="AB166" i="15" s="1"/>
  <c r="M166" i="15"/>
  <c r="I166" i="15"/>
  <c r="H166" i="15"/>
  <c r="W166" i="15" s="1"/>
  <c r="AI166" i="15"/>
  <c r="AH166" i="15"/>
  <c r="AE167" i="15"/>
  <c r="AD167" i="15"/>
  <c r="G167" i="15"/>
  <c r="AJ166" i="15"/>
  <c r="AG166" i="15"/>
  <c r="AF166" i="15"/>
  <c r="D168" i="15"/>
  <c r="F168" i="15"/>
  <c r="E168" i="15" s="1"/>
  <c r="B169" i="15"/>
  <c r="P167" i="15"/>
  <c r="AA167" i="15"/>
  <c r="O167" i="15"/>
  <c r="R166" i="15"/>
  <c r="S166" i="15"/>
  <c r="J69" i="1"/>
  <c r="U166" i="15" l="1"/>
  <c r="P168" i="15"/>
  <c r="AA168" i="15"/>
  <c r="O168" i="15"/>
  <c r="R167" i="15"/>
  <c r="S167" i="15"/>
  <c r="D169" i="15"/>
  <c r="F169" i="15"/>
  <c r="E169" i="15" s="1"/>
  <c r="T167" i="15"/>
  <c r="N167" i="15"/>
  <c r="J167" i="15"/>
  <c r="AB167" i="15" s="1"/>
  <c r="M167" i="15"/>
  <c r="I167" i="15"/>
  <c r="H167" i="15"/>
  <c r="W167" i="15" s="1"/>
  <c r="AI167" i="15"/>
  <c r="AH167" i="15"/>
  <c r="AE168" i="15"/>
  <c r="AD168" i="15"/>
  <c r="G168" i="15"/>
  <c r="AJ167" i="15"/>
  <c r="AG167" i="15"/>
  <c r="AF167" i="15"/>
  <c r="Y166" i="15"/>
  <c r="Z166" i="15" s="1"/>
  <c r="X166" i="15"/>
  <c r="U167" i="15" l="1"/>
  <c r="T168" i="15"/>
  <c r="N168" i="15"/>
  <c r="J168" i="15"/>
  <c r="AB168" i="15" s="1"/>
  <c r="M168" i="15"/>
  <c r="I168" i="15"/>
  <c r="H168" i="15"/>
  <c r="W168" i="15" s="1"/>
  <c r="AI168" i="15"/>
  <c r="AH168" i="15"/>
  <c r="Y167" i="15"/>
  <c r="Z167" i="15" s="1"/>
  <c r="X167" i="15"/>
  <c r="AJ168" i="15"/>
  <c r="AG168" i="15"/>
  <c r="AF168" i="15"/>
  <c r="AA169" i="15"/>
  <c r="P169" i="15"/>
  <c r="O169" i="15"/>
  <c r="AD169" i="15"/>
  <c r="AE169" i="15"/>
  <c r="G169" i="15"/>
  <c r="R168" i="15"/>
  <c r="S168" i="15"/>
  <c r="U168" i="15" l="1"/>
  <c r="AH169" i="15"/>
  <c r="AI169" i="15"/>
  <c r="S169" i="15"/>
  <c r="R169" i="15"/>
  <c r="N169" i="15"/>
  <c r="N174" i="15" s="1"/>
  <c r="J169" i="15"/>
  <c r="AB169" i="15" s="1"/>
  <c r="T169" i="15"/>
  <c r="M169" i="15"/>
  <c r="I169" i="15"/>
  <c r="H169" i="15"/>
  <c r="W169" i="15" s="1"/>
  <c r="AJ169" i="15"/>
  <c r="AJ174" i="15" s="1"/>
  <c r="AF169" i="15"/>
  <c r="AG169" i="15"/>
  <c r="Y168" i="15"/>
  <c r="Z168" i="15" s="1"/>
  <c r="X168" i="15"/>
  <c r="D108" i="1"/>
  <c r="C216" i="1" s="1"/>
  <c r="U169" i="15" l="1"/>
  <c r="Y169" i="15"/>
  <c r="Z169" i="15" s="1"/>
  <c r="X169" i="15"/>
  <c r="Q156" i="1"/>
  <c r="L156" i="1"/>
  <c r="K156" i="1"/>
  <c r="C156" i="1"/>
  <c r="Q155" i="1"/>
  <c r="L155" i="1"/>
  <c r="K155" i="1"/>
  <c r="C155" i="1"/>
  <c r="Q154" i="1"/>
  <c r="L154" i="1"/>
  <c r="K154" i="1"/>
  <c r="C154" i="1"/>
  <c r="Q153" i="1"/>
  <c r="L153" i="1"/>
  <c r="K153" i="1"/>
  <c r="C153" i="1"/>
  <c r="Q152" i="1"/>
  <c r="L152" i="1"/>
  <c r="K152" i="1"/>
  <c r="C152" i="1"/>
  <c r="Q151" i="1"/>
  <c r="L151" i="1"/>
  <c r="K151" i="1"/>
  <c r="C151" i="1"/>
  <c r="Q150" i="1"/>
  <c r="L150" i="1"/>
  <c r="K150" i="1"/>
  <c r="C150" i="1"/>
  <c r="Q149" i="1"/>
  <c r="L149" i="1"/>
  <c r="K149" i="1"/>
  <c r="C149" i="1"/>
  <c r="Q148" i="1"/>
  <c r="L148" i="1"/>
  <c r="K148" i="1"/>
  <c r="C148" i="1"/>
  <c r="Q147" i="1"/>
  <c r="L147" i="1"/>
  <c r="K147" i="1"/>
  <c r="C147" i="1"/>
  <c r="G93" i="1" l="1"/>
  <c r="G92" i="1"/>
  <c r="C93" i="1"/>
  <c r="C55" i="1" s="1"/>
  <c r="C92" i="1"/>
  <c r="C54" i="1" s="1"/>
  <c r="K146" i="1"/>
  <c r="Q178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46" i="1"/>
  <c r="D187" i="1"/>
  <c r="E187" i="1"/>
  <c r="B208" i="1"/>
  <c r="B189" i="1" s="1"/>
  <c r="C189" i="1" s="1"/>
  <c r="C97" i="1"/>
  <c r="C96" i="1"/>
  <c r="F54" i="1" l="1"/>
  <c r="D182" i="1"/>
  <c r="D183" i="1"/>
  <c r="D184" i="1"/>
  <c r="H187" i="1"/>
  <c r="G187" i="1"/>
  <c r="B190" i="1"/>
  <c r="S239" i="1"/>
  <c r="G230" i="1"/>
  <c r="G226" i="1"/>
  <c r="G228" i="1" s="1"/>
  <c r="G229" i="1"/>
  <c r="C230" i="1"/>
  <c r="C229" i="1"/>
  <c r="C226" i="1"/>
  <c r="C228" i="1" s="1"/>
  <c r="D185" i="1" l="1"/>
  <c r="D190" i="1" s="1"/>
  <c r="H190" i="1" s="1"/>
  <c r="E205" i="1"/>
  <c r="E201" i="1"/>
  <c r="E197" i="1"/>
  <c r="E193" i="1"/>
  <c r="E188" i="1"/>
  <c r="E208" i="1"/>
  <c r="E204" i="1"/>
  <c r="E200" i="1"/>
  <c r="E196" i="1"/>
  <c r="E192" i="1"/>
  <c r="E189" i="1"/>
  <c r="E207" i="1"/>
  <c r="E203" i="1"/>
  <c r="E199" i="1"/>
  <c r="E195" i="1"/>
  <c r="E191" i="1"/>
  <c r="E206" i="1"/>
  <c r="E202" i="1"/>
  <c r="E198" i="1"/>
  <c r="E194" i="1"/>
  <c r="E190" i="1"/>
  <c r="C227" i="1"/>
  <c r="C231" i="1" s="1"/>
  <c r="C236" i="1" s="1"/>
  <c r="B191" i="1"/>
  <c r="G227" i="1"/>
  <c r="G231" i="1" s="1"/>
  <c r="K239" i="1"/>
  <c r="C208" i="1" l="1"/>
  <c r="G208" i="1" s="1"/>
  <c r="D189" i="1"/>
  <c r="H189" i="1" s="1"/>
  <c r="D208" i="1"/>
  <c r="H208" i="1" s="1"/>
  <c r="D191" i="1"/>
  <c r="H191" i="1" s="1"/>
  <c r="D188" i="1"/>
  <c r="H188" i="1" s="1"/>
  <c r="C190" i="1"/>
  <c r="G190" i="1" s="1"/>
  <c r="G189" i="1"/>
  <c r="C188" i="1"/>
  <c r="G188" i="1" s="1"/>
  <c r="C191" i="1"/>
  <c r="G191" i="1" s="1"/>
  <c r="B192" i="1"/>
  <c r="H254" i="1"/>
  <c r="H244" i="1"/>
  <c r="H266" i="1"/>
  <c r="H286" i="1"/>
  <c r="H302" i="1"/>
  <c r="G237" i="1"/>
  <c r="G261" i="1"/>
  <c r="G277" i="1"/>
  <c r="G301" i="1"/>
  <c r="H247" i="1"/>
  <c r="H283" i="1"/>
  <c r="H245" i="1"/>
  <c r="H275" i="1"/>
  <c r="G238" i="1"/>
  <c r="G246" i="1"/>
  <c r="G254" i="1"/>
  <c r="G270" i="1"/>
  <c r="G294" i="1"/>
  <c r="G247" i="1"/>
  <c r="G279" i="1"/>
  <c r="H256" i="1"/>
  <c r="H287" i="1"/>
  <c r="H265" i="1"/>
  <c r="H305" i="1"/>
  <c r="G264" i="1"/>
  <c r="G288" i="1"/>
  <c r="G304" i="1"/>
  <c r="H242" i="1"/>
  <c r="H246" i="1"/>
  <c r="H236" i="1"/>
  <c r="H270" i="1"/>
  <c r="H280" i="1"/>
  <c r="H288" i="1"/>
  <c r="H296" i="1"/>
  <c r="H304" i="1"/>
  <c r="H264" i="1"/>
  <c r="G255" i="1"/>
  <c r="G271" i="1"/>
  <c r="G295" i="1"/>
  <c r="H269" i="1"/>
  <c r="H249" i="1"/>
  <c r="H293" i="1"/>
  <c r="G272" i="1"/>
  <c r="H248" i="1"/>
  <c r="H238" i="1"/>
  <c r="H258" i="1"/>
  <c r="H272" i="1"/>
  <c r="H282" i="1"/>
  <c r="H290" i="1"/>
  <c r="H298" i="1"/>
  <c r="H306" i="1"/>
  <c r="H268" i="1"/>
  <c r="G241" i="1"/>
  <c r="G249" i="1"/>
  <c r="G257" i="1"/>
  <c r="G265" i="1"/>
  <c r="G273" i="1"/>
  <c r="G281" i="1"/>
  <c r="G289" i="1"/>
  <c r="G297" i="1"/>
  <c r="G305" i="1"/>
  <c r="H237" i="1"/>
  <c r="H255" i="1"/>
  <c r="H273" i="1"/>
  <c r="H291" i="1"/>
  <c r="H239" i="1"/>
  <c r="H253" i="1"/>
  <c r="H267" i="1"/>
  <c r="H281" i="1"/>
  <c r="H295" i="1"/>
  <c r="H310" i="1"/>
  <c r="S240" i="1" s="1"/>
  <c r="G242" i="1"/>
  <c r="G250" i="1"/>
  <c r="G258" i="1"/>
  <c r="G266" i="1"/>
  <c r="G274" i="1"/>
  <c r="G282" i="1"/>
  <c r="G290" i="1"/>
  <c r="G298" i="1"/>
  <c r="G306" i="1"/>
  <c r="G308" i="1"/>
  <c r="H240" i="1"/>
  <c r="H252" i="1"/>
  <c r="H262" i="1"/>
  <c r="H274" i="1"/>
  <c r="H284" i="1"/>
  <c r="H292" i="1"/>
  <c r="H300" i="1"/>
  <c r="H308" i="1"/>
  <c r="H278" i="1"/>
  <c r="G243" i="1"/>
  <c r="G251" i="1"/>
  <c r="G259" i="1"/>
  <c r="G267" i="1"/>
  <c r="G275" i="1"/>
  <c r="G283" i="1"/>
  <c r="G291" i="1"/>
  <c r="G299" i="1"/>
  <c r="G307" i="1"/>
  <c r="H243" i="1"/>
  <c r="H259" i="1"/>
  <c r="H277" i="1"/>
  <c r="H297" i="1"/>
  <c r="H241" i="1"/>
  <c r="H257" i="1"/>
  <c r="H271" i="1"/>
  <c r="H285" i="1"/>
  <c r="H299" i="1"/>
  <c r="G236" i="1"/>
  <c r="G244" i="1"/>
  <c r="G252" i="1"/>
  <c r="G260" i="1"/>
  <c r="G268" i="1"/>
  <c r="G276" i="1"/>
  <c r="G284" i="1"/>
  <c r="G292" i="1"/>
  <c r="G300" i="1"/>
  <c r="H250" i="1"/>
  <c r="H276" i="1"/>
  <c r="H294" i="1"/>
  <c r="H260" i="1"/>
  <c r="G245" i="1"/>
  <c r="G253" i="1"/>
  <c r="G269" i="1"/>
  <c r="G285" i="1"/>
  <c r="G293" i="1"/>
  <c r="G310" i="1"/>
  <c r="H263" i="1"/>
  <c r="H301" i="1"/>
  <c r="H261" i="1"/>
  <c r="H289" i="1"/>
  <c r="H303" i="1"/>
  <c r="G262" i="1"/>
  <c r="G278" i="1"/>
  <c r="G286" i="1"/>
  <c r="G302" i="1"/>
  <c r="G239" i="1"/>
  <c r="G263" i="1"/>
  <c r="G287" i="1"/>
  <c r="G303" i="1"/>
  <c r="H251" i="1"/>
  <c r="H307" i="1"/>
  <c r="H279" i="1"/>
  <c r="G240" i="1"/>
  <c r="G248" i="1"/>
  <c r="G256" i="1"/>
  <c r="G280" i="1"/>
  <c r="G296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K178" i="1"/>
  <c r="C178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46" i="1"/>
  <c r="K157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76" i="1"/>
  <c r="B176" i="1"/>
  <c r="V176" i="1" s="1"/>
  <c r="B146" i="1"/>
  <c r="V146" i="1" s="1"/>
  <c r="F146" i="1" l="1"/>
  <c r="E146" i="1" s="1"/>
  <c r="O146" i="1" s="1"/>
  <c r="F176" i="1"/>
  <c r="E176" i="1" s="1"/>
  <c r="AB176" i="1" s="1"/>
  <c r="D146" i="1"/>
  <c r="D176" i="1"/>
  <c r="B147" i="1"/>
  <c r="V147" i="1" s="1"/>
  <c r="D192" i="1"/>
  <c r="H192" i="1" s="1"/>
  <c r="C192" i="1"/>
  <c r="G192" i="1" s="1"/>
  <c r="B193" i="1"/>
  <c r="D308" i="1"/>
  <c r="C249" i="1"/>
  <c r="C301" i="1"/>
  <c r="D178" i="1"/>
  <c r="Z178" i="1"/>
  <c r="AE146" i="1" l="1"/>
  <c r="AG146" i="1" s="1"/>
  <c r="B148" i="1"/>
  <c r="B149" i="1" s="1"/>
  <c r="F147" i="1"/>
  <c r="E147" i="1" s="1"/>
  <c r="AB147" i="1" s="1"/>
  <c r="O176" i="1"/>
  <c r="G24" i="1" s="1"/>
  <c r="G146" i="1"/>
  <c r="X146" i="1" s="1"/>
  <c r="P176" i="1"/>
  <c r="S176" i="1" s="1"/>
  <c r="D147" i="1"/>
  <c r="D193" i="1"/>
  <c r="H193" i="1" s="1"/>
  <c r="C193" i="1"/>
  <c r="G193" i="1" s="1"/>
  <c r="AF146" i="1"/>
  <c r="AL146" i="1" s="1"/>
  <c r="G176" i="1"/>
  <c r="AF176" i="1"/>
  <c r="AE176" i="1"/>
  <c r="B194" i="1"/>
  <c r="C268" i="1"/>
  <c r="D295" i="1"/>
  <c r="C281" i="1"/>
  <c r="C302" i="1"/>
  <c r="D239" i="1"/>
  <c r="D262" i="1"/>
  <c r="C273" i="1"/>
  <c r="C298" i="1"/>
  <c r="D251" i="1"/>
  <c r="D278" i="1"/>
  <c r="C305" i="1"/>
  <c r="C251" i="1"/>
  <c r="C278" i="1"/>
  <c r="D277" i="1"/>
  <c r="D302" i="1"/>
  <c r="C291" i="1"/>
  <c r="C267" i="1"/>
  <c r="C245" i="1"/>
  <c r="C290" i="1"/>
  <c r="C266" i="1"/>
  <c r="D253" i="1"/>
  <c r="D307" i="1"/>
  <c r="D284" i="1"/>
  <c r="D310" i="1"/>
  <c r="K240" i="1" s="1"/>
  <c r="C289" i="1"/>
  <c r="C261" i="1"/>
  <c r="C308" i="1"/>
  <c r="C282" i="1"/>
  <c r="C260" i="1"/>
  <c r="D271" i="1"/>
  <c r="D254" i="1"/>
  <c r="D306" i="1"/>
  <c r="C293" i="1"/>
  <c r="C277" i="1"/>
  <c r="C259" i="1"/>
  <c r="C237" i="1"/>
  <c r="C292" i="1"/>
  <c r="C276" i="1"/>
  <c r="C254" i="1"/>
  <c r="D255" i="1"/>
  <c r="D285" i="1"/>
  <c r="D242" i="1"/>
  <c r="D266" i="1"/>
  <c r="D294" i="1"/>
  <c r="D236" i="1"/>
  <c r="D267" i="1"/>
  <c r="D293" i="1"/>
  <c r="D246" i="1"/>
  <c r="D276" i="1"/>
  <c r="D298" i="1"/>
  <c r="C310" i="1"/>
  <c r="D243" i="1"/>
  <c r="D263" i="1"/>
  <c r="D283" i="1"/>
  <c r="D299" i="1"/>
  <c r="D252" i="1"/>
  <c r="D268" i="1"/>
  <c r="D290" i="1"/>
  <c r="C299" i="1"/>
  <c r="C283" i="1"/>
  <c r="C269" i="1"/>
  <c r="C257" i="1"/>
  <c r="C241" i="1"/>
  <c r="C300" i="1"/>
  <c r="C286" i="1"/>
  <c r="C270" i="1"/>
  <c r="C258" i="1"/>
  <c r="D245" i="1"/>
  <c r="D261" i="1"/>
  <c r="D275" i="1"/>
  <c r="D287" i="1"/>
  <c r="D303" i="1"/>
  <c r="D244" i="1"/>
  <c r="D258" i="1"/>
  <c r="D274" i="1"/>
  <c r="D286" i="1"/>
  <c r="D300" i="1"/>
  <c r="C307" i="1"/>
  <c r="C297" i="1"/>
  <c r="C285" i="1"/>
  <c r="C275" i="1"/>
  <c r="C265" i="1"/>
  <c r="C253" i="1"/>
  <c r="C243" i="1"/>
  <c r="C306" i="1"/>
  <c r="C294" i="1"/>
  <c r="C284" i="1"/>
  <c r="C274" i="1"/>
  <c r="C262" i="1"/>
  <c r="D237" i="1"/>
  <c r="D247" i="1"/>
  <c r="D259" i="1"/>
  <c r="D269" i="1"/>
  <c r="D279" i="1"/>
  <c r="D291" i="1"/>
  <c r="D301" i="1"/>
  <c r="D238" i="1"/>
  <c r="D250" i="1"/>
  <c r="D260" i="1"/>
  <c r="D270" i="1"/>
  <c r="D282" i="1"/>
  <c r="D292" i="1"/>
  <c r="C252" i="1"/>
  <c r="C244" i="1"/>
  <c r="C238" i="1"/>
  <c r="C250" i="1"/>
  <c r="C242" i="1"/>
  <c r="C246" i="1"/>
  <c r="C248" i="1"/>
  <c r="C240" i="1"/>
  <c r="C303" i="1"/>
  <c r="C295" i="1"/>
  <c r="C287" i="1"/>
  <c r="C279" i="1"/>
  <c r="C271" i="1"/>
  <c r="C263" i="1"/>
  <c r="C255" i="1"/>
  <c r="C247" i="1"/>
  <c r="C239" i="1"/>
  <c r="C304" i="1"/>
  <c r="C296" i="1"/>
  <c r="C288" i="1"/>
  <c r="C280" i="1"/>
  <c r="C272" i="1"/>
  <c r="C264" i="1"/>
  <c r="C256" i="1"/>
  <c r="D241" i="1"/>
  <c r="D249" i="1"/>
  <c r="D257" i="1"/>
  <c r="D265" i="1"/>
  <c r="D273" i="1"/>
  <c r="D281" i="1"/>
  <c r="D289" i="1"/>
  <c r="D297" i="1"/>
  <c r="D305" i="1"/>
  <c r="D240" i="1"/>
  <c r="D248" i="1"/>
  <c r="D256" i="1"/>
  <c r="D264" i="1"/>
  <c r="D272" i="1"/>
  <c r="D280" i="1"/>
  <c r="D288" i="1"/>
  <c r="D296" i="1"/>
  <c r="D304" i="1"/>
  <c r="AD176" i="1"/>
  <c r="G178" i="1"/>
  <c r="N178" i="1" s="1"/>
  <c r="P178" i="1"/>
  <c r="AB178" i="1"/>
  <c r="O178" i="1"/>
  <c r="AB146" i="1"/>
  <c r="P146" i="1"/>
  <c r="G23" i="1" s="1"/>
  <c r="D148" i="1" l="1"/>
  <c r="F148" i="1"/>
  <c r="E148" i="1" s="1"/>
  <c r="AB148" i="1" s="1"/>
  <c r="V148" i="1"/>
  <c r="F149" i="1"/>
  <c r="E149" i="1" s="1"/>
  <c r="V149" i="1"/>
  <c r="M146" i="1"/>
  <c r="H146" i="1"/>
  <c r="W146" i="1" s="1"/>
  <c r="AJ146" i="1"/>
  <c r="AM146" i="1"/>
  <c r="AI146" i="1"/>
  <c r="AM176" i="1"/>
  <c r="AL176" i="1"/>
  <c r="D56" i="1"/>
  <c r="D57" i="1" s="1"/>
  <c r="F57" i="1" s="1"/>
  <c r="X176" i="1"/>
  <c r="N146" i="1"/>
  <c r="C56" i="1"/>
  <c r="C57" i="1" s="1"/>
  <c r="T146" i="1"/>
  <c r="F25" i="1"/>
  <c r="R176" i="1"/>
  <c r="J146" i="1"/>
  <c r="C45" i="1" s="1"/>
  <c r="I176" i="1"/>
  <c r="D46" i="1" s="1"/>
  <c r="D47" i="1" s="1"/>
  <c r="I146" i="1"/>
  <c r="C46" i="1" s="1"/>
  <c r="C47" i="1" s="1"/>
  <c r="AF147" i="1"/>
  <c r="D149" i="1"/>
  <c r="P147" i="1"/>
  <c r="S147" i="1" s="1"/>
  <c r="G147" i="1"/>
  <c r="O147" i="1"/>
  <c r="AE147" i="1"/>
  <c r="AG147" i="1" s="1"/>
  <c r="M176" i="1"/>
  <c r="N176" i="1"/>
  <c r="T176" i="1"/>
  <c r="B150" i="1"/>
  <c r="J176" i="1"/>
  <c r="D45" i="1" s="1"/>
  <c r="H176" i="1"/>
  <c r="AH176" i="1"/>
  <c r="AG176" i="1"/>
  <c r="AJ176" i="1"/>
  <c r="AI176" i="1"/>
  <c r="AH146" i="1"/>
  <c r="D194" i="1"/>
  <c r="H194" i="1" s="1"/>
  <c r="C194" i="1"/>
  <c r="G194" i="1" s="1"/>
  <c r="B195" i="1"/>
  <c r="AK176" i="1"/>
  <c r="AK146" i="1"/>
  <c r="M178" i="1"/>
  <c r="J178" i="1"/>
  <c r="AA178" i="1" s="1"/>
  <c r="H178" i="1"/>
  <c r="T178" i="1"/>
  <c r="I178" i="1"/>
  <c r="S178" i="1"/>
  <c r="R178" i="1"/>
  <c r="R146" i="1"/>
  <c r="S146" i="1"/>
  <c r="G148" i="1" l="1"/>
  <c r="X148" i="1" s="1"/>
  <c r="O148" i="1"/>
  <c r="AE148" i="1"/>
  <c r="AH148" i="1" s="1"/>
  <c r="P148" i="1"/>
  <c r="S148" i="1" s="1"/>
  <c r="AF148" i="1"/>
  <c r="AJ148" i="1" s="1"/>
  <c r="F150" i="1"/>
  <c r="E150" i="1" s="1"/>
  <c r="V150" i="1"/>
  <c r="I147" i="1"/>
  <c r="X147" i="1"/>
  <c r="Z146" i="1"/>
  <c r="AA146" i="1" s="1"/>
  <c r="Y146" i="1"/>
  <c r="AI147" i="1"/>
  <c r="AM147" i="1"/>
  <c r="AL147" i="1"/>
  <c r="W176" i="1"/>
  <c r="Y176" i="1" s="1"/>
  <c r="AI181" i="1"/>
  <c r="AG181" i="1"/>
  <c r="D48" i="1"/>
  <c r="M181" i="1"/>
  <c r="D49" i="1" s="1"/>
  <c r="C48" i="1"/>
  <c r="M180" i="1"/>
  <c r="C49" i="1" s="1"/>
  <c r="R147" i="1"/>
  <c r="AJ147" i="1"/>
  <c r="N147" i="1"/>
  <c r="H147" i="1"/>
  <c r="M147" i="1"/>
  <c r="J147" i="1"/>
  <c r="AC147" i="1" s="1"/>
  <c r="T147" i="1"/>
  <c r="AK147" i="1"/>
  <c r="AH147" i="1"/>
  <c r="D150" i="1"/>
  <c r="I148" i="1"/>
  <c r="AC176" i="1"/>
  <c r="H148" i="1"/>
  <c r="AF149" i="1"/>
  <c r="G149" i="1"/>
  <c r="X149" i="1" s="1"/>
  <c r="AE149" i="1"/>
  <c r="AB149" i="1"/>
  <c r="P149" i="1"/>
  <c r="O149" i="1"/>
  <c r="B151" i="1"/>
  <c r="U176" i="1"/>
  <c r="AI180" i="1"/>
  <c r="AG180" i="1"/>
  <c r="C195" i="1"/>
  <c r="G195" i="1" s="1"/>
  <c r="D195" i="1"/>
  <c r="H195" i="1" s="1"/>
  <c r="B196" i="1"/>
  <c r="U178" i="1"/>
  <c r="AC178" i="1"/>
  <c r="U146" i="1"/>
  <c r="AC146" i="1"/>
  <c r="J148" i="1" l="1"/>
  <c r="AC148" i="1" s="1"/>
  <c r="AG148" i="1"/>
  <c r="AK148" i="1"/>
  <c r="AI148" i="1"/>
  <c r="T148" i="1"/>
  <c r="N148" i="1"/>
  <c r="M148" i="1"/>
  <c r="R148" i="1"/>
  <c r="AL148" i="1"/>
  <c r="AM148" i="1"/>
  <c r="F151" i="1"/>
  <c r="E151" i="1" s="1"/>
  <c r="V151" i="1"/>
  <c r="AJ181" i="1"/>
  <c r="AL149" i="1"/>
  <c r="AM149" i="1"/>
  <c r="W148" i="1"/>
  <c r="Y148" i="1" s="1"/>
  <c r="W147" i="1"/>
  <c r="Y147" i="1" s="1"/>
  <c r="Z176" i="1"/>
  <c r="AH180" i="1"/>
  <c r="C51" i="1" s="1"/>
  <c r="C50" i="1"/>
  <c r="F50" i="1" s="1"/>
  <c r="F39" i="1" s="1"/>
  <c r="U147" i="1"/>
  <c r="D151" i="1"/>
  <c r="N149" i="1"/>
  <c r="I149" i="1"/>
  <c r="H149" i="1"/>
  <c r="T149" i="1"/>
  <c r="J149" i="1"/>
  <c r="AC149" i="1" s="1"/>
  <c r="M149" i="1"/>
  <c r="AJ149" i="1"/>
  <c r="AI149" i="1"/>
  <c r="AE150" i="1"/>
  <c r="G150" i="1"/>
  <c r="X150" i="1" s="1"/>
  <c r="AF150" i="1"/>
  <c r="O150" i="1"/>
  <c r="P150" i="1"/>
  <c r="AB150" i="1"/>
  <c r="R149" i="1"/>
  <c r="S149" i="1"/>
  <c r="U148" i="1"/>
  <c r="B152" i="1"/>
  <c r="AH149" i="1"/>
  <c r="AK149" i="1"/>
  <c r="AG149" i="1"/>
  <c r="D196" i="1"/>
  <c r="H196" i="1" s="1"/>
  <c r="C196" i="1"/>
  <c r="G196" i="1" s="1"/>
  <c r="B197" i="1"/>
  <c r="Z147" i="1" l="1"/>
  <c r="AA147" i="1" s="1"/>
  <c r="F152" i="1"/>
  <c r="E152" i="1" s="1"/>
  <c r="V152" i="1"/>
  <c r="Z148" i="1"/>
  <c r="AA148" i="1" s="1"/>
  <c r="AM150" i="1"/>
  <c r="AL150" i="1"/>
  <c r="W149" i="1"/>
  <c r="Y149" i="1" s="1"/>
  <c r="D152" i="1"/>
  <c r="N150" i="1"/>
  <c r="I150" i="1"/>
  <c r="U149" i="1"/>
  <c r="AI150" i="1"/>
  <c r="AJ150" i="1"/>
  <c r="P151" i="1"/>
  <c r="AB151" i="1"/>
  <c r="O151" i="1"/>
  <c r="J150" i="1"/>
  <c r="T150" i="1"/>
  <c r="M150" i="1"/>
  <c r="H150" i="1"/>
  <c r="B153" i="1"/>
  <c r="S150" i="1"/>
  <c r="R150" i="1"/>
  <c r="AH150" i="1"/>
  <c r="AK150" i="1"/>
  <c r="AG150" i="1"/>
  <c r="AF151" i="1"/>
  <c r="G151" i="1"/>
  <c r="X151" i="1" s="1"/>
  <c r="AE151" i="1"/>
  <c r="C197" i="1"/>
  <c r="G197" i="1" s="1"/>
  <c r="D197" i="1"/>
  <c r="H197" i="1" s="1"/>
  <c r="B198" i="1"/>
  <c r="Z149" i="1" l="1"/>
  <c r="AA149" i="1" s="1"/>
  <c r="F153" i="1"/>
  <c r="E153" i="1" s="1"/>
  <c r="V153" i="1"/>
  <c r="W150" i="1"/>
  <c r="Y150" i="1" s="1"/>
  <c r="AM151" i="1"/>
  <c r="AL151" i="1"/>
  <c r="D153" i="1"/>
  <c r="N151" i="1"/>
  <c r="I151" i="1"/>
  <c r="H151" i="1"/>
  <c r="M151" i="1"/>
  <c r="J151" i="1"/>
  <c r="T151" i="1"/>
  <c r="B154" i="1"/>
  <c r="AI151" i="1"/>
  <c r="AJ151" i="1"/>
  <c r="AE152" i="1"/>
  <c r="G152" i="1"/>
  <c r="X152" i="1" s="1"/>
  <c r="AF152" i="1"/>
  <c r="AC150" i="1"/>
  <c r="R151" i="1"/>
  <c r="S151" i="1"/>
  <c r="P152" i="1"/>
  <c r="AB152" i="1"/>
  <c r="O152" i="1"/>
  <c r="AK151" i="1"/>
  <c r="AH151" i="1"/>
  <c r="AG151" i="1"/>
  <c r="U150" i="1"/>
  <c r="D198" i="1"/>
  <c r="H198" i="1" s="1"/>
  <c r="C198" i="1"/>
  <c r="G198" i="1" s="1"/>
  <c r="B199" i="1"/>
  <c r="F154" i="1" l="1"/>
  <c r="E154" i="1" s="1"/>
  <c r="V154" i="1"/>
  <c r="AM152" i="1"/>
  <c r="AL152" i="1"/>
  <c r="W151" i="1"/>
  <c r="Y151" i="1" s="1"/>
  <c r="Z150" i="1"/>
  <c r="AA150" i="1" s="1"/>
  <c r="D154" i="1"/>
  <c r="N152" i="1"/>
  <c r="I152" i="1"/>
  <c r="AC151" i="1"/>
  <c r="U151" i="1"/>
  <c r="AI152" i="1"/>
  <c r="AJ152" i="1"/>
  <c r="AF153" i="1"/>
  <c r="AE153" i="1"/>
  <c r="G153" i="1"/>
  <c r="X153" i="1" s="1"/>
  <c r="H152" i="1"/>
  <c r="M152" i="1"/>
  <c r="J152" i="1"/>
  <c r="AC152" i="1" s="1"/>
  <c r="T152" i="1"/>
  <c r="AB153" i="1"/>
  <c r="O153" i="1"/>
  <c r="P153" i="1"/>
  <c r="AG152" i="1"/>
  <c r="AH152" i="1"/>
  <c r="AK152" i="1"/>
  <c r="R152" i="1"/>
  <c r="S152" i="1"/>
  <c r="B155" i="1"/>
  <c r="D199" i="1"/>
  <c r="H199" i="1" s="1"/>
  <c r="C199" i="1"/>
  <c r="G199" i="1" s="1"/>
  <c r="B200" i="1"/>
  <c r="F155" i="1" l="1"/>
  <c r="E155" i="1" s="1"/>
  <c r="V155" i="1"/>
  <c r="Z151" i="1"/>
  <c r="AA151" i="1" s="1"/>
  <c r="AM153" i="1"/>
  <c r="AL153" i="1"/>
  <c r="W152" i="1"/>
  <c r="Z152" i="1" s="1"/>
  <c r="AA152" i="1" s="1"/>
  <c r="D155" i="1"/>
  <c r="N153" i="1"/>
  <c r="I153" i="1"/>
  <c r="U152" i="1"/>
  <c r="AI153" i="1"/>
  <c r="AJ153" i="1"/>
  <c r="G154" i="1"/>
  <c r="X154" i="1" s="1"/>
  <c r="AE154" i="1"/>
  <c r="AF154" i="1"/>
  <c r="O154" i="1"/>
  <c r="P154" i="1"/>
  <c r="AB154" i="1"/>
  <c r="R153" i="1"/>
  <c r="S153" i="1"/>
  <c r="H153" i="1"/>
  <c r="T153" i="1"/>
  <c r="J153" i="1"/>
  <c r="AC153" i="1" s="1"/>
  <c r="M153" i="1"/>
  <c r="B156" i="1"/>
  <c r="AK153" i="1"/>
  <c r="AH153" i="1"/>
  <c r="AG153" i="1"/>
  <c r="D200" i="1"/>
  <c r="H200" i="1" s="1"/>
  <c r="C200" i="1"/>
  <c r="G200" i="1" s="1"/>
  <c r="B201" i="1"/>
  <c r="F156" i="1" l="1"/>
  <c r="E156" i="1" s="1"/>
  <c r="V156" i="1"/>
  <c r="Y152" i="1"/>
  <c r="AL154" i="1"/>
  <c r="AM154" i="1"/>
  <c r="W153" i="1"/>
  <c r="Z153" i="1" s="1"/>
  <c r="AA153" i="1" s="1"/>
  <c r="D156" i="1"/>
  <c r="N154" i="1"/>
  <c r="I154" i="1"/>
  <c r="U153" i="1"/>
  <c r="B157" i="1"/>
  <c r="V157" i="1" s="1"/>
  <c r="S154" i="1"/>
  <c r="R154" i="1"/>
  <c r="T154" i="1"/>
  <c r="H154" i="1"/>
  <c r="J154" i="1"/>
  <c r="AC154" i="1" s="1"/>
  <c r="M154" i="1"/>
  <c r="P155" i="1"/>
  <c r="AB155" i="1"/>
  <c r="O155" i="1"/>
  <c r="AJ154" i="1"/>
  <c r="AI154" i="1"/>
  <c r="AF155" i="1"/>
  <c r="AE155" i="1"/>
  <c r="G155" i="1"/>
  <c r="X155" i="1" s="1"/>
  <c r="AH154" i="1"/>
  <c r="AK154" i="1"/>
  <c r="AG154" i="1"/>
  <c r="C201" i="1"/>
  <c r="G201" i="1" s="1"/>
  <c r="D201" i="1"/>
  <c r="H201" i="1" s="1"/>
  <c r="B202" i="1"/>
  <c r="Y153" i="1" l="1"/>
  <c r="AM155" i="1"/>
  <c r="AL155" i="1"/>
  <c r="W154" i="1"/>
  <c r="Y154" i="1" s="1"/>
  <c r="D157" i="1"/>
  <c r="F157" i="1"/>
  <c r="E157" i="1" s="1"/>
  <c r="B158" i="1"/>
  <c r="N155" i="1"/>
  <c r="I155" i="1"/>
  <c r="AF156" i="1"/>
  <c r="AE156" i="1"/>
  <c r="G156" i="1"/>
  <c r="X156" i="1" s="1"/>
  <c r="AH155" i="1"/>
  <c r="AG155" i="1"/>
  <c r="AK155" i="1"/>
  <c r="R155" i="1"/>
  <c r="S155" i="1"/>
  <c r="U154" i="1"/>
  <c r="P156" i="1"/>
  <c r="AB156" i="1"/>
  <c r="O156" i="1"/>
  <c r="J155" i="1"/>
  <c r="T155" i="1"/>
  <c r="M155" i="1"/>
  <c r="H155" i="1"/>
  <c r="AI155" i="1"/>
  <c r="AJ155" i="1"/>
  <c r="D202" i="1"/>
  <c r="H202" i="1" s="1"/>
  <c r="C202" i="1"/>
  <c r="G202" i="1" s="1"/>
  <c r="B203" i="1"/>
  <c r="AM156" i="1" l="1"/>
  <c r="AL156" i="1"/>
  <c r="Z154" i="1"/>
  <c r="AA154" i="1" s="1"/>
  <c r="W155" i="1"/>
  <c r="Y155" i="1" s="1"/>
  <c r="F158" i="1"/>
  <c r="E158" i="1" s="1"/>
  <c r="V158" i="1"/>
  <c r="B159" i="1"/>
  <c r="D158" i="1"/>
  <c r="N156" i="1"/>
  <c r="I156" i="1"/>
  <c r="U155" i="1"/>
  <c r="S156" i="1"/>
  <c r="R156" i="1"/>
  <c r="AC155" i="1"/>
  <c r="H156" i="1"/>
  <c r="M156" i="1"/>
  <c r="T156" i="1"/>
  <c r="J156" i="1"/>
  <c r="AH156" i="1"/>
  <c r="AG156" i="1"/>
  <c r="AK156" i="1"/>
  <c r="AJ156" i="1"/>
  <c r="AI156" i="1"/>
  <c r="D203" i="1"/>
  <c r="H203" i="1" s="1"/>
  <c r="C203" i="1"/>
  <c r="G203" i="1" s="1"/>
  <c r="B204" i="1"/>
  <c r="AA176" i="1"/>
  <c r="Z155" i="1" l="1"/>
  <c r="AA155" i="1" s="1"/>
  <c r="W156" i="1"/>
  <c r="Y156" i="1" s="1"/>
  <c r="F159" i="1"/>
  <c r="E159" i="1" s="1"/>
  <c r="V159" i="1"/>
  <c r="B160" i="1"/>
  <c r="D159" i="1"/>
  <c r="AC156" i="1"/>
  <c r="U156" i="1"/>
  <c r="D204" i="1"/>
  <c r="H204" i="1" s="1"/>
  <c r="C204" i="1"/>
  <c r="G204" i="1" s="1"/>
  <c r="B205" i="1"/>
  <c r="Z156" i="1" l="1"/>
  <c r="AA156" i="1" s="1"/>
  <c r="F160" i="1"/>
  <c r="E160" i="1" s="1"/>
  <c r="V160" i="1"/>
  <c r="B161" i="1"/>
  <c r="D160" i="1"/>
  <c r="D205" i="1"/>
  <c r="H205" i="1" s="1"/>
  <c r="C205" i="1"/>
  <c r="G205" i="1" s="1"/>
  <c r="B206" i="1"/>
  <c r="F161" i="1" l="1"/>
  <c r="E161" i="1" s="1"/>
  <c r="V161" i="1"/>
  <c r="B162" i="1"/>
  <c r="D161" i="1"/>
  <c r="D206" i="1"/>
  <c r="H206" i="1" s="1"/>
  <c r="C206" i="1"/>
  <c r="G206" i="1" s="1"/>
  <c r="B207" i="1"/>
  <c r="F162" i="1" l="1"/>
  <c r="E162" i="1" s="1"/>
  <c r="V162" i="1"/>
  <c r="B163" i="1"/>
  <c r="D162" i="1"/>
  <c r="C207" i="1"/>
  <c r="G207" i="1" s="1"/>
  <c r="D207" i="1"/>
  <c r="H207" i="1" s="1"/>
  <c r="F163" i="1" l="1"/>
  <c r="E163" i="1" s="1"/>
  <c r="V163" i="1"/>
  <c r="B164" i="1"/>
  <c r="D163" i="1"/>
  <c r="F164" i="1" l="1"/>
  <c r="E164" i="1" s="1"/>
  <c r="V164" i="1"/>
  <c r="B165" i="1"/>
  <c r="D164" i="1"/>
  <c r="F165" i="1" l="1"/>
  <c r="E165" i="1" s="1"/>
  <c r="V165" i="1"/>
  <c r="B166" i="1"/>
  <c r="D165" i="1"/>
  <c r="F166" i="1" l="1"/>
  <c r="E166" i="1" s="1"/>
  <c r="V166" i="1"/>
  <c r="B167" i="1"/>
  <c r="V167" i="1" s="1"/>
  <c r="D166" i="1"/>
  <c r="AB158" i="1"/>
  <c r="F167" i="1" l="1"/>
  <c r="E167" i="1" s="1"/>
  <c r="B168" i="1"/>
  <c r="D167" i="1"/>
  <c r="AE158" i="1"/>
  <c r="AG158" i="1" s="1"/>
  <c r="O158" i="1"/>
  <c r="AF158" i="1"/>
  <c r="G158" i="1"/>
  <c r="X158" i="1" s="1"/>
  <c r="P158" i="1"/>
  <c r="AM158" i="1" l="1"/>
  <c r="AL158" i="1"/>
  <c r="F168" i="1"/>
  <c r="E168" i="1" s="1"/>
  <c r="V168" i="1"/>
  <c r="B169" i="1"/>
  <c r="D168" i="1"/>
  <c r="N158" i="1"/>
  <c r="I158" i="1"/>
  <c r="AH158" i="1"/>
  <c r="AK158" i="1"/>
  <c r="H158" i="1"/>
  <c r="T158" i="1"/>
  <c r="M158" i="1"/>
  <c r="J158" i="1"/>
  <c r="AC158" i="1" s="1"/>
  <c r="AE159" i="1"/>
  <c r="AF159" i="1"/>
  <c r="G159" i="1"/>
  <c r="X159" i="1" s="1"/>
  <c r="AI158" i="1"/>
  <c r="AJ158" i="1"/>
  <c r="AB159" i="1"/>
  <c r="P159" i="1"/>
  <c r="O159" i="1"/>
  <c r="S158" i="1"/>
  <c r="R158" i="1"/>
  <c r="W158" i="1" l="1"/>
  <c r="Y158" i="1" s="1"/>
  <c r="AM159" i="1"/>
  <c r="AL159" i="1"/>
  <c r="F169" i="1"/>
  <c r="E169" i="1" s="1"/>
  <c r="V169" i="1"/>
  <c r="B170" i="1"/>
  <c r="D169" i="1"/>
  <c r="N159" i="1"/>
  <c r="I159" i="1"/>
  <c r="AB160" i="1"/>
  <c r="P160" i="1"/>
  <c r="O160" i="1"/>
  <c r="AG159" i="1"/>
  <c r="AK159" i="1"/>
  <c r="AH159" i="1"/>
  <c r="R159" i="1"/>
  <c r="S159" i="1"/>
  <c r="AE160" i="1"/>
  <c r="G160" i="1"/>
  <c r="X160" i="1" s="1"/>
  <c r="AF160" i="1"/>
  <c r="J159" i="1"/>
  <c r="AC159" i="1" s="1"/>
  <c r="T159" i="1"/>
  <c r="H159" i="1"/>
  <c r="M159" i="1"/>
  <c r="U158" i="1"/>
  <c r="AJ159" i="1"/>
  <c r="AI159" i="1"/>
  <c r="Z158" i="1" l="1"/>
  <c r="AA158" i="1" s="1"/>
  <c r="W159" i="1"/>
  <c r="Y159" i="1" s="1"/>
  <c r="F170" i="1"/>
  <c r="E170" i="1" s="1"/>
  <c r="V170" i="1"/>
  <c r="AM160" i="1"/>
  <c r="AL160" i="1"/>
  <c r="B171" i="1"/>
  <c r="D170" i="1"/>
  <c r="N160" i="1"/>
  <c r="I160" i="1"/>
  <c r="AF161" i="1"/>
  <c r="G161" i="1"/>
  <c r="X161" i="1" s="1"/>
  <c r="AE161" i="1"/>
  <c r="AI160" i="1"/>
  <c r="AJ160" i="1"/>
  <c r="U159" i="1"/>
  <c r="T160" i="1"/>
  <c r="H160" i="1"/>
  <c r="J160" i="1"/>
  <c r="AC160" i="1" s="1"/>
  <c r="M160" i="1"/>
  <c r="S160" i="1"/>
  <c r="R160" i="1"/>
  <c r="AB161" i="1"/>
  <c r="O161" i="1"/>
  <c r="P161" i="1"/>
  <c r="AK160" i="1"/>
  <c r="AG160" i="1"/>
  <c r="AH160" i="1"/>
  <c r="Z159" i="1" l="1"/>
  <c r="AA159" i="1" s="1"/>
  <c r="AL161" i="1"/>
  <c r="AM161" i="1"/>
  <c r="F171" i="1"/>
  <c r="E171" i="1" s="1"/>
  <c r="V171" i="1"/>
  <c r="W160" i="1"/>
  <c r="Z160" i="1" s="1"/>
  <c r="AA160" i="1" s="1"/>
  <c r="B172" i="1"/>
  <c r="D171" i="1"/>
  <c r="N161" i="1"/>
  <c r="I161" i="1"/>
  <c r="U160" i="1"/>
  <c r="AE162" i="1"/>
  <c r="AF162" i="1"/>
  <c r="G162" i="1"/>
  <c r="X162" i="1" s="1"/>
  <c r="AG161" i="1"/>
  <c r="AH161" i="1"/>
  <c r="AK161" i="1"/>
  <c r="S161" i="1"/>
  <c r="R161" i="1"/>
  <c r="AB162" i="1"/>
  <c r="O162" i="1"/>
  <c r="P162" i="1"/>
  <c r="M161" i="1"/>
  <c r="J161" i="1"/>
  <c r="AC161" i="1" s="1"/>
  <c r="T161" i="1"/>
  <c r="H161" i="1"/>
  <c r="AI161" i="1"/>
  <c r="AJ161" i="1"/>
  <c r="Y160" i="1" l="1"/>
  <c r="F172" i="1"/>
  <c r="E172" i="1" s="1"/>
  <c r="V172" i="1"/>
  <c r="W161" i="1"/>
  <c r="Y161" i="1" s="1"/>
  <c r="AL162" i="1"/>
  <c r="AM162" i="1"/>
  <c r="B173" i="1"/>
  <c r="D172" i="1"/>
  <c r="N162" i="1"/>
  <c r="I162" i="1"/>
  <c r="U161" i="1"/>
  <c r="AI162" i="1"/>
  <c r="AJ162" i="1"/>
  <c r="AH162" i="1"/>
  <c r="AG162" i="1"/>
  <c r="AK162" i="1"/>
  <c r="AB163" i="1"/>
  <c r="P163" i="1"/>
  <c r="O163" i="1"/>
  <c r="S162" i="1"/>
  <c r="R162" i="1"/>
  <c r="AF163" i="1"/>
  <c r="AE163" i="1"/>
  <c r="G163" i="1"/>
  <c r="X163" i="1" s="1"/>
  <c r="J162" i="1"/>
  <c r="T162" i="1"/>
  <c r="H162" i="1"/>
  <c r="M162" i="1"/>
  <c r="Z161" i="1" l="1"/>
  <c r="AA161" i="1" s="1"/>
  <c r="W162" i="1"/>
  <c r="Y162" i="1" s="1"/>
  <c r="F173" i="1"/>
  <c r="E173" i="1" s="1"/>
  <c r="V173" i="1"/>
  <c r="AM163" i="1"/>
  <c r="AL163" i="1"/>
  <c r="B174" i="1"/>
  <c r="D173" i="1"/>
  <c r="N163" i="1"/>
  <c r="I163" i="1"/>
  <c r="H163" i="1"/>
  <c r="J163" i="1"/>
  <c r="AC163" i="1" s="1"/>
  <c r="T163" i="1"/>
  <c r="M163" i="1"/>
  <c r="AK163" i="1"/>
  <c r="AH163" i="1"/>
  <c r="AG163" i="1"/>
  <c r="AJ163" i="1"/>
  <c r="AI163" i="1"/>
  <c r="U162" i="1"/>
  <c r="AB164" i="1"/>
  <c r="P164" i="1"/>
  <c r="O164" i="1"/>
  <c r="AC162" i="1"/>
  <c r="AF164" i="1"/>
  <c r="G164" i="1"/>
  <c r="X164" i="1" s="1"/>
  <c r="AE164" i="1"/>
  <c r="S163" i="1"/>
  <c r="R163" i="1"/>
  <c r="Z162" i="1" l="1"/>
  <c r="AA162" i="1" s="1"/>
  <c r="W163" i="1"/>
  <c r="Y163" i="1" s="1"/>
  <c r="F174" i="1"/>
  <c r="E174" i="1" s="1"/>
  <c r="V174" i="1"/>
  <c r="AM164" i="1"/>
  <c r="AL164" i="1"/>
  <c r="B175" i="1"/>
  <c r="D174" i="1"/>
  <c r="N164" i="1"/>
  <c r="I164" i="1"/>
  <c r="AI164" i="1"/>
  <c r="AJ164" i="1"/>
  <c r="AB165" i="1"/>
  <c r="O165" i="1"/>
  <c r="P165" i="1"/>
  <c r="AK164" i="1"/>
  <c r="AG164" i="1"/>
  <c r="AH164" i="1"/>
  <c r="M164" i="1"/>
  <c r="J164" i="1"/>
  <c r="AC164" i="1" s="1"/>
  <c r="T164" i="1"/>
  <c r="H164" i="1"/>
  <c r="R164" i="1"/>
  <c r="S164" i="1"/>
  <c r="U163" i="1"/>
  <c r="G165" i="1"/>
  <c r="X165" i="1" s="1"/>
  <c r="AE165" i="1"/>
  <c r="AF165" i="1"/>
  <c r="Z163" i="1" l="1"/>
  <c r="AA163" i="1" s="1"/>
  <c r="AM165" i="1"/>
  <c r="AL165" i="1"/>
  <c r="F175" i="1"/>
  <c r="E175" i="1" s="1"/>
  <c r="V175" i="1"/>
  <c r="W164" i="1"/>
  <c r="Z164" i="1" s="1"/>
  <c r="AA164" i="1" s="1"/>
  <c r="D175" i="1"/>
  <c r="N165" i="1"/>
  <c r="I165" i="1"/>
  <c r="U164" i="1"/>
  <c r="AJ165" i="1"/>
  <c r="AI165" i="1"/>
  <c r="AF166" i="1"/>
  <c r="AE166" i="1"/>
  <c r="G166" i="1"/>
  <c r="X166" i="1" s="1"/>
  <c r="AK165" i="1"/>
  <c r="AG165" i="1"/>
  <c r="AH165" i="1"/>
  <c r="R165" i="1"/>
  <c r="S165" i="1"/>
  <c r="P166" i="1"/>
  <c r="O166" i="1"/>
  <c r="AB166" i="1"/>
  <c r="J165" i="1"/>
  <c r="T165" i="1"/>
  <c r="H165" i="1"/>
  <c r="M165" i="1"/>
  <c r="Y164" i="1" l="1"/>
  <c r="W165" i="1"/>
  <c r="Y165" i="1" s="1"/>
  <c r="AM166" i="1"/>
  <c r="AL166" i="1"/>
  <c r="N166" i="1"/>
  <c r="I166" i="1"/>
  <c r="U165" i="1"/>
  <c r="AC165" i="1"/>
  <c r="AE167" i="1"/>
  <c r="AF167" i="1"/>
  <c r="G167" i="1"/>
  <c r="X167" i="1" s="1"/>
  <c r="R166" i="1"/>
  <c r="S166" i="1"/>
  <c r="AI166" i="1"/>
  <c r="AJ166" i="1"/>
  <c r="H166" i="1"/>
  <c r="J166" i="1"/>
  <c r="T166" i="1"/>
  <c r="M166" i="1"/>
  <c r="AB167" i="1"/>
  <c r="O167" i="1"/>
  <c r="P167" i="1"/>
  <c r="AH166" i="1"/>
  <c r="AK166" i="1"/>
  <c r="AG166" i="1"/>
  <c r="Z165" i="1" l="1"/>
  <c r="AA165" i="1" s="1"/>
  <c r="W166" i="1"/>
  <c r="Y166" i="1" s="1"/>
  <c r="AM167" i="1"/>
  <c r="AL167" i="1"/>
  <c r="N167" i="1"/>
  <c r="I167" i="1"/>
  <c r="AC166" i="1"/>
  <c r="U166" i="1"/>
  <c r="R167" i="1"/>
  <c r="S167" i="1"/>
  <c r="P168" i="1"/>
  <c r="AB168" i="1"/>
  <c r="O168" i="1"/>
  <c r="H167" i="1"/>
  <c r="T167" i="1"/>
  <c r="M167" i="1"/>
  <c r="J167" i="1"/>
  <c r="AF168" i="1"/>
  <c r="G168" i="1"/>
  <c r="X168" i="1" s="1"/>
  <c r="AE168" i="1"/>
  <c r="AI167" i="1"/>
  <c r="AJ167" i="1"/>
  <c r="AK167" i="1"/>
  <c r="AG167" i="1"/>
  <c r="AH167" i="1"/>
  <c r="AM168" i="1" l="1"/>
  <c r="AL168" i="1"/>
  <c r="W167" i="1"/>
  <c r="Z167" i="1" s="1"/>
  <c r="AA167" i="1" s="1"/>
  <c r="Z166" i="1"/>
  <c r="AA166" i="1" s="1"/>
  <c r="N168" i="1"/>
  <c r="I168" i="1"/>
  <c r="AC167" i="1"/>
  <c r="U167" i="1"/>
  <c r="AE169" i="1"/>
  <c r="AF169" i="1"/>
  <c r="G169" i="1"/>
  <c r="X169" i="1" s="1"/>
  <c r="AH168" i="1"/>
  <c r="AK168" i="1"/>
  <c r="AG168" i="1"/>
  <c r="S168" i="1"/>
  <c r="R168" i="1"/>
  <c r="M168" i="1"/>
  <c r="T168" i="1"/>
  <c r="H168" i="1"/>
  <c r="J168" i="1"/>
  <c r="AI168" i="1"/>
  <c r="AJ168" i="1"/>
  <c r="O169" i="1"/>
  <c r="AB169" i="1"/>
  <c r="P169" i="1"/>
  <c r="AL169" i="1" l="1"/>
  <c r="AM169" i="1"/>
  <c r="Y167" i="1"/>
  <c r="W168" i="1"/>
  <c r="Z168" i="1" s="1"/>
  <c r="AA168" i="1" s="1"/>
  <c r="N169" i="1"/>
  <c r="I169" i="1"/>
  <c r="AC168" i="1"/>
  <c r="U168" i="1"/>
  <c r="S169" i="1"/>
  <c r="R169" i="1"/>
  <c r="M169" i="1"/>
  <c r="T169" i="1"/>
  <c r="J169" i="1"/>
  <c r="AC169" i="1" s="1"/>
  <c r="H169" i="1"/>
  <c r="AI169" i="1"/>
  <c r="AJ169" i="1"/>
  <c r="AG169" i="1"/>
  <c r="AK169" i="1"/>
  <c r="AH169" i="1"/>
  <c r="AE170" i="1"/>
  <c r="G170" i="1"/>
  <c r="X170" i="1" s="1"/>
  <c r="AF170" i="1"/>
  <c r="O170" i="1"/>
  <c r="AB170" i="1"/>
  <c r="P170" i="1"/>
  <c r="Y168" i="1" l="1"/>
  <c r="AM170" i="1"/>
  <c r="AL170" i="1"/>
  <c r="W169" i="1"/>
  <c r="Z169" i="1" s="1"/>
  <c r="AA169" i="1" s="1"/>
  <c r="N170" i="1"/>
  <c r="I170" i="1"/>
  <c r="AG170" i="1"/>
  <c r="AH170" i="1"/>
  <c r="AK170" i="1"/>
  <c r="U169" i="1"/>
  <c r="AE171" i="1"/>
  <c r="AF171" i="1"/>
  <c r="G171" i="1"/>
  <c r="X171" i="1" s="1"/>
  <c r="R170" i="1"/>
  <c r="S170" i="1"/>
  <c r="AJ170" i="1"/>
  <c r="AI170" i="1"/>
  <c r="M170" i="1"/>
  <c r="J170" i="1"/>
  <c r="H170" i="1"/>
  <c r="W170" i="1" s="1"/>
  <c r="T170" i="1"/>
  <c r="AB171" i="1"/>
  <c r="P171" i="1"/>
  <c r="O171" i="1"/>
  <c r="Y169" i="1" l="1"/>
  <c r="AM171" i="1"/>
  <c r="AL171" i="1"/>
  <c r="Y170" i="1"/>
  <c r="N171" i="1"/>
  <c r="I171" i="1"/>
  <c r="U170" i="1"/>
  <c r="AK171" i="1"/>
  <c r="AG171" i="1"/>
  <c r="AH171" i="1"/>
  <c r="AC170" i="1"/>
  <c r="S171" i="1"/>
  <c r="R171" i="1"/>
  <c r="J171" i="1"/>
  <c r="M171" i="1"/>
  <c r="T171" i="1"/>
  <c r="H171" i="1"/>
  <c r="AF172" i="1"/>
  <c r="AE172" i="1"/>
  <c r="G172" i="1"/>
  <c r="X172" i="1" s="1"/>
  <c r="AJ171" i="1"/>
  <c r="AI171" i="1"/>
  <c r="AB172" i="1"/>
  <c r="O172" i="1"/>
  <c r="P172" i="1"/>
  <c r="AL172" i="1" l="1"/>
  <c r="AM172" i="1"/>
  <c r="W171" i="1"/>
  <c r="Z171" i="1" s="1"/>
  <c r="AA171" i="1" s="1"/>
  <c r="Z170" i="1"/>
  <c r="AA170" i="1" s="1"/>
  <c r="N172" i="1"/>
  <c r="I172" i="1"/>
  <c r="U171" i="1"/>
  <c r="AC171" i="1"/>
  <c r="S172" i="1"/>
  <c r="R172" i="1"/>
  <c r="AI172" i="1"/>
  <c r="AJ172" i="1"/>
  <c r="M172" i="1"/>
  <c r="T172" i="1"/>
  <c r="H172" i="1"/>
  <c r="J172" i="1"/>
  <c r="AE173" i="1"/>
  <c r="AF173" i="1"/>
  <c r="G173" i="1"/>
  <c r="X173" i="1" s="1"/>
  <c r="AH172" i="1"/>
  <c r="AG172" i="1"/>
  <c r="AK172" i="1"/>
  <c r="AB173" i="1"/>
  <c r="O173" i="1"/>
  <c r="P173" i="1"/>
  <c r="AL173" i="1" l="1"/>
  <c r="AM173" i="1"/>
  <c r="Y171" i="1"/>
  <c r="W172" i="1"/>
  <c r="Z172" i="1" s="1"/>
  <c r="AA172" i="1" s="1"/>
  <c r="N173" i="1"/>
  <c r="I173" i="1"/>
  <c r="AC172" i="1"/>
  <c r="G174" i="1"/>
  <c r="X174" i="1" s="1"/>
  <c r="AF174" i="1"/>
  <c r="AE174" i="1"/>
  <c r="R173" i="1"/>
  <c r="S173" i="1"/>
  <c r="T173" i="1"/>
  <c r="J173" i="1"/>
  <c r="AC173" i="1" s="1"/>
  <c r="M173" i="1"/>
  <c r="H173" i="1"/>
  <c r="AI173" i="1"/>
  <c r="AJ173" i="1"/>
  <c r="U172" i="1"/>
  <c r="AK173" i="1"/>
  <c r="AH173" i="1"/>
  <c r="AG173" i="1"/>
  <c r="P174" i="1"/>
  <c r="AB174" i="1"/>
  <c r="O174" i="1"/>
  <c r="Y172" i="1" l="1"/>
  <c r="AL174" i="1"/>
  <c r="AM174" i="1"/>
  <c r="W173" i="1"/>
  <c r="Z173" i="1" s="1"/>
  <c r="AA173" i="1" s="1"/>
  <c r="N174" i="1"/>
  <c r="I174" i="1"/>
  <c r="R174" i="1"/>
  <c r="S174" i="1"/>
  <c r="AF175" i="1"/>
  <c r="G175" i="1"/>
  <c r="X175" i="1" s="1"/>
  <c r="AE175" i="1"/>
  <c r="U173" i="1"/>
  <c r="AK174" i="1"/>
  <c r="AG174" i="1"/>
  <c r="AH174" i="1"/>
  <c r="AI174" i="1"/>
  <c r="AJ174" i="1"/>
  <c r="AB175" i="1"/>
  <c r="P175" i="1"/>
  <c r="O175" i="1"/>
  <c r="T174" i="1"/>
  <c r="M174" i="1"/>
  <c r="J174" i="1"/>
  <c r="AC174" i="1" s="1"/>
  <c r="H174" i="1"/>
  <c r="Y173" i="1" l="1"/>
  <c r="AM175" i="1"/>
  <c r="AL175" i="1"/>
  <c r="W174" i="1"/>
  <c r="Z174" i="1" s="1"/>
  <c r="AA174" i="1" s="1"/>
  <c r="N175" i="1"/>
  <c r="I175" i="1"/>
  <c r="H175" i="1"/>
  <c r="J175" i="1"/>
  <c r="T175" i="1"/>
  <c r="M175" i="1"/>
  <c r="S175" i="1"/>
  <c r="R175" i="1"/>
  <c r="AI175" i="1"/>
  <c r="AJ175" i="1"/>
  <c r="U174" i="1"/>
  <c r="AK175" i="1"/>
  <c r="AH175" i="1"/>
  <c r="AG175" i="1"/>
  <c r="Y174" i="1" l="1"/>
  <c r="W175" i="1"/>
  <c r="Y175" i="1" s="1"/>
  <c r="AC175" i="1"/>
  <c r="U175" i="1"/>
  <c r="Z175" i="1" l="1"/>
  <c r="AA175" i="1" s="1"/>
  <c r="G157" i="1"/>
  <c r="X157" i="1" s="1"/>
  <c r="P157" i="1"/>
  <c r="AF157" i="1"/>
  <c r="O157" i="1"/>
  <c r="AE157" i="1"/>
  <c r="AB157" i="1"/>
  <c r="AL157" i="1" l="1"/>
  <c r="AM157" i="1"/>
  <c r="M157" i="1"/>
  <c r="I157" i="1"/>
  <c r="J157" i="1"/>
  <c r="H157" i="1"/>
  <c r="T157" i="1"/>
  <c r="N157" i="1"/>
  <c r="N180" i="1" s="1"/>
  <c r="AH157" i="1"/>
  <c r="AK157" i="1"/>
  <c r="AK180" i="1" s="1"/>
  <c r="AG157" i="1"/>
  <c r="S157" i="1"/>
  <c r="R157" i="1"/>
  <c r="AI157" i="1"/>
  <c r="AJ157" i="1"/>
  <c r="AI184" i="1" l="1"/>
  <c r="W157" i="1"/>
  <c r="Z157" i="1" s="1"/>
  <c r="AA157" i="1" s="1"/>
  <c r="U157" i="1"/>
  <c r="AC157" i="1"/>
  <c r="AJ184" i="1" l="1"/>
  <c r="C53" i="1" s="1"/>
  <c r="C52" i="1"/>
  <c r="Y157" i="1"/>
</calcChain>
</file>

<file path=xl/comments1.xml><?xml version="1.0" encoding="utf-8"?>
<comments xmlns="http://schemas.openxmlformats.org/spreadsheetml/2006/main">
  <authors>
    <author>a0601140</author>
  </authors>
  <commentList>
    <comment ref="B229" authorId="0">
      <text>
        <r>
          <rPr>
            <b/>
            <sz val="9"/>
            <color indexed="81"/>
            <rFont val="ＭＳ Ｐゴシック"/>
            <family val="3"/>
            <charset val="128"/>
          </rPr>
          <t>10mV/Tsw</t>
        </r>
      </text>
    </comment>
  </commentList>
</comments>
</file>

<file path=xl/comments2.xml><?xml version="1.0" encoding="utf-8"?>
<comments xmlns="http://schemas.openxmlformats.org/spreadsheetml/2006/main">
  <authors>
    <author>a0601140</author>
  </authors>
  <commentList>
    <comment ref="B223" authorId="0">
      <text>
        <r>
          <rPr>
            <b/>
            <sz val="9"/>
            <color indexed="81"/>
            <rFont val="ＭＳ Ｐゴシック"/>
            <family val="3"/>
            <charset val="128"/>
          </rPr>
          <t>10mV/Tsw</t>
        </r>
      </text>
    </comment>
  </commentList>
</comments>
</file>

<file path=xl/sharedStrings.xml><?xml version="1.0" encoding="utf-8"?>
<sst xmlns="http://schemas.openxmlformats.org/spreadsheetml/2006/main" count="1062" uniqueCount="403">
  <si>
    <t>Items</t>
    <phoneticPr fontId="1"/>
  </si>
  <si>
    <t>Values</t>
    <phoneticPr fontId="1"/>
  </si>
  <si>
    <t>Units</t>
    <phoneticPr fontId="1"/>
  </si>
  <si>
    <t>V</t>
    <phoneticPr fontId="1"/>
  </si>
  <si>
    <t>Vout</t>
    <phoneticPr fontId="1"/>
  </si>
  <si>
    <t>A</t>
    <phoneticPr fontId="1"/>
  </si>
  <si>
    <t>k-ohm</t>
    <phoneticPr fontId="1"/>
  </si>
  <si>
    <t>k-ohm</t>
    <phoneticPr fontId="1"/>
  </si>
  <si>
    <t>VREF</t>
    <phoneticPr fontId="1"/>
  </si>
  <si>
    <t>Ics</t>
    <phoneticPr fontId="1"/>
  </si>
  <si>
    <t>uA</t>
    <phoneticPr fontId="1"/>
  </si>
  <si>
    <t>pcs</t>
    <phoneticPr fontId="1"/>
  </si>
  <si>
    <t>uF</t>
    <phoneticPr fontId="1"/>
  </si>
  <si>
    <t>m-ohm</t>
    <phoneticPr fontId="1"/>
  </si>
  <si>
    <t>uH</t>
    <phoneticPr fontId="1"/>
  </si>
  <si>
    <t>Vin (min)</t>
    <phoneticPr fontId="1"/>
  </si>
  <si>
    <t>Vin (max)</t>
    <phoneticPr fontId="1"/>
  </si>
  <si>
    <t>fsw</t>
    <phoneticPr fontId="1"/>
  </si>
  <si>
    <t>kHz</t>
    <phoneticPr fontId="1"/>
  </si>
  <si>
    <t>I-ind-ripple</t>
    <phoneticPr fontId="1"/>
  </si>
  <si>
    <t>Duty</t>
    <phoneticPr fontId="1"/>
  </si>
  <si>
    <t>m-ohm</t>
    <phoneticPr fontId="1"/>
  </si>
  <si>
    <t>Vin</t>
    <phoneticPr fontId="1"/>
  </si>
  <si>
    <t>Vout</t>
    <phoneticPr fontId="1"/>
  </si>
  <si>
    <t>L (I-ripple =50% of Iomax)</t>
    <phoneticPr fontId="1"/>
  </si>
  <si>
    <t>Vripple</t>
    <phoneticPr fontId="1"/>
  </si>
  <si>
    <t>Vripple/Vout</t>
    <phoneticPr fontId="1"/>
  </si>
  <si>
    <t>mV</t>
    <phoneticPr fontId="1"/>
  </si>
  <si>
    <t>Vtrip-factor-A</t>
    <phoneticPr fontId="1"/>
  </si>
  <si>
    <t>Vtrip-factor-B</t>
    <phoneticPr fontId="1"/>
  </si>
  <si>
    <t>-</t>
    <phoneticPr fontId="1"/>
  </si>
  <si>
    <t>I-ocl (DC)</t>
    <phoneticPr fontId="1"/>
  </si>
  <si>
    <t>Vcs</t>
    <phoneticPr fontId="1"/>
  </si>
  <si>
    <t>Vin</t>
    <phoneticPr fontId="1"/>
  </si>
  <si>
    <t>%</t>
    <phoneticPr fontId="1"/>
  </si>
  <si>
    <t>Vout</t>
    <phoneticPr fontId="1"/>
  </si>
  <si>
    <t>Vripple -slope</t>
    <phoneticPr fontId="1"/>
  </si>
  <si>
    <t>mV/tsw</t>
    <phoneticPr fontId="1"/>
  </si>
  <si>
    <t>Cout (min) by ESR</t>
    <phoneticPr fontId="1"/>
  </si>
  <si>
    <t>ESR (min) by CoutESR</t>
    <phoneticPr fontId="1"/>
  </si>
  <si>
    <t>m-ohm</t>
    <phoneticPr fontId="1"/>
  </si>
  <si>
    <t>Iout (max)</t>
    <phoneticPr fontId="1"/>
  </si>
  <si>
    <t>k-ohm</t>
    <phoneticPr fontId="1"/>
  </si>
  <si>
    <t>Rcs by OCL</t>
    <phoneticPr fontId="1"/>
  </si>
  <si>
    <t>Dead time</t>
    <phoneticPr fontId="1"/>
  </si>
  <si>
    <t>ns</t>
    <phoneticPr fontId="1"/>
  </si>
  <si>
    <t>IC parameters (Tps51225)</t>
    <phoneticPr fontId="1"/>
  </si>
  <si>
    <t>toff-min (typ)</t>
    <phoneticPr fontId="1"/>
  </si>
  <si>
    <t>Max duty</t>
    <phoneticPr fontId="1"/>
  </si>
  <si>
    <t>time</t>
    <phoneticPr fontId="1"/>
  </si>
  <si>
    <t>on-pulse (x)</t>
    <phoneticPr fontId="1"/>
  </si>
  <si>
    <t>Vout by Max-duty</t>
    <phoneticPr fontId="1"/>
  </si>
  <si>
    <t>V</t>
    <phoneticPr fontId="1"/>
  </si>
  <si>
    <t>ton-min (typ)</t>
    <phoneticPr fontId="1"/>
  </si>
  <si>
    <t>Vout by ton-min</t>
    <phoneticPr fontId="1"/>
  </si>
  <si>
    <t>Min duty</t>
    <phoneticPr fontId="1"/>
  </si>
  <si>
    <t>typ</t>
    <phoneticPr fontId="1"/>
  </si>
  <si>
    <t>max</t>
    <phoneticPr fontId="1"/>
  </si>
  <si>
    <t>min</t>
    <phoneticPr fontId="1"/>
  </si>
  <si>
    <t>adaptive fsw</t>
    <phoneticPr fontId="1"/>
  </si>
  <si>
    <t>Normal fsw</t>
    <phoneticPr fontId="1"/>
  </si>
  <si>
    <t>Notes</t>
    <phoneticPr fontId="1"/>
  </si>
  <si>
    <t>Iout</t>
    <phoneticPr fontId="1"/>
  </si>
  <si>
    <t>A</t>
    <phoneticPr fontId="1"/>
  </si>
  <si>
    <t>Iout-valley</t>
    <phoneticPr fontId="1"/>
  </si>
  <si>
    <t>Tps51225</t>
    <phoneticPr fontId="1"/>
  </si>
  <si>
    <t>Tps51275-CH1</t>
    <phoneticPr fontId="1"/>
  </si>
  <si>
    <t>-</t>
    <phoneticPr fontId="1"/>
  </si>
  <si>
    <t>on-pulse (x) Vin</t>
    <phoneticPr fontId="1"/>
  </si>
  <si>
    <t>on-pulse (x) I-L</t>
    <phoneticPr fontId="1"/>
  </si>
  <si>
    <t>I-ocl (valley)</t>
    <phoneticPr fontId="1"/>
  </si>
  <si>
    <t>OET-VIN</t>
    <phoneticPr fontId="1"/>
  </si>
  <si>
    <t>OET-IL</t>
    <phoneticPr fontId="1"/>
  </si>
  <si>
    <t>Fsw setting (Hz)</t>
    <phoneticPr fontId="3"/>
  </si>
  <si>
    <t>Delay (ns)</t>
    <phoneticPr fontId="3"/>
  </si>
  <si>
    <t>R (ohm)</t>
    <phoneticPr fontId="3"/>
  </si>
  <si>
    <t>Rhop (ohm)</t>
    <phoneticPr fontId="3"/>
  </si>
  <si>
    <t>C (F)</t>
    <phoneticPr fontId="3"/>
  </si>
  <si>
    <t>Kvin</t>
    <phoneticPr fontId="3"/>
  </si>
  <si>
    <t>Kvo</t>
    <phoneticPr fontId="3"/>
  </si>
  <si>
    <t>Tdly (s)</t>
    <phoneticPr fontId="3"/>
  </si>
  <si>
    <t>Ton (s)</t>
    <phoneticPr fontId="3"/>
  </si>
  <si>
    <t>Fsw (Hz)</t>
    <phoneticPr fontId="3"/>
  </si>
  <si>
    <t>Td (ns)</t>
    <phoneticPr fontId="3"/>
  </si>
  <si>
    <t>m</t>
    <phoneticPr fontId="3"/>
  </si>
  <si>
    <t>m1</t>
    <phoneticPr fontId="3"/>
  </si>
  <si>
    <t>a</t>
    <phoneticPr fontId="3"/>
  </si>
  <si>
    <t>OET</t>
    <phoneticPr fontId="3"/>
  </si>
  <si>
    <t>Frequency</t>
    <phoneticPr fontId="3"/>
  </si>
  <si>
    <t>Gain</t>
    <phoneticPr fontId="3"/>
  </si>
  <si>
    <t>Phase</t>
    <phoneticPr fontId="3"/>
  </si>
  <si>
    <t>phase</t>
    <phoneticPr fontId="1"/>
  </si>
  <si>
    <t>Gain, phase</t>
    <phoneticPr fontId="1"/>
  </si>
  <si>
    <t>used</t>
    <phoneticPr fontId="1"/>
  </si>
  <si>
    <t>cal</t>
    <phoneticPr fontId="1"/>
  </si>
  <si>
    <t>I-ind-ripple/ Iomax</t>
    <phoneticPr fontId="1"/>
  </si>
  <si>
    <t>Others</t>
    <phoneticPr fontId="1"/>
  </si>
  <si>
    <t>Tps51225-CH1</t>
    <phoneticPr fontId="1"/>
  </si>
  <si>
    <t>Tps51225-CH2</t>
    <phoneticPr fontId="1"/>
  </si>
  <si>
    <t>Vin (min)</t>
    <phoneticPr fontId="1"/>
  </si>
  <si>
    <t>Vin (max)</t>
    <phoneticPr fontId="1"/>
  </si>
  <si>
    <t>Cal (Vin)</t>
    <phoneticPr fontId="1"/>
  </si>
  <si>
    <t>Number of Cout</t>
    <phoneticPr fontId="1"/>
  </si>
  <si>
    <t>Trace resistance of PCB</t>
    <phoneticPr fontId="1"/>
  </si>
  <si>
    <t>External Component Parameters</t>
    <phoneticPr fontId="1"/>
  </si>
  <si>
    <t>Power Supply Parameters</t>
    <phoneticPr fontId="1"/>
  </si>
  <si>
    <t xml:space="preserve">Rcs (OCL setting) </t>
    <phoneticPr fontId="1"/>
  </si>
  <si>
    <t>R1 (Vout to VFB)</t>
    <phoneticPr fontId="1"/>
  </si>
  <si>
    <t>R2 (VFB to GND)</t>
    <phoneticPr fontId="1"/>
  </si>
  <si>
    <t>Deg-C</t>
    <phoneticPr fontId="1"/>
  </si>
  <si>
    <t>Typical Rds(on) of H/S FET</t>
    <phoneticPr fontId="1"/>
  </si>
  <si>
    <t>Typical Rds(on) of L/S FET</t>
    <phoneticPr fontId="1"/>
  </si>
  <si>
    <t>Max Rds(on) of L/S FET</t>
    <phoneticPr fontId="1"/>
  </si>
  <si>
    <t>times</t>
    <phoneticPr fontId="1"/>
  </si>
  <si>
    <t>Temp. coef. of Rds(on) of L/S FET</t>
    <phoneticPr fontId="1"/>
  </si>
  <si>
    <t>Tolerance of inductance</t>
    <phoneticPr fontId="1"/>
  </si>
  <si>
    <t>%</t>
    <phoneticPr fontId="1"/>
  </si>
  <si>
    <t>fsw (tolerance)</t>
    <phoneticPr fontId="1"/>
  </si>
  <si>
    <t>Ics (tolerance)</t>
    <phoneticPr fontId="1"/>
  </si>
  <si>
    <t>Ics (temp. coef.)</t>
    <phoneticPr fontId="1"/>
  </si>
  <si>
    <t>ppm/C</t>
    <phoneticPr fontId="1"/>
  </si>
  <si>
    <t>I-ind-ripple (min)</t>
    <phoneticPr fontId="1"/>
  </si>
  <si>
    <t>I-ind-ripple (max)</t>
    <phoneticPr fontId="1"/>
  </si>
  <si>
    <t>A</t>
    <phoneticPr fontId="1"/>
  </si>
  <si>
    <t>Tolerance of L/S-FET Rds(on)</t>
    <phoneticPr fontId="1"/>
  </si>
  <si>
    <t>Rcs by OCL (min)</t>
    <phoneticPr fontId="1"/>
  </si>
  <si>
    <t>max</t>
    <phoneticPr fontId="1"/>
  </si>
  <si>
    <t>%</t>
    <phoneticPr fontId="1"/>
  </si>
  <si>
    <t>I-ocl (min: DC) target of Iomax for worst case Rcs</t>
    <phoneticPr fontId="1"/>
  </si>
  <si>
    <t>Iout</t>
    <phoneticPr fontId="1"/>
  </si>
  <si>
    <t>Vin</t>
    <phoneticPr fontId="1"/>
  </si>
  <si>
    <t>kHz</t>
    <phoneticPr fontId="1"/>
  </si>
  <si>
    <t>Calculation Results</t>
    <phoneticPr fontId="1"/>
  </si>
  <si>
    <t>Vout at Iomax</t>
    <phoneticPr fontId="1"/>
  </si>
  <si>
    <t>V</t>
    <phoneticPr fontId="1"/>
  </si>
  <si>
    <t>Vout-ripple at Iomax</t>
    <phoneticPr fontId="1"/>
  </si>
  <si>
    <t>Vcs</t>
    <phoneticPr fontId="1"/>
  </si>
  <si>
    <t>Vcs at Ta(min)</t>
    <phoneticPr fontId="1"/>
  </si>
  <si>
    <t>Vcs at Ta(max)</t>
    <phoneticPr fontId="1"/>
  </si>
  <si>
    <t>I-ocl (DC) min
Ta(max)</t>
    <phoneticPr fontId="1"/>
  </si>
  <si>
    <t>I-ocl (DC) min
Ta(min))</t>
    <phoneticPr fontId="1"/>
  </si>
  <si>
    <t>min</t>
    <phoneticPr fontId="1"/>
  </si>
  <si>
    <t>I-ocl (DC) max
Ta(min)</t>
    <phoneticPr fontId="1"/>
  </si>
  <si>
    <t>I-ocl (DC) max
Ta(max)</t>
    <phoneticPr fontId="1"/>
  </si>
  <si>
    <t>mV</t>
    <phoneticPr fontId="1"/>
  </si>
  <si>
    <t>Rcs max-limitation</t>
    <phoneticPr fontId="1"/>
  </si>
  <si>
    <t>Rcs min-limitation</t>
    <phoneticPr fontId="1"/>
  </si>
  <si>
    <t>k-ohm</t>
    <phoneticPr fontId="1"/>
  </si>
  <si>
    <t>External Component Selection</t>
    <phoneticPr fontId="1"/>
  </si>
  <si>
    <t>1) Inductor</t>
    <phoneticPr fontId="1"/>
  </si>
  <si>
    <t>2) Output Capacitor</t>
    <phoneticPr fontId="1"/>
  </si>
  <si>
    <t>fsw/4</t>
    <phoneticPr fontId="1"/>
  </si>
  <si>
    <t>3) Vout setting resistors</t>
    <phoneticPr fontId="1"/>
  </si>
  <si>
    <t>4) FET and OCL setting resistor</t>
    <phoneticPr fontId="1"/>
  </si>
  <si>
    <t>Vcs: CS terminal voltage (min)</t>
    <phoneticPr fontId="1"/>
  </si>
  <si>
    <t>Vcs: CS terminal voltage (max)</t>
    <phoneticPr fontId="1"/>
  </si>
  <si>
    <t>-</t>
    <phoneticPr fontId="1"/>
  </si>
  <si>
    <t>min</t>
    <phoneticPr fontId="1"/>
  </si>
  <si>
    <t>Vin</t>
    <phoneticPr fontId="1"/>
  </si>
  <si>
    <t>max</t>
    <phoneticPr fontId="1"/>
  </si>
  <si>
    <t>Notes/ Remark</t>
    <phoneticPr fontId="1"/>
  </si>
  <si>
    <t>Vin range</t>
    <phoneticPr fontId="1"/>
  </si>
  <si>
    <t>V</t>
    <phoneticPr fontId="1"/>
  </si>
  <si>
    <t>Deg-C</t>
    <phoneticPr fontId="1"/>
  </si>
  <si>
    <t>Vout range</t>
    <phoneticPr fontId="1"/>
  </si>
  <si>
    <t>I-ocl rate of Iomax</t>
    <phoneticPr fontId="1"/>
  </si>
  <si>
    <t>%</t>
    <phoneticPr fontId="1"/>
  </si>
  <si>
    <t>Vo-ripple slow</t>
    <phoneticPr fontId="1"/>
  </si>
  <si>
    <t>mV/tsw</t>
    <phoneticPr fontId="1"/>
  </si>
  <si>
    <t>Loop stability (fo)</t>
    <phoneticPr fontId="1"/>
  </si>
  <si>
    <t>-</t>
    <phoneticPr fontId="1"/>
  </si>
  <si>
    <t>fo by Cout: ESR</t>
    <phoneticPr fontId="1"/>
  </si>
  <si>
    <t>-</t>
    <phoneticPr fontId="1"/>
  </si>
  <si>
    <t>Jitter performance
 (Vripple slope)</t>
    <phoneticPr fontId="1"/>
  </si>
  <si>
    <t>ton</t>
    <phoneticPr fontId="1"/>
  </si>
  <si>
    <t>ns</t>
    <phoneticPr fontId="1"/>
  </si>
  <si>
    <t>ton (ns)</t>
    <phoneticPr fontId="1"/>
  </si>
  <si>
    <t>Vcs MUST be from 0.2V to 2V over all temp.</t>
    <phoneticPr fontId="1"/>
  </si>
  <si>
    <t>Temperature range</t>
  </si>
  <si>
    <t>Recommended inductor ripple current range: 25% to 50% of Iomax</t>
  </si>
  <si>
    <t>fo MUST be less 1/4 of switching frequency, recommended Vout ripple slope is more than 20mV/tsw</t>
  </si>
  <si>
    <t>Fill in this color's cells</t>
    <phoneticPr fontId="1"/>
  </si>
  <si>
    <t>Ta (ambient temperature)</t>
  </si>
  <si>
    <t>Capacitance</t>
    <phoneticPr fontId="1"/>
  </si>
  <si>
    <t>ESR</t>
    <phoneticPr fontId="1"/>
  </si>
  <si>
    <t>Switching frequency</t>
    <phoneticPr fontId="1"/>
  </si>
  <si>
    <t>V</t>
    <phoneticPr fontId="1"/>
  </si>
  <si>
    <t>Required Duty</t>
    <phoneticPr fontId="1"/>
  </si>
  <si>
    <t>Tolerance of DCR</t>
    <phoneticPr fontId="1"/>
  </si>
  <si>
    <t>Rout (Vout/Iout)</t>
    <phoneticPr fontId="1"/>
  </si>
  <si>
    <t>ohm</t>
    <phoneticPr fontId="1"/>
  </si>
  <si>
    <t>A</t>
    <phoneticPr fontId="1"/>
  </si>
  <si>
    <t>B</t>
    <phoneticPr fontId="1"/>
  </si>
  <si>
    <t>C</t>
    <phoneticPr fontId="1"/>
  </si>
  <si>
    <t>Ans</t>
    <phoneticPr fontId="1"/>
  </si>
  <si>
    <t>(51225=1, 51275 CH1=4max)</t>
    <phoneticPr fontId="1"/>
  </si>
  <si>
    <t>&lt;-- Copy here</t>
    <phoneticPr fontId="1"/>
  </si>
  <si>
    <t>&lt;-- Change here</t>
    <phoneticPr fontId="1"/>
  </si>
  <si>
    <t>Set</t>
    <phoneticPr fontId="1"/>
  </si>
  <si>
    <t>rate of Iomax</t>
    <phoneticPr fontId="1"/>
  </si>
  <si>
    <t>OCL (Vinmin)/ Iomax</t>
    <phoneticPr fontId="1"/>
  </si>
  <si>
    <t>OCL (Vinmax)/ Iomax</t>
    <phoneticPr fontId="1"/>
  </si>
  <si>
    <t>Over current limit DC (25 Deg-C)</t>
    <phoneticPr fontId="1"/>
  </si>
  <si>
    <t>OCL-DC/ Iomax (25 Deg-C)</t>
    <phoneticPr fontId="1"/>
  </si>
  <si>
    <t>%</t>
    <phoneticPr fontId="1"/>
  </si>
  <si>
    <t>OCL-DC (min)</t>
    <phoneticPr fontId="1"/>
  </si>
  <si>
    <t>OCL-DC (max)</t>
    <phoneticPr fontId="1"/>
  </si>
  <si>
    <t>OCL-DC (min)/ Iomax (25 Deg-C)</t>
    <phoneticPr fontId="1"/>
  </si>
  <si>
    <t>OCL-DC (max)/ Iomax (25 Deg-C)</t>
    <phoneticPr fontId="1"/>
  </si>
  <si>
    <t>Vout-ripple at Iomax/ Vo</t>
    <phoneticPr fontId="1"/>
  </si>
  <si>
    <t>Vin&gt;7V</t>
    <phoneticPr fontId="1"/>
  </si>
  <si>
    <t>7V&gt;Vin&gt;6V</t>
    <phoneticPr fontId="1"/>
  </si>
  <si>
    <t>6V&gt;Vin</t>
    <phoneticPr fontId="1"/>
  </si>
  <si>
    <t>0:OFF, 1:ON</t>
    <phoneticPr fontId="1"/>
  </si>
  <si>
    <t>IL&gt; OCL/2</t>
    <phoneticPr fontId="1"/>
  </si>
  <si>
    <t>OCL/2&gt;IL&gt; =0</t>
    <phoneticPr fontId="1"/>
  </si>
  <si>
    <t>0&gt;IL</t>
    <phoneticPr fontId="1"/>
  </si>
  <si>
    <t>fsw by extension</t>
    <phoneticPr fontId="1"/>
  </si>
  <si>
    <t>kHz</t>
    <phoneticPr fontId="1"/>
  </si>
  <si>
    <t>Vcs MUST be from 0.2V to 2V over all temp.</t>
    <phoneticPr fontId="1"/>
  </si>
  <si>
    <t xml:space="preserve">Typical DCR </t>
    <phoneticPr fontId="1"/>
  </si>
  <si>
    <t xml:space="preserve">Maximum DCR </t>
    <phoneticPr fontId="1"/>
  </si>
  <si>
    <t>FDVE1040-2R2M</t>
    <phoneticPr fontId="1"/>
  </si>
  <si>
    <t>6TPE220MAZB</t>
    <phoneticPr fontId="1"/>
  </si>
  <si>
    <t>CSD87330Q3D</t>
    <phoneticPr fontId="1"/>
  </si>
  <si>
    <t>FDVE0630-3R3M</t>
    <phoneticPr fontId="1"/>
  </si>
  <si>
    <t>Tps51275-400k_CH1</t>
    <phoneticPr fontId="1"/>
  </si>
  <si>
    <t>TI Proprietary Information</t>
    <phoneticPr fontId="1"/>
  </si>
  <si>
    <t>6TPE330MIL</t>
    <phoneticPr fontId="1"/>
  </si>
  <si>
    <t>Parallel</t>
  </si>
  <si>
    <t>3 Parallel</t>
  </si>
  <si>
    <t>Inductance</t>
  </si>
  <si>
    <t>Rds(on) at 100C normalized to at 25C</t>
  </si>
  <si>
    <t>4TPE470MIL</t>
    <phoneticPr fontId="1"/>
  </si>
  <si>
    <t>GLMC3R301A</t>
    <phoneticPr fontId="1"/>
  </si>
  <si>
    <t>I-IND-ripple at Iomax</t>
    <phoneticPr fontId="1"/>
  </si>
  <si>
    <t>I-IND-ripple/ I-OCL-valley</t>
    <phoneticPr fontId="1"/>
  </si>
  <si>
    <t>A</t>
    <phoneticPr fontId="1"/>
  </si>
  <si>
    <t>R-div (up) k-ohm</t>
    <phoneticPr fontId="1"/>
  </si>
  <si>
    <t>R-div (bot) k-ohm</t>
    <phoneticPr fontId="1"/>
  </si>
  <si>
    <t>c (pF)</t>
    <phoneticPr fontId="1"/>
  </si>
  <si>
    <t>TC (us)</t>
    <phoneticPr fontId="1"/>
  </si>
  <si>
    <t>TC (MHz)</t>
    <phoneticPr fontId="1"/>
  </si>
  <si>
    <t>K1 (Vin)</t>
    <phoneticPr fontId="1"/>
  </si>
  <si>
    <t>K2 (Vout)</t>
    <phoneticPr fontId="1"/>
  </si>
  <si>
    <t>R (kohm)</t>
    <phoneticPr fontId="1"/>
  </si>
  <si>
    <t>C (pF)</t>
    <phoneticPr fontId="1"/>
  </si>
  <si>
    <t>Tdelay (ns)</t>
    <phoneticPr fontId="1"/>
  </si>
  <si>
    <t>Rhop (kohm)</t>
    <phoneticPr fontId="1"/>
  </si>
  <si>
    <t>R+Rhop</t>
    <phoneticPr fontId="1"/>
  </si>
  <si>
    <t>(R+Rhop) x C</t>
    <phoneticPr fontId="1"/>
  </si>
  <si>
    <t>ton</t>
    <phoneticPr fontId="1"/>
  </si>
  <si>
    <t>Tps51275-475k_CH2</t>
    <phoneticPr fontId="1"/>
  </si>
  <si>
    <t>Tps51285-400k_CH1</t>
    <phoneticPr fontId="1"/>
  </si>
  <si>
    <t>Tps51285-475k_CH2</t>
    <phoneticPr fontId="1"/>
  </si>
  <si>
    <t>GLMC2R203A</t>
    <phoneticPr fontId="1"/>
  </si>
  <si>
    <t>Tps51285A/ 51285B Design Support Sheet</t>
    <phoneticPr fontId="1"/>
  </si>
  <si>
    <t>Revision history</t>
    <phoneticPr fontId="3"/>
  </si>
  <si>
    <t>Rev.</t>
    <phoneticPr fontId="3"/>
  </si>
  <si>
    <t>Description</t>
    <phoneticPr fontId="3"/>
  </si>
  <si>
    <t>Date</t>
    <phoneticPr fontId="3"/>
  </si>
  <si>
    <t>0.1</t>
    <phoneticPr fontId="3"/>
  </si>
  <si>
    <t>Initial release</t>
    <phoneticPr fontId="3"/>
  </si>
  <si>
    <t>From: Computing DC-DC Product-line</t>
    <phoneticPr fontId="3"/>
  </si>
  <si>
    <r>
      <t>V</t>
    </r>
    <r>
      <rPr>
        <sz val="9"/>
        <color theme="1"/>
        <rFont val="Arial"/>
        <family val="2"/>
      </rPr>
      <t>out</t>
    </r>
    <phoneticPr fontId="3"/>
  </si>
  <si>
    <t>V</t>
    <phoneticPr fontId="3"/>
  </si>
  <si>
    <r>
      <t>I</t>
    </r>
    <r>
      <rPr>
        <sz val="9"/>
        <color theme="1"/>
        <rFont val="Arial"/>
        <family val="2"/>
      </rPr>
      <t>out</t>
    </r>
    <phoneticPr fontId="3"/>
  </si>
  <si>
    <t>A</t>
    <phoneticPr fontId="3"/>
  </si>
  <si>
    <t>High-side FET: Rdson</t>
    <phoneticPr fontId="3"/>
  </si>
  <si>
    <r>
      <t>m</t>
    </r>
    <r>
      <rPr>
        <sz val="9"/>
        <color theme="1"/>
        <rFont val="Arial"/>
        <family val="2"/>
      </rPr>
      <t>-ohm</t>
    </r>
    <phoneticPr fontId="3"/>
  </si>
  <si>
    <t>(tolerance)</t>
    <phoneticPr fontId="3"/>
  </si>
  <si>
    <t>-</t>
    <phoneticPr fontId="3"/>
  </si>
  <si>
    <t>Low-side FET: Rdson</t>
    <phoneticPr fontId="3"/>
  </si>
  <si>
    <t>Inductance</t>
    <phoneticPr fontId="23"/>
  </si>
  <si>
    <t>uH</t>
    <phoneticPr fontId="23"/>
  </si>
  <si>
    <r>
      <t>Inductor: D</t>
    </r>
    <r>
      <rPr>
        <sz val="9"/>
        <color theme="1"/>
        <rFont val="Arial"/>
        <family val="2"/>
      </rPr>
      <t>CR</t>
    </r>
    <phoneticPr fontId="3"/>
  </si>
  <si>
    <t>m-ohm</t>
    <phoneticPr fontId="3"/>
  </si>
  <si>
    <t>Resistor at CS1</t>
    <phoneticPr fontId="23"/>
  </si>
  <si>
    <t>k-ohm</t>
    <phoneticPr fontId="23"/>
  </si>
  <si>
    <r>
      <t>P</t>
    </r>
    <r>
      <rPr>
        <sz val="9"/>
        <color theme="1"/>
        <rFont val="Arial"/>
        <family val="2"/>
      </rPr>
      <t>CB resistance</t>
    </r>
    <phoneticPr fontId="3"/>
  </si>
  <si>
    <t>TI Information - Selective Disclosure</t>
    <phoneticPr fontId="3"/>
  </si>
  <si>
    <t>Fsw (kHz)</t>
    <phoneticPr fontId="3"/>
  </si>
  <si>
    <t>UVP</t>
    <phoneticPr fontId="3"/>
  </si>
  <si>
    <t>UVP-Vo</t>
    <phoneticPr fontId="3"/>
  </si>
  <si>
    <t>UVLO-ON</t>
    <phoneticPr fontId="3"/>
  </si>
  <si>
    <t>UVLO-hys</t>
    <phoneticPr fontId="3"/>
  </si>
  <si>
    <t>UVLO-OFF</t>
    <phoneticPr fontId="3"/>
  </si>
  <si>
    <r>
      <t>E</t>
    </r>
    <r>
      <rPr>
        <sz val="10"/>
        <color theme="1"/>
        <rFont val="Arial"/>
        <family val="2"/>
        <charset val="128"/>
      </rPr>
      <t>x-R (para)</t>
    </r>
    <phoneticPr fontId="3"/>
  </si>
  <si>
    <t>Toff (nsec) 290typ/400max</t>
    <phoneticPr fontId="3"/>
  </si>
  <si>
    <t>Ton-typ (nsec)</t>
    <phoneticPr fontId="3"/>
  </si>
  <si>
    <t>Dead-time (nsec)</t>
    <phoneticPr fontId="3"/>
  </si>
  <si>
    <t>1/Fsw/(times ton#) (nsec)</t>
    <phoneticPr fontId="3"/>
  </si>
  <si>
    <t>Times of Ton</t>
    <phoneticPr fontId="3"/>
  </si>
  <si>
    <t>Iout</t>
    <phoneticPr fontId="3"/>
  </si>
  <si>
    <t>H/S Rdson (m-ohm)</t>
    <phoneticPr fontId="3"/>
  </si>
  <si>
    <t>PCB-R</t>
    <phoneticPr fontId="3"/>
  </si>
  <si>
    <t>DCR (m-ohm)</t>
    <phoneticPr fontId="3"/>
  </si>
  <si>
    <t>Max-Duty</t>
    <phoneticPr fontId="3"/>
  </si>
  <si>
    <t>Min-Duty</t>
    <phoneticPr fontId="3"/>
  </si>
  <si>
    <t>Iocl-valley (A)</t>
    <phoneticPr fontId="23"/>
  </si>
  <si>
    <t>Fsw (tol)</t>
    <phoneticPr fontId="23"/>
  </si>
  <si>
    <t>Ics(uA)</t>
    <phoneticPr fontId="23"/>
  </si>
  <si>
    <t>Ics(tol)</t>
    <phoneticPr fontId="23"/>
  </si>
  <si>
    <t>Minus 1/2 I-IND</t>
    <phoneticPr fontId="23"/>
  </si>
  <si>
    <r>
      <t>D</t>
    </r>
    <r>
      <rPr>
        <sz val="10"/>
        <color theme="1"/>
        <rFont val="Arial"/>
        <family val="2"/>
        <charset val="128"/>
      </rPr>
      <t>iff. from VIN</t>
    </r>
    <phoneticPr fontId="3"/>
  </si>
  <si>
    <t>Tps51225/275</t>
    <phoneticPr fontId="23"/>
  </si>
  <si>
    <t>Tps51275</t>
    <phoneticPr fontId="23"/>
  </si>
  <si>
    <t>Tps51285</t>
    <phoneticPr fontId="23"/>
  </si>
  <si>
    <t>Tps51225</t>
    <phoneticPr fontId="23"/>
  </si>
  <si>
    <t>VIN</t>
    <phoneticPr fontId="3"/>
  </si>
  <si>
    <t>300kHz Trim (kHz)</t>
    <phoneticPr fontId="3"/>
  </si>
  <si>
    <t>400kHz Trim (kHz)</t>
    <phoneticPr fontId="3"/>
  </si>
  <si>
    <t>Ton-EX # (typ)</t>
    <phoneticPr fontId="3"/>
  </si>
  <si>
    <t>Ton-EX # (min)</t>
    <phoneticPr fontId="3"/>
  </si>
  <si>
    <t>Ton-EX # 300k(typ)</t>
    <phoneticPr fontId="3"/>
  </si>
  <si>
    <t>Ton-EX # 300k(min)</t>
    <phoneticPr fontId="3"/>
  </si>
  <si>
    <t>Ton-EX # 400k(typ)</t>
    <phoneticPr fontId="3"/>
  </si>
  <si>
    <t>Ton-EX # 400k(min)</t>
    <phoneticPr fontId="3"/>
  </si>
  <si>
    <t>I-IND 300kHz (typ)</t>
    <phoneticPr fontId="3"/>
  </si>
  <si>
    <t>I-IND 300kHz (min)</t>
    <phoneticPr fontId="3"/>
  </si>
  <si>
    <t>I-IND 400kHz (typ)</t>
    <phoneticPr fontId="3"/>
  </si>
  <si>
    <t>I-IND 400kHz (min)</t>
    <phoneticPr fontId="3"/>
  </si>
  <si>
    <t>Duty_275-300k (typ)</t>
    <phoneticPr fontId="3"/>
  </si>
  <si>
    <t>51275_300k (typ)</t>
    <phoneticPr fontId="3"/>
  </si>
  <si>
    <t>Duty_275-300k (min)</t>
    <phoneticPr fontId="3"/>
  </si>
  <si>
    <t>51275_300k (min)</t>
    <phoneticPr fontId="3"/>
  </si>
  <si>
    <t>51225_300k (typ)</t>
    <phoneticPr fontId="3"/>
  </si>
  <si>
    <t>51225_300k (min)</t>
    <phoneticPr fontId="3"/>
  </si>
  <si>
    <t>Tps51275-400kHz_typ</t>
    <phoneticPr fontId="3"/>
  </si>
  <si>
    <t>Tps51275-400kHz_min</t>
    <phoneticPr fontId="3"/>
  </si>
  <si>
    <t>Duty_51285_400k (typ)</t>
    <phoneticPr fontId="3"/>
  </si>
  <si>
    <t>51285_400k (typ)</t>
    <phoneticPr fontId="3"/>
  </si>
  <si>
    <t>Duty_51285_400k (min)</t>
    <phoneticPr fontId="3"/>
  </si>
  <si>
    <t>51285_400k (min)</t>
    <phoneticPr fontId="3"/>
  </si>
  <si>
    <t>No skip</t>
    <phoneticPr fontId="3"/>
  </si>
  <si>
    <t>One skip</t>
    <phoneticPr fontId="3"/>
  </si>
  <si>
    <t>Two skips</t>
    <phoneticPr fontId="3"/>
  </si>
  <si>
    <t>Three skips</t>
    <phoneticPr fontId="3"/>
  </si>
  <si>
    <r>
      <t>U</t>
    </r>
    <r>
      <rPr>
        <sz val="8"/>
        <color theme="1"/>
        <rFont val="Calibri"/>
        <family val="2"/>
        <charset val="128"/>
      </rPr>
      <t>VP-min</t>
    </r>
    <phoneticPr fontId="3"/>
  </si>
  <si>
    <r>
      <t>U</t>
    </r>
    <r>
      <rPr>
        <sz val="8"/>
        <color theme="1"/>
        <rFont val="Calibri"/>
        <family val="2"/>
        <charset val="128"/>
      </rPr>
      <t>VP-typ</t>
    </r>
    <phoneticPr fontId="3"/>
  </si>
  <si>
    <r>
      <t>U</t>
    </r>
    <r>
      <rPr>
        <sz val="8"/>
        <color theme="1"/>
        <rFont val="Calibri"/>
        <family val="2"/>
        <charset val="128"/>
      </rPr>
      <t>VP-max</t>
    </r>
    <phoneticPr fontId="3"/>
  </si>
  <si>
    <r>
      <t>5</t>
    </r>
    <r>
      <rPr>
        <sz val="8"/>
        <color theme="1"/>
        <rFont val="Calibri"/>
        <family val="2"/>
        <charset val="128"/>
      </rPr>
      <t>V-LDO (VREG5)</t>
    </r>
    <phoneticPr fontId="3"/>
  </si>
  <si>
    <r>
      <t>UVLO-OFF</t>
    </r>
    <r>
      <rPr>
        <sz val="8"/>
        <color theme="1"/>
        <rFont val="Calibri"/>
        <family val="2"/>
        <charset val="128"/>
      </rPr>
      <t>_min</t>
    </r>
    <phoneticPr fontId="3"/>
  </si>
  <si>
    <r>
      <t>UVLO-OFF</t>
    </r>
    <r>
      <rPr>
        <sz val="8"/>
        <color theme="1"/>
        <rFont val="Calibri"/>
        <family val="2"/>
        <charset val="128"/>
      </rPr>
      <t>_typ</t>
    </r>
    <phoneticPr fontId="3"/>
  </si>
  <si>
    <r>
      <t>UVLO-OFF</t>
    </r>
    <r>
      <rPr>
        <sz val="8"/>
        <color theme="1"/>
        <rFont val="Calibri"/>
        <family val="2"/>
        <charset val="128"/>
      </rPr>
      <t>_max</t>
    </r>
    <phoneticPr fontId="3"/>
  </si>
  <si>
    <r>
      <t>UVLO-O</t>
    </r>
    <r>
      <rPr>
        <sz val="8"/>
        <color theme="1"/>
        <rFont val="Calibri"/>
        <family val="2"/>
        <charset val="128"/>
      </rPr>
      <t>N_min</t>
    </r>
    <phoneticPr fontId="3"/>
  </si>
  <si>
    <r>
      <t>UVLO-O</t>
    </r>
    <r>
      <rPr>
        <sz val="8"/>
        <color theme="1"/>
        <rFont val="Calibri"/>
        <family val="2"/>
        <charset val="128"/>
      </rPr>
      <t>N_typ</t>
    </r>
    <phoneticPr fontId="3"/>
  </si>
  <si>
    <r>
      <t>UVLO-O</t>
    </r>
    <r>
      <rPr>
        <sz val="8"/>
        <color theme="1"/>
        <rFont val="Calibri"/>
        <family val="2"/>
        <charset val="128"/>
      </rPr>
      <t>N_max</t>
    </r>
    <phoneticPr fontId="3"/>
  </si>
  <si>
    <r>
      <t>V</t>
    </r>
    <r>
      <rPr>
        <sz val="8"/>
        <color theme="1"/>
        <rFont val="Calibri"/>
        <family val="2"/>
        <charset val="128"/>
      </rPr>
      <t>out by Tonmin</t>
    </r>
    <phoneticPr fontId="3"/>
  </si>
  <si>
    <t>Extension-times</t>
    <phoneticPr fontId="3"/>
  </si>
  <si>
    <t>Tps51275-300kHz_typ</t>
    <phoneticPr fontId="3"/>
  </si>
  <si>
    <t>Tps51275-300kHz_min</t>
    <phoneticPr fontId="3"/>
  </si>
  <si>
    <t>Tps51225_typ</t>
    <phoneticPr fontId="3"/>
  </si>
  <si>
    <t>Tps51225_min</t>
    <phoneticPr fontId="3"/>
  </si>
  <si>
    <t>Tps51285-400kHz_typ</t>
    <phoneticPr fontId="3"/>
  </si>
  <si>
    <t>Tps51285-400kHz_min</t>
    <phoneticPr fontId="3"/>
  </si>
  <si>
    <r>
      <t>U</t>
    </r>
    <r>
      <rPr>
        <sz val="10"/>
        <color theme="1"/>
        <rFont val="Arial"/>
        <family val="2"/>
        <charset val="128"/>
      </rPr>
      <t>VP-min</t>
    </r>
    <phoneticPr fontId="3"/>
  </si>
  <si>
    <r>
      <t>U</t>
    </r>
    <r>
      <rPr>
        <sz val="10"/>
        <color theme="1"/>
        <rFont val="Arial"/>
        <family val="2"/>
        <charset val="128"/>
      </rPr>
      <t>VP-typ</t>
    </r>
    <phoneticPr fontId="3"/>
  </si>
  <si>
    <r>
      <t>U</t>
    </r>
    <r>
      <rPr>
        <sz val="10"/>
        <color theme="1"/>
        <rFont val="Arial"/>
        <family val="2"/>
        <charset val="128"/>
      </rPr>
      <t>VP-max</t>
    </r>
    <phoneticPr fontId="3"/>
  </si>
  <si>
    <r>
      <t>5</t>
    </r>
    <r>
      <rPr>
        <sz val="10"/>
        <color theme="1"/>
        <rFont val="Arial"/>
        <family val="2"/>
        <charset val="128"/>
      </rPr>
      <t>V-LDO (VREG5)</t>
    </r>
    <phoneticPr fontId="3"/>
  </si>
  <si>
    <r>
      <t>UVLO-OFF</t>
    </r>
    <r>
      <rPr>
        <sz val="10"/>
        <color theme="1"/>
        <rFont val="Arial"/>
        <family val="2"/>
        <charset val="128"/>
      </rPr>
      <t>_min</t>
    </r>
    <phoneticPr fontId="3"/>
  </si>
  <si>
    <r>
      <t>UVLO-OFF</t>
    </r>
    <r>
      <rPr>
        <sz val="10"/>
        <color theme="1"/>
        <rFont val="Arial"/>
        <family val="2"/>
        <charset val="128"/>
      </rPr>
      <t>_typ</t>
    </r>
    <phoneticPr fontId="3"/>
  </si>
  <si>
    <r>
      <t>UVLO-OFF</t>
    </r>
    <r>
      <rPr>
        <sz val="10"/>
        <color theme="1"/>
        <rFont val="Arial"/>
        <family val="2"/>
        <charset val="128"/>
      </rPr>
      <t>_max</t>
    </r>
    <phoneticPr fontId="3"/>
  </si>
  <si>
    <r>
      <t>UVLO-O</t>
    </r>
    <r>
      <rPr>
        <sz val="10"/>
        <color theme="1"/>
        <rFont val="Arial"/>
        <family val="2"/>
        <charset val="128"/>
      </rPr>
      <t>N</t>
    </r>
    <r>
      <rPr>
        <sz val="10"/>
        <color theme="1"/>
        <rFont val="Arial"/>
        <family val="2"/>
        <charset val="128"/>
      </rPr>
      <t>_min</t>
    </r>
    <phoneticPr fontId="3"/>
  </si>
  <si>
    <r>
      <t>UVLO-O</t>
    </r>
    <r>
      <rPr>
        <sz val="10"/>
        <color theme="1"/>
        <rFont val="Arial"/>
        <family val="2"/>
        <charset val="128"/>
      </rPr>
      <t>N</t>
    </r>
    <r>
      <rPr>
        <sz val="10"/>
        <color theme="1"/>
        <rFont val="Arial"/>
        <family val="2"/>
        <charset val="128"/>
      </rPr>
      <t>_typ</t>
    </r>
    <phoneticPr fontId="3"/>
  </si>
  <si>
    <r>
      <t>UVLO-O</t>
    </r>
    <r>
      <rPr>
        <sz val="10"/>
        <color theme="1"/>
        <rFont val="Arial"/>
        <family val="2"/>
        <charset val="128"/>
      </rPr>
      <t>N</t>
    </r>
    <r>
      <rPr>
        <sz val="10"/>
        <color theme="1"/>
        <rFont val="Arial"/>
        <family val="2"/>
        <charset val="128"/>
      </rPr>
      <t>_max</t>
    </r>
    <phoneticPr fontId="3"/>
  </si>
  <si>
    <r>
      <t>V</t>
    </r>
    <r>
      <rPr>
        <sz val="10"/>
        <color theme="1"/>
        <rFont val="Arial"/>
        <family val="2"/>
        <charset val="128"/>
      </rPr>
      <t>out by Tonmin</t>
    </r>
    <phoneticPr fontId="3"/>
  </si>
  <si>
    <r>
      <t>To</t>
    </r>
    <r>
      <rPr>
        <sz val="10"/>
        <color theme="1"/>
        <rFont val="Arial"/>
        <family val="2"/>
        <charset val="128"/>
      </rPr>
      <t>nmin</t>
    </r>
    <r>
      <rPr>
        <sz val="10"/>
        <color theme="1"/>
        <rFont val="Arial"/>
        <family val="2"/>
        <charset val="128"/>
      </rPr>
      <t>-</t>
    </r>
    <r>
      <rPr>
        <sz val="10"/>
        <color theme="1"/>
        <rFont val="Arial"/>
        <family val="2"/>
        <charset val="128"/>
      </rPr>
      <t>typ</t>
    </r>
    <phoneticPr fontId="3"/>
  </si>
  <si>
    <r>
      <t>A</t>
    </r>
    <r>
      <rPr>
        <sz val="10"/>
        <color theme="1"/>
        <rFont val="Arial"/>
        <family val="2"/>
        <charset val="128"/>
      </rPr>
      <t>ve. Fsw (Ton-typ)</t>
    </r>
    <phoneticPr fontId="3"/>
  </si>
  <si>
    <r>
      <t>To</t>
    </r>
    <r>
      <rPr>
        <sz val="10"/>
        <color theme="1"/>
        <rFont val="Arial"/>
        <family val="2"/>
        <charset val="128"/>
      </rPr>
      <t>nmin</t>
    </r>
    <r>
      <rPr>
        <sz val="10"/>
        <color theme="1"/>
        <rFont val="Arial"/>
        <family val="2"/>
        <charset val="128"/>
      </rPr>
      <t>-</t>
    </r>
    <r>
      <rPr>
        <sz val="10"/>
        <color theme="1"/>
        <rFont val="Arial"/>
        <family val="2"/>
        <charset val="128"/>
      </rPr>
      <t>max</t>
    </r>
    <phoneticPr fontId="3"/>
  </si>
  <si>
    <r>
      <t>V</t>
    </r>
    <r>
      <rPr>
        <sz val="10"/>
        <color theme="1"/>
        <rFont val="Arial"/>
        <family val="2"/>
        <charset val="128"/>
      </rPr>
      <t>IN</t>
    </r>
    <phoneticPr fontId="3"/>
  </si>
  <si>
    <r>
      <t>V</t>
    </r>
    <r>
      <rPr>
        <sz val="10"/>
        <color theme="1"/>
        <rFont val="Arial"/>
        <family val="2"/>
        <charset val="128"/>
      </rPr>
      <t>out-by Toff/Vout</t>
    </r>
    <phoneticPr fontId="3"/>
  </si>
  <si>
    <r>
      <t>F</t>
    </r>
    <r>
      <rPr>
        <sz val="10"/>
        <color theme="1"/>
        <rFont val="Arial"/>
        <family val="2"/>
        <charset val="128"/>
      </rPr>
      <t>sw</t>
    </r>
    <phoneticPr fontId="3"/>
  </si>
  <si>
    <r>
      <t>V</t>
    </r>
    <r>
      <rPr>
        <sz val="10"/>
        <color theme="1"/>
        <rFont val="Arial"/>
        <family val="2"/>
        <charset val="128"/>
      </rPr>
      <t>out</t>
    </r>
    <phoneticPr fontId="3"/>
  </si>
  <si>
    <r>
      <t>To</t>
    </r>
    <r>
      <rPr>
        <sz val="10"/>
        <color theme="1"/>
        <rFont val="Arial"/>
        <family val="2"/>
        <charset val="128"/>
      </rPr>
      <t>nmin</t>
    </r>
    <r>
      <rPr>
        <sz val="10"/>
        <color theme="1"/>
        <rFont val="Arial"/>
        <family val="2"/>
        <charset val="128"/>
      </rPr>
      <t>-</t>
    </r>
    <r>
      <rPr>
        <sz val="10"/>
        <color theme="1"/>
        <rFont val="Arial"/>
        <family val="2"/>
        <charset val="128"/>
      </rPr>
      <t>typ</t>
    </r>
    <r>
      <rPr>
        <sz val="10"/>
        <color theme="1"/>
        <rFont val="Arial"/>
        <family val="2"/>
        <charset val="128"/>
      </rPr>
      <t xml:space="preserve"> (nsec)</t>
    </r>
    <phoneticPr fontId="3"/>
  </si>
  <si>
    <r>
      <t>To</t>
    </r>
    <r>
      <rPr>
        <sz val="10"/>
        <color theme="1"/>
        <rFont val="Arial"/>
        <family val="2"/>
        <charset val="128"/>
      </rPr>
      <t>nmin</t>
    </r>
    <r>
      <rPr>
        <sz val="10"/>
        <color theme="1"/>
        <rFont val="Arial"/>
        <family val="2"/>
        <charset val="128"/>
      </rPr>
      <t>-</t>
    </r>
    <r>
      <rPr>
        <sz val="10"/>
        <color theme="1"/>
        <rFont val="Arial"/>
        <family val="2"/>
        <charset val="128"/>
      </rPr>
      <t>max</t>
    </r>
    <r>
      <rPr>
        <sz val="10"/>
        <color theme="1"/>
        <rFont val="Arial"/>
        <family val="2"/>
        <charset val="128"/>
      </rPr>
      <t xml:space="preserve"> (nsec)</t>
    </r>
    <phoneticPr fontId="3"/>
  </si>
  <si>
    <t>High duty operation of the TPS51285 (CH1: 5V-out)</t>
    <phoneticPr fontId="3"/>
  </si>
  <si>
    <t>VIN threshold 1 for OTE</t>
  </si>
  <si>
    <t>VIN threshold 2 for OTE</t>
  </si>
  <si>
    <t>VIN threshold 3 for OTE</t>
  </si>
  <si>
    <t>V</t>
  </si>
  <si>
    <t>VIN: High -&gt; Low</t>
  </si>
  <si>
    <t>Tps51285_CH1</t>
  </si>
  <si>
    <t>Recommended R2 : 100k-ohm ( 10k-ohm for better jitter performance )</t>
  </si>
  <si>
    <t>Recommended R2 : 200k-ohm ( 10k-ohm for better jitter performance )</t>
  </si>
  <si>
    <t>0.2</t>
  </si>
  <si>
    <t>A</t>
  </si>
  <si>
    <t>I-ocl(DC) w/ OTE</t>
  </si>
  <si>
    <t>I-ocl (DC) max
Ta(min)
w/OTE</t>
  </si>
  <si>
    <t>I-ocl (DC) max
Ta(max)
w/ OTE</t>
  </si>
  <si>
    <t>max w/ OTE</t>
  </si>
  <si>
    <t>All the sheets were updated.</t>
  </si>
  <si>
    <t>Revision: 0.2</t>
  </si>
  <si>
    <t>Rev.0.2</t>
  </si>
  <si>
    <t>Revision History</t>
  </si>
  <si>
    <t>Changed the alert condition of feedback resistor. Changed toff_min(typ) to 300ns. Changed K1,K2. Changed OTE threshold. Add the effect of VIN-OTE to Max OCL calc for NVDC design.</t>
  </si>
  <si>
    <t>Tps51285-475k_CH2</t>
  </si>
  <si>
    <t>Tps51285-400k_CH1</t>
  </si>
  <si>
    <t>Changed the alert condition of feedback resistor. Changed toff_min. Changed K1,K2 values.</t>
  </si>
  <si>
    <t>Change OTE threshold wrt VIN. Change Toff_min. Change the Fsw equations</t>
  </si>
  <si>
    <t>BCIH1040HC-1R5M</t>
    <phoneticPr fontId="1"/>
  </si>
  <si>
    <t>6TPE330MAP</t>
    <phoneticPr fontId="1"/>
  </si>
  <si>
    <t>CSD87350Q5D (dual)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</si>
</sst>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.0%"/>
    <numFmt numFmtId="177" formatCode="0.000_ "/>
    <numFmt numFmtId="178" formatCode="0.00_ "/>
    <numFmt numFmtId="179" formatCode="0.0_ "/>
    <numFmt numFmtId="180" formatCode="0_ "/>
    <numFmt numFmtId="181" formatCode="0.0_);[Red]\(0.0\)"/>
    <numFmt numFmtId="182" formatCode="0.000_);[Red]\(0.000\)"/>
    <numFmt numFmtId="183" formatCode="0_);[Red]\(0\)"/>
    <numFmt numFmtId="184" formatCode="0.00_);[Red]\(0.00\)"/>
    <numFmt numFmtId="185" formatCode="0.0000_);[Red]\(0.0000\)"/>
  </numFmts>
  <fonts count="34">
    <font>
      <sz val="10"/>
      <color theme="1"/>
      <name val="Arial"/>
      <family val="2"/>
      <charset val="128"/>
    </font>
    <font>
      <sz val="6"/>
      <name val="Arial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theme="1"/>
      <name val="Calibri"/>
      <family val="2"/>
    </font>
    <font>
      <sz val="10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b/>
      <u/>
      <sz val="10"/>
      <color rgb="FF0070C0"/>
      <name val="Calibri"/>
      <family val="2"/>
    </font>
    <font>
      <sz val="9"/>
      <color theme="1"/>
      <name val="Calibri"/>
      <family val="2"/>
    </font>
    <font>
      <b/>
      <sz val="10"/>
      <color rgb="FF0070C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b/>
      <i/>
      <u/>
      <sz val="12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6"/>
      <name val="Calibri"/>
      <family val="2"/>
      <charset val="128"/>
    </font>
    <font>
      <b/>
      <i/>
      <sz val="10"/>
      <color indexed="12"/>
      <name val="Arial"/>
      <family val="2"/>
    </font>
    <font>
      <sz val="8"/>
      <name val="Arial"/>
      <family val="2"/>
    </font>
    <font>
      <sz val="8"/>
      <color theme="1"/>
      <name val="Calibri"/>
      <family val="2"/>
      <charset val="128"/>
    </font>
    <font>
      <sz val="8"/>
      <color theme="1"/>
      <name val="Calibri"/>
      <family val="2"/>
    </font>
    <font>
      <sz val="10"/>
      <color rgb="FF00B050"/>
      <name val="Calibri"/>
      <family val="2"/>
    </font>
    <font>
      <sz val="8"/>
      <color rgb="FFFF0000"/>
      <name val="Calibri"/>
      <family val="2"/>
      <charset val="128"/>
    </font>
    <font>
      <sz val="10"/>
      <color rgb="FF00B050"/>
      <name val="Arial"/>
      <family val="2"/>
    </font>
    <font>
      <sz val="8"/>
      <color rgb="FF00B050"/>
      <name val="Arial"/>
      <family val="2"/>
    </font>
    <font>
      <sz val="9"/>
      <color rgb="FF00B050"/>
      <name val="Arial"/>
      <family val="2"/>
    </font>
    <font>
      <sz val="9"/>
      <name val="細明體"/>
      <family val="3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</cellStyleXfs>
  <cellXfs count="279">
    <xf numFmtId="0" fontId="0" fillId="0" borderId="0" xfId="0">
      <alignment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10" fillId="3" borderId="1" xfId="0" applyFont="1" applyFill="1" applyBorder="1" applyProtection="1">
      <alignment vertical="center"/>
    </xf>
    <xf numFmtId="0" fontId="8" fillId="0" borderId="0" xfId="0" applyFont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Protection="1">
      <alignment vertical="center"/>
    </xf>
    <xf numFmtId="0" fontId="11" fillId="0" borderId="0" xfId="0" applyFont="1" applyBorder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3" borderId="3" xfId="0" applyFont="1" applyFill="1" applyBorder="1" applyAlignment="1" applyProtection="1">
      <alignment horizontal="center" vertical="center"/>
    </xf>
    <xf numFmtId="9" fontId="5" fillId="3" borderId="3" xfId="0" applyNumberFormat="1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Protection="1">
      <alignment vertical="center"/>
    </xf>
    <xf numFmtId="0" fontId="5" fillId="5" borderId="9" xfId="0" applyFont="1" applyFill="1" applyBorder="1" applyAlignment="1" applyProtection="1">
      <alignment horizontal="center" vertical="center"/>
    </xf>
    <xf numFmtId="0" fontId="5" fillId="6" borderId="9" xfId="0" applyFont="1" applyFill="1" applyBorder="1" applyAlignment="1" applyProtection="1">
      <alignment horizontal="center" vertical="center" wrapText="1"/>
    </xf>
    <xf numFmtId="179" fontId="5" fillId="6" borderId="10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/>
    </xf>
    <xf numFmtId="0" fontId="11" fillId="0" borderId="0" xfId="0" applyFont="1" applyFill="1" applyBorder="1" applyProtection="1">
      <alignment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178" fontId="5" fillId="4" borderId="1" xfId="0" applyNumberFormat="1" applyFont="1" applyFill="1" applyBorder="1" applyAlignment="1" applyProtection="1">
      <alignment horizontal="center" vertical="center"/>
    </xf>
    <xf numFmtId="180" fontId="5" fillId="4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 vertical="center"/>
    </xf>
    <xf numFmtId="10" fontId="5" fillId="4" borderId="1" xfId="0" applyNumberFormat="1" applyFont="1" applyFill="1" applyBorder="1" applyAlignment="1" applyProtection="1">
      <alignment horizontal="center" vertical="center"/>
    </xf>
    <xf numFmtId="181" fontId="5" fillId="4" borderId="1" xfId="0" applyNumberFormat="1" applyFont="1" applyFill="1" applyBorder="1" applyAlignment="1" applyProtection="1">
      <alignment horizontal="center" vertical="center"/>
    </xf>
    <xf numFmtId="9" fontId="5" fillId="4" borderId="1" xfId="0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179" fontId="5" fillId="0" borderId="0" xfId="0" applyNumberFormat="1" applyFont="1" applyProtection="1">
      <alignment vertical="center"/>
    </xf>
    <xf numFmtId="9" fontId="5" fillId="3" borderId="1" xfId="0" applyNumberFormat="1" applyFont="1" applyFill="1" applyBorder="1" applyProtection="1">
      <alignment vertical="center"/>
    </xf>
    <xf numFmtId="0" fontId="5" fillId="0" borderId="1" xfId="0" applyFont="1" applyBorder="1" applyAlignment="1" applyProtection="1">
      <alignment vertical="center" wrapText="1"/>
    </xf>
    <xf numFmtId="177" fontId="5" fillId="4" borderId="1" xfId="0" applyNumberFormat="1" applyFont="1" applyFill="1" applyBorder="1" applyProtection="1">
      <alignment vertical="center"/>
    </xf>
    <xf numFmtId="0" fontId="5" fillId="4" borderId="1" xfId="0" applyFont="1" applyFill="1" applyBorder="1" applyProtection="1">
      <alignment vertical="center"/>
    </xf>
    <xf numFmtId="9" fontId="5" fillId="4" borderId="1" xfId="0" applyNumberFormat="1" applyFont="1" applyFill="1" applyBorder="1" applyProtection="1">
      <alignment vertical="center"/>
    </xf>
    <xf numFmtId="9" fontId="5" fillId="0" borderId="1" xfId="0" applyNumberFormat="1" applyFont="1" applyBorder="1" applyProtection="1">
      <alignment vertical="center"/>
    </xf>
    <xf numFmtId="0" fontId="7" fillId="0" borderId="0" xfId="0" applyFont="1" applyProtection="1">
      <alignment vertical="center"/>
    </xf>
    <xf numFmtId="0" fontId="7" fillId="0" borderId="1" xfId="0" applyFont="1" applyBorder="1" applyProtection="1">
      <alignment vertical="center"/>
    </xf>
    <xf numFmtId="0" fontId="5" fillId="0" borderId="3" xfId="0" applyFont="1" applyBorder="1" applyProtection="1">
      <alignment vertical="center"/>
    </xf>
    <xf numFmtId="0" fontId="5" fillId="0" borderId="4" xfId="0" applyFont="1" applyBorder="1" applyProtection="1">
      <alignment vertical="center"/>
    </xf>
    <xf numFmtId="0" fontId="5" fillId="0" borderId="12" xfId="0" applyFont="1" applyBorder="1" applyProtection="1">
      <alignment vertical="center"/>
    </xf>
    <xf numFmtId="0" fontId="5" fillId="0" borderId="6" xfId="0" applyFont="1" applyBorder="1" applyProtection="1">
      <alignment vertical="center"/>
    </xf>
    <xf numFmtId="0" fontId="7" fillId="0" borderId="3" xfId="0" applyFont="1" applyBorder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5" fillId="7" borderId="0" xfId="0" applyFont="1" applyFill="1" applyAlignment="1" applyProtection="1">
      <alignment vertical="center" wrapText="1"/>
    </xf>
    <xf numFmtId="10" fontId="5" fillId="0" borderId="0" xfId="0" applyNumberFormat="1" applyFont="1" applyProtection="1">
      <alignment vertical="center"/>
    </xf>
    <xf numFmtId="177" fontId="5" fillId="0" borderId="0" xfId="0" applyNumberFormat="1" applyFont="1" applyProtection="1">
      <alignment vertical="center"/>
    </xf>
    <xf numFmtId="178" fontId="5" fillId="0" borderId="0" xfId="0" applyNumberFormat="1" applyFont="1" applyProtection="1">
      <alignment vertical="center"/>
    </xf>
    <xf numFmtId="176" fontId="5" fillId="0" borderId="0" xfId="0" applyNumberFormat="1" applyFont="1" applyProtection="1">
      <alignment vertical="center"/>
    </xf>
    <xf numFmtId="182" fontId="5" fillId="0" borderId="0" xfId="0" applyNumberFormat="1" applyFont="1" applyProtection="1">
      <alignment vertical="center"/>
    </xf>
    <xf numFmtId="0" fontId="5" fillId="4" borderId="0" xfId="0" applyFont="1" applyFill="1" applyProtection="1">
      <alignment vertical="center"/>
    </xf>
    <xf numFmtId="177" fontId="5" fillId="4" borderId="0" xfId="0" applyNumberFormat="1" applyFont="1" applyFill="1" applyProtection="1">
      <alignment vertical="center"/>
    </xf>
    <xf numFmtId="0" fontId="6" fillId="0" borderId="0" xfId="1" applyFont="1" applyProtection="1">
      <alignment vertical="center"/>
    </xf>
    <xf numFmtId="180" fontId="6" fillId="0" borderId="0" xfId="1" applyNumberFormat="1" applyFont="1" applyProtection="1">
      <alignment vertical="center"/>
    </xf>
    <xf numFmtId="179" fontId="6" fillId="0" borderId="0" xfId="1" applyNumberFormat="1" applyFont="1" applyProtection="1">
      <alignment vertical="center"/>
    </xf>
    <xf numFmtId="11" fontId="6" fillId="0" borderId="0" xfId="1" applyNumberFormat="1" applyFont="1" applyProtection="1">
      <alignment vertical="center"/>
    </xf>
    <xf numFmtId="0" fontId="6" fillId="2" borderId="0" xfId="1" applyFont="1" applyFill="1" applyProtection="1">
      <alignment vertical="center"/>
    </xf>
    <xf numFmtId="11" fontId="6" fillId="2" borderId="0" xfId="1" applyNumberFormat="1" applyFont="1" applyFill="1" applyProtection="1">
      <alignment vertical="center"/>
    </xf>
    <xf numFmtId="0" fontId="6" fillId="2" borderId="0" xfId="1" applyFont="1" applyFill="1" applyAlignment="1" applyProtection="1">
      <alignment vertical="center" wrapText="1"/>
    </xf>
    <xf numFmtId="0" fontId="6" fillId="2" borderId="0" xfId="1" applyNumberFormat="1" applyFont="1" applyFill="1" applyProtection="1">
      <alignment vertical="center"/>
    </xf>
    <xf numFmtId="181" fontId="6" fillId="2" borderId="0" xfId="1" applyNumberFormat="1" applyFont="1" applyFill="1" applyProtection="1">
      <alignment vertical="center"/>
    </xf>
    <xf numFmtId="11" fontId="7" fillId="2" borderId="0" xfId="1" applyNumberFormat="1" applyFont="1" applyFill="1" applyProtection="1">
      <alignment vertical="center"/>
    </xf>
    <xf numFmtId="0" fontId="12" fillId="0" borderId="0" xfId="0" applyFont="1">
      <alignment vertical="center"/>
    </xf>
    <xf numFmtId="14" fontId="13" fillId="0" borderId="0" xfId="0" applyNumberFormat="1" applyFont="1">
      <alignment vertical="center"/>
    </xf>
    <xf numFmtId="0" fontId="13" fillId="0" borderId="1" xfId="0" applyFont="1" applyBorder="1">
      <alignment vertical="center"/>
    </xf>
    <xf numFmtId="14" fontId="13" fillId="0" borderId="1" xfId="0" applyNumberFormat="1" applyFont="1" applyBorder="1">
      <alignment vertical="center"/>
    </xf>
    <xf numFmtId="49" fontId="13" fillId="0" borderId="1" xfId="0" applyNumberFormat="1" applyFont="1" applyBorder="1">
      <alignment vertical="center"/>
    </xf>
    <xf numFmtId="14" fontId="13" fillId="0" borderId="1" xfId="0" applyNumberFormat="1" applyFont="1" applyBorder="1" applyAlignment="1">
      <alignment vertical="center" wrapText="1"/>
    </xf>
    <xf numFmtId="0" fontId="13" fillId="8" borderId="0" xfId="2" applyFont="1" applyFill="1" applyBorder="1" applyProtection="1">
      <alignment vertical="center"/>
    </xf>
    <xf numFmtId="0" fontId="13" fillId="0" borderId="0" xfId="2" applyFont="1" applyBorder="1" applyProtection="1">
      <alignment vertical="center"/>
    </xf>
    <xf numFmtId="0" fontId="13" fillId="0" borderId="0" xfId="2" applyFont="1" applyFill="1" applyBorder="1" applyProtection="1">
      <alignment vertical="center"/>
    </xf>
    <xf numFmtId="0" fontId="14" fillId="8" borderId="0" xfId="2" applyFont="1" applyFill="1" applyBorder="1" applyProtection="1">
      <alignment vertical="center"/>
    </xf>
    <xf numFmtId="0" fontId="15" fillId="8" borderId="0" xfId="2" applyFont="1" applyFill="1" applyBorder="1" applyProtection="1">
      <alignment vertical="center"/>
    </xf>
    <xf numFmtId="0" fontId="16" fillId="0" borderId="0" xfId="3" applyFont="1" applyAlignment="1" applyProtection="1"/>
    <xf numFmtId="0" fontId="13" fillId="8" borderId="0" xfId="3" applyFont="1" applyFill="1" applyAlignment="1" applyProtection="1"/>
    <xf numFmtId="0" fontId="17" fillId="8" borderId="0" xfId="3" applyFont="1" applyFill="1" applyAlignment="1" applyProtection="1"/>
    <xf numFmtId="0" fontId="16" fillId="8" borderId="0" xfId="3" applyFont="1" applyFill="1" applyAlignment="1" applyProtection="1"/>
    <xf numFmtId="0" fontId="16" fillId="0" borderId="0" xfId="3" applyFont="1" applyFill="1" applyAlignment="1" applyProtection="1"/>
    <xf numFmtId="0" fontId="13" fillId="8" borderId="0" xfId="3" applyFont="1" applyFill="1" applyProtection="1">
      <alignment vertical="center"/>
    </xf>
    <xf numFmtId="0" fontId="18" fillId="8" borderId="0" xfId="3" applyFont="1" applyFill="1" applyBorder="1" applyAlignment="1" applyProtection="1"/>
    <xf numFmtId="0" fontId="19" fillId="8" borderId="0" xfId="3" applyFont="1" applyFill="1" applyProtection="1">
      <alignment vertical="center"/>
    </xf>
    <xf numFmtId="0" fontId="16" fillId="8" borderId="0" xfId="3" applyFont="1" applyFill="1" applyProtection="1">
      <alignment vertical="center"/>
    </xf>
    <xf numFmtId="0" fontId="16" fillId="0" borderId="0" xfId="3" applyFont="1" applyFill="1" applyProtection="1">
      <alignment vertical="center"/>
    </xf>
    <xf numFmtId="0" fontId="16" fillId="0" borderId="0" xfId="3" applyFont="1" applyProtection="1">
      <alignment vertical="center"/>
    </xf>
    <xf numFmtId="0" fontId="20" fillId="8" borderId="0" xfId="3" applyFont="1" applyFill="1" applyBorder="1" applyAlignment="1" applyProtection="1">
      <alignment vertical="center"/>
    </xf>
    <xf numFmtId="0" fontId="13" fillId="8" borderId="0" xfId="3" applyFont="1" applyFill="1" applyBorder="1" applyProtection="1">
      <alignment vertical="center"/>
    </xf>
    <xf numFmtId="0" fontId="13" fillId="8" borderId="0" xfId="3" applyFont="1" applyFill="1" applyBorder="1" applyAlignment="1" applyProtection="1">
      <alignment horizontal="center" vertical="center"/>
    </xf>
    <xf numFmtId="0" fontId="13" fillId="0" borderId="0" xfId="3" applyFont="1" applyProtection="1">
      <alignment vertical="center"/>
    </xf>
    <xf numFmtId="0" fontId="21" fillId="8" borderId="1" xfId="3" applyFont="1" applyFill="1" applyBorder="1" applyAlignment="1" applyProtection="1">
      <alignment horizontal="center" vertical="center"/>
    </xf>
    <xf numFmtId="0" fontId="21" fillId="8" borderId="9" xfId="3" applyFont="1" applyFill="1" applyBorder="1" applyAlignment="1" applyProtection="1">
      <alignment horizontal="center" vertical="center"/>
    </xf>
    <xf numFmtId="0" fontId="13" fillId="8" borderId="0" xfId="3" applyFont="1" applyFill="1" applyBorder="1" applyAlignment="1" applyProtection="1">
      <alignment horizontal="right" vertical="center"/>
    </xf>
    <xf numFmtId="0" fontId="22" fillId="8" borderId="13" xfId="3" applyFont="1" applyFill="1" applyBorder="1" applyAlignment="1" applyProtection="1">
      <alignment horizontal="right" vertical="center"/>
    </xf>
    <xf numFmtId="0" fontId="21" fillId="0" borderId="1" xfId="3" applyFont="1" applyBorder="1" applyAlignment="1" applyProtection="1">
      <alignment horizontal="center" vertical="center"/>
    </xf>
    <xf numFmtId="0" fontId="21" fillId="0" borderId="9" xfId="3" applyFont="1" applyBorder="1" applyAlignment="1" applyProtection="1">
      <alignment horizontal="center" vertical="center"/>
    </xf>
    <xf numFmtId="0" fontId="21" fillId="8" borderId="13" xfId="3" applyFont="1" applyFill="1" applyBorder="1" applyAlignment="1" applyProtection="1">
      <alignment horizontal="center" vertical="center"/>
    </xf>
    <xf numFmtId="0" fontId="22" fillId="8" borderId="10" xfId="3" applyFont="1" applyFill="1" applyBorder="1" applyAlignment="1" applyProtection="1">
      <alignment horizontal="right" vertical="center"/>
    </xf>
    <xf numFmtId="0" fontId="21" fillId="0" borderId="10" xfId="3" applyFont="1" applyBorder="1" applyAlignment="1" applyProtection="1">
      <alignment horizontal="center" vertical="center"/>
    </xf>
    <xf numFmtId="0" fontId="21" fillId="8" borderId="10" xfId="3" applyFont="1" applyFill="1" applyBorder="1" applyAlignment="1" applyProtection="1">
      <alignment horizontal="center" vertical="center" wrapText="1"/>
    </xf>
    <xf numFmtId="0" fontId="21" fillId="8" borderId="10" xfId="3" applyFont="1" applyFill="1" applyBorder="1" applyAlignment="1" applyProtection="1">
      <alignment horizontal="center" vertical="center"/>
    </xf>
    <xf numFmtId="183" fontId="13" fillId="8" borderId="0" xfId="3" applyNumberFormat="1" applyFont="1" applyFill="1" applyBorder="1" applyAlignment="1" applyProtection="1">
      <alignment vertical="center"/>
    </xf>
    <xf numFmtId="0" fontId="24" fillId="8" borderId="0" xfId="3" applyFont="1" applyFill="1" applyBorder="1" applyAlignment="1" applyProtection="1">
      <alignment vertical="center"/>
    </xf>
    <xf numFmtId="0" fontId="13" fillId="0" borderId="0" xfId="3" applyFont="1" applyBorder="1" applyProtection="1">
      <alignment vertical="center"/>
    </xf>
    <xf numFmtId="0" fontId="16" fillId="0" borderId="0" xfId="3" applyFont="1" applyBorder="1" applyProtection="1">
      <alignment vertical="center"/>
    </xf>
    <xf numFmtId="0" fontId="21" fillId="0" borderId="1" xfId="3" applyFont="1" applyBorder="1" applyAlignment="1" applyProtection="1">
      <alignment horizontal="right" vertical="center"/>
    </xf>
    <xf numFmtId="0" fontId="13" fillId="0" borderId="1" xfId="3" applyFont="1" applyBorder="1" applyAlignment="1" applyProtection="1">
      <alignment horizontal="right" vertical="center"/>
    </xf>
    <xf numFmtId="183" fontId="13" fillId="9" borderId="1" xfId="3" applyNumberFormat="1" applyFont="1" applyFill="1" applyBorder="1" applyAlignment="1" applyProtection="1">
      <alignment vertical="center"/>
    </xf>
    <xf numFmtId="183" fontId="13" fillId="0" borderId="1" xfId="3" applyNumberFormat="1" applyFont="1" applyBorder="1" applyProtection="1">
      <alignment vertical="center"/>
    </xf>
    <xf numFmtId="183" fontId="13" fillId="0" borderId="3" xfId="3" applyNumberFormat="1" applyFont="1" applyBorder="1" applyProtection="1">
      <alignment vertical="center"/>
    </xf>
    <xf numFmtId="183" fontId="13" fillId="0" borderId="14" xfId="3" applyNumberFormat="1" applyFont="1" applyBorder="1" applyProtection="1">
      <alignment vertical="center"/>
    </xf>
    <xf numFmtId="183" fontId="13" fillId="0" borderId="4" xfId="3" applyNumberFormat="1" applyFont="1" applyBorder="1" applyProtection="1">
      <alignment vertical="center"/>
    </xf>
    <xf numFmtId="0" fontId="13" fillId="8" borderId="1" xfId="3" applyFont="1" applyFill="1" applyBorder="1" applyAlignment="1" applyProtection="1">
      <alignment horizontal="center" vertical="center"/>
    </xf>
    <xf numFmtId="0" fontId="21" fillId="8" borderId="1" xfId="3" applyFont="1" applyFill="1" applyBorder="1" applyAlignment="1" applyProtection="1">
      <alignment horizontal="left" vertical="center"/>
    </xf>
    <xf numFmtId="0" fontId="13" fillId="0" borderId="1" xfId="3" applyFont="1" applyBorder="1" applyProtection="1">
      <alignment vertical="center"/>
    </xf>
    <xf numFmtId="0" fontId="13" fillId="0" borderId="3" xfId="3" applyFont="1" applyBorder="1" applyProtection="1">
      <alignment vertical="center"/>
    </xf>
    <xf numFmtId="0" fontId="13" fillId="0" borderId="14" xfId="3" applyFont="1" applyBorder="1" applyProtection="1">
      <alignment vertical="center"/>
    </xf>
    <xf numFmtId="0" fontId="13" fillId="0" borderId="15" xfId="3" applyFont="1" applyBorder="1" applyProtection="1">
      <alignment vertical="center"/>
    </xf>
    <xf numFmtId="0" fontId="13" fillId="0" borderId="4" xfId="3" applyFont="1" applyBorder="1" applyProtection="1">
      <alignment vertical="center"/>
    </xf>
    <xf numFmtId="176" fontId="13" fillId="9" borderId="1" xfId="3" applyNumberFormat="1" applyFont="1" applyFill="1" applyBorder="1" applyAlignment="1" applyProtection="1">
      <alignment vertical="center"/>
    </xf>
    <xf numFmtId="184" fontId="13" fillId="9" borderId="1" xfId="3" applyNumberFormat="1" applyFont="1" applyFill="1" applyBorder="1" applyAlignment="1" applyProtection="1">
      <alignment vertical="center"/>
    </xf>
    <xf numFmtId="0" fontId="13" fillId="0" borderId="16" xfId="3" applyFont="1" applyBorder="1" applyProtection="1">
      <alignment vertical="center"/>
    </xf>
    <xf numFmtId="0" fontId="13" fillId="0" borderId="17" xfId="3" applyFont="1" applyBorder="1" applyProtection="1">
      <alignment vertical="center"/>
    </xf>
    <xf numFmtId="184" fontId="13" fillId="0" borderId="1" xfId="3" applyNumberFormat="1" applyFont="1" applyBorder="1" applyProtection="1">
      <alignment vertical="center"/>
    </xf>
    <xf numFmtId="0" fontId="13" fillId="0" borderId="18" xfId="3" applyFont="1" applyBorder="1" applyProtection="1">
      <alignment vertical="center"/>
    </xf>
    <xf numFmtId="0" fontId="13" fillId="0" borderId="19" xfId="3" applyFont="1" applyBorder="1" applyProtection="1">
      <alignment vertical="center"/>
    </xf>
    <xf numFmtId="0" fontId="21" fillId="8" borderId="1" xfId="3" applyNumberFormat="1" applyFont="1" applyFill="1" applyBorder="1" applyAlignment="1" applyProtection="1">
      <alignment horizontal="left" vertical="center"/>
    </xf>
    <xf numFmtId="0" fontId="0" fillId="8" borderId="1" xfId="3" applyNumberFormat="1" applyFont="1" applyFill="1" applyBorder="1" applyAlignment="1" applyProtection="1">
      <alignment horizontal="center" vertical="center"/>
    </xf>
    <xf numFmtId="183" fontId="13" fillId="9" borderId="3" xfId="3" applyNumberFormat="1" applyFont="1" applyFill="1" applyBorder="1" applyAlignment="1" applyProtection="1">
      <alignment vertical="center"/>
    </xf>
    <xf numFmtId="183" fontId="13" fillId="9" borderId="18" xfId="3" applyNumberFormat="1" applyFont="1" applyFill="1" applyBorder="1" applyAlignment="1" applyProtection="1">
      <alignment vertical="center"/>
    </xf>
    <xf numFmtId="183" fontId="13" fillId="9" borderId="19" xfId="3" applyNumberFormat="1" applyFont="1" applyFill="1" applyBorder="1" applyAlignment="1" applyProtection="1">
      <alignment vertical="center"/>
    </xf>
    <xf numFmtId="183" fontId="13" fillId="9" borderId="4" xfId="3" applyNumberFormat="1" applyFont="1" applyFill="1" applyBorder="1" applyAlignment="1" applyProtection="1">
      <alignment vertical="center"/>
    </xf>
    <xf numFmtId="0" fontId="21" fillId="8" borderId="1" xfId="3" applyNumberFormat="1" applyFont="1" applyFill="1" applyBorder="1" applyAlignment="1" applyProtection="1">
      <alignment horizontal="center" vertical="center"/>
    </xf>
    <xf numFmtId="0" fontId="13" fillId="8" borderId="1" xfId="3" applyNumberFormat="1" applyFont="1" applyFill="1" applyBorder="1" applyAlignment="1" applyProtection="1">
      <alignment horizontal="center" vertical="center"/>
    </xf>
    <xf numFmtId="183" fontId="13" fillId="0" borderId="18" xfId="3" applyNumberFormat="1" applyFont="1" applyBorder="1" applyProtection="1">
      <alignment vertical="center"/>
    </xf>
    <xf numFmtId="183" fontId="13" fillId="0" borderId="19" xfId="3" applyNumberFormat="1" applyFont="1" applyBorder="1" applyProtection="1">
      <alignment vertical="center"/>
    </xf>
    <xf numFmtId="183" fontId="13" fillId="9" borderId="0" xfId="3" applyNumberFormat="1" applyFont="1" applyFill="1" applyBorder="1" applyAlignment="1" applyProtection="1">
      <alignment vertical="center"/>
    </xf>
    <xf numFmtId="179" fontId="13" fillId="0" borderId="18" xfId="3" applyNumberFormat="1" applyFont="1" applyBorder="1" applyProtection="1">
      <alignment vertical="center"/>
    </xf>
    <xf numFmtId="178" fontId="13" fillId="0" borderId="19" xfId="3" applyNumberFormat="1" applyFont="1" applyBorder="1" applyProtection="1">
      <alignment vertical="center"/>
    </xf>
    <xf numFmtId="178" fontId="13" fillId="0" borderId="1" xfId="3" applyNumberFormat="1" applyFont="1" applyBorder="1" applyProtection="1">
      <alignment vertical="center"/>
    </xf>
    <xf numFmtId="179" fontId="13" fillId="0" borderId="1" xfId="3" applyNumberFormat="1" applyFont="1" applyBorder="1" applyProtection="1">
      <alignment vertical="center"/>
    </xf>
    <xf numFmtId="179" fontId="13" fillId="0" borderId="4" xfId="3" applyNumberFormat="1" applyFont="1" applyBorder="1" applyProtection="1">
      <alignment vertical="center"/>
    </xf>
    <xf numFmtId="10" fontId="13" fillId="0" borderId="1" xfId="3" applyNumberFormat="1" applyFont="1" applyBorder="1" applyProtection="1">
      <alignment vertical="center"/>
    </xf>
    <xf numFmtId="10" fontId="13" fillId="0" borderId="3" xfId="3" applyNumberFormat="1" applyFont="1" applyBorder="1" applyProtection="1">
      <alignment vertical="center"/>
    </xf>
    <xf numFmtId="10" fontId="13" fillId="0" borderId="18" xfId="3" applyNumberFormat="1" applyFont="1" applyBorder="1" applyProtection="1">
      <alignment vertical="center"/>
    </xf>
    <xf numFmtId="10" fontId="13" fillId="0" borderId="19" xfId="3" applyNumberFormat="1" applyFont="1" applyBorder="1" applyProtection="1">
      <alignment vertical="center"/>
    </xf>
    <xf numFmtId="10" fontId="13" fillId="0" borderId="4" xfId="3" applyNumberFormat="1" applyFont="1" applyBorder="1" applyProtection="1">
      <alignment vertical="center"/>
    </xf>
    <xf numFmtId="0" fontId="13" fillId="8" borderId="9" xfId="3" applyFont="1" applyFill="1" applyBorder="1" applyAlignment="1" applyProtection="1">
      <alignment horizontal="center" vertical="center"/>
    </xf>
    <xf numFmtId="10" fontId="13" fillId="0" borderId="9" xfId="3" applyNumberFormat="1" applyFont="1" applyBorder="1" applyProtection="1">
      <alignment vertical="center"/>
    </xf>
    <xf numFmtId="10" fontId="13" fillId="0" borderId="2" xfId="3" applyNumberFormat="1" applyFont="1" applyBorder="1" applyProtection="1">
      <alignment vertical="center"/>
    </xf>
    <xf numFmtId="10" fontId="13" fillId="0" borderId="20" xfId="3" applyNumberFormat="1" applyFont="1" applyBorder="1" applyProtection="1">
      <alignment vertical="center"/>
    </xf>
    <xf numFmtId="10" fontId="13" fillId="0" borderId="21" xfId="3" applyNumberFormat="1" applyFont="1" applyBorder="1" applyProtection="1">
      <alignment vertical="center"/>
    </xf>
    <xf numFmtId="10" fontId="13" fillId="0" borderId="6" xfId="3" applyNumberFormat="1" applyFont="1" applyBorder="1" applyProtection="1">
      <alignment vertical="center"/>
    </xf>
    <xf numFmtId="178" fontId="13" fillId="0" borderId="22" xfId="3" applyNumberFormat="1" applyFont="1" applyBorder="1" applyProtection="1">
      <alignment vertical="center"/>
    </xf>
    <xf numFmtId="0" fontId="21" fillId="8" borderId="0" xfId="3" applyFont="1" applyFill="1" applyBorder="1" applyAlignment="1" applyProtection="1">
      <alignment horizontal="center" vertical="center"/>
    </xf>
    <xf numFmtId="10" fontId="13" fillId="0" borderId="0" xfId="3" applyNumberFormat="1" applyFont="1" applyBorder="1" applyProtection="1">
      <alignment vertical="center"/>
    </xf>
    <xf numFmtId="9" fontId="13" fillId="8" borderId="1" xfId="3" applyNumberFormat="1" applyFont="1" applyFill="1" applyBorder="1" applyAlignment="1" applyProtection="1">
      <alignment horizontal="center" vertical="center"/>
    </xf>
    <xf numFmtId="178" fontId="13" fillId="0" borderId="3" xfId="3" applyNumberFormat="1" applyFont="1" applyBorder="1" applyProtection="1">
      <alignment vertical="center"/>
    </xf>
    <xf numFmtId="0" fontId="25" fillId="8" borderId="0" xfId="3" applyFont="1" applyFill="1" applyProtection="1">
      <alignment vertical="center"/>
    </xf>
    <xf numFmtId="0" fontId="25" fillId="0" borderId="1" xfId="3" applyFont="1" applyBorder="1" applyProtection="1">
      <alignment vertical="center"/>
    </xf>
    <xf numFmtId="0" fontId="25" fillId="0" borderId="1" xfId="3" applyFont="1" applyBorder="1" applyAlignment="1" applyProtection="1">
      <alignment horizontal="left" vertical="center"/>
    </xf>
    <xf numFmtId="0" fontId="26" fillId="8" borderId="1" xfId="3" applyFont="1" applyFill="1" applyBorder="1" applyAlignment="1" applyProtection="1">
      <alignment horizontal="center" vertical="center"/>
    </xf>
    <xf numFmtId="0" fontId="26" fillId="8" borderId="3" xfId="3" applyFont="1" applyFill="1" applyBorder="1" applyAlignment="1" applyProtection="1">
      <alignment horizontal="center" vertical="center"/>
    </xf>
    <xf numFmtId="0" fontId="25" fillId="8" borderId="1" xfId="3" applyFont="1" applyFill="1" applyBorder="1" applyAlignment="1" applyProtection="1">
      <alignment horizontal="center" vertical="center"/>
    </xf>
    <xf numFmtId="183" fontId="25" fillId="9" borderId="1" xfId="3" applyNumberFormat="1" applyFont="1" applyFill="1" applyBorder="1" applyAlignment="1" applyProtection="1">
      <alignment vertical="center"/>
    </xf>
    <xf numFmtId="183" fontId="25" fillId="9" borderId="3" xfId="3" applyNumberFormat="1" applyFont="1" applyFill="1" applyBorder="1" applyAlignment="1" applyProtection="1">
      <alignment vertical="center"/>
    </xf>
    <xf numFmtId="0" fontId="25" fillId="0" borderId="0" xfId="3" applyFont="1" applyProtection="1">
      <alignment vertical="center"/>
    </xf>
    <xf numFmtId="10" fontId="0" fillId="9" borderId="0" xfId="3" applyNumberFormat="1" applyFont="1" applyFill="1" applyBorder="1" applyAlignment="1" applyProtection="1">
      <alignment vertical="center"/>
    </xf>
    <xf numFmtId="10" fontId="0" fillId="9" borderId="1" xfId="3" applyNumberFormat="1" applyFont="1" applyFill="1" applyBorder="1" applyAlignment="1" applyProtection="1">
      <alignment vertical="center"/>
    </xf>
    <xf numFmtId="185" fontId="13" fillId="9" borderId="1" xfId="3" applyNumberFormat="1" applyFont="1" applyFill="1" applyBorder="1" applyAlignment="1" applyProtection="1">
      <alignment vertical="center"/>
    </xf>
    <xf numFmtId="185" fontId="13" fillId="9" borderId="3" xfId="3" applyNumberFormat="1" applyFont="1" applyFill="1" applyBorder="1" applyAlignment="1" applyProtection="1">
      <alignment vertical="center"/>
    </xf>
    <xf numFmtId="184" fontId="13" fillId="9" borderId="0" xfId="3" applyNumberFormat="1" applyFont="1" applyFill="1" applyBorder="1" applyAlignment="1" applyProtection="1">
      <alignment vertical="center"/>
    </xf>
    <xf numFmtId="0" fontId="27" fillId="8" borderId="1" xfId="3" applyFont="1" applyFill="1" applyBorder="1" applyAlignment="1" applyProtection="1">
      <alignment horizontal="center" vertical="center"/>
    </xf>
    <xf numFmtId="0" fontId="13" fillId="8" borderId="23" xfId="3" applyFont="1" applyFill="1" applyBorder="1" applyAlignment="1" applyProtection="1">
      <alignment horizontal="center" vertical="center"/>
    </xf>
    <xf numFmtId="0" fontId="13" fillId="0" borderId="24" xfId="3" applyFont="1" applyBorder="1" applyProtection="1">
      <alignment vertical="center"/>
    </xf>
    <xf numFmtId="0" fontId="13" fillId="0" borderId="25" xfId="3" applyFont="1" applyBorder="1" applyProtection="1">
      <alignment vertical="center"/>
    </xf>
    <xf numFmtId="0" fontId="13" fillId="0" borderId="26" xfId="3" applyFont="1" applyBorder="1" applyProtection="1">
      <alignment vertical="center"/>
    </xf>
    <xf numFmtId="184" fontId="13" fillId="9" borderId="3" xfId="3" applyNumberFormat="1" applyFont="1" applyFill="1" applyBorder="1" applyAlignment="1" applyProtection="1">
      <alignment vertical="center"/>
    </xf>
    <xf numFmtId="0" fontId="13" fillId="8" borderId="27" xfId="3" applyFont="1" applyFill="1" applyBorder="1" applyAlignment="1" applyProtection="1">
      <alignment horizontal="center" vertical="center"/>
    </xf>
    <xf numFmtId="0" fontId="13" fillId="0" borderId="28" xfId="3" applyFont="1" applyBorder="1" applyProtection="1">
      <alignment vertical="center"/>
    </xf>
    <xf numFmtId="0" fontId="13" fillId="0" borderId="29" xfId="3" applyFont="1" applyBorder="1" applyProtection="1">
      <alignment vertical="center"/>
    </xf>
    <xf numFmtId="0" fontId="13" fillId="0" borderId="10" xfId="3" applyFont="1" applyBorder="1" applyProtection="1">
      <alignment vertical="center"/>
    </xf>
    <xf numFmtId="9" fontId="13" fillId="0" borderId="10" xfId="3" applyNumberFormat="1" applyFont="1" applyBorder="1" applyProtection="1">
      <alignment vertical="center"/>
    </xf>
    <xf numFmtId="180" fontId="13" fillId="0" borderId="10" xfId="3" applyNumberFormat="1" applyFont="1" applyBorder="1" applyProtection="1">
      <alignment vertical="center"/>
    </xf>
    <xf numFmtId="9" fontId="13" fillId="0" borderId="1" xfId="3" applyNumberFormat="1" applyFont="1" applyBorder="1" applyProtection="1">
      <alignment vertical="center"/>
    </xf>
    <xf numFmtId="180" fontId="13" fillId="0" borderId="1" xfId="3" applyNumberFormat="1" applyFont="1" applyBorder="1" applyProtection="1">
      <alignment vertical="center"/>
    </xf>
    <xf numFmtId="184" fontId="13" fillId="9" borderId="9" xfId="3" applyNumberFormat="1" applyFont="1" applyFill="1" applyBorder="1" applyAlignment="1" applyProtection="1">
      <alignment vertical="center"/>
    </xf>
    <xf numFmtId="184" fontId="13" fillId="9" borderId="10" xfId="3" applyNumberFormat="1" applyFont="1" applyFill="1" applyBorder="1" applyAlignment="1" applyProtection="1">
      <alignment vertical="center"/>
    </xf>
    <xf numFmtId="178" fontId="21" fillId="3" borderId="1" xfId="3" applyNumberFormat="1" applyFont="1" applyFill="1" applyBorder="1" applyAlignment="1" applyProtection="1">
      <alignment horizontal="center" vertical="center"/>
      <protection locked="0"/>
    </xf>
    <xf numFmtId="179" fontId="21" fillId="3" borderId="1" xfId="3" applyNumberFormat="1" applyFont="1" applyFill="1" applyBorder="1" applyAlignment="1" applyProtection="1">
      <alignment horizontal="center" vertical="center"/>
      <protection locked="0"/>
    </xf>
    <xf numFmtId="178" fontId="21" fillId="3" borderId="4" xfId="3" applyNumberFormat="1" applyFont="1" applyFill="1" applyBorder="1" applyAlignment="1" applyProtection="1">
      <alignment horizontal="center" vertical="center"/>
      <protection locked="0"/>
    </xf>
    <xf numFmtId="9" fontId="21" fillId="3" borderId="4" xfId="3" applyNumberFormat="1" applyFont="1" applyFill="1" applyBorder="1" applyAlignment="1" applyProtection="1">
      <alignment horizontal="center" vertical="center"/>
      <protection locked="0"/>
    </xf>
    <xf numFmtId="0" fontId="21" fillId="3" borderId="4" xfId="3" applyFont="1" applyFill="1" applyBorder="1" applyAlignment="1" applyProtection="1">
      <alignment horizontal="center" vertical="center"/>
      <protection locked="0"/>
    </xf>
    <xf numFmtId="179" fontId="21" fillId="3" borderId="4" xfId="3" applyNumberFormat="1" applyFont="1" applyFill="1" applyBorder="1" applyAlignment="1" applyProtection="1">
      <alignment horizontal="center" vertical="center"/>
      <protection locked="0"/>
    </xf>
    <xf numFmtId="0" fontId="21" fillId="3" borderId="1" xfId="3" applyFont="1" applyFill="1" applyBorder="1" applyAlignment="1" applyProtection="1">
      <alignment horizontal="center" vertical="center"/>
      <protection locked="0"/>
    </xf>
    <xf numFmtId="0" fontId="21" fillId="3" borderId="10" xfId="3" applyFont="1" applyFill="1" applyBorder="1" applyAlignment="1" applyProtection="1">
      <alignment horizontal="center" vertical="center"/>
      <protection locked="0"/>
    </xf>
    <xf numFmtId="0" fontId="28" fillId="0" borderId="1" xfId="0" applyFont="1" applyBorder="1" applyProtection="1">
      <alignment vertical="center"/>
    </xf>
    <xf numFmtId="0" fontId="7" fillId="0" borderId="0" xfId="0" applyFont="1" applyAlignment="1" applyProtection="1">
      <alignment vertical="center" wrapText="1"/>
    </xf>
    <xf numFmtId="0" fontId="28" fillId="0" borderId="0" xfId="0" applyFont="1" applyFill="1" applyAlignment="1" applyProtection="1">
      <alignment vertical="center" wrapText="1"/>
    </xf>
    <xf numFmtId="0" fontId="28" fillId="0" borderId="0" xfId="0" applyFont="1" applyAlignment="1" applyProtection="1">
      <alignment vertical="center" wrapText="1"/>
    </xf>
    <xf numFmtId="0" fontId="28" fillId="0" borderId="0" xfId="0" applyFont="1" applyProtection="1">
      <alignment vertical="center"/>
    </xf>
    <xf numFmtId="0" fontId="28" fillId="0" borderId="30" xfId="0" applyFont="1" applyFill="1" applyBorder="1" applyProtection="1">
      <alignment vertical="center"/>
    </xf>
    <xf numFmtId="0" fontId="28" fillId="0" borderId="26" xfId="0" applyFont="1" applyFill="1" applyBorder="1" applyProtection="1">
      <alignment vertical="center"/>
    </xf>
    <xf numFmtId="0" fontId="28" fillId="0" borderId="31" xfId="0" applyFont="1" applyFill="1" applyBorder="1" applyProtection="1">
      <alignment vertical="center"/>
    </xf>
    <xf numFmtId="0" fontId="28" fillId="0" borderId="32" xfId="0" applyFont="1" applyFill="1" applyBorder="1" applyProtection="1">
      <alignment vertical="center"/>
    </xf>
    <xf numFmtId="0" fontId="29" fillId="8" borderId="1" xfId="3" applyFont="1" applyFill="1" applyBorder="1" applyAlignment="1" applyProtection="1">
      <alignment horizontal="center" vertical="center"/>
    </xf>
    <xf numFmtId="0" fontId="30" fillId="8" borderId="1" xfId="3" applyFont="1" applyFill="1" applyBorder="1" applyAlignment="1" applyProtection="1">
      <alignment horizontal="center" vertical="center"/>
    </xf>
    <xf numFmtId="0" fontId="31" fillId="0" borderId="1" xfId="3" applyFont="1" applyBorder="1" applyAlignment="1" applyProtection="1">
      <alignment horizontal="left" vertical="center"/>
    </xf>
    <xf numFmtId="184" fontId="30" fillId="0" borderId="1" xfId="3" applyNumberFormat="1" applyFont="1" applyBorder="1" applyProtection="1">
      <alignment vertical="center"/>
    </xf>
    <xf numFmtId="0" fontId="30" fillId="0" borderId="14" xfId="3" applyFont="1" applyBorder="1" applyProtection="1">
      <alignment vertical="center"/>
    </xf>
    <xf numFmtId="0" fontId="30" fillId="0" borderId="15" xfId="3" applyFont="1" applyBorder="1" applyProtection="1">
      <alignment vertical="center"/>
    </xf>
    <xf numFmtId="178" fontId="13" fillId="0" borderId="0" xfId="3" applyNumberFormat="1" applyFont="1" applyBorder="1" applyProtection="1">
      <alignment vertical="center"/>
    </xf>
    <xf numFmtId="0" fontId="28" fillId="0" borderId="3" xfId="0" applyFont="1" applyBorder="1" applyProtection="1">
      <alignment vertical="center"/>
    </xf>
    <xf numFmtId="0" fontId="28" fillId="0" borderId="4" xfId="0" applyFont="1" applyBorder="1" applyProtection="1">
      <alignment vertical="center"/>
    </xf>
    <xf numFmtId="0" fontId="28" fillId="0" borderId="12" xfId="0" applyFont="1" applyBorder="1" applyProtection="1">
      <alignment vertical="center"/>
    </xf>
    <xf numFmtId="0" fontId="28" fillId="0" borderId="6" xfId="0" applyFont="1" applyBorder="1" applyProtection="1">
      <alignment vertical="center"/>
    </xf>
    <xf numFmtId="0" fontId="30" fillId="8" borderId="0" xfId="3" applyFont="1" applyFill="1" applyProtection="1">
      <alignment vertical="center"/>
    </xf>
    <xf numFmtId="0" fontId="32" fillId="8" borderId="0" xfId="3" applyFont="1" applyFill="1" applyBorder="1" applyAlignment="1" applyProtection="1">
      <alignment horizontal="center" vertical="center"/>
    </xf>
    <xf numFmtId="0" fontId="30" fillId="8" borderId="0" xfId="3" applyFont="1" applyFill="1" applyBorder="1" applyAlignment="1" applyProtection="1">
      <alignment horizontal="center" vertical="center"/>
    </xf>
    <xf numFmtId="10" fontId="30" fillId="0" borderId="0" xfId="3" applyNumberFormat="1" applyFont="1" applyBorder="1" applyProtection="1">
      <alignment vertical="center"/>
    </xf>
    <xf numFmtId="178" fontId="30" fillId="0" borderId="0" xfId="3" applyNumberFormat="1" applyFont="1" applyBorder="1" applyProtection="1">
      <alignment vertical="center"/>
    </xf>
    <xf numFmtId="183" fontId="30" fillId="9" borderId="0" xfId="3" applyNumberFormat="1" applyFont="1" applyFill="1" applyBorder="1" applyAlignment="1" applyProtection="1">
      <alignment vertical="center"/>
    </xf>
    <xf numFmtId="0" fontId="30" fillId="0" borderId="0" xfId="3" applyFont="1" applyBorder="1" applyProtection="1">
      <alignment vertical="center"/>
    </xf>
    <xf numFmtId="0" fontId="30" fillId="0" borderId="0" xfId="3" applyFont="1" applyProtection="1">
      <alignment vertical="center"/>
    </xf>
    <xf numFmtId="0" fontId="28" fillId="0" borderId="1" xfId="0" applyFont="1" applyBorder="1" applyAlignment="1" applyProtection="1">
      <alignment vertical="center" wrapText="1"/>
    </xf>
    <xf numFmtId="1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4" fontId="13" fillId="0" borderId="3" xfId="0" applyNumberFormat="1" applyFont="1" applyBorder="1" applyAlignment="1">
      <alignment horizontal="left" vertical="center" wrapText="1"/>
    </xf>
    <xf numFmtId="14" fontId="13" fillId="0" borderId="11" xfId="0" applyNumberFormat="1" applyFont="1" applyBorder="1" applyAlignment="1">
      <alignment horizontal="left" vertical="center" wrapText="1"/>
    </xf>
    <xf numFmtId="14" fontId="13" fillId="0" borderId="4" xfId="0" applyNumberFormat="1" applyFont="1" applyBorder="1" applyAlignment="1">
      <alignment horizontal="left" vertical="center" wrapText="1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5" borderId="3" xfId="0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 applyProtection="1">
      <alignment horizontal="center" vertical="center"/>
    </xf>
    <xf numFmtId="0" fontId="5" fillId="5" borderId="9" xfId="0" applyFont="1" applyFill="1" applyBorder="1" applyAlignment="1" applyProtection="1">
      <alignment horizontal="center" vertical="center"/>
    </xf>
    <xf numFmtId="0" fontId="5" fillId="5" borderId="10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9" fontId="5" fillId="3" borderId="3" xfId="0" applyNumberFormat="1" applyFont="1" applyFill="1" applyBorder="1" applyAlignment="1" applyProtection="1">
      <alignment horizontal="center" vertical="center"/>
      <protection locked="0"/>
    </xf>
    <xf numFmtId="9" fontId="5" fillId="3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0" fontId="5" fillId="5" borderId="2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5" fillId="5" borderId="8" xfId="0" applyFont="1" applyFill="1" applyBorder="1" applyAlignment="1" applyProtection="1">
      <alignment horizontal="center" vertical="center"/>
    </xf>
    <xf numFmtId="9" fontId="5" fillId="4" borderId="3" xfId="0" applyNumberFormat="1" applyFont="1" applyFill="1" applyBorder="1" applyAlignment="1" applyProtection="1">
      <alignment horizontal="center" vertical="center"/>
    </xf>
    <xf numFmtId="9" fontId="5" fillId="4" borderId="4" xfId="0" applyNumberFormat="1" applyFont="1" applyFill="1" applyBorder="1" applyAlignment="1" applyProtection="1">
      <alignment horizontal="center" vertical="center"/>
    </xf>
    <xf numFmtId="181" fontId="5" fillId="4" borderId="3" xfId="0" applyNumberFormat="1" applyFont="1" applyFill="1" applyBorder="1" applyAlignment="1" applyProtection="1">
      <alignment horizontal="center" vertical="center"/>
    </xf>
    <xf numFmtId="181" fontId="5" fillId="4" borderId="4" xfId="0" applyNumberFormat="1" applyFont="1" applyFill="1" applyBorder="1" applyAlignment="1" applyProtection="1">
      <alignment horizontal="center" vertical="center"/>
    </xf>
    <xf numFmtId="177" fontId="5" fillId="4" borderId="3" xfId="0" applyNumberFormat="1" applyFont="1" applyFill="1" applyBorder="1" applyAlignment="1" applyProtection="1">
      <alignment horizontal="center" vertical="center"/>
    </xf>
    <xf numFmtId="177" fontId="5" fillId="4" borderId="4" xfId="0" applyNumberFormat="1" applyFont="1" applyFill="1" applyBorder="1" applyAlignment="1" applyProtection="1">
      <alignment horizontal="center" vertical="center"/>
    </xf>
    <xf numFmtId="14" fontId="13" fillId="0" borderId="3" xfId="0" applyNumberFormat="1" applyFont="1" applyBorder="1" applyAlignment="1">
      <alignment horizontal="center" vertical="center"/>
    </xf>
    <xf numFmtId="14" fontId="13" fillId="0" borderId="11" xfId="0" applyNumberFormat="1" applyFont="1" applyBorder="1" applyAlignment="1">
      <alignment horizontal="center" vertical="center"/>
    </xf>
    <xf numFmtId="14" fontId="13" fillId="0" borderId="4" xfId="0" applyNumberFormat="1" applyFont="1" applyBorder="1" applyAlignment="1">
      <alignment horizontal="center" vertical="center"/>
    </xf>
    <xf numFmtId="0" fontId="28" fillId="0" borderId="3" xfId="0" applyFont="1" applyBorder="1" applyAlignment="1" applyProtection="1">
      <alignment horizontal="center" vertical="center"/>
    </xf>
    <xf numFmtId="0" fontId="28" fillId="0" borderId="11" xfId="0" applyFont="1" applyBorder="1" applyAlignment="1" applyProtection="1">
      <alignment horizontal="center" vertical="center"/>
    </xf>
    <xf numFmtId="0" fontId="28" fillId="0" borderId="4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</cellXfs>
  <cellStyles count="4">
    <cellStyle name="一般" xfId="0" builtinId="0"/>
    <cellStyle name="標準_Calculate_01" xfId="3"/>
    <cellStyle name="標準_DCAP_stability_check_rev02" xfId="1"/>
    <cellStyle name="標準_TPS511xx_Ex-Parts-Guide_latest" xfId="2"/>
  </cellStyles>
  <dxfs count="1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984332541262487"/>
          <c:y val="9.0208515602216377E-2"/>
          <c:w val="0.70877781461474743"/>
          <c:h val="0.7262645815106402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'51285 (5V)'!$U$144:$U$145</c:f>
              <c:strCache>
                <c:ptCount val="1"/>
                <c:pt idx="0">
                  <c:v>Vripple/Vout %</c:v>
                </c:pt>
              </c:strCache>
            </c:strRef>
          </c:tx>
          <c:marker>
            <c:symbol val="none"/>
          </c:marker>
          <c:xVal>
            <c:numRef>
              <c:f>'51285 (5V)'!$B$146:$B$176</c:f>
              <c:numCache>
                <c:formatCode>General</c:formatCode>
                <c:ptCount val="31"/>
                <c:pt idx="0">
                  <c:v>8</c:v>
                </c:pt>
                <c:pt idx="1">
                  <c:v>8.1</c:v>
                </c:pt>
                <c:pt idx="2">
                  <c:v>8.1999999999999993</c:v>
                </c:pt>
                <c:pt idx="3">
                  <c:v>8.2999999999999989</c:v>
                </c:pt>
                <c:pt idx="4">
                  <c:v>8.3999999999999986</c:v>
                </c:pt>
                <c:pt idx="5">
                  <c:v>8.4999999999999982</c:v>
                </c:pt>
                <c:pt idx="6">
                  <c:v>8.5999999999999979</c:v>
                </c:pt>
                <c:pt idx="7">
                  <c:v>8.6999999999999975</c:v>
                </c:pt>
                <c:pt idx="8">
                  <c:v>8.7999999999999972</c:v>
                </c:pt>
                <c:pt idx="9">
                  <c:v>8.8999999999999968</c:v>
                </c:pt>
                <c:pt idx="10">
                  <c:v>8.9999999999999964</c:v>
                </c:pt>
                <c:pt idx="11">
                  <c:v>9.4999999999999964</c:v>
                </c:pt>
                <c:pt idx="12">
                  <c:v>9.9999999999999964</c:v>
                </c:pt>
                <c:pt idx="13">
                  <c:v>10.499999999999996</c:v>
                </c:pt>
                <c:pt idx="14">
                  <c:v>10.999999999999996</c:v>
                </c:pt>
                <c:pt idx="15">
                  <c:v>11.499999999999996</c:v>
                </c:pt>
                <c:pt idx="16">
                  <c:v>11.999999999999996</c:v>
                </c:pt>
                <c:pt idx="17">
                  <c:v>12.499999999999996</c:v>
                </c:pt>
                <c:pt idx="18">
                  <c:v>12.999999999999996</c:v>
                </c:pt>
                <c:pt idx="19">
                  <c:v>13.499999999999996</c:v>
                </c:pt>
                <c:pt idx="20">
                  <c:v>13.999999999999996</c:v>
                </c:pt>
                <c:pt idx="21">
                  <c:v>14.499999999999996</c:v>
                </c:pt>
                <c:pt idx="22">
                  <c:v>14.999999999999996</c:v>
                </c:pt>
                <c:pt idx="23">
                  <c:v>15.499999999999996</c:v>
                </c:pt>
                <c:pt idx="24">
                  <c:v>15.999999999999996</c:v>
                </c:pt>
                <c:pt idx="25">
                  <c:v>16.499999999999996</c:v>
                </c:pt>
                <c:pt idx="26">
                  <c:v>16.999999999999996</c:v>
                </c:pt>
                <c:pt idx="27">
                  <c:v>17.499999999999996</c:v>
                </c:pt>
                <c:pt idx="28">
                  <c:v>17.999999999999996</c:v>
                </c:pt>
                <c:pt idx="29">
                  <c:v>18.499999999999996</c:v>
                </c:pt>
                <c:pt idx="30">
                  <c:v>19</c:v>
                </c:pt>
              </c:numCache>
            </c:numRef>
          </c:xVal>
          <c:yVal>
            <c:numRef>
              <c:f>'51285 (5V)'!$U$146:$U$176</c:f>
              <c:numCache>
                <c:formatCode>0.00%</c:formatCode>
                <c:ptCount val="31"/>
                <c:pt idx="0">
                  <c:v>4.752712698215705E-3</c:v>
                </c:pt>
                <c:pt idx="1">
                  <c:v>4.8282590520490765E-3</c:v>
                </c:pt>
                <c:pt idx="2">
                  <c:v>4.9012589326399847E-3</c:v>
                </c:pt>
                <c:pt idx="3">
                  <c:v>4.9718451695781075E-3</c:v>
                </c:pt>
                <c:pt idx="4">
                  <c:v>5.0401411906147078E-3</c:v>
                </c:pt>
                <c:pt idx="5">
                  <c:v>5.1062618655346404E-3</c:v>
                </c:pt>
                <c:pt idx="6">
                  <c:v>5.1703142581818523E-3</c:v>
                </c:pt>
                <c:pt idx="7">
                  <c:v>5.2323982983753306E-3</c:v>
                </c:pt>
                <c:pt idx="8">
                  <c:v>5.2926073837341195E-3</c:v>
                </c:pt>
                <c:pt idx="9">
                  <c:v>5.3510289199944971E-3</c:v>
                </c:pt>
                <c:pt idx="10">
                  <c:v>5.4077448071979325E-3</c:v>
                </c:pt>
                <c:pt idx="11">
                  <c:v>5.6682724683762061E-3</c:v>
                </c:pt>
                <c:pt idx="12">
                  <c:v>5.8959399496729186E-3</c:v>
                </c:pt>
                <c:pt idx="13">
                  <c:v>6.0968024326561064E-3</c:v>
                </c:pt>
                <c:pt idx="14">
                  <c:v>6.275489669206059E-3</c:v>
                </c:pt>
                <c:pt idx="15">
                  <c:v>6.435608009588859E-3</c:v>
                </c:pt>
                <c:pt idx="16">
                  <c:v>6.580011969147162E-3</c:v>
                </c:pt>
                <c:pt idx="17">
                  <c:v>6.7109927102304585E-3</c:v>
                </c:pt>
                <c:pt idx="18">
                  <c:v>6.8304119463468939E-3</c:v>
                </c:pt>
                <c:pt idx="19">
                  <c:v>6.9397990248439255E-3</c:v>
                </c:pt>
                <c:pt idx="20">
                  <c:v>7.0404225829578757E-3</c:v>
                </c:pt>
                <c:pt idx="21">
                  <c:v>7.1333442825344965E-3</c:v>
                </c:pt>
                <c:pt idx="22">
                  <c:v>7.2194596815433497E-3</c:v>
                </c:pt>
                <c:pt idx="23">
                  <c:v>7.2995297214527811E-3</c:v>
                </c:pt>
                <c:pt idx="24">
                  <c:v>7.3742052674976204E-3</c:v>
                </c:pt>
                <c:pt idx="25">
                  <c:v>7.4440464372454987E-3</c:v>
                </c:pt>
                <c:pt idx="26">
                  <c:v>7.5095379717969582E-3</c:v>
                </c:pt>
                <c:pt idx="27">
                  <c:v>7.5711015686349692E-3</c:v>
                </c:pt>
                <c:pt idx="28">
                  <c:v>7.629105857880839E-3</c:v>
                </c:pt>
                <c:pt idx="29">
                  <c:v>7.683874533517222E-3</c:v>
                </c:pt>
                <c:pt idx="30">
                  <c:v>7.7356930274978669E-3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2430784"/>
        <c:axId val="462431360"/>
      </c:scatterChart>
      <c:valAx>
        <c:axId val="462430784"/>
        <c:scaling>
          <c:orientation val="minMax"/>
          <c:max val="25"/>
          <c:min val="5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lang="ja-JP" sz="1050"/>
                </a:pPr>
                <a:r>
                  <a:rPr lang="en-US" sz="1050"/>
                  <a:t>Input Voltage (V)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ja-JP" sz="1050">
                <a:latin typeface="+mn-lt"/>
              </a:defRPr>
            </a:pPr>
            <a:endParaRPr lang="zh-TW"/>
          </a:p>
        </c:txPr>
        <c:crossAx val="462431360"/>
        <c:crosses val="autoZero"/>
        <c:crossBetween val="midCat"/>
        <c:majorUnit val="5"/>
      </c:valAx>
      <c:valAx>
        <c:axId val="462431360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ja-JP" sz="1050"/>
                </a:pPr>
                <a:r>
                  <a:rPr lang="en-US" sz="1050"/>
                  <a:t>Vout ripple/  Vout  rate (%)</a:t>
                </a:r>
                <a:endParaRPr lang="ja-JP" sz="1050"/>
              </a:p>
            </c:rich>
          </c:tx>
          <c:layout>
            <c:manualLayout>
              <c:xMode val="edge"/>
              <c:yMode val="edge"/>
              <c:x val="2.8065514052217667E-2"/>
              <c:y val="0.17891326854356751"/>
            </c:manualLayout>
          </c:layout>
          <c:overlay val="0"/>
        </c:title>
        <c:numFmt formatCode="0.0%" sourceLinked="0"/>
        <c:majorTickMark val="none"/>
        <c:minorTickMark val="none"/>
        <c:tickLblPos val="nextTo"/>
        <c:spPr>
          <a:ln w="19050"/>
        </c:spPr>
        <c:txPr>
          <a:bodyPr/>
          <a:lstStyle/>
          <a:p>
            <a:pPr>
              <a:defRPr lang="ja-JP" sz="1050">
                <a:latin typeface="+mn-lt"/>
              </a:defRPr>
            </a:pPr>
            <a:endParaRPr lang="zh-TW"/>
          </a:p>
        </c:txPr>
        <c:crossAx val="462430784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0"/>
    <c:dispBlanksAs val="gap"/>
    <c:showDLblsOverMax val="0"/>
  </c:chart>
  <c:txPr>
    <a:bodyPr/>
    <a:lstStyle/>
    <a:p>
      <a:pPr>
        <a:defRPr sz="1000">
          <a:latin typeface="+mn-lt"/>
          <a:cs typeface="Arial" pitchFamily="34" charset="0"/>
        </a:defRPr>
      </a:pPr>
      <a:endParaRPr lang="zh-TW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100"/>
            </a:pPr>
            <a:r>
              <a:rPr lang="en-US" altLang="ja-JP" sz="1100"/>
              <a:t>Gain/ Phase at Vin (min)</a:t>
            </a:r>
            <a:endParaRPr lang="ja-JP" altLang="en-US" sz="11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058724152944032"/>
          <c:y val="0.11936819893924334"/>
          <c:w val="0.78432010070984837"/>
          <c:h val="0.7159684183558859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'51285 (3.3V)'!$C$229</c:f>
              <c:strCache>
                <c:ptCount val="1"/>
                <c:pt idx="0">
                  <c:v>Gain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'51285 (3.3V)'!$B$230:$B$302</c:f>
            </c:numRef>
          </c:xVal>
          <c:yVal>
            <c:numRef>
              <c:f>'51285 (3.3V)'!$C$230:$C$302</c:f>
            </c:numRef>
          </c:yVal>
          <c:smooth val="1"/>
        </c:ser>
        <c:ser>
          <c:idx val="1"/>
          <c:order val="1"/>
          <c:tx>
            <c:strRef>
              <c:f>'51285 (3.3V)'!$D$229</c:f>
              <c:strCache>
                <c:ptCount val="1"/>
                <c:pt idx="0">
                  <c:v>Phase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'51285 (3.3V)'!$B$230:$B$302</c:f>
            </c:numRef>
          </c:xVal>
          <c:yVal>
            <c:numRef>
              <c:f>'51285 (3.3V)'!$D$230:$D$302</c:f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575232"/>
        <c:axId val="462471168"/>
      </c:scatterChart>
      <c:valAx>
        <c:axId val="465575232"/>
        <c:scaling>
          <c:logBase val="10"/>
          <c:orientation val="minMax"/>
          <c:max val="1000000"/>
          <c:min val="10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 altLang="ja-JP" b="0"/>
                  <a:t>Frequency (Hz)</a:t>
                </a:r>
                <a:endParaRPr lang="ja-JP" altLang="en-US" b="0"/>
              </a:p>
            </c:rich>
          </c:tx>
          <c:overlay val="0"/>
        </c:title>
        <c:numFmt formatCode="[&gt;=1000000]#,,&quot;M&quot;;[&gt;=1000]#,&quot;k&quot;;#" sourceLinked="0"/>
        <c:majorTickMark val="none"/>
        <c:minorTickMark val="none"/>
        <c:tickLblPos val="nextTo"/>
        <c:txPr>
          <a:bodyPr/>
          <a:lstStyle/>
          <a:p>
            <a:pPr>
              <a:defRPr lang="ja-JP"/>
            </a:pPr>
            <a:endParaRPr lang="zh-TW"/>
          </a:p>
        </c:txPr>
        <c:crossAx val="462471168"/>
        <c:crossesAt val="-50"/>
        <c:crossBetween val="midCat"/>
      </c:valAx>
      <c:valAx>
        <c:axId val="462471168"/>
        <c:scaling>
          <c:orientation val="minMax"/>
          <c:max val="150"/>
          <c:min val="-5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 altLang="ja-JP" b="0"/>
                  <a:t>Gain (dB)/ Phase (deg.)</a:t>
                </a:r>
                <a:endParaRPr lang="ja-JP" altLang="en-US" b="0"/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ja-JP"/>
            </a:pPr>
            <a:endParaRPr lang="zh-TW"/>
          </a:p>
        </c:txPr>
        <c:crossAx val="465575232"/>
        <c:crossesAt val="100"/>
        <c:crossBetween val="midCat"/>
        <c:majorUnit val="50"/>
        <c:minorUnit val="10"/>
      </c:valAx>
      <c:spPr>
        <a:ln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35535424461437"/>
          <c:y val="0.14805241108833347"/>
          <c:w val="0.16644647693604556"/>
          <c:h val="0.1287421776063854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lang="ja-JP"/>
          </a:pPr>
          <a:endParaRPr lang="zh-TW"/>
        </a:p>
      </c:txPr>
    </c:legend>
    <c:plotVisOnly val="1"/>
    <c:dispBlanksAs val="gap"/>
    <c:showDLblsOverMax val="0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100"/>
            </a:pPr>
            <a:r>
              <a:rPr lang="en-US" altLang="ja-JP" sz="1100"/>
              <a:t>Gain/ Phase at Vin (max)</a:t>
            </a:r>
            <a:endParaRPr lang="ja-JP" altLang="en-US" sz="11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058724152944032"/>
          <c:y val="0.11936819893924334"/>
          <c:w val="0.78432010070984837"/>
          <c:h val="0.7159684183558859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'51285 (3.3V)'!$G$229</c:f>
              <c:strCache>
                <c:ptCount val="1"/>
                <c:pt idx="0">
                  <c:v>Gain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'51285 (3.3V)'!$F$230:$F$302</c:f>
            </c:numRef>
          </c:xVal>
          <c:yVal>
            <c:numRef>
              <c:f>'51285 (3.3V)'!$G$230:$G$302</c:f>
            </c:numRef>
          </c:yVal>
          <c:smooth val="1"/>
        </c:ser>
        <c:ser>
          <c:idx val="1"/>
          <c:order val="1"/>
          <c:tx>
            <c:strRef>
              <c:f>'51285 (3.3V)'!$H$229</c:f>
              <c:strCache>
                <c:ptCount val="1"/>
                <c:pt idx="0">
                  <c:v>Phase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'51285 (3.3V)'!$F$230:$F$302</c:f>
            </c:numRef>
          </c:xVal>
          <c:yVal>
            <c:numRef>
              <c:f>'51285 (3.3V)'!$H$230:$H$302</c:f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2473472"/>
        <c:axId val="462474048"/>
      </c:scatterChart>
      <c:valAx>
        <c:axId val="462473472"/>
        <c:scaling>
          <c:logBase val="10"/>
          <c:orientation val="minMax"/>
          <c:max val="1000000"/>
          <c:min val="10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 altLang="ja-JP" b="0"/>
                  <a:t>Frequency (Hz)</a:t>
                </a:r>
                <a:endParaRPr lang="ja-JP" altLang="en-US" b="0"/>
              </a:p>
            </c:rich>
          </c:tx>
          <c:overlay val="0"/>
        </c:title>
        <c:numFmt formatCode="[&gt;=1000000]#,,&quot;M&quot;;[&gt;=1000]#,&quot;k&quot;;#" sourceLinked="0"/>
        <c:majorTickMark val="none"/>
        <c:minorTickMark val="none"/>
        <c:tickLblPos val="nextTo"/>
        <c:txPr>
          <a:bodyPr/>
          <a:lstStyle/>
          <a:p>
            <a:pPr>
              <a:defRPr lang="ja-JP"/>
            </a:pPr>
            <a:endParaRPr lang="zh-TW"/>
          </a:p>
        </c:txPr>
        <c:crossAx val="462474048"/>
        <c:crossesAt val="-50"/>
        <c:crossBetween val="midCat"/>
      </c:valAx>
      <c:valAx>
        <c:axId val="462474048"/>
        <c:scaling>
          <c:orientation val="minMax"/>
          <c:max val="150"/>
          <c:min val="-5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 altLang="ja-JP" b="0"/>
                  <a:t>Gain (dB)/ Phase (deg.)</a:t>
                </a:r>
                <a:endParaRPr lang="ja-JP" altLang="en-US" b="0"/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ja-JP"/>
            </a:pPr>
            <a:endParaRPr lang="zh-TW"/>
          </a:p>
        </c:txPr>
        <c:crossAx val="462473472"/>
        <c:crossesAt val="100"/>
        <c:crossBetween val="midCat"/>
        <c:majorUnit val="50"/>
        <c:minorUnit val="10"/>
      </c:valAx>
      <c:spPr>
        <a:ln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35535424461437"/>
          <c:y val="0.14805241108833347"/>
          <c:w val="0.16644647693604556"/>
          <c:h val="0.1287421776063854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lang="ja-JP"/>
          </a:pPr>
          <a:endParaRPr lang="zh-TW"/>
        </a:p>
      </c:txPr>
    </c:legend>
    <c:plotVisOnly val="1"/>
    <c:dispBlanksAs val="gap"/>
    <c:showDLblsOverMax val="0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81444444444627"/>
          <c:y val="8.5592708333333545E-2"/>
          <c:w val="0.77764833333334382"/>
          <c:h val="0.743280902777777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'51285 (3.3V)'!$P$138</c:f>
              <c:strCache>
                <c:ptCount val="1"/>
                <c:pt idx="0">
                  <c:v>fsw/4</c:v>
                </c:pt>
              </c:strCache>
            </c:strRef>
          </c:tx>
          <c:marker>
            <c:symbol val="none"/>
          </c:marker>
          <c:xVal>
            <c:numRef>
              <c:f>'51285 (3.3V)'!$B$140:$B$170</c:f>
              <c:numCache>
                <c:formatCode>General</c:formatCode>
                <c:ptCount val="31"/>
                <c:pt idx="0">
                  <c:v>8</c:v>
                </c:pt>
                <c:pt idx="1">
                  <c:v>8.1</c:v>
                </c:pt>
                <c:pt idx="2">
                  <c:v>8.1999999999999993</c:v>
                </c:pt>
                <c:pt idx="3">
                  <c:v>8.2999999999999989</c:v>
                </c:pt>
                <c:pt idx="4">
                  <c:v>8.3999999999999986</c:v>
                </c:pt>
                <c:pt idx="5">
                  <c:v>8.4999999999999982</c:v>
                </c:pt>
                <c:pt idx="6">
                  <c:v>8.5999999999999979</c:v>
                </c:pt>
                <c:pt idx="7">
                  <c:v>8.6999999999999975</c:v>
                </c:pt>
                <c:pt idx="8">
                  <c:v>8.7999999999999972</c:v>
                </c:pt>
                <c:pt idx="9">
                  <c:v>8.8999999999999968</c:v>
                </c:pt>
                <c:pt idx="10">
                  <c:v>8.9999999999999964</c:v>
                </c:pt>
                <c:pt idx="11">
                  <c:v>9.5499999999999972</c:v>
                </c:pt>
                <c:pt idx="12">
                  <c:v>10.099999999999998</c:v>
                </c:pt>
                <c:pt idx="13">
                  <c:v>10.649999999999999</c:v>
                </c:pt>
                <c:pt idx="14">
                  <c:v>11.2</c:v>
                </c:pt>
                <c:pt idx="15">
                  <c:v>11.75</c:v>
                </c:pt>
                <c:pt idx="16">
                  <c:v>12.3</c:v>
                </c:pt>
                <c:pt idx="17">
                  <c:v>12.850000000000001</c:v>
                </c:pt>
                <c:pt idx="18">
                  <c:v>13.400000000000002</c:v>
                </c:pt>
                <c:pt idx="19">
                  <c:v>13.950000000000003</c:v>
                </c:pt>
                <c:pt idx="20">
                  <c:v>14.500000000000004</c:v>
                </c:pt>
                <c:pt idx="21">
                  <c:v>15.050000000000004</c:v>
                </c:pt>
                <c:pt idx="22">
                  <c:v>15.600000000000005</c:v>
                </c:pt>
                <c:pt idx="23">
                  <c:v>16.150000000000006</c:v>
                </c:pt>
                <c:pt idx="24">
                  <c:v>16.700000000000006</c:v>
                </c:pt>
                <c:pt idx="25">
                  <c:v>17.250000000000007</c:v>
                </c:pt>
                <c:pt idx="26">
                  <c:v>17.800000000000008</c:v>
                </c:pt>
                <c:pt idx="27">
                  <c:v>18.350000000000009</c:v>
                </c:pt>
                <c:pt idx="28">
                  <c:v>18.900000000000009</c:v>
                </c:pt>
                <c:pt idx="29">
                  <c:v>19.45000000000001</c:v>
                </c:pt>
                <c:pt idx="30">
                  <c:v>20</c:v>
                </c:pt>
              </c:numCache>
            </c:numRef>
          </c:xVal>
          <c:yVal>
            <c:numRef>
              <c:f>'51285 (3.3V)'!$P$140:$P$170</c:f>
              <c:numCache>
                <c:formatCode>0.0_ </c:formatCode>
                <c:ptCount val="31"/>
                <c:pt idx="0">
                  <c:v>108.92621331744814</c:v>
                </c:pt>
                <c:pt idx="1">
                  <c:v>109.18134253659977</c:v>
                </c:pt>
                <c:pt idx="2">
                  <c:v>109.42921605097399</c:v>
                </c:pt>
                <c:pt idx="3">
                  <c:v>109.6701180570098</c:v>
                </c:pt>
                <c:pt idx="4">
                  <c:v>109.90431797873138</c:v>
                </c:pt>
                <c:pt idx="5">
                  <c:v>110.13207142462637</c:v>
                </c:pt>
                <c:pt idx="6">
                  <c:v>110.35362107033522</c:v>
                </c:pt>
                <c:pt idx="7">
                  <c:v>110.56919747384865</c:v>
                </c:pt>
                <c:pt idx="8">
                  <c:v>110.77901982921944</c:v>
                </c:pt>
                <c:pt idx="9">
                  <c:v>110.9832966641857</c:v>
                </c:pt>
                <c:pt idx="10">
                  <c:v>111.18222648656187</c:v>
                </c:pt>
                <c:pt idx="11">
                  <c:v>112.18878457704132</c:v>
                </c:pt>
                <c:pt idx="12">
                  <c:v>113.06590163945964</c:v>
                </c:pt>
                <c:pt idx="13">
                  <c:v>113.83482762447893</c:v>
                </c:pt>
                <c:pt idx="14">
                  <c:v>114.51238958580633</c:v>
                </c:pt>
                <c:pt idx="15">
                  <c:v>115.1120902042488</c:v>
                </c:pt>
                <c:pt idx="16">
                  <c:v>115.64489309071716</c:v>
                </c:pt>
                <c:pt idx="17">
                  <c:v>116.11979473259325</c:v>
                </c:pt>
                <c:pt idx="18">
                  <c:v>116.54424801190294</c:v>
                </c:pt>
                <c:pt idx="19">
                  <c:v>116.92448050897295</c:v>
                </c:pt>
                <c:pt idx="20">
                  <c:v>117.26573695831701</c:v>
                </c:pt>
                <c:pt idx="21">
                  <c:v>117.57246619006409</c:v>
                </c:pt>
                <c:pt idx="22">
                  <c:v>117.84846687520509</c:v>
                </c:pt>
                <c:pt idx="23">
                  <c:v>118.09700231301635</c:v>
                </c:pt>
                <c:pt idx="24">
                  <c:v>118.32089168480005</c:v>
                </c:pt>
                <c:pt idx="25">
                  <c:v>118.52258322691517</c:v>
                </c:pt>
                <c:pt idx="26">
                  <c:v>118.7042133758426</c:v>
                </c:pt>
                <c:pt idx="27">
                  <c:v>118.86765493039626</c:v>
                </c:pt>
                <c:pt idx="28">
                  <c:v>119.01455654235092</c:v>
                </c:pt>
                <c:pt idx="29">
                  <c:v>119.14637530633684</c:v>
                </c:pt>
                <c:pt idx="30">
                  <c:v>119.2644038177452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'51285 (3.3V)'!$Q$138</c:f>
              <c:strCache>
                <c:ptCount val="1"/>
                <c:pt idx="0">
                  <c:v>fo by Cout: ESR</c:v>
                </c:pt>
              </c:strCache>
            </c:strRef>
          </c:tx>
          <c:marker>
            <c:symbol val="none"/>
          </c:marker>
          <c:xVal>
            <c:numRef>
              <c:f>'51285 (3.3V)'!$B$140:$B$170</c:f>
              <c:numCache>
                <c:formatCode>General</c:formatCode>
                <c:ptCount val="31"/>
                <c:pt idx="0">
                  <c:v>8</c:v>
                </c:pt>
                <c:pt idx="1">
                  <c:v>8.1</c:v>
                </c:pt>
                <c:pt idx="2">
                  <c:v>8.1999999999999993</c:v>
                </c:pt>
                <c:pt idx="3">
                  <c:v>8.2999999999999989</c:v>
                </c:pt>
                <c:pt idx="4">
                  <c:v>8.3999999999999986</c:v>
                </c:pt>
                <c:pt idx="5">
                  <c:v>8.4999999999999982</c:v>
                </c:pt>
                <c:pt idx="6">
                  <c:v>8.5999999999999979</c:v>
                </c:pt>
                <c:pt idx="7">
                  <c:v>8.6999999999999975</c:v>
                </c:pt>
                <c:pt idx="8">
                  <c:v>8.7999999999999972</c:v>
                </c:pt>
                <c:pt idx="9">
                  <c:v>8.8999999999999968</c:v>
                </c:pt>
                <c:pt idx="10">
                  <c:v>8.9999999999999964</c:v>
                </c:pt>
                <c:pt idx="11">
                  <c:v>9.5499999999999972</c:v>
                </c:pt>
                <c:pt idx="12">
                  <c:v>10.099999999999998</c:v>
                </c:pt>
                <c:pt idx="13">
                  <c:v>10.649999999999999</c:v>
                </c:pt>
                <c:pt idx="14">
                  <c:v>11.2</c:v>
                </c:pt>
                <c:pt idx="15">
                  <c:v>11.75</c:v>
                </c:pt>
                <c:pt idx="16">
                  <c:v>12.3</c:v>
                </c:pt>
                <c:pt idx="17">
                  <c:v>12.850000000000001</c:v>
                </c:pt>
                <c:pt idx="18">
                  <c:v>13.400000000000002</c:v>
                </c:pt>
                <c:pt idx="19">
                  <c:v>13.950000000000003</c:v>
                </c:pt>
                <c:pt idx="20">
                  <c:v>14.500000000000004</c:v>
                </c:pt>
                <c:pt idx="21">
                  <c:v>15.050000000000004</c:v>
                </c:pt>
                <c:pt idx="22">
                  <c:v>15.600000000000005</c:v>
                </c:pt>
                <c:pt idx="23">
                  <c:v>16.150000000000006</c:v>
                </c:pt>
                <c:pt idx="24">
                  <c:v>16.700000000000006</c:v>
                </c:pt>
                <c:pt idx="25">
                  <c:v>17.250000000000007</c:v>
                </c:pt>
                <c:pt idx="26">
                  <c:v>17.800000000000008</c:v>
                </c:pt>
                <c:pt idx="27">
                  <c:v>18.350000000000009</c:v>
                </c:pt>
                <c:pt idx="28">
                  <c:v>18.900000000000009</c:v>
                </c:pt>
                <c:pt idx="29">
                  <c:v>19.45000000000001</c:v>
                </c:pt>
                <c:pt idx="30">
                  <c:v>20</c:v>
                </c:pt>
              </c:numCache>
            </c:numRef>
          </c:xVal>
          <c:yVal>
            <c:numRef>
              <c:f>'51285 (3.3V)'!$Q$140:$Q$170</c:f>
              <c:numCache>
                <c:formatCode>0.0_ </c:formatCode>
                <c:ptCount val="31"/>
                <c:pt idx="0">
                  <c:v>19.291508253563077</c:v>
                </c:pt>
                <c:pt idx="1">
                  <c:v>19.291508253563077</c:v>
                </c:pt>
                <c:pt idx="2">
                  <c:v>19.291508253563077</c:v>
                </c:pt>
                <c:pt idx="3">
                  <c:v>19.291508253563077</c:v>
                </c:pt>
                <c:pt idx="4">
                  <c:v>19.291508253563077</c:v>
                </c:pt>
                <c:pt idx="5">
                  <c:v>19.291508253563077</c:v>
                </c:pt>
                <c:pt idx="6">
                  <c:v>19.291508253563077</c:v>
                </c:pt>
                <c:pt idx="7">
                  <c:v>19.291508253563077</c:v>
                </c:pt>
                <c:pt idx="8">
                  <c:v>19.291508253563077</c:v>
                </c:pt>
                <c:pt idx="9">
                  <c:v>19.291508253563077</c:v>
                </c:pt>
                <c:pt idx="10">
                  <c:v>19.291508253563077</c:v>
                </c:pt>
                <c:pt idx="11">
                  <c:v>19.291508253563077</c:v>
                </c:pt>
                <c:pt idx="12">
                  <c:v>19.291508253563077</c:v>
                </c:pt>
                <c:pt idx="13">
                  <c:v>19.291508253563077</c:v>
                </c:pt>
                <c:pt idx="14">
                  <c:v>19.291508253563077</c:v>
                </c:pt>
                <c:pt idx="15">
                  <c:v>19.291508253563077</c:v>
                </c:pt>
                <c:pt idx="16">
                  <c:v>19.291508253563077</c:v>
                </c:pt>
                <c:pt idx="17">
                  <c:v>19.291508253563077</c:v>
                </c:pt>
                <c:pt idx="18">
                  <c:v>19.291508253563077</c:v>
                </c:pt>
                <c:pt idx="19">
                  <c:v>19.291508253563077</c:v>
                </c:pt>
                <c:pt idx="20">
                  <c:v>19.291508253563077</c:v>
                </c:pt>
                <c:pt idx="21">
                  <c:v>19.291508253563077</c:v>
                </c:pt>
                <c:pt idx="22">
                  <c:v>19.291508253563077</c:v>
                </c:pt>
                <c:pt idx="23">
                  <c:v>19.291508253563077</c:v>
                </c:pt>
                <c:pt idx="24">
                  <c:v>19.291508253563077</c:v>
                </c:pt>
                <c:pt idx="25">
                  <c:v>19.291508253563077</c:v>
                </c:pt>
                <c:pt idx="26">
                  <c:v>19.291508253563077</c:v>
                </c:pt>
                <c:pt idx="27">
                  <c:v>19.291508253563077</c:v>
                </c:pt>
                <c:pt idx="28">
                  <c:v>19.291508253563077</c:v>
                </c:pt>
                <c:pt idx="29">
                  <c:v>19.291508253563077</c:v>
                </c:pt>
                <c:pt idx="30">
                  <c:v>19.291508253563077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2476352"/>
        <c:axId val="462476928"/>
      </c:scatterChart>
      <c:valAx>
        <c:axId val="462476352"/>
        <c:scaling>
          <c:orientation val="minMax"/>
          <c:max val="25"/>
          <c:min val="5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/>
                  <a:t>Input Voltage (V)</a:t>
                </a:r>
              </a:p>
            </c:rich>
          </c:tx>
          <c:layout>
            <c:manualLayout>
              <c:xMode val="edge"/>
              <c:yMode val="edge"/>
              <c:x val="0.41887472222222616"/>
              <c:y val="0.9081895833333333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ja-JP"/>
            </a:pPr>
            <a:endParaRPr lang="zh-TW"/>
          </a:p>
        </c:txPr>
        <c:crossAx val="462476928"/>
        <c:crosses val="autoZero"/>
        <c:crossBetween val="midCat"/>
        <c:majorUnit val="5"/>
      </c:valAx>
      <c:valAx>
        <c:axId val="462476928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/>
                  <a:t>fo/ 1/4 of fsw (kHz)</a:t>
                </a:r>
                <a:endParaRPr lang="ja-JP"/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spPr>
          <a:ln w="19050"/>
        </c:spPr>
        <c:txPr>
          <a:bodyPr/>
          <a:lstStyle/>
          <a:p>
            <a:pPr>
              <a:defRPr lang="ja-JP"/>
            </a:pPr>
            <a:endParaRPr lang="zh-TW"/>
          </a:p>
        </c:txPr>
        <c:crossAx val="462476352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58998217550615051"/>
          <c:y val="0.67393318147304482"/>
          <c:w val="0.34627016867605787"/>
          <c:h val="0.13898976750913036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lang="ja-JP"/>
          </a:pPr>
          <a:endParaRPr lang="zh-TW"/>
        </a:p>
      </c:txPr>
    </c:legend>
    <c:plotVisOnly val="0"/>
    <c:dispBlanksAs val="gap"/>
    <c:showDLblsOverMax val="0"/>
  </c:chart>
  <c:txPr>
    <a:bodyPr/>
    <a:lstStyle/>
    <a:p>
      <a:pPr>
        <a:defRPr sz="1050">
          <a:latin typeface="+mn-lt"/>
          <a:cs typeface="Arial" pitchFamily="34" charset="0"/>
        </a:defRPr>
      </a:pPr>
      <a:endParaRPr lang="zh-TW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984332541262495"/>
          <c:y val="9.0208515602216377E-2"/>
          <c:w val="0.70877781461474776"/>
          <c:h val="0.7262645815106399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'51285 (3.3V)'!$Z$138:$Z$139</c:f>
              <c:strCache>
                <c:ptCount val="1"/>
                <c:pt idx="0">
                  <c:v>Vout by Max-duty V</c:v>
                </c:pt>
              </c:strCache>
            </c:strRef>
          </c:tx>
          <c:marker>
            <c:symbol val="none"/>
          </c:marker>
          <c:xVal>
            <c:numRef>
              <c:f>'51285 (3.3V)'!$B$140:$B$170</c:f>
            </c:numRef>
          </c:xVal>
          <c:yVal>
            <c:numRef>
              <c:f>'51285 (3.3V)'!$Z$140:$Z$170</c:f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616896"/>
        <c:axId val="465617472"/>
      </c:scatterChart>
      <c:valAx>
        <c:axId val="465616896"/>
        <c:scaling>
          <c:orientation val="minMax"/>
          <c:max val="25"/>
          <c:min val="5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/>
                  <a:t>Input Voltage (V)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ja-JP"/>
            </a:pPr>
            <a:endParaRPr lang="zh-TW"/>
          </a:p>
        </c:txPr>
        <c:crossAx val="465617472"/>
        <c:crosses val="autoZero"/>
        <c:crossBetween val="midCat"/>
        <c:majorUnit val="5"/>
      </c:valAx>
      <c:valAx>
        <c:axId val="465617472"/>
        <c:scaling>
          <c:orientation val="minMax"/>
          <c:max val="5.25"/>
          <c:min val="4.7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/>
                  <a:t>Output Voltage</a:t>
                </a:r>
                <a:r>
                  <a:rPr lang="en-US" baseline="0"/>
                  <a:t> (V)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2.7906944444444456E-2"/>
              <c:y val="0.29814409722222501"/>
            </c:manualLayout>
          </c:layout>
          <c:overlay val="0"/>
        </c:title>
        <c:numFmt formatCode="#,##0.00_);[Red]\(#,##0.00\)" sourceLinked="0"/>
        <c:majorTickMark val="none"/>
        <c:minorTickMark val="none"/>
        <c:tickLblPos val="nextTo"/>
        <c:spPr>
          <a:ln w="19050"/>
        </c:spPr>
        <c:txPr>
          <a:bodyPr/>
          <a:lstStyle/>
          <a:p>
            <a:pPr>
              <a:defRPr lang="ja-JP"/>
            </a:pPr>
            <a:endParaRPr lang="zh-TW"/>
          </a:p>
        </c:txPr>
        <c:crossAx val="465616896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txPr>
    <a:bodyPr/>
    <a:lstStyle/>
    <a:p>
      <a:pPr>
        <a:defRPr sz="1050">
          <a:latin typeface="+mn-lt"/>
          <a:cs typeface="Arial" pitchFamily="34" charset="0"/>
        </a:defRPr>
      </a:pPr>
      <a:endParaRPr lang="zh-TW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984332541262495"/>
          <c:y val="9.0208515602216377E-2"/>
          <c:w val="0.70877781461474776"/>
          <c:h val="0.72626458151063999"/>
        </c:manualLayout>
      </c:layout>
      <c:scatterChart>
        <c:scatterStyle val="lineMarker"/>
        <c:varyColors val="0"/>
        <c:ser>
          <c:idx val="0"/>
          <c:order val="0"/>
          <c:tx>
            <c:strRef>
              <c:f>'51285 (3.3V)'!$Z$138:$Z$139</c:f>
              <c:strCache>
                <c:ptCount val="1"/>
                <c:pt idx="0">
                  <c:v>Vout by Max-duty V</c:v>
                </c:pt>
              </c:strCache>
            </c:strRef>
          </c:tx>
          <c:marker>
            <c:symbol val="none"/>
          </c:marker>
          <c:xVal>
            <c:numRef>
              <c:f>'51285 (3.3V)'!$B$140:$B$170</c:f>
            </c:numRef>
          </c:xVal>
          <c:yVal>
            <c:numRef>
              <c:f>'51285 (3.3V)'!$Z$140:$Z$170</c:f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619200"/>
        <c:axId val="465619776"/>
      </c:scatterChart>
      <c:valAx>
        <c:axId val="465619200"/>
        <c:scaling>
          <c:orientation val="minMax"/>
          <c:max val="7"/>
          <c:min val="5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/>
                  <a:t>Input Voltage (V)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ja-JP"/>
            </a:pPr>
            <a:endParaRPr lang="zh-TW"/>
          </a:p>
        </c:txPr>
        <c:crossAx val="465619776"/>
        <c:crosses val="autoZero"/>
        <c:crossBetween val="midCat"/>
        <c:minorUnit val="0.1"/>
      </c:valAx>
      <c:valAx>
        <c:axId val="465619776"/>
        <c:scaling>
          <c:orientation val="minMax"/>
          <c:max val="5.25"/>
          <c:min val="4.7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/>
                  <a:t>Output Voltage</a:t>
                </a:r>
                <a:r>
                  <a:rPr lang="en-US" baseline="0"/>
                  <a:t> (V)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2.7906944444444456E-2"/>
              <c:y val="0.29814409722222501"/>
            </c:manualLayout>
          </c:layout>
          <c:overlay val="0"/>
        </c:title>
        <c:numFmt formatCode="#,##0.00_);[Red]\(#,##0.00\)" sourceLinked="0"/>
        <c:majorTickMark val="none"/>
        <c:minorTickMark val="none"/>
        <c:tickLblPos val="nextTo"/>
        <c:spPr>
          <a:ln w="19050"/>
        </c:spPr>
        <c:txPr>
          <a:bodyPr/>
          <a:lstStyle/>
          <a:p>
            <a:pPr>
              <a:defRPr lang="ja-JP"/>
            </a:pPr>
            <a:endParaRPr lang="zh-TW"/>
          </a:p>
        </c:txPr>
        <c:crossAx val="465619200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txPr>
    <a:bodyPr/>
    <a:lstStyle/>
    <a:p>
      <a:pPr>
        <a:defRPr sz="1050">
          <a:latin typeface="+mn-lt"/>
          <a:cs typeface="Arial" pitchFamily="34" charset="0"/>
        </a:defRPr>
      </a:pPr>
      <a:endParaRPr lang="zh-TW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'51285_Duty'!$W$128</c:f>
              <c:strCache>
                <c:ptCount val="1"/>
                <c:pt idx="0">
                  <c:v>51275_300k (min)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'51285_Duty'!$B$129:$B$378</c:f>
              <c:numCache>
                <c:formatCode>0.00_);[Red]\(0.00\)</c:formatCode>
                <c:ptCount val="250"/>
                <c:pt idx="0">
                  <c:v>3.5</c:v>
                </c:pt>
                <c:pt idx="1">
                  <c:v>3.52</c:v>
                </c:pt>
                <c:pt idx="2">
                  <c:v>3.54</c:v>
                </c:pt>
                <c:pt idx="3">
                  <c:v>3.56</c:v>
                </c:pt>
                <c:pt idx="4">
                  <c:v>3.58</c:v>
                </c:pt>
                <c:pt idx="5">
                  <c:v>3.6</c:v>
                </c:pt>
                <c:pt idx="6">
                  <c:v>3.62</c:v>
                </c:pt>
                <c:pt idx="7">
                  <c:v>3.64</c:v>
                </c:pt>
                <c:pt idx="8">
                  <c:v>3.66</c:v>
                </c:pt>
                <c:pt idx="9">
                  <c:v>3.68</c:v>
                </c:pt>
                <c:pt idx="10">
                  <c:v>3.7</c:v>
                </c:pt>
                <c:pt idx="11">
                  <c:v>3.72</c:v>
                </c:pt>
                <c:pt idx="12">
                  <c:v>3.74</c:v>
                </c:pt>
                <c:pt idx="13">
                  <c:v>3.7600000000000002</c:v>
                </c:pt>
                <c:pt idx="14">
                  <c:v>3.7800000000000002</c:v>
                </c:pt>
                <c:pt idx="15">
                  <c:v>3.8000000000000003</c:v>
                </c:pt>
                <c:pt idx="16">
                  <c:v>3.8200000000000003</c:v>
                </c:pt>
                <c:pt idx="17">
                  <c:v>3.8400000000000003</c:v>
                </c:pt>
                <c:pt idx="18">
                  <c:v>3.8600000000000003</c:v>
                </c:pt>
                <c:pt idx="19">
                  <c:v>3.8800000000000003</c:v>
                </c:pt>
                <c:pt idx="20">
                  <c:v>3.9000000000000004</c:v>
                </c:pt>
                <c:pt idx="21">
                  <c:v>3.9200000000000004</c:v>
                </c:pt>
                <c:pt idx="22">
                  <c:v>3.9400000000000004</c:v>
                </c:pt>
                <c:pt idx="23">
                  <c:v>3.9600000000000004</c:v>
                </c:pt>
                <c:pt idx="24">
                  <c:v>3.9800000000000004</c:v>
                </c:pt>
                <c:pt idx="25">
                  <c:v>4</c:v>
                </c:pt>
                <c:pt idx="26">
                  <c:v>4.0199999999999996</c:v>
                </c:pt>
                <c:pt idx="27">
                  <c:v>4.0399999999999991</c:v>
                </c:pt>
                <c:pt idx="28">
                  <c:v>4.0599999999999987</c:v>
                </c:pt>
                <c:pt idx="29">
                  <c:v>4.0799999999999983</c:v>
                </c:pt>
                <c:pt idx="30">
                  <c:v>4.0999999999999979</c:v>
                </c:pt>
                <c:pt idx="31">
                  <c:v>4.1199999999999974</c:v>
                </c:pt>
                <c:pt idx="32">
                  <c:v>4.139999999999997</c:v>
                </c:pt>
                <c:pt idx="33">
                  <c:v>4.1599999999999966</c:v>
                </c:pt>
                <c:pt idx="34">
                  <c:v>4.1799999999999962</c:v>
                </c:pt>
                <c:pt idx="35">
                  <c:v>4.1999999999999957</c:v>
                </c:pt>
                <c:pt idx="36">
                  <c:v>4.2199999999999953</c:v>
                </c:pt>
                <c:pt idx="37">
                  <c:v>4.2399999999999949</c:v>
                </c:pt>
                <c:pt idx="38">
                  <c:v>4.2599999999999945</c:v>
                </c:pt>
                <c:pt idx="39">
                  <c:v>4.279999999999994</c:v>
                </c:pt>
                <c:pt idx="40">
                  <c:v>4.2999999999999936</c:v>
                </c:pt>
                <c:pt idx="41">
                  <c:v>4.3199999999999932</c:v>
                </c:pt>
                <c:pt idx="42">
                  <c:v>4.3399999999999928</c:v>
                </c:pt>
                <c:pt idx="43">
                  <c:v>4.3599999999999923</c:v>
                </c:pt>
                <c:pt idx="44">
                  <c:v>4.3799999999999919</c:v>
                </c:pt>
                <c:pt idx="45">
                  <c:v>4.3999999999999915</c:v>
                </c:pt>
                <c:pt idx="46">
                  <c:v>4.419999999999991</c:v>
                </c:pt>
                <c:pt idx="47">
                  <c:v>4.4399999999999906</c:v>
                </c:pt>
                <c:pt idx="48">
                  <c:v>4.4599999999999902</c:v>
                </c:pt>
                <c:pt idx="49">
                  <c:v>4.4799999999999898</c:v>
                </c:pt>
                <c:pt idx="50">
                  <c:v>4.4999999999999893</c:v>
                </c:pt>
                <c:pt idx="51">
                  <c:v>4.5199999999999889</c:v>
                </c:pt>
                <c:pt idx="52">
                  <c:v>4.5399999999999885</c:v>
                </c:pt>
                <c:pt idx="53">
                  <c:v>4.5599999999999881</c:v>
                </c:pt>
                <c:pt idx="54">
                  <c:v>4.5799999999999876</c:v>
                </c:pt>
                <c:pt idx="55">
                  <c:v>4.5999999999999872</c:v>
                </c:pt>
                <c:pt idx="56">
                  <c:v>4.6199999999999868</c:v>
                </c:pt>
                <c:pt idx="57">
                  <c:v>4.6399999999999864</c:v>
                </c:pt>
                <c:pt idx="58">
                  <c:v>4.6599999999999859</c:v>
                </c:pt>
                <c:pt idx="59">
                  <c:v>4.6799999999999855</c:v>
                </c:pt>
                <c:pt idx="60">
                  <c:v>4.6999999999999851</c:v>
                </c:pt>
                <c:pt idx="61">
                  <c:v>4.7199999999999847</c:v>
                </c:pt>
                <c:pt idx="62">
                  <c:v>4.7399999999999842</c:v>
                </c:pt>
                <c:pt idx="63">
                  <c:v>4.7599999999999838</c:v>
                </c:pt>
                <c:pt idx="64">
                  <c:v>4.7799999999999834</c:v>
                </c:pt>
                <c:pt idx="65">
                  <c:v>4.7999999999999829</c:v>
                </c:pt>
                <c:pt idx="66">
                  <c:v>4.8199999999999825</c:v>
                </c:pt>
                <c:pt idx="67">
                  <c:v>4.8399999999999821</c:v>
                </c:pt>
                <c:pt idx="68">
                  <c:v>4.8599999999999817</c:v>
                </c:pt>
                <c:pt idx="69">
                  <c:v>4.8799999999999812</c:v>
                </c:pt>
                <c:pt idx="70">
                  <c:v>4.8999999999999808</c:v>
                </c:pt>
                <c:pt idx="71">
                  <c:v>4.9199999999999804</c:v>
                </c:pt>
                <c:pt idx="72">
                  <c:v>4.93999999999998</c:v>
                </c:pt>
                <c:pt idx="73">
                  <c:v>4.9599999999999795</c:v>
                </c:pt>
                <c:pt idx="74">
                  <c:v>4.9799999999999791</c:v>
                </c:pt>
                <c:pt idx="75">
                  <c:v>4.9999999999999787</c:v>
                </c:pt>
                <c:pt idx="76">
                  <c:v>5.0199999999999783</c:v>
                </c:pt>
                <c:pt idx="77">
                  <c:v>5.0399999999999778</c:v>
                </c:pt>
                <c:pt idx="78">
                  <c:v>5.0599999999999774</c:v>
                </c:pt>
                <c:pt idx="79">
                  <c:v>5.079999999999977</c:v>
                </c:pt>
                <c:pt idx="80">
                  <c:v>5.0999999999999766</c:v>
                </c:pt>
                <c:pt idx="81">
                  <c:v>5.1199999999999761</c:v>
                </c:pt>
                <c:pt idx="82">
                  <c:v>5.1399999999999757</c:v>
                </c:pt>
                <c:pt idx="83">
                  <c:v>5.1599999999999753</c:v>
                </c:pt>
                <c:pt idx="84">
                  <c:v>5.1799999999999748</c:v>
                </c:pt>
                <c:pt idx="85">
                  <c:v>5.1999999999999744</c:v>
                </c:pt>
                <c:pt idx="86">
                  <c:v>5.219999999999974</c:v>
                </c:pt>
                <c:pt idx="87">
                  <c:v>5.2399999999999736</c:v>
                </c:pt>
                <c:pt idx="88">
                  <c:v>5.2599999999999731</c:v>
                </c:pt>
                <c:pt idx="89">
                  <c:v>5.2799999999999727</c:v>
                </c:pt>
                <c:pt idx="90">
                  <c:v>5.2999999999999723</c:v>
                </c:pt>
                <c:pt idx="91">
                  <c:v>5.3199999999999719</c:v>
                </c:pt>
                <c:pt idx="92">
                  <c:v>5.3399999999999714</c:v>
                </c:pt>
                <c:pt idx="93">
                  <c:v>5.359999999999971</c:v>
                </c:pt>
                <c:pt idx="94">
                  <c:v>5.3799999999999706</c:v>
                </c:pt>
                <c:pt idx="95">
                  <c:v>5.3999999999999702</c:v>
                </c:pt>
                <c:pt idx="96">
                  <c:v>5.4199999999999697</c:v>
                </c:pt>
                <c:pt idx="97">
                  <c:v>5.4399999999999693</c:v>
                </c:pt>
                <c:pt idx="98">
                  <c:v>5.4599999999999689</c:v>
                </c:pt>
                <c:pt idx="99">
                  <c:v>5.4799999999999685</c:v>
                </c:pt>
                <c:pt idx="100">
                  <c:v>5.499999999999968</c:v>
                </c:pt>
                <c:pt idx="101">
                  <c:v>5.5199999999999676</c:v>
                </c:pt>
                <c:pt idx="102">
                  <c:v>5.5399999999999672</c:v>
                </c:pt>
                <c:pt idx="103">
                  <c:v>5.5599999999999667</c:v>
                </c:pt>
                <c:pt idx="104">
                  <c:v>5.5799999999999663</c:v>
                </c:pt>
                <c:pt idx="105">
                  <c:v>5.5999999999999659</c:v>
                </c:pt>
                <c:pt idx="106">
                  <c:v>5.6199999999999655</c:v>
                </c:pt>
                <c:pt idx="107">
                  <c:v>5.639999999999965</c:v>
                </c:pt>
                <c:pt idx="108">
                  <c:v>5.6599999999999646</c:v>
                </c:pt>
                <c:pt idx="109">
                  <c:v>5.6799999999999642</c:v>
                </c:pt>
                <c:pt idx="110">
                  <c:v>5.6999999999999638</c:v>
                </c:pt>
                <c:pt idx="111">
                  <c:v>5.7199999999999633</c:v>
                </c:pt>
                <c:pt idx="112">
                  <c:v>5.7399999999999629</c:v>
                </c:pt>
                <c:pt idx="113">
                  <c:v>5.7599999999999625</c:v>
                </c:pt>
                <c:pt idx="114">
                  <c:v>5.7799999999999621</c:v>
                </c:pt>
                <c:pt idx="115">
                  <c:v>5.7999999999999616</c:v>
                </c:pt>
                <c:pt idx="116">
                  <c:v>5.8199999999999612</c:v>
                </c:pt>
                <c:pt idx="117">
                  <c:v>5.8399999999999608</c:v>
                </c:pt>
                <c:pt idx="118">
                  <c:v>5.8599999999999604</c:v>
                </c:pt>
                <c:pt idx="119">
                  <c:v>5.8799999999999599</c:v>
                </c:pt>
                <c:pt idx="120">
                  <c:v>5.8999999999999595</c:v>
                </c:pt>
                <c:pt idx="121">
                  <c:v>5.9199999999999591</c:v>
                </c:pt>
                <c:pt idx="122">
                  <c:v>5.9399999999999586</c:v>
                </c:pt>
                <c:pt idx="123">
                  <c:v>5.9599999999999582</c:v>
                </c:pt>
                <c:pt idx="124">
                  <c:v>5.9799999999999578</c:v>
                </c:pt>
                <c:pt idx="125">
                  <c:v>5.9999999999999574</c:v>
                </c:pt>
                <c:pt idx="126">
                  <c:v>6.0199999999999569</c:v>
                </c:pt>
                <c:pt idx="127">
                  <c:v>6.0399999999999565</c:v>
                </c:pt>
                <c:pt idx="128">
                  <c:v>6.0599999999999561</c:v>
                </c:pt>
                <c:pt idx="129">
                  <c:v>6.0799999999999557</c:v>
                </c:pt>
                <c:pt idx="130">
                  <c:v>6.0999999999999552</c:v>
                </c:pt>
                <c:pt idx="131">
                  <c:v>6.1199999999999548</c:v>
                </c:pt>
                <c:pt idx="132">
                  <c:v>6.1399999999999544</c:v>
                </c:pt>
                <c:pt idx="133">
                  <c:v>6.159999999999954</c:v>
                </c:pt>
                <c:pt idx="134">
                  <c:v>6.1799999999999535</c:v>
                </c:pt>
                <c:pt idx="135">
                  <c:v>6.1999999999999531</c:v>
                </c:pt>
                <c:pt idx="136">
                  <c:v>6.2199999999999527</c:v>
                </c:pt>
                <c:pt idx="137">
                  <c:v>6.2399999999999523</c:v>
                </c:pt>
                <c:pt idx="138">
                  <c:v>6.2599999999999518</c:v>
                </c:pt>
                <c:pt idx="139">
                  <c:v>6.2799999999999514</c:v>
                </c:pt>
                <c:pt idx="140">
                  <c:v>6.299999999999951</c:v>
                </c:pt>
                <c:pt idx="141">
                  <c:v>6.3199999999999505</c:v>
                </c:pt>
                <c:pt idx="142">
                  <c:v>6.3399999999999501</c:v>
                </c:pt>
                <c:pt idx="143">
                  <c:v>6.3599999999999497</c:v>
                </c:pt>
                <c:pt idx="144">
                  <c:v>6.3799999999999493</c:v>
                </c:pt>
                <c:pt idx="145">
                  <c:v>6.3999999999999488</c:v>
                </c:pt>
                <c:pt idx="146">
                  <c:v>6.4199999999999484</c:v>
                </c:pt>
                <c:pt idx="147">
                  <c:v>6.439999999999948</c:v>
                </c:pt>
                <c:pt idx="148">
                  <c:v>6.4599999999999476</c:v>
                </c:pt>
                <c:pt idx="149">
                  <c:v>6.4799999999999471</c:v>
                </c:pt>
                <c:pt idx="150">
                  <c:v>6.4999999999999467</c:v>
                </c:pt>
                <c:pt idx="151">
                  <c:v>6.5199999999999463</c:v>
                </c:pt>
                <c:pt idx="152">
                  <c:v>6.5399999999999459</c:v>
                </c:pt>
                <c:pt idx="153">
                  <c:v>6.5599999999999454</c:v>
                </c:pt>
                <c:pt idx="154">
                  <c:v>6.579999999999945</c:v>
                </c:pt>
                <c:pt idx="155">
                  <c:v>6.5999999999999446</c:v>
                </c:pt>
                <c:pt idx="156">
                  <c:v>6.6199999999999442</c:v>
                </c:pt>
                <c:pt idx="157">
                  <c:v>6.6399999999999437</c:v>
                </c:pt>
                <c:pt idx="158">
                  <c:v>6.6599999999999433</c:v>
                </c:pt>
                <c:pt idx="159">
                  <c:v>6.6799999999999429</c:v>
                </c:pt>
                <c:pt idx="160">
                  <c:v>6.6999999999999424</c:v>
                </c:pt>
                <c:pt idx="161">
                  <c:v>6.719999999999942</c:v>
                </c:pt>
                <c:pt idx="162">
                  <c:v>6.7399999999999416</c:v>
                </c:pt>
                <c:pt idx="163">
                  <c:v>6.7599999999999412</c:v>
                </c:pt>
                <c:pt idx="164">
                  <c:v>6.7799999999999407</c:v>
                </c:pt>
                <c:pt idx="165">
                  <c:v>6.7999999999999403</c:v>
                </c:pt>
                <c:pt idx="166">
                  <c:v>6.8199999999999399</c:v>
                </c:pt>
                <c:pt idx="167">
                  <c:v>6.8399999999999395</c:v>
                </c:pt>
                <c:pt idx="168">
                  <c:v>6.859999999999939</c:v>
                </c:pt>
                <c:pt idx="169">
                  <c:v>6.8799999999999386</c:v>
                </c:pt>
                <c:pt idx="170">
                  <c:v>6.8999999999999382</c:v>
                </c:pt>
                <c:pt idx="171">
                  <c:v>6.9199999999999378</c:v>
                </c:pt>
                <c:pt idx="172">
                  <c:v>6.9399999999999373</c:v>
                </c:pt>
                <c:pt idx="173">
                  <c:v>6.9599999999999369</c:v>
                </c:pt>
                <c:pt idx="174">
                  <c:v>6.9799999999999365</c:v>
                </c:pt>
                <c:pt idx="175">
                  <c:v>6.9999999999999361</c:v>
                </c:pt>
                <c:pt idx="176">
                  <c:v>7.0199999999999356</c:v>
                </c:pt>
                <c:pt idx="177">
                  <c:v>7.0399999999999352</c:v>
                </c:pt>
                <c:pt idx="178">
                  <c:v>7.0599999999999348</c:v>
                </c:pt>
                <c:pt idx="179">
                  <c:v>7.0799999999999343</c:v>
                </c:pt>
                <c:pt idx="180">
                  <c:v>7.0999999999999339</c:v>
                </c:pt>
                <c:pt idx="181">
                  <c:v>7.1199999999999335</c:v>
                </c:pt>
                <c:pt idx="182">
                  <c:v>7.1399999999999331</c:v>
                </c:pt>
                <c:pt idx="183">
                  <c:v>7.1599999999999326</c:v>
                </c:pt>
                <c:pt idx="184">
                  <c:v>7.1799999999999322</c:v>
                </c:pt>
                <c:pt idx="185">
                  <c:v>7.1999999999999318</c:v>
                </c:pt>
                <c:pt idx="186">
                  <c:v>7.2199999999999314</c:v>
                </c:pt>
                <c:pt idx="187">
                  <c:v>7.2399999999999309</c:v>
                </c:pt>
                <c:pt idx="188">
                  <c:v>7.2599999999999305</c:v>
                </c:pt>
                <c:pt idx="189">
                  <c:v>7.2799999999999301</c:v>
                </c:pt>
                <c:pt idx="190">
                  <c:v>7.2999999999999297</c:v>
                </c:pt>
                <c:pt idx="191">
                  <c:v>7.3199999999999292</c:v>
                </c:pt>
                <c:pt idx="192">
                  <c:v>7.3399999999999288</c:v>
                </c:pt>
                <c:pt idx="193">
                  <c:v>7.3599999999999284</c:v>
                </c:pt>
                <c:pt idx="194">
                  <c:v>7.379999999999928</c:v>
                </c:pt>
                <c:pt idx="195">
                  <c:v>7.3999999999999275</c:v>
                </c:pt>
                <c:pt idx="196">
                  <c:v>7.4199999999999271</c:v>
                </c:pt>
                <c:pt idx="197">
                  <c:v>7.4399999999999267</c:v>
                </c:pt>
                <c:pt idx="198">
                  <c:v>7.4599999999999262</c:v>
                </c:pt>
                <c:pt idx="199">
                  <c:v>7.4799999999999258</c:v>
                </c:pt>
                <c:pt idx="200">
                  <c:v>7.4999999999999254</c:v>
                </c:pt>
                <c:pt idx="201">
                  <c:v>7.519999999999925</c:v>
                </c:pt>
                <c:pt idx="202">
                  <c:v>7.5399999999999245</c:v>
                </c:pt>
                <c:pt idx="203">
                  <c:v>7.5599999999999241</c:v>
                </c:pt>
                <c:pt idx="204">
                  <c:v>7.5799999999999237</c:v>
                </c:pt>
                <c:pt idx="205">
                  <c:v>7.5999999999999233</c:v>
                </c:pt>
                <c:pt idx="206">
                  <c:v>7.6199999999999228</c:v>
                </c:pt>
                <c:pt idx="207">
                  <c:v>7.6399999999999224</c:v>
                </c:pt>
                <c:pt idx="208">
                  <c:v>7.659999999999922</c:v>
                </c:pt>
                <c:pt idx="209">
                  <c:v>7.6799999999999216</c:v>
                </c:pt>
                <c:pt idx="210">
                  <c:v>7.6999999999999211</c:v>
                </c:pt>
                <c:pt idx="211">
                  <c:v>7.7199999999999207</c:v>
                </c:pt>
                <c:pt idx="212">
                  <c:v>7.7399999999999203</c:v>
                </c:pt>
                <c:pt idx="213">
                  <c:v>7.7599999999999199</c:v>
                </c:pt>
                <c:pt idx="214">
                  <c:v>7.7799999999999194</c:v>
                </c:pt>
                <c:pt idx="215">
                  <c:v>7.799999999999919</c:v>
                </c:pt>
                <c:pt idx="216">
                  <c:v>7.8199999999999186</c:v>
                </c:pt>
                <c:pt idx="217">
                  <c:v>7.8399999999999181</c:v>
                </c:pt>
                <c:pt idx="218">
                  <c:v>7.8599999999999177</c:v>
                </c:pt>
                <c:pt idx="219">
                  <c:v>7.8799999999999173</c:v>
                </c:pt>
                <c:pt idx="220">
                  <c:v>7.8999999999999169</c:v>
                </c:pt>
                <c:pt idx="221">
                  <c:v>7.9199999999999164</c:v>
                </c:pt>
                <c:pt idx="222">
                  <c:v>7.939999999999916</c:v>
                </c:pt>
                <c:pt idx="223">
                  <c:v>7.9599999999999156</c:v>
                </c:pt>
                <c:pt idx="224">
                  <c:v>7.9799999999999152</c:v>
                </c:pt>
                <c:pt idx="225">
                  <c:v>7.9999999999999147</c:v>
                </c:pt>
                <c:pt idx="226">
                  <c:v>8.4999999999999147</c:v>
                </c:pt>
                <c:pt idx="227">
                  <c:v>8.9999999999999147</c:v>
                </c:pt>
                <c:pt idx="228">
                  <c:v>9.4999999999999147</c:v>
                </c:pt>
                <c:pt idx="229">
                  <c:v>9.9999999999999147</c:v>
                </c:pt>
                <c:pt idx="230">
                  <c:v>10.499999999999915</c:v>
                </c:pt>
                <c:pt idx="231">
                  <c:v>10.999999999999915</c:v>
                </c:pt>
                <c:pt idx="232">
                  <c:v>11.499999999999915</c:v>
                </c:pt>
                <c:pt idx="233">
                  <c:v>11.999999999999915</c:v>
                </c:pt>
                <c:pt idx="234">
                  <c:v>12.499999999999915</c:v>
                </c:pt>
                <c:pt idx="235">
                  <c:v>12.999999999999915</c:v>
                </c:pt>
                <c:pt idx="236">
                  <c:v>13.499999999999915</c:v>
                </c:pt>
                <c:pt idx="237">
                  <c:v>13.999999999999915</c:v>
                </c:pt>
                <c:pt idx="238">
                  <c:v>14.499999999999915</c:v>
                </c:pt>
                <c:pt idx="239">
                  <c:v>14.999999999999915</c:v>
                </c:pt>
                <c:pt idx="240">
                  <c:v>15.499999999999915</c:v>
                </c:pt>
                <c:pt idx="241">
                  <c:v>15.999999999999915</c:v>
                </c:pt>
                <c:pt idx="242">
                  <c:v>16.499999999999915</c:v>
                </c:pt>
                <c:pt idx="243">
                  <c:v>16.999999999999915</c:v>
                </c:pt>
                <c:pt idx="244">
                  <c:v>17.499999999999915</c:v>
                </c:pt>
                <c:pt idx="245">
                  <c:v>17.999999999999915</c:v>
                </c:pt>
                <c:pt idx="246">
                  <c:v>18.499999999999915</c:v>
                </c:pt>
                <c:pt idx="247">
                  <c:v>18.999999999999915</c:v>
                </c:pt>
                <c:pt idx="248">
                  <c:v>19.499999999999915</c:v>
                </c:pt>
                <c:pt idx="249">
                  <c:v>19.999999999999915</c:v>
                </c:pt>
              </c:numCache>
            </c:numRef>
          </c:xVal>
          <c:yVal>
            <c:numRef>
              <c:f>'51285_Duty'!$W$129:$W$378</c:f>
              <c:numCache>
                <c:formatCode>General</c:formatCode>
                <c:ptCount val="250"/>
                <c:pt idx="0">
                  <c:v>3.1863909902923662</c:v>
                </c:pt>
                <c:pt idx="1">
                  <c:v>3.2056740748860841</c:v>
                </c:pt>
                <c:pt idx="2">
                  <c:v>3.2249571812003319</c:v>
                </c:pt>
                <c:pt idx="3">
                  <c:v>3.2442403088887479</c:v>
                </c:pt>
                <c:pt idx="4">
                  <c:v>3.2635234576123295</c:v>
                </c:pt>
                <c:pt idx="5">
                  <c:v>3.282806627039232</c:v>
                </c:pt>
                <c:pt idx="6">
                  <c:v>3.3020898168445876</c:v>
                </c:pt>
                <c:pt idx="7">
                  <c:v>3.321373026710313</c:v>
                </c:pt>
                <c:pt idx="8">
                  <c:v>3.3406562563249418</c:v>
                </c:pt>
                <c:pt idx="9">
                  <c:v>3.3599395053834447</c:v>
                </c:pt>
                <c:pt idx="10">
                  <c:v>3.3792227735870695</c:v>
                </c:pt>
                <c:pt idx="11">
                  <c:v>3.3985060606431752</c:v>
                </c:pt>
                <c:pt idx="12">
                  <c:v>3.4177893662650805</c:v>
                </c:pt>
                <c:pt idx="13">
                  <c:v>3.4370726901719064</c:v>
                </c:pt>
                <c:pt idx="14">
                  <c:v>3.4563560320884363</c:v>
                </c:pt>
                <c:pt idx="15">
                  <c:v>3.4756393917449664</c:v>
                </c:pt>
                <c:pt idx="16">
                  <c:v>3.4949227688771751</c:v>
                </c:pt>
                <c:pt idx="17">
                  <c:v>3.5142061632259827</c:v>
                </c:pt>
                <c:pt idx="18">
                  <c:v>3.5334895745374255</c:v>
                </c:pt>
                <c:pt idx="19">
                  <c:v>3.5527730025625273</c:v>
                </c:pt>
                <c:pt idx="20">
                  <c:v>3.5720564470571805</c:v>
                </c:pt>
                <c:pt idx="21">
                  <c:v>3.5913399077820212</c:v>
                </c:pt>
                <c:pt idx="22">
                  <c:v>3.6106233845023219</c:v>
                </c:pt>
                <c:pt idx="23">
                  <c:v>3.6299068769878722</c:v>
                </c:pt>
                <c:pt idx="24">
                  <c:v>3.6491903850128757</c:v>
                </c:pt>
                <c:pt idx="25">
                  <c:v>3.6684739083558404</c:v>
                </c:pt>
                <c:pt idx="26">
                  <c:v>3.6877574467994783</c:v>
                </c:pt>
                <c:pt idx="27">
                  <c:v>3.707041000130606</c:v>
                </c:pt>
                <c:pt idx="28">
                  <c:v>3.7263245681400479</c:v>
                </c:pt>
                <c:pt idx="29">
                  <c:v>3.7456081506225405</c:v>
                </c:pt>
                <c:pt idx="30">
                  <c:v>3.7648917473766423</c:v>
                </c:pt>
                <c:pt idx="31">
                  <c:v>3.7841753582046449</c:v>
                </c:pt>
                <c:pt idx="32">
                  <c:v>3.8034589829124874</c:v>
                </c:pt>
                <c:pt idx="33">
                  <c:v>3.8227426213096698</c:v>
                </c:pt>
                <c:pt idx="34">
                  <c:v>3.8420262732091754</c:v>
                </c:pt>
                <c:pt idx="35">
                  <c:v>3.8613099384273877</c:v>
                </c:pt>
                <c:pt idx="36">
                  <c:v>3.8805936167840147</c:v>
                </c:pt>
                <c:pt idx="37">
                  <c:v>3.8998773081020142</c:v>
                </c:pt>
                <c:pt idx="38">
                  <c:v>3.9191610122075198</c:v>
                </c:pt>
                <c:pt idx="39">
                  <c:v>3.9384447289297704</c:v>
                </c:pt>
                <c:pt idx="40">
                  <c:v>3.957728458101041</c:v>
                </c:pt>
                <c:pt idx="41">
                  <c:v>3.977012199556575</c:v>
                </c:pt>
                <c:pt idx="42">
                  <c:v>3.9962959531345179</c:v>
                </c:pt>
                <c:pt idx="43">
                  <c:v>4.0155797186758555</c:v>
                </c:pt>
                <c:pt idx="44">
                  <c:v>4.0348634960243501</c:v>
                </c:pt>
                <c:pt idx="45">
                  <c:v>4.0541472850264793</c:v>
                </c:pt>
                <c:pt idx="46">
                  <c:v>4.0734310855313804</c:v>
                </c:pt>
                <c:pt idx="47">
                  <c:v>4.0927148973907883</c:v>
                </c:pt>
                <c:pt idx="48">
                  <c:v>4.1119987204589847</c:v>
                </c:pt>
                <c:pt idx="49">
                  <c:v>4.1312825545927376</c:v>
                </c:pt>
                <c:pt idx="50">
                  <c:v>4.1505663996512547</c:v>
                </c:pt>
                <c:pt idx="51">
                  <c:v>4.1698502554961268</c:v>
                </c:pt>
                <c:pt idx="52">
                  <c:v>4.1891341219912794</c:v>
                </c:pt>
                <c:pt idx="53">
                  <c:v>4.2084179990029229</c:v>
                </c:pt>
                <c:pt idx="54">
                  <c:v>4.2277018863995055</c:v>
                </c:pt>
                <c:pt idx="55">
                  <c:v>4.2469857840516667</c:v>
                </c:pt>
                <c:pt idx="56">
                  <c:v>4.2662696918321892</c:v>
                </c:pt>
                <c:pt idx="57">
                  <c:v>4.2855536096159588</c:v>
                </c:pt>
                <c:pt idx="58">
                  <c:v>4.3048375372799175</c:v>
                </c:pt>
                <c:pt idx="59">
                  <c:v>4.3241214747030225</c:v>
                </c:pt>
                <c:pt idx="60">
                  <c:v>4.3434054217662039</c:v>
                </c:pt>
                <c:pt idx="61">
                  <c:v>4.3626893783523295</c:v>
                </c:pt>
                <c:pt idx="62">
                  <c:v>4.3819733443461564</c:v>
                </c:pt>
                <c:pt idx="63">
                  <c:v>4.4012573196343014</c:v>
                </c:pt>
                <c:pt idx="64">
                  <c:v>4.4205413041052015</c:v>
                </c:pt>
                <c:pt idx="65">
                  <c:v>4.4398252976490724</c:v>
                </c:pt>
                <c:pt idx="66">
                  <c:v>4.4591093001578814</c:v>
                </c:pt>
                <c:pt idx="67">
                  <c:v>4.4783933115253038</c:v>
                </c:pt>
                <c:pt idx="68">
                  <c:v>4.497677331646698</c:v>
                </c:pt>
                <c:pt idx="69">
                  <c:v>4.5169613604190637</c:v>
                </c:pt>
                <c:pt idx="70">
                  <c:v>4.5362453977410153</c:v>
                </c:pt>
                <c:pt idx="71">
                  <c:v>4.5555294435127509</c:v>
                </c:pt>
                <c:pt idx="72">
                  <c:v>4.5748134976360166</c:v>
                </c:pt>
                <c:pt idx="73">
                  <c:v>4.5940975600140801</c:v>
                </c:pt>
                <c:pt idx="74">
                  <c:v>4.613381630551701</c:v>
                </c:pt>
                <c:pt idx="75">
                  <c:v>4.632665709155102</c:v>
                </c:pt>
                <c:pt idx="76">
                  <c:v>4.6519497957319382</c:v>
                </c:pt>
                <c:pt idx="77">
                  <c:v>4.6712338901912753</c:v>
                </c:pt>
                <c:pt idx="78">
                  <c:v>4.6905179924435583</c:v>
                </c:pt>
                <c:pt idx="79">
                  <c:v>4.7098021024005838</c:v>
                </c:pt>
                <c:pt idx="80">
                  <c:v>4.7290862199754811</c:v>
                </c:pt>
                <c:pt idx="81">
                  <c:v>4.7483703450826811</c:v>
                </c:pt>
                <c:pt idx="82">
                  <c:v>4.7676544776378948</c:v>
                </c:pt>
                <c:pt idx="83">
                  <c:v>4.7869386175580892</c:v>
                </c:pt>
                <c:pt idx="84">
                  <c:v>4.8001907001047117</c:v>
                </c:pt>
                <c:pt idx="85">
                  <c:v>4.8183474792016794</c:v>
                </c:pt>
                <c:pt idx="86">
                  <c:v>4.8365091967222007</c:v>
                </c:pt>
                <c:pt idx="87">
                  <c:v>4.8546757008204597</c:v>
                </c:pt>
                <c:pt idx="88">
                  <c:v>4.8728468465858779</c:v>
                </c:pt>
                <c:pt idx="89">
                  <c:v>4.8910224956308967</c:v>
                </c:pt>
                <c:pt idx="90">
                  <c:v>4.9092025157090298</c:v>
                </c:pt>
                <c:pt idx="91">
                  <c:v>4.9273867803605267</c:v>
                </c:pt>
                <c:pt idx="92">
                  <c:v>4.9455751685832849</c:v>
                </c:pt>
                <c:pt idx="93">
                  <c:v>4.9637675645268695</c:v>
                </c:pt>
                <c:pt idx="94">
                  <c:v>4.9819638572077052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5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5</c:v>
                </c:pt>
                <c:pt idx="162">
                  <c:v>5</c:v>
                </c:pt>
                <c:pt idx="163">
                  <c:v>5</c:v>
                </c:pt>
                <c:pt idx="164">
                  <c:v>5</c:v>
                </c:pt>
                <c:pt idx="165">
                  <c:v>5</c:v>
                </c:pt>
                <c:pt idx="166">
                  <c:v>5</c:v>
                </c:pt>
                <c:pt idx="167">
                  <c:v>5</c:v>
                </c:pt>
                <c:pt idx="168">
                  <c:v>5</c:v>
                </c:pt>
                <c:pt idx="169">
                  <c:v>5</c:v>
                </c:pt>
                <c:pt idx="170">
                  <c:v>5</c:v>
                </c:pt>
                <c:pt idx="171">
                  <c:v>5</c:v>
                </c:pt>
                <c:pt idx="172">
                  <c:v>5</c:v>
                </c:pt>
                <c:pt idx="173">
                  <c:v>5</c:v>
                </c:pt>
                <c:pt idx="174">
                  <c:v>5</c:v>
                </c:pt>
                <c:pt idx="175">
                  <c:v>5</c:v>
                </c:pt>
                <c:pt idx="176">
                  <c:v>5</c:v>
                </c:pt>
                <c:pt idx="177">
                  <c:v>5</c:v>
                </c:pt>
                <c:pt idx="178">
                  <c:v>5</c:v>
                </c:pt>
                <c:pt idx="179">
                  <c:v>5</c:v>
                </c:pt>
                <c:pt idx="180">
                  <c:v>5</c:v>
                </c:pt>
                <c:pt idx="181">
                  <c:v>5</c:v>
                </c:pt>
                <c:pt idx="182">
                  <c:v>5</c:v>
                </c:pt>
                <c:pt idx="183">
                  <c:v>5</c:v>
                </c:pt>
                <c:pt idx="184">
                  <c:v>5</c:v>
                </c:pt>
                <c:pt idx="185">
                  <c:v>5</c:v>
                </c:pt>
                <c:pt idx="186">
                  <c:v>5</c:v>
                </c:pt>
                <c:pt idx="187">
                  <c:v>5</c:v>
                </c:pt>
                <c:pt idx="188">
                  <c:v>5</c:v>
                </c:pt>
                <c:pt idx="189">
                  <c:v>5</c:v>
                </c:pt>
                <c:pt idx="190">
                  <c:v>5</c:v>
                </c:pt>
                <c:pt idx="191">
                  <c:v>5</c:v>
                </c:pt>
                <c:pt idx="192">
                  <c:v>5</c:v>
                </c:pt>
                <c:pt idx="193">
                  <c:v>5</c:v>
                </c:pt>
                <c:pt idx="194">
                  <c:v>5</c:v>
                </c:pt>
                <c:pt idx="195">
                  <c:v>5</c:v>
                </c:pt>
                <c:pt idx="196">
                  <c:v>5</c:v>
                </c:pt>
                <c:pt idx="197">
                  <c:v>5</c:v>
                </c:pt>
                <c:pt idx="198">
                  <c:v>5</c:v>
                </c:pt>
                <c:pt idx="199">
                  <c:v>5</c:v>
                </c:pt>
                <c:pt idx="200">
                  <c:v>5</c:v>
                </c:pt>
                <c:pt idx="201">
                  <c:v>5</c:v>
                </c:pt>
                <c:pt idx="202">
                  <c:v>5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5</c:v>
                </c:pt>
                <c:pt idx="209">
                  <c:v>5</c:v>
                </c:pt>
                <c:pt idx="210">
                  <c:v>5</c:v>
                </c:pt>
                <c:pt idx="211">
                  <c:v>5</c:v>
                </c:pt>
                <c:pt idx="212">
                  <c:v>5</c:v>
                </c:pt>
                <c:pt idx="213">
                  <c:v>5</c:v>
                </c:pt>
                <c:pt idx="214">
                  <c:v>5</c:v>
                </c:pt>
                <c:pt idx="215">
                  <c:v>5</c:v>
                </c:pt>
                <c:pt idx="216">
                  <c:v>5</c:v>
                </c:pt>
                <c:pt idx="217">
                  <c:v>5</c:v>
                </c:pt>
                <c:pt idx="218">
                  <c:v>5</c:v>
                </c:pt>
                <c:pt idx="219">
                  <c:v>5</c:v>
                </c:pt>
                <c:pt idx="220">
                  <c:v>5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5</c:v>
                </c:pt>
                <c:pt idx="233">
                  <c:v>5</c:v>
                </c:pt>
                <c:pt idx="234">
                  <c:v>5</c:v>
                </c:pt>
                <c:pt idx="235">
                  <c:v>5</c:v>
                </c:pt>
                <c:pt idx="236">
                  <c:v>5</c:v>
                </c:pt>
                <c:pt idx="237">
                  <c:v>5</c:v>
                </c:pt>
                <c:pt idx="238">
                  <c:v>5</c:v>
                </c:pt>
                <c:pt idx="239">
                  <c:v>5</c:v>
                </c:pt>
                <c:pt idx="240">
                  <c:v>5</c:v>
                </c:pt>
                <c:pt idx="241">
                  <c:v>5</c:v>
                </c:pt>
                <c:pt idx="242">
                  <c:v>5</c:v>
                </c:pt>
                <c:pt idx="243">
                  <c:v>5</c:v>
                </c:pt>
                <c:pt idx="244">
                  <c:v>5</c:v>
                </c:pt>
                <c:pt idx="245">
                  <c:v>5</c:v>
                </c:pt>
                <c:pt idx="246">
                  <c:v>5</c:v>
                </c:pt>
                <c:pt idx="247">
                  <c:v>5</c:v>
                </c:pt>
                <c:pt idx="248">
                  <c:v>5</c:v>
                </c:pt>
                <c:pt idx="249">
                  <c:v>5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'51285_Duty'!$AJ$128</c:f>
              <c:strCache>
                <c:ptCount val="1"/>
                <c:pt idx="0">
                  <c:v>UVP-min</c:v>
                </c:pt>
              </c:strCache>
            </c:strRef>
          </c:tx>
          <c:spPr>
            <a:ln w="12700">
              <a:solidFill>
                <a:srgbClr val="FF6600"/>
              </a:solidFill>
              <a:prstDash val="lgDashDot"/>
            </a:ln>
          </c:spPr>
          <c:marker>
            <c:symbol val="none"/>
          </c:marker>
          <c:xVal>
            <c:numRef>
              <c:f>'51285_Duty'!$B$129:$B$378</c:f>
              <c:numCache>
                <c:formatCode>0.00_);[Red]\(0.00\)</c:formatCode>
                <c:ptCount val="250"/>
                <c:pt idx="0">
                  <c:v>3.5</c:v>
                </c:pt>
                <c:pt idx="1">
                  <c:v>3.52</c:v>
                </c:pt>
                <c:pt idx="2">
                  <c:v>3.54</c:v>
                </c:pt>
                <c:pt idx="3">
                  <c:v>3.56</c:v>
                </c:pt>
                <c:pt idx="4">
                  <c:v>3.58</c:v>
                </c:pt>
                <c:pt idx="5">
                  <c:v>3.6</c:v>
                </c:pt>
                <c:pt idx="6">
                  <c:v>3.62</c:v>
                </c:pt>
                <c:pt idx="7">
                  <c:v>3.64</c:v>
                </c:pt>
                <c:pt idx="8">
                  <c:v>3.66</c:v>
                </c:pt>
                <c:pt idx="9">
                  <c:v>3.68</c:v>
                </c:pt>
                <c:pt idx="10">
                  <c:v>3.7</c:v>
                </c:pt>
                <c:pt idx="11">
                  <c:v>3.72</c:v>
                </c:pt>
                <c:pt idx="12">
                  <c:v>3.74</c:v>
                </c:pt>
                <c:pt idx="13">
                  <c:v>3.7600000000000002</c:v>
                </c:pt>
                <c:pt idx="14">
                  <c:v>3.7800000000000002</c:v>
                </c:pt>
                <c:pt idx="15">
                  <c:v>3.8000000000000003</c:v>
                </c:pt>
                <c:pt idx="16">
                  <c:v>3.8200000000000003</c:v>
                </c:pt>
                <c:pt idx="17">
                  <c:v>3.8400000000000003</c:v>
                </c:pt>
                <c:pt idx="18">
                  <c:v>3.8600000000000003</c:v>
                </c:pt>
                <c:pt idx="19">
                  <c:v>3.8800000000000003</c:v>
                </c:pt>
                <c:pt idx="20">
                  <c:v>3.9000000000000004</c:v>
                </c:pt>
                <c:pt idx="21">
                  <c:v>3.9200000000000004</c:v>
                </c:pt>
                <c:pt idx="22">
                  <c:v>3.9400000000000004</c:v>
                </c:pt>
                <c:pt idx="23">
                  <c:v>3.9600000000000004</c:v>
                </c:pt>
                <c:pt idx="24">
                  <c:v>3.9800000000000004</c:v>
                </c:pt>
                <c:pt idx="25">
                  <c:v>4</c:v>
                </c:pt>
                <c:pt idx="26">
                  <c:v>4.0199999999999996</c:v>
                </c:pt>
                <c:pt idx="27">
                  <c:v>4.0399999999999991</c:v>
                </c:pt>
                <c:pt idx="28">
                  <c:v>4.0599999999999987</c:v>
                </c:pt>
                <c:pt idx="29">
                  <c:v>4.0799999999999983</c:v>
                </c:pt>
                <c:pt idx="30">
                  <c:v>4.0999999999999979</c:v>
                </c:pt>
                <c:pt idx="31">
                  <c:v>4.1199999999999974</c:v>
                </c:pt>
                <c:pt idx="32">
                  <c:v>4.139999999999997</c:v>
                </c:pt>
                <c:pt idx="33">
                  <c:v>4.1599999999999966</c:v>
                </c:pt>
                <c:pt idx="34">
                  <c:v>4.1799999999999962</c:v>
                </c:pt>
                <c:pt idx="35">
                  <c:v>4.1999999999999957</c:v>
                </c:pt>
                <c:pt idx="36">
                  <c:v>4.2199999999999953</c:v>
                </c:pt>
                <c:pt idx="37">
                  <c:v>4.2399999999999949</c:v>
                </c:pt>
                <c:pt idx="38">
                  <c:v>4.2599999999999945</c:v>
                </c:pt>
                <c:pt idx="39">
                  <c:v>4.279999999999994</c:v>
                </c:pt>
                <c:pt idx="40">
                  <c:v>4.2999999999999936</c:v>
                </c:pt>
                <c:pt idx="41">
                  <c:v>4.3199999999999932</c:v>
                </c:pt>
                <c:pt idx="42">
                  <c:v>4.3399999999999928</c:v>
                </c:pt>
                <c:pt idx="43">
                  <c:v>4.3599999999999923</c:v>
                </c:pt>
                <c:pt idx="44">
                  <c:v>4.3799999999999919</c:v>
                </c:pt>
                <c:pt idx="45">
                  <c:v>4.3999999999999915</c:v>
                </c:pt>
                <c:pt idx="46">
                  <c:v>4.419999999999991</c:v>
                </c:pt>
                <c:pt idx="47">
                  <c:v>4.4399999999999906</c:v>
                </c:pt>
                <c:pt idx="48">
                  <c:v>4.4599999999999902</c:v>
                </c:pt>
                <c:pt idx="49">
                  <c:v>4.4799999999999898</c:v>
                </c:pt>
                <c:pt idx="50">
                  <c:v>4.4999999999999893</c:v>
                </c:pt>
                <c:pt idx="51">
                  <c:v>4.5199999999999889</c:v>
                </c:pt>
                <c:pt idx="52">
                  <c:v>4.5399999999999885</c:v>
                </c:pt>
                <c:pt idx="53">
                  <c:v>4.5599999999999881</c:v>
                </c:pt>
                <c:pt idx="54">
                  <c:v>4.5799999999999876</c:v>
                </c:pt>
                <c:pt idx="55">
                  <c:v>4.5999999999999872</c:v>
                </c:pt>
                <c:pt idx="56">
                  <c:v>4.6199999999999868</c:v>
                </c:pt>
                <c:pt idx="57">
                  <c:v>4.6399999999999864</c:v>
                </c:pt>
                <c:pt idx="58">
                  <c:v>4.6599999999999859</c:v>
                </c:pt>
                <c:pt idx="59">
                  <c:v>4.6799999999999855</c:v>
                </c:pt>
                <c:pt idx="60">
                  <c:v>4.6999999999999851</c:v>
                </c:pt>
                <c:pt idx="61">
                  <c:v>4.7199999999999847</c:v>
                </c:pt>
                <c:pt idx="62">
                  <c:v>4.7399999999999842</c:v>
                </c:pt>
                <c:pt idx="63">
                  <c:v>4.7599999999999838</c:v>
                </c:pt>
                <c:pt idx="64">
                  <c:v>4.7799999999999834</c:v>
                </c:pt>
                <c:pt idx="65">
                  <c:v>4.7999999999999829</c:v>
                </c:pt>
                <c:pt idx="66">
                  <c:v>4.8199999999999825</c:v>
                </c:pt>
                <c:pt idx="67">
                  <c:v>4.8399999999999821</c:v>
                </c:pt>
                <c:pt idx="68">
                  <c:v>4.8599999999999817</c:v>
                </c:pt>
                <c:pt idx="69">
                  <c:v>4.8799999999999812</c:v>
                </c:pt>
                <c:pt idx="70">
                  <c:v>4.8999999999999808</c:v>
                </c:pt>
                <c:pt idx="71">
                  <c:v>4.9199999999999804</c:v>
                </c:pt>
                <c:pt idx="72">
                  <c:v>4.93999999999998</c:v>
                </c:pt>
                <c:pt idx="73">
                  <c:v>4.9599999999999795</c:v>
                </c:pt>
                <c:pt idx="74">
                  <c:v>4.9799999999999791</c:v>
                </c:pt>
                <c:pt idx="75">
                  <c:v>4.9999999999999787</c:v>
                </c:pt>
                <c:pt idx="76">
                  <c:v>5.0199999999999783</c:v>
                </c:pt>
                <c:pt idx="77">
                  <c:v>5.0399999999999778</c:v>
                </c:pt>
                <c:pt idx="78">
                  <c:v>5.0599999999999774</c:v>
                </c:pt>
                <c:pt idx="79">
                  <c:v>5.079999999999977</c:v>
                </c:pt>
                <c:pt idx="80">
                  <c:v>5.0999999999999766</c:v>
                </c:pt>
                <c:pt idx="81">
                  <c:v>5.1199999999999761</c:v>
                </c:pt>
                <c:pt idx="82">
                  <c:v>5.1399999999999757</c:v>
                </c:pt>
                <c:pt idx="83">
                  <c:v>5.1599999999999753</c:v>
                </c:pt>
                <c:pt idx="84">
                  <c:v>5.1799999999999748</c:v>
                </c:pt>
                <c:pt idx="85">
                  <c:v>5.1999999999999744</c:v>
                </c:pt>
                <c:pt idx="86">
                  <c:v>5.219999999999974</c:v>
                </c:pt>
                <c:pt idx="87">
                  <c:v>5.2399999999999736</c:v>
                </c:pt>
                <c:pt idx="88">
                  <c:v>5.2599999999999731</c:v>
                </c:pt>
                <c:pt idx="89">
                  <c:v>5.2799999999999727</c:v>
                </c:pt>
                <c:pt idx="90">
                  <c:v>5.2999999999999723</c:v>
                </c:pt>
                <c:pt idx="91">
                  <c:v>5.3199999999999719</c:v>
                </c:pt>
                <c:pt idx="92">
                  <c:v>5.3399999999999714</c:v>
                </c:pt>
                <c:pt idx="93">
                  <c:v>5.359999999999971</c:v>
                </c:pt>
                <c:pt idx="94">
                  <c:v>5.3799999999999706</c:v>
                </c:pt>
                <c:pt idx="95">
                  <c:v>5.3999999999999702</c:v>
                </c:pt>
                <c:pt idx="96">
                  <c:v>5.4199999999999697</c:v>
                </c:pt>
                <c:pt idx="97">
                  <c:v>5.4399999999999693</c:v>
                </c:pt>
                <c:pt idx="98">
                  <c:v>5.4599999999999689</c:v>
                </c:pt>
                <c:pt idx="99">
                  <c:v>5.4799999999999685</c:v>
                </c:pt>
                <c:pt idx="100">
                  <c:v>5.499999999999968</c:v>
                </c:pt>
                <c:pt idx="101">
                  <c:v>5.5199999999999676</c:v>
                </c:pt>
                <c:pt idx="102">
                  <c:v>5.5399999999999672</c:v>
                </c:pt>
                <c:pt idx="103">
                  <c:v>5.5599999999999667</c:v>
                </c:pt>
                <c:pt idx="104">
                  <c:v>5.5799999999999663</c:v>
                </c:pt>
                <c:pt idx="105">
                  <c:v>5.5999999999999659</c:v>
                </c:pt>
                <c:pt idx="106">
                  <c:v>5.6199999999999655</c:v>
                </c:pt>
                <c:pt idx="107">
                  <c:v>5.639999999999965</c:v>
                </c:pt>
                <c:pt idx="108">
                  <c:v>5.6599999999999646</c:v>
                </c:pt>
                <c:pt idx="109">
                  <c:v>5.6799999999999642</c:v>
                </c:pt>
                <c:pt idx="110">
                  <c:v>5.6999999999999638</c:v>
                </c:pt>
                <c:pt idx="111">
                  <c:v>5.7199999999999633</c:v>
                </c:pt>
                <c:pt idx="112">
                  <c:v>5.7399999999999629</c:v>
                </c:pt>
                <c:pt idx="113">
                  <c:v>5.7599999999999625</c:v>
                </c:pt>
                <c:pt idx="114">
                  <c:v>5.7799999999999621</c:v>
                </c:pt>
                <c:pt idx="115">
                  <c:v>5.7999999999999616</c:v>
                </c:pt>
                <c:pt idx="116">
                  <c:v>5.8199999999999612</c:v>
                </c:pt>
                <c:pt idx="117">
                  <c:v>5.8399999999999608</c:v>
                </c:pt>
                <c:pt idx="118">
                  <c:v>5.8599999999999604</c:v>
                </c:pt>
                <c:pt idx="119">
                  <c:v>5.8799999999999599</c:v>
                </c:pt>
                <c:pt idx="120">
                  <c:v>5.8999999999999595</c:v>
                </c:pt>
                <c:pt idx="121">
                  <c:v>5.9199999999999591</c:v>
                </c:pt>
                <c:pt idx="122">
                  <c:v>5.9399999999999586</c:v>
                </c:pt>
                <c:pt idx="123">
                  <c:v>5.9599999999999582</c:v>
                </c:pt>
                <c:pt idx="124">
                  <c:v>5.9799999999999578</c:v>
                </c:pt>
                <c:pt idx="125">
                  <c:v>5.9999999999999574</c:v>
                </c:pt>
                <c:pt idx="126">
                  <c:v>6.0199999999999569</c:v>
                </c:pt>
                <c:pt idx="127">
                  <c:v>6.0399999999999565</c:v>
                </c:pt>
                <c:pt idx="128">
                  <c:v>6.0599999999999561</c:v>
                </c:pt>
                <c:pt idx="129">
                  <c:v>6.0799999999999557</c:v>
                </c:pt>
                <c:pt idx="130">
                  <c:v>6.0999999999999552</c:v>
                </c:pt>
                <c:pt idx="131">
                  <c:v>6.1199999999999548</c:v>
                </c:pt>
                <c:pt idx="132">
                  <c:v>6.1399999999999544</c:v>
                </c:pt>
                <c:pt idx="133">
                  <c:v>6.159999999999954</c:v>
                </c:pt>
                <c:pt idx="134">
                  <c:v>6.1799999999999535</c:v>
                </c:pt>
                <c:pt idx="135">
                  <c:v>6.1999999999999531</c:v>
                </c:pt>
                <c:pt idx="136">
                  <c:v>6.2199999999999527</c:v>
                </c:pt>
                <c:pt idx="137">
                  <c:v>6.2399999999999523</c:v>
                </c:pt>
                <c:pt idx="138">
                  <c:v>6.2599999999999518</c:v>
                </c:pt>
                <c:pt idx="139">
                  <c:v>6.2799999999999514</c:v>
                </c:pt>
                <c:pt idx="140">
                  <c:v>6.299999999999951</c:v>
                </c:pt>
                <c:pt idx="141">
                  <c:v>6.3199999999999505</c:v>
                </c:pt>
                <c:pt idx="142">
                  <c:v>6.3399999999999501</c:v>
                </c:pt>
                <c:pt idx="143">
                  <c:v>6.3599999999999497</c:v>
                </c:pt>
                <c:pt idx="144">
                  <c:v>6.3799999999999493</c:v>
                </c:pt>
                <c:pt idx="145">
                  <c:v>6.3999999999999488</c:v>
                </c:pt>
                <c:pt idx="146">
                  <c:v>6.4199999999999484</c:v>
                </c:pt>
                <c:pt idx="147">
                  <c:v>6.439999999999948</c:v>
                </c:pt>
                <c:pt idx="148">
                  <c:v>6.4599999999999476</c:v>
                </c:pt>
                <c:pt idx="149">
                  <c:v>6.4799999999999471</c:v>
                </c:pt>
                <c:pt idx="150">
                  <c:v>6.4999999999999467</c:v>
                </c:pt>
                <c:pt idx="151">
                  <c:v>6.5199999999999463</c:v>
                </c:pt>
                <c:pt idx="152">
                  <c:v>6.5399999999999459</c:v>
                </c:pt>
                <c:pt idx="153">
                  <c:v>6.5599999999999454</c:v>
                </c:pt>
                <c:pt idx="154">
                  <c:v>6.579999999999945</c:v>
                </c:pt>
                <c:pt idx="155">
                  <c:v>6.5999999999999446</c:v>
                </c:pt>
                <c:pt idx="156">
                  <c:v>6.6199999999999442</c:v>
                </c:pt>
                <c:pt idx="157">
                  <c:v>6.6399999999999437</c:v>
                </c:pt>
                <c:pt idx="158">
                  <c:v>6.6599999999999433</c:v>
                </c:pt>
                <c:pt idx="159">
                  <c:v>6.6799999999999429</c:v>
                </c:pt>
                <c:pt idx="160">
                  <c:v>6.6999999999999424</c:v>
                </c:pt>
                <c:pt idx="161">
                  <c:v>6.719999999999942</c:v>
                </c:pt>
                <c:pt idx="162">
                  <c:v>6.7399999999999416</c:v>
                </c:pt>
                <c:pt idx="163">
                  <c:v>6.7599999999999412</c:v>
                </c:pt>
                <c:pt idx="164">
                  <c:v>6.7799999999999407</c:v>
                </c:pt>
                <c:pt idx="165">
                  <c:v>6.7999999999999403</c:v>
                </c:pt>
                <c:pt idx="166">
                  <c:v>6.8199999999999399</c:v>
                </c:pt>
                <c:pt idx="167">
                  <c:v>6.8399999999999395</c:v>
                </c:pt>
                <c:pt idx="168">
                  <c:v>6.859999999999939</c:v>
                </c:pt>
                <c:pt idx="169">
                  <c:v>6.8799999999999386</c:v>
                </c:pt>
                <c:pt idx="170">
                  <c:v>6.8999999999999382</c:v>
                </c:pt>
                <c:pt idx="171">
                  <c:v>6.9199999999999378</c:v>
                </c:pt>
                <c:pt idx="172">
                  <c:v>6.9399999999999373</c:v>
                </c:pt>
                <c:pt idx="173">
                  <c:v>6.9599999999999369</c:v>
                </c:pt>
                <c:pt idx="174">
                  <c:v>6.9799999999999365</c:v>
                </c:pt>
                <c:pt idx="175">
                  <c:v>6.9999999999999361</c:v>
                </c:pt>
                <c:pt idx="176">
                  <c:v>7.0199999999999356</c:v>
                </c:pt>
                <c:pt idx="177">
                  <c:v>7.0399999999999352</c:v>
                </c:pt>
                <c:pt idx="178">
                  <c:v>7.0599999999999348</c:v>
                </c:pt>
                <c:pt idx="179">
                  <c:v>7.0799999999999343</c:v>
                </c:pt>
                <c:pt idx="180">
                  <c:v>7.0999999999999339</c:v>
                </c:pt>
                <c:pt idx="181">
                  <c:v>7.1199999999999335</c:v>
                </c:pt>
                <c:pt idx="182">
                  <c:v>7.1399999999999331</c:v>
                </c:pt>
                <c:pt idx="183">
                  <c:v>7.1599999999999326</c:v>
                </c:pt>
                <c:pt idx="184">
                  <c:v>7.1799999999999322</c:v>
                </c:pt>
                <c:pt idx="185">
                  <c:v>7.1999999999999318</c:v>
                </c:pt>
                <c:pt idx="186">
                  <c:v>7.2199999999999314</c:v>
                </c:pt>
                <c:pt idx="187">
                  <c:v>7.2399999999999309</c:v>
                </c:pt>
                <c:pt idx="188">
                  <c:v>7.2599999999999305</c:v>
                </c:pt>
                <c:pt idx="189">
                  <c:v>7.2799999999999301</c:v>
                </c:pt>
                <c:pt idx="190">
                  <c:v>7.2999999999999297</c:v>
                </c:pt>
                <c:pt idx="191">
                  <c:v>7.3199999999999292</c:v>
                </c:pt>
                <c:pt idx="192">
                  <c:v>7.3399999999999288</c:v>
                </c:pt>
                <c:pt idx="193">
                  <c:v>7.3599999999999284</c:v>
                </c:pt>
                <c:pt idx="194">
                  <c:v>7.379999999999928</c:v>
                </c:pt>
                <c:pt idx="195">
                  <c:v>7.3999999999999275</c:v>
                </c:pt>
                <c:pt idx="196">
                  <c:v>7.4199999999999271</c:v>
                </c:pt>
                <c:pt idx="197">
                  <c:v>7.4399999999999267</c:v>
                </c:pt>
                <c:pt idx="198">
                  <c:v>7.4599999999999262</c:v>
                </c:pt>
                <c:pt idx="199">
                  <c:v>7.4799999999999258</c:v>
                </c:pt>
                <c:pt idx="200">
                  <c:v>7.4999999999999254</c:v>
                </c:pt>
                <c:pt idx="201">
                  <c:v>7.519999999999925</c:v>
                </c:pt>
                <c:pt idx="202">
                  <c:v>7.5399999999999245</c:v>
                </c:pt>
                <c:pt idx="203">
                  <c:v>7.5599999999999241</c:v>
                </c:pt>
                <c:pt idx="204">
                  <c:v>7.5799999999999237</c:v>
                </c:pt>
                <c:pt idx="205">
                  <c:v>7.5999999999999233</c:v>
                </c:pt>
                <c:pt idx="206">
                  <c:v>7.6199999999999228</c:v>
                </c:pt>
                <c:pt idx="207">
                  <c:v>7.6399999999999224</c:v>
                </c:pt>
                <c:pt idx="208">
                  <c:v>7.659999999999922</c:v>
                </c:pt>
                <c:pt idx="209">
                  <c:v>7.6799999999999216</c:v>
                </c:pt>
                <c:pt idx="210">
                  <c:v>7.6999999999999211</c:v>
                </c:pt>
                <c:pt idx="211">
                  <c:v>7.7199999999999207</c:v>
                </c:pt>
                <c:pt idx="212">
                  <c:v>7.7399999999999203</c:v>
                </c:pt>
                <c:pt idx="213">
                  <c:v>7.7599999999999199</c:v>
                </c:pt>
                <c:pt idx="214">
                  <c:v>7.7799999999999194</c:v>
                </c:pt>
                <c:pt idx="215">
                  <c:v>7.799999999999919</c:v>
                </c:pt>
                <c:pt idx="216">
                  <c:v>7.8199999999999186</c:v>
                </c:pt>
                <c:pt idx="217">
                  <c:v>7.8399999999999181</c:v>
                </c:pt>
                <c:pt idx="218">
                  <c:v>7.8599999999999177</c:v>
                </c:pt>
                <c:pt idx="219">
                  <c:v>7.8799999999999173</c:v>
                </c:pt>
                <c:pt idx="220">
                  <c:v>7.8999999999999169</c:v>
                </c:pt>
                <c:pt idx="221">
                  <c:v>7.9199999999999164</c:v>
                </c:pt>
                <c:pt idx="222">
                  <c:v>7.939999999999916</c:v>
                </c:pt>
                <c:pt idx="223">
                  <c:v>7.9599999999999156</c:v>
                </c:pt>
                <c:pt idx="224">
                  <c:v>7.9799999999999152</c:v>
                </c:pt>
                <c:pt idx="225">
                  <c:v>7.9999999999999147</c:v>
                </c:pt>
                <c:pt idx="226">
                  <c:v>8.4999999999999147</c:v>
                </c:pt>
                <c:pt idx="227">
                  <c:v>8.9999999999999147</c:v>
                </c:pt>
                <c:pt idx="228">
                  <c:v>9.4999999999999147</c:v>
                </c:pt>
                <c:pt idx="229">
                  <c:v>9.9999999999999147</c:v>
                </c:pt>
                <c:pt idx="230">
                  <c:v>10.499999999999915</c:v>
                </c:pt>
                <c:pt idx="231">
                  <c:v>10.999999999999915</c:v>
                </c:pt>
                <c:pt idx="232">
                  <c:v>11.499999999999915</c:v>
                </c:pt>
                <c:pt idx="233">
                  <c:v>11.999999999999915</c:v>
                </c:pt>
                <c:pt idx="234">
                  <c:v>12.499999999999915</c:v>
                </c:pt>
                <c:pt idx="235">
                  <c:v>12.999999999999915</c:v>
                </c:pt>
                <c:pt idx="236">
                  <c:v>13.499999999999915</c:v>
                </c:pt>
                <c:pt idx="237">
                  <c:v>13.999999999999915</c:v>
                </c:pt>
                <c:pt idx="238">
                  <c:v>14.499999999999915</c:v>
                </c:pt>
                <c:pt idx="239">
                  <c:v>14.999999999999915</c:v>
                </c:pt>
                <c:pt idx="240">
                  <c:v>15.499999999999915</c:v>
                </c:pt>
                <c:pt idx="241">
                  <c:v>15.999999999999915</c:v>
                </c:pt>
                <c:pt idx="242">
                  <c:v>16.499999999999915</c:v>
                </c:pt>
                <c:pt idx="243">
                  <c:v>16.999999999999915</c:v>
                </c:pt>
                <c:pt idx="244">
                  <c:v>17.499999999999915</c:v>
                </c:pt>
                <c:pt idx="245">
                  <c:v>17.999999999999915</c:v>
                </c:pt>
                <c:pt idx="246">
                  <c:v>18.499999999999915</c:v>
                </c:pt>
                <c:pt idx="247">
                  <c:v>18.999999999999915</c:v>
                </c:pt>
                <c:pt idx="248">
                  <c:v>19.499999999999915</c:v>
                </c:pt>
                <c:pt idx="249">
                  <c:v>19.999999999999915</c:v>
                </c:pt>
              </c:numCache>
            </c:numRef>
          </c:xVal>
          <c:yVal>
            <c:numRef>
              <c:f>'51285_Duty'!$AJ$129:$AJ$378</c:f>
              <c:numCache>
                <c:formatCode>0.0000_);[Red]\(0.0000\)</c:formatCode>
                <c:ptCount val="250"/>
                <c:pt idx="0">
                  <c:v>3.25</c:v>
                </c:pt>
                <c:pt idx="1">
                  <c:v>3.25</c:v>
                </c:pt>
                <c:pt idx="2">
                  <c:v>3.25</c:v>
                </c:pt>
                <c:pt idx="3">
                  <c:v>3.25</c:v>
                </c:pt>
                <c:pt idx="4">
                  <c:v>3.25</c:v>
                </c:pt>
                <c:pt idx="5">
                  <c:v>3.25</c:v>
                </c:pt>
                <c:pt idx="6">
                  <c:v>3.25</c:v>
                </c:pt>
                <c:pt idx="7">
                  <c:v>3.25</c:v>
                </c:pt>
                <c:pt idx="8">
                  <c:v>3.25</c:v>
                </c:pt>
                <c:pt idx="9">
                  <c:v>3.25</c:v>
                </c:pt>
                <c:pt idx="10">
                  <c:v>3.25</c:v>
                </c:pt>
                <c:pt idx="11">
                  <c:v>3.25</c:v>
                </c:pt>
                <c:pt idx="12">
                  <c:v>3.25</c:v>
                </c:pt>
                <c:pt idx="13">
                  <c:v>3.25</c:v>
                </c:pt>
                <c:pt idx="14">
                  <c:v>3.25</c:v>
                </c:pt>
                <c:pt idx="15">
                  <c:v>3.25</c:v>
                </c:pt>
                <c:pt idx="16">
                  <c:v>3.25</c:v>
                </c:pt>
                <c:pt idx="17">
                  <c:v>3.25</c:v>
                </c:pt>
                <c:pt idx="18">
                  <c:v>3.25</c:v>
                </c:pt>
                <c:pt idx="19">
                  <c:v>3.25</c:v>
                </c:pt>
                <c:pt idx="20">
                  <c:v>3.25</c:v>
                </c:pt>
                <c:pt idx="21">
                  <c:v>3.25</c:v>
                </c:pt>
                <c:pt idx="22">
                  <c:v>3.25</c:v>
                </c:pt>
                <c:pt idx="23">
                  <c:v>3.25</c:v>
                </c:pt>
                <c:pt idx="24">
                  <c:v>3.25</c:v>
                </c:pt>
                <c:pt idx="25">
                  <c:v>3.25</c:v>
                </c:pt>
                <c:pt idx="26">
                  <c:v>3.25</c:v>
                </c:pt>
                <c:pt idx="27">
                  <c:v>3.25</c:v>
                </c:pt>
                <c:pt idx="28">
                  <c:v>3.25</c:v>
                </c:pt>
                <c:pt idx="29">
                  <c:v>3.25</c:v>
                </c:pt>
                <c:pt idx="30">
                  <c:v>3.25</c:v>
                </c:pt>
                <c:pt idx="31">
                  <c:v>3.25</c:v>
                </c:pt>
                <c:pt idx="32">
                  <c:v>3.25</c:v>
                </c:pt>
                <c:pt idx="33">
                  <c:v>3.25</c:v>
                </c:pt>
                <c:pt idx="34">
                  <c:v>3.25</c:v>
                </c:pt>
                <c:pt idx="35">
                  <c:v>3.25</c:v>
                </c:pt>
                <c:pt idx="36">
                  <c:v>3.25</c:v>
                </c:pt>
                <c:pt idx="37">
                  <c:v>3.25</c:v>
                </c:pt>
                <c:pt idx="38">
                  <c:v>3.25</c:v>
                </c:pt>
                <c:pt idx="39">
                  <c:v>3.25</c:v>
                </c:pt>
                <c:pt idx="40">
                  <c:v>3.25</c:v>
                </c:pt>
                <c:pt idx="41">
                  <c:v>3.25</c:v>
                </c:pt>
                <c:pt idx="42">
                  <c:v>3.25</c:v>
                </c:pt>
                <c:pt idx="43">
                  <c:v>3.25</c:v>
                </c:pt>
                <c:pt idx="44">
                  <c:v>3.25</c:v>
                </c:pt>
                <c:pt idx="45">
                  <c:v>3.25</c:v>
                </c:pt>
                <c:pt idx="46">
                  <c:v>3.25</c:v>
                </c:pt>
                <c:pt idx="47">
                  <c:v>3.25</c:v>
                </c:pt>
                <c:pt idx="48">
                  <c:v>3.25</c:v>
                </c:pt>
                <c:pt idx="49">
                  <c:v>3.25</c:v>
                </c:pt>
                <c:pt idx="50">
                  <c:v>3.25</c:v>
                </c:pt>
                <c:pt idx="51">
                  <c:v>3.25</c:v>
                </c:pt>
                <c:pt idx="52">
                  <c:v>3.25</c:v>
                </c:pt>
                <c:pt idx="53">
                  <c:v>3.25</c:v>
                </c:pt>
                <c:pt idx="54">
                  <c:v>3.25</c:v>
                </c:pt>
                <c:pt idx="55">
                  <c:v>3.25</c:v>
                </c:pt>
                <c:pt idx="56">
                  <c:v>3.25</c:v>
                </c:pt>
                <c:pt idx="57">
                  <c:v>3.25</c:v>
                </c:pt>
                <c:pt idx="58">
                  <c:v>3.25</c:v>
                </c:pt>
                <c:pt idx="59">
                  <c:v>3.25</c:v>
                </c:pt>
                <c:pt idx="60">
                  <c:v>3.25</c:v>
                </c:pt>
                <c:pt idx="61">
                  <c:v>3.25</c:v>
                </c:pt>
                <c:pt idx="62">
                  <c:v>3.25</c:v>
                </c:pt>
                <c:pt idx="63">
                  <c:v>3.25</c:v>
                </c:pt>
                <c:pt idx="64">
                  <c:v>3.25</c:v>
                </c:pt>
                <c:pt idx="65">
                  <c:v>3.25</c:v>
                </c:pt>
                <c:pt idx="66">
                  <c:v>3.25</c:v>
                </c:pt>
                <c:pt idx="67">
                  <c:v>3.25</c:v>
                </c:pt>
                <c:pt idx="68">
                  <c:v>3.25</c:v>
                </c:pt>
                <c:pt idx="69">
                  <c:v>3.25</c:v>
                </c:pt>
                <c:pt idx="70">
                  <c:v>3.25</c:v>
                </c:pt>
                <c:pt idx="71">
                  <c:v>3.25</c:v>
                </c:pt>
                <c:pt idx="72">
                  <c:v>3.25</c:v>
                </c:pt>
                <c:pt idx="73">
                  <c:v>3.25</c:v>
                </c:pt>
                <c:pt idx="74">
                  <c:v>3.25</c:v>
                </c:pt>
                <c:pt idx="75">
                  <c:v>3.25</c:v>
                </c:pt>
                <c:pt idx="76">
                  <c:v>3.25</c:v>
                </c:pt>
                <c:pt idx="77">
                  <c:v>3.25</c:v>
                </c:pt>
                <c:pt idx="78">
                  <c:v>3.25</c:v>
                </c:pt>
                <c:pt idx="79">
                  <c:v>3.25</c:v>
                </c:pt>
                <c:pt idx="80">
                  <c:v>3.25</c:v>
                </c:pt>
                <c:pt idx="81">
                  <c:v>3.25</c:v>
                </c:pt>
                <c:pt idx="82">
                  <c:v>3.25</c:v>
                </c:pt>
                <c:pt idx="83">
                  <c:v>3.25</c:v>
                </c:pt>
                <c:pt idx="84">
                  <c:v>3.25</c:v>
                </c:pt>
                <c:pt idx="85">
                  <c:v>3.25</c:v>
                </c:pt>
                <c:pt idx="86">
                  <c:v>3.25</c:v>
                </c:pt>
                <c:pt idx="87">
                  <c:v>3.25</c:v>
                </c:pt>
                <c:pt idx="88">
                  <c:v>3.25</c:v>
                </c:pt>
                <c:pt idx="89">
                  <c:v>3.25</c:v>
                </c:pt>
                <c:pt idx="90">
                  <c:v>3.25</c:v>
                </c:pt>
                <c:pt idx="91">
                  <c:v>3.25</c:v>
                </c:pt>
                <c:pt idx="92">
                  <c:v>3.25</c:v>
                </c:pt>
                <c:pt idx="93">
                  <c:v>3.25</c:v>
                </c:pt>
                <c:pt idx="94">
                  <c:v>3.25</c:v>
                </c:pt>
                <c:pt idx="95">
                  <c:v>3.25</c:v>
                </c:pt>
                <c:pt idx="96">
                  <c:v>3.25</c:v>
                </c:pt>
                <c:pt idx="97">
                  <c:v>3.25</c:v>
                </c:pt>
                <c:pt idx="98">
                  <c:v>3.25</c:v>
                </c:pt>
                <c:pt idx="99">
                  <c:v>3.25</c:v>
                </c:pt>
                <c:pt idx="100">
                  <c:v>3.25</c:v>
                </c:pt>
                <c:pt idx="101">
                  <c:v>3.25</c:v>
                </c:pt>
                <c:pt idx="102">
                  <c:v>3.25</c:v>
                </c:pt>
                <c:pt idx="103">
                  <c:v>3.25</c:v>
                </c:pt>
                <c:pt idx="104">
                  <c:v>3.25</c:v>
                </c:pt>
                <c:pt idx="105">
                  <c:v>3.25</c:v>
                </c:pt>
                <c:pt idx="106">
                  <c:v>3.25</c:v>
                </c:pt>
                <c:pt idx="107">
                  <c:v>3.25</c:v>
                </c:pt>
                <c:pt idx="108">
                  <c:v>3.25</c:v>
                </c:pt>
                <c:pt idx="109">
                  <c:v>3.25</c:v>
                </c:pt>
                <c:pt idx="110">
                  <c:v>3.25</c:v>
                </c:pt>
                <c:pt idx="111">
                  <c:v>3.25</c:v>
                </c:pt>
                <c:pt idx="112">
                  <c:v>3.25</c:v>
                </c:pt>
                <c:pt idx="113">
                  <c:v>3.25</c:v>
                </c:pt>
                <c:pt idx="114">
                  <c:v>3.25</c:v>
                </c:pt>
                <c:pt idx="115">
                  <c:v>3.25</c:v>
                </c:pt>
                <c:pt idx="116">
                  <c:v>3.25</c:v>
                </c:pt>
                <c:pt idx="117">
                  <c:v>3.25</c:v>
                </c:pt>
                <c:pt idx="118">
                  <c:v>3.25</c:v>
                </c:pt>
                <c:pt idx="119">
                  <c:v>3.25</c:v>
                </c:pt>
                <c:pt idx="120">
                  <c:v>3.25</c:v>
                </c:pt>
                <c:pt idx="121">
                  <c:v>3.25</c:v>
                </c:pt>
                <c:pt idx="122">
                  <c:v>3.25</c:v>
                </c:pt>
                <c:pt idx="123">
                  <c:v>3.25</c:v>
                </c:pt>
                <c:pt idx="124">
                  <c:v>3.25</c:v>
                </c:pt>
                <c:pt idx="125">
                  <c:v>3.25</c:v>
                </c:pt>
                <c:pt idx="126">
                  <c:v>3.25</c:v>
                </c:pt>
                <c:pt idx="127">
                  <c:v>3.25</c:v>
                </c:pt>
                <c:pt idx="128">
                  <c:v>3.25</c:v>
                </c:pt>
                <c:pt idx="129">
                  <c:v>3.25</c:v>
                </c:pt>
                <c:pt idx="130">
                  <c:v>3.25</c:v>
                </c:pt>
                <c:pt idx="131">
                  <c:v>3.25</c:v>
                </c:pt>
                <c:pt idx="132">
                  <c:v>3.25</c:v>
                </c:pt>
                <c:pt idx="133">
                  <c:v>3.25</c:v>
                </c:pt>
                <c:pt idx="134">
                  <c:v>3.25</c:v>
                </c:pt>
                <c:pt idx="135">
                  <c:v>3.25</c:v>
                </c:pt>
                <c:pt idx="136">
                  <c:v>3.25</c:v>
                </c:pt>
                <c:pt idx="137">
                  <c:v>3.25</c:v>
                </c:pt>
                <c:pt idx="138">
                  <c:v>3.25</c:v>
                </c:pt>
                <c:pt idx="139">
                  <c:v>3.25</c:v>
                </c:pt>
                <c:pt idx="140">
                  <c:v>3.25</c:v>
                </c:pt>
                <c:pt idx="141">
                  <c:v>3.25</c:v>
                </c:pt>
                <c:pt idx="142">
                  <c:v>3.25</c:v>
                </c:pt>
                <c:pt idx="143">
                  <c:v>3.25</c:v>
                </c:pt>
                <c:pt idx="144">
                  <c:v>3.25</c:v>
                </c:pt>
                <c:pt idx="145">
                  <c:v>3.25</c:v>
                </c:pt>
                <c:pt idx="146">
                  <c:v>3.25</c:v>
                </c:pt>
                <c:pt idx="147">
                  <c:v>3.25</c:v>
                </c:pt>
                <c:pt idx="148">
                  <c:v>3.25</c:v>
                </c:pt>
                <c:pt idx="149">
                  <c:v>3.25</c:v>
                </c:pt>
                <c:pt idx="150">
                  <c:v>3.25</c:v>
                </c:pt>
                <c:pt idx="151">
                  <c:v>3.25</c:v>
                </c:pt>
                <c:pt idx="152">
                  <c:v>3.25</c:v>
                </c:pt>
                <c:pt idx="153">
                  <c:v>3.25</c:v>
                </c:pt>
                <c:pt idx="154">
                  <c:v>3.25</c:v>
                </c:pt>
                <c:pt idx="155">
                  <c:v>3.25</c:v>
                </c:pt>
                <c:pt idx="156">
                  <c:v>3.25</c:v>
                </c:pt>
                <c:pt idx="157">
                  <c:v>3.25</c:v>
                </c:pt>
                <c:pt idx="158">
                  <c:v>3.25</c:v>
                </c:pt>
                <c:pt idx="159">
                  <c:v>3.25</c:v>
                </c:pt>
                <c:pt idx="160">
                  <c:v>3.25</c:v>
                </c:pt>
                <c:pt idx="161">
                  <c:v>3.25</c:v>
                </c:pt>
                <c:pt idx="162">
                  <c:v>3.25</c:v>
                </c:pt>
                <c:pt idx="163">
                  <c:v>3.25</c:v>
                </c:pt>
                <c:pt idx="164">
                  <c:v>3.25</c:v>
                </c:pt>
                <c:pt idx="165">
                  <c:v>3.25</c:v>
                </c:pt>
                <c:pt idx="166">
                  <c:v>3.25</c:v>
                </c:pt>
                <c:pt idx="167">
                  <c:v>3.25</c:v>
                </c:pt>
                <c:pt idx="168">
                  <c:v>3.25</c:v>
                </c:pt>
                <c:pt idx="169">
                  <c:v>3.25</c:v>
                </c:pt>
                <c:pt idx="170">
                  <c:v>3.25</c:v>
                </c:pt>
                <c:pt idx="171">
                  <c:v>3.25</c:v>
                </c:pt>
                <c:pt idx="172">
                  <c:v>3.25</c:v>
                </c:pt>
                <c:pt idx="173">
                  <c:v>3.25</c:v>
                </c:pt>
                <c:pt idx="174">
                  <c:v>3.25</c:v>
                </c:pt>
                <c:pt idx="175">
                  <c:v>3.25</c:v>
                </c:pt>
                <c:pt idx="176">
                  <c:v>3.25</c:v>
                </c:pt>
                <c:pt idx="177">
                  <c:v>3.25</c:v>
                </c:pt>
                <c:pt idx="178">
                  <c:v>3.25</c:v>
                </c:pt>
                <c:pt idx="179">
                  <c:v>3.25</c:v>
                </c:pt>
                <c:pt idx="180">
                  <c:v>3.25</c:v>
                </c:pt>
                <c:pt idx="181">
                  <c:v>3.25</c:v>
                </c:pt>
                <c:pt idx="182">
                  <c:v>3.25</c:v>
                </c:pt>
                <c:pt idx="183">
                  <c:v>3.25</c:v>
                </c:pt>
                <c:pt idx="184">
                  <c:v>3.25</c:v>
                </c:pt>
                <c:pt idx="185">
                  <c:v>3.25</c:v>
                </c:pt>
                <c:pt idx="186">
                  <c:v>3.25</c:v>
                </c:pt>
                <c:pt idx="187">
                  <c:v>3.25</c:v>
                </c:pt>
                <c:pt idx="188">
                  <c:v>3.25</c:v>
                </c:pt>
                <c:pt idx="189">
                  <c:v>3.25</c:v>
                </c:pt>
                <c:pt idx="190">
                  <c:v>3.25</c:v>
                </c:pt>
                <c:pt idx="191">
                  <c:v>3.25</c:v>
                </c:pt>
                <c:pt idx="192">
                  <c:v>3.25</c:v>
                </c:pt>
                <c:pt idx="193">
                  <c:v>3.25</c:v>
                </c:pt>
                <c:pt idx="194">
                  <c:v>3.25</c:v>
                </c:pt>
                <c:pt idx="195">
                  <c:v>3.25</c:v>
                </c:pt>
                <c:pt idx="196">
                  <c:v>3.25</c:v>
                </c:pt>
                <c:pt idx="197">
                  <c:v>3.25</c:v>
                </c:pt>
                <c:pt idx="198">
                  <c:v>3.25</c:v>
                </c:pt>
                <c:pt idx="199">
                  <c:v>3.25</c:v>
                </c:pt>
                <c:pt idx="200">
                  <c:v>3.25</c:v>
                </c:pt>
                <c:pt idx="201">
                  <c:v>3.25</c:v>
                </c:pt>
                <c:pt idx="202">
                  <c:v>3.25</c:v>
                </c:pt>
                <c:pt idx="203">
                  <c:v>3.25</c:v>
                </c:pt>
                <c:pt idx="204">
                  <c:v>3.25</c:v>
                </c:pt>
                <c:pt idx="205">
                  <c:v>3.25</c:v>
                </c:pt>
                <c:pt idx="206">
                  <c:v>3.25</c:v>
                </c:pt>
                <c:pt idx="207">
                  <c:v>3.25</c:v>
                </c:pt>
                <c:pt idx="208">
                  <c:v>3.25</c:v>
                </c:pt>
                <c:pt idx="209">
                  <c:v>3.25</c:v>
                </c:pt>
                <c:pt idx="210">
                  <c:v>3.25</c:v>
                </c:pt>
                <c:pt idx="211">
                  <c:v>3.25</c:v>
                </c:pt>
                <c:pt idx="212">
                  <c:v>3.25</c:v>
                </c:pt>
                <c:pt idx="213">
                  <c:v>3.25</c:v>
                </c:pt>
                <c:pt idx="214">
                  <c:v>3.25</c:v>
                </c:pt>
                <c:pt idx="215">
                  <c:v>3.25</c:v>
                </c:pt>
                <c:pt idx="216">
                  <c:v>3.25</c:v>
                </c:pt>
                <c:pt idx="217">
                  <c:v>3.25</c:v>
                </c:pt>
                <c:pt idx="218">
                  <c:v>3.25</c:v>
                </c:pt>
                <c:pt idx="219">
                  <c:v>3.25</c:v>
                </c:pt>
                <c:pt idx="220">
                  <c:v>3.25</c:v>
                </c:pt>
                <c:pt idx="221">
                  <c:v>3.25</c:v>
                </c:pt>
                <c:pt idx="222">
                  <c:v>3.25</c:v>
                </c:pt>
                <c:pt idx="223">
                  <c:v>3.25</c:v>
                </c:pt>
                <c:pt idx="224">
                  <c:v>3.25</c:v>
                </c:pt>
                <c:pt idx="225">
                  <c:v>3.25</c:v>
                </c:pt>
                <c:pt idx="226">
                  <c:v>3.25</c:v>
                </c:pt>
                <c:pt idx="227">
                  <c:v>3.25</c:v>
                </c:pt>
                <c:pt idx="228">
                  <c:v>3.25</c:v>
                </c:pt>
                <c:pt idx="229">
                  <c:v>3.25</c:v>
                </c:pt>
                <c:pt idx="230">
                  <c:v>3.25</c:v>
                </c:pt>
                <c:pt idx="231">
                  <c:v>3.25</c:v>
                </c:pt>
                <c:pt idx="232">
                  <c:v>3.25</c:v>
                </c:pt>
                <c:pt idx="233">
                  <c:v>3.25</c:v>
                </c:pt>
                <c:pt idx="234">
                  <c:v>3.25</c:v>
                </c:pt>
                <c:pt idx="235">
                  <c:v>3.25</c:v>
                </c:pt>
                <c:pt idx="236">
                  <c:v>3.25</c:v>
                </c:pt>
                <c:pt idx="237">
                  <c:v>3.25</c:v>
                </c:pt>
                <c:pt idx="238">
                  <c:v>3.25</c:v>
                </c:pt>
                <c:pt idx="239">
                  <c:v>3.25</c:v>
                </c:pt>
                <c:pt idx="240">
                  <c:v>3.25</c:v>
                </c:pt>
                <c:pt idx="241">
                  <c:v>3.25</c:v>
                </c:pt>
                <c:pt idx="242">
                  <c:v>3.25</c:v>
                </c:pt>
                <c:pt idx="243">
                  <c:v>3.25</c:v>
                </c:pt>
                <c:pt idx="244">
                  <c:v>3.25</c:v>
                </c:pt>
                <c:pt idx="245">
                  <c:v>3.25</c:v>
                </c:pt>
                <c:pt idx="246">
                  <c:v>3.25</c:v>
                </c:pt>
                <c:pt idx="247">
                  <c:v>3.25</c:v>
                </c:pt>
                <c:pt idx="248">
                  <c:v>3.25</c:v>
                </c:pt>
                <c:pt idx="249">
                  <c:v>3.25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'51285_Duty'!$AK$128</c:f>
              <c:strCache>
                <c:ptCount val="1"/>
                <c:pt idx="0">
                  <c:v>UVP-typ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'51285_Duty'!$B$129:$B$378</c:f>
              <c:numCache>
                <c:formatCode>0.00_);[Red]\(0.00\)</c:formatCode>
                <c:ptCount val="250"/>
                <c:pt idx="0">
                  <c:v>3.5</c:v>
                </c:pt>
                <c:pt idx="1">
                  <c:v>3.52</c:v>
                </c:pt>
                <c:pt idx="2">
                  <c:v>3.54</c:v>
                </c:pt>
                <c:pt idx="3">
                  <c:v>3.56</c:v>
                </c:pt>
                <c:pt idx="4">
                  <c:v>3.58</c:v>
                </c:pt>
                <c:pt idx="5">
                  <c:v>3.6</c:v>
                </c:pt>
                <c:pt idx="6">
                  <c:v>3.62</c:v>
                </c:pt>
                <c:pt idx="7">
                  <c:v>3.64</c:v>
                </c:pt>
                <c:pt idx="8">
                  <c:v>3.66</c:v>
                </c:pt>
                <c:pt idx="9">
                  <c:v>3.68</c:v>
                </c:pt>
                <c:pt idx="10">
                  <c:v>3.7</c:v>
                </c:pt>
                <c:pt idx="11">
                  <c:v>3.72</c:v>
                </c:pt>
                <c:pt idx="12">
                  <c:v>3.74</c:v>
                </c:pt>
                <c:pt idx="13">
                  <c:v>3.7600000000000002</c:v>
                </c:pt>
                <c:pt idx="14">
                  <c:v>3.7800000000000002</c:v>
                </c:pt>
                <c:pt idx="15">
                  <c:v>3.8000000000000003</c:v>
                </c:pt>
                <c:pt idx="16">
                  <c:v>3.8200000000000003</c:v>
                </c:pt>
                <c:pt idx="17">
                  <c:v>3.8400000000000003</c:v>
                </c:pt>
                <c:pt idx="18">
                  <c:v>3.8600000000000003</c:v>
                </c:pt>
                <c:pt idx="19">
                  <c:v>3.8800000000000003</c:v>
                </c:pt>
                <c:pt idx="20">
                  <c:v>3.9000000000000004</c:v>
                </c:pt>
                <c:pt idx="21">
                  <c:v>3.9200000000000004</c:v>
                </c:pt>
                <c:pt idx="22">
                  <c:v>3.9400000000000004</c:v>
                </c:pt>
                <c:pt idx="23">
                  <c:v>3.9600000000000004</c:v>
                </c:pt>
                <c:pt idx="24">
                  <c:v>3.9800000000000004</c:v>
                </c:pt>
                <c:pt idx="25">
                  <c:v>4</c:v>
                </c:pt>
                <c:pt idx="26">
                  <c:v>4.0199999999999996</c:v>
                </c:pt>
                <c:pt idx="27">
                  <c:v>4.0399999999999991</c:v>
                </c:pt>
                <c:pt idx="28">
                  <c:v>4.0599999999999987</c:v>
                </c:pt>
                <c:pt idx="29">
                  <c:v>4.0799999999999983</c:v>
                </c:pt>
                <c:pt idx="30">
                  <c:v>4.0999999999999979</c:v>
                </c:pt>
                <c:pt idx="31">
                  <c:v>4.1199999999999974</c:v>
                </c:pt>
                <c:pt idx="32">
                  <c:v>4.139999999999997</c:v>
                </c:pt>
                <c:pt idx="33">
                  <c:v>4.1599999999999966</c:v>
                </c:pt>
                <c:pt idx="34">
                  <c:v>4.1799999999999962</c:v>
                </c:pt>
                <c:pt idx="35">
                  <c:v>4.1999999999999957</c:v>
                </c:pt>
                <c:pt idx="36">
                  <c:v>4.2199999999999953</c:v>
                </c:pt>
                <c:pt idx="37">
                  <c:v>4.2399999999999949</c:v>
                </c:pt>
                <c:pt idx="38">
                  <c:v>4.2599999999999945</c:v>
                </c:pt>
                <c:pt idx="39">
                  <c:v>4.279999999999994</c:v>
                </c:pt>
                <c:pt idx="40">
                  <c:v>4.2999999999999936</c:v>
                </c:pt>
                <c:pt idx="41">
                  <c:v>4.3199999999999932</c:v>
                </c:pt>
                <c:pt idx="42">
                  <c:v>4.3399999999999928</c:v>
                </c:pt>
                <c:pt idx="43">
                  <c:v>4.3599999999999923</c:v>
                </c:pt>
                <c:pt idx="44">
                  <c:v>4.3799999999999919</c:v>
                </c:pt>
                <c:pt idx="45">
                  <c:v>4.3999999999999915</c:v>
                </c:pt>
                <c:pt idx="46">
                  <c:v>4.419999999999991</c:v>
                </c:pt>
                <c:pt idx="47">
                  <c:v>4.4399999999999906</c:v>
                </c:pt>
                <c:pt idx="48">
                  <c:v>4.4599999999999902</c:v>
                </c:pt>
                <c:pt idx="49">
                  <c:v>4.4799999999999898</c:v>
                </c:pt>
                <c:pt idx="50">
                  <c:v>4.4999999999999893</c:v>
                </c:pt>
                <c:pt idx="51">
                  <c:v>4.5199999999999889</c:v>
                </c:pt>
                <c:pt idx="52">
                  <c:v>4.5399999999999885</c:v>
                </c:pt>
                <c:pt idx="53">
                  <c:v>4.5599999999999881</c:v>
                </c:pt>
                <c:pt idx="54">
                  <c:v>4.5799999999999876</c:v>
                </c:pt>
                <c:pt idx="55">
                  <c:v>4.5999999999999872</c:v>
                </c:pt>
                <c:pt idx="56">
                  <c:v>4.6199999999999868</c:v>
                </c:pt>
                <c:pt idx="57">
                  <c:v>4.6399999999999864</c:v>
                </c:pt>
                <c:pt idx="58">
                  <c:v>4.6599999999999859</c:v>
                </c:pt>
                <c:pt idx="59">
                  <c:v>4.6799999999999855</c:v>
                </c:pt>
                <c:pt idx="60">
                  <c:v>4.6999999999999851</c:v>
                </c:pt>
                <c:pt idx="61">
                  <c:v>4.7199999999999847</c:v>
                </c:pt>
                <c:pt idx="62">
                  <c:v>4.7399999999999842</c:v>
                </c:pt>
                <c:pt idx="63">
                  <c:v>4.7599999999999838</c:v>
                </c:pt>
                <c:pt idx="64">
                  <c:v>4.7799999999999834</c:v>
                </c:pt>
                <c:pt idx="65">
                  <c:v>4.7999999999999829</c:v>
                </c:pt>
                <c:pt idx="66">
                  <c:v>4.8199999999999825</c:v>
                </c:pt>
                <c:pt idx="67">
                  <c:v>4.8399999999999821</c:v>
                </c:pt>
                <c:pt idx="68">
                  <c:v>4.8599999999999817</c:v>
                </c:pt>
                <c:pt idx="69">
                  <c:v>4.8799999999999812</c:v>
                </c:pt>
                <c:pt idx="70">
                  <c:v>4.8999999999999808</c:v>
                </c:pt>
                <c:pt idx="71">
                  <c:v>4.9199999999999804</c:v>
                </c:pt>
                <c:pt idx="72">
                  <c:v>4.93999999999998</c:v>
                </c:pt>
                <c:pt idx="73">
                  <c:v>4.9599999999999795</c:v>
                </c:pt>
                <c:pt idx="74">
                  <c:v>4.9799999999999791</c:v>
                </c:pt>
                <c:pt idx="75">
                  <c:v>4.9999999999999787</c:v>
                </c:pt>
                <c:pt idx="76">
                  <c:v>5.0199999999999783</c:v>
                </c:pt>
                <c:pt idx="77">
                  <c:v>5.0399999999999778</c:v>
                </c:pt>
                <c:pt idx="78">
                  <c:v>5.0599999999999774</c:v>
                </c:pt>
                <c:pt idx="79">
                  <c:v>5.079999999999977</c:v>
                </c:pt>
                <c:pt idx="80">
                  <c:v>5.0999999999999766</c:v>
                </c:pt>
                <c:pt idx="81">
                  <c:v>5.1199999999999761</c:v>
                </c:pt>
                <c:pt idx="82">
                  <c:v>5.1399999999999757</c:v>
                </c:pt>
                <c:pt idx="83">
                  <c:v>5.1599999999999753</c:v>
                </c:pt>
                <c:pt idx="84">
                  <c:v>5.1799999999999748</c:v>
                </c:pt>
                <c:pt idx="85">
                  <c:v>5.1999999999999744</c:v>
                </c:pt>
                <c:pt idx="86">
                  <c:v>5.219999999999974</c:v>
                </c:pt>
                <c:pt idx="87">
                  <c:v>5.2399999999999736</c:v>
                </c:pt>
                <c:pt idx="88">
                  <c:v>5.2599999999999731</c:v>
                </c:pt>
                <c:pt idx="89">
                  <c:v>5.2799999999999727</c:v>
                </c:pt>
                <c:pt idx="90">
                  <c:v>5.2999999999999723</c:v>
                </c:pt>
                <c:pt idx="91">
                  <c:v>5.3199999999999719</c:v>
                </c:pt>
                <c:pt idx="92">
                  <c:v>5.3399999999999714</c:v>
                </c:pt>
                <c:pt idx="93">
                  <c:v>5.359999999999971</c:v>
                </c:pt>
                <c:pt idx="94">
                  <c:v>5.3799999999999706</c:v>
                </c:pt>
                <c:pt idx="95">
                  <c:v>5.3999999999999702</c:v>
                </c:pt>
                <c:pt idx="96">
                  <c:v>5.4199999999999697</c:v>
                </c:pt>
                <c:pt idx="97">
                  <c:v>5.4399999999999693</c:v>
                </c:pt>
                <c:pt idx="98">
                  <c:v>5.4599999999999689</c:v>
                </c:pt>
                <c:pt idx="99">
                  <c:v>5.4799999999999685</c:v>
                </c:pt>
                <c:pt idx="100">
                  <c:v>5.499999999999968</c:v>
                </c:pt>
                <c:pt idx="101">
                  <c:v>5.5199999999999676</c:v>
                </c:pt>
                <c:pt idx="102">
                  <c:v>5.5399999999999672</c:v>
                </c:pt>
                <c:pt idx="103">
                  <c:v>5.5599999999999667</c:v>
                </c:pt>
                <c:pt idx="104">
                  <c:v>5.5799999999999663</c:v>
                </c:pt>
                <c:pt idx="105">
                  <c:v>5.5999999999999659</c:v>
                </c:pt>
                <c:pt idx="106">
                  <c:v>5.6199999999999655</c:v>
                </c:pt>
                <c:pt idx="107">
                  <c:v>5.639999999999965</c:v>
                </c:pt>
                <c:pt idx="108">
                  <c:v>5.6599999999999646</c:v>
                </c:pt>
                <c:pt idx="109">
                  <c:v>5.6799999999999642</c:v>
                </c:pt>
                <c:pt idx="110">
                  <c:v>5.6999999999999638</c:v>
                </c:pt>
                <c:pt idx="111">
                  <c:v>5.7199999999999633</c:v>
                </c:pt>
                <c:pt idx="112">
                  <c:v>5.7399999999999629</c:v>
                </c:pt>
                <c:pt idx="113">
                  <c:v>5.7599999999999625</c:v>
                </c:pt>
                <c:pt idx="114">
                  <c:v>5.7799999999999621</c:v>
                </c:pt>
                <c:pt idx="115">
                  <c:v>5.7999999999999616</c:v>
                </c:pt>
                <c:pt idx="116">
                  <c:v>5.8199999999999612</c:v>
                </c:pt>
                <c:pt idx="117">
                  <c:v>5.8399999999999608</c:v>
                </c:pt>
                <c:pt idx="118">
                  <c:v>5.8599999999999604</c:v>
                </c:pt>
                <c:pt idx="119">
                  <c:v>5.8799999999999599</c:v>
                </c:pt>
                <c:pt idx="120">
                  <c:v>5.8999999999999595</c:v>
                </c:pt>
                <c:pt idx="121">
                  <c:v>5.9199999999999591</c:v>
                </c:pt>
                <c:pt idx="122">
                  <c:v>5.9399999999999586</c:v>
                </c:pt>
                <c:pt idx="123">
                  <c:v>5.9599999999999582</c:v>
                </c:pt>
                <c:pt idx="124">
                  <c:v>5.9799999999999578</c:v>
                </c:pt>
                <c:pt idx="125">
                  <c:v>5.9999999999999574</c:v>
                </c:pt>
                <c:pt idx="126">
                  <c:v>6.0199999999999569</c:v>
                </c:pt>
                <c:pt idx="127">
                  <c:v>6.0399999999999565</c:v>
                </c:pt>
                <c:pt idx="128">
                  <c:v>6.0599999999999561</c:v>
                </c:pt>
                <c:pt idx="129">
                  <c:v>6.0799999999999557</c:v>
                </c:pt>
                <c:pt idx="130">
                  <c:v>6.0999999999999552</c:v>
                </c:pt>
                <c:pt idx="131">
                  <c:v>6.1199999999999548</c:v>
                </c:pt>
                <c:pt idx="132">
                  <c:v>6.1399999999999544</c:v>
                </c:pt>
                <c:pt idx="133">
                  <c:v>6.159999999999954</c:v>
                </c:pt>
                <c:pt idx="134">
                  <c:v>6.1799999999999535</c:v>
                </c:pt>
                <c:pt idx="135">
                  <c:v>6.1999999999999531</c:v>
                </c:pt>
                <c:pt idx="136">
                  <c:v>6.2199999999999527</c:v>
                </c:pt>
                <c:pt idx="137">
                  <c:v>6.2399999999999523</c:v>
                </c:pt>
                <c:pt idx="138">
                  <c:v>6.2599999999999518</c:v>
                </c:pt>
                <c:pt idx="139">
                  <c:v>6.2799999999999514</c:v>
                </c:pt>
                <c:pt idx="140">
                  <c:v>6.299999999999951</c:v>
                </c:pt>
                <c:pt idx="141">
                  <c:v>6.3199999999999505</c:v>
                </c:pt>
                <c:pt idx="142">
                  <c:v>6.3399999999999501</c:v>
                </c:pt>
                <c:pt idx="143">
                  <c:v>6.3599999999999497</c:v>
                </c:pt>
                <c:pt idx="144">
                  <c:v>6.3799999999999493</c:v>
                </c:pt>
                <c:pt idx="145">
                  <c:v>6.3999999999999488</c:v>
                </c:pt>
                <c:pt idx="146">
                  <c:v>6.4199999999999484</c:v>
                </c:pt>
                <c:pt idx="147">
                  <c:v>6.439999999999948</c:v>
                </c:pt>
                <c:pt idx="148">
                  <c:v>6.4599999999999476</c:v>
                </c:pt>
                <c:pt idx="149">
                  <c:v>6.4799999999999471</c:v>
                </c:pt>
                <c:pt idx="150">
                  <c:v>6.4999999999999467</c:v>
                </c:pt>
                <c:pt idx="151">
                  <c:v>6.5199999999999463</c:v>
                </c:pt>
                <c:pt idx="152">
                  <c:v>6.5399999999999459</c:v>
                </c:pt>
                <c:pt idx="153">
                  <c:v>6.5599999999999454</c:v>
                </c:pt>
                <c:pt idx="154">
                  <c:v>6.579999999999945</c:v>
                </c:pt>
                <c:pt idx="155">
                  <c:v>6.5999999999999446</c:v>
                </c:pt>
                <c:pt idx="156">
                  <c:v>6.6199999999999442</c:v>
                </c:pt>
                <c:pt idx="157">
                  <c:v>6.6399999999999437</c:v>
                </c:pt>
                <c:pt idx="158">
                  <c:v>6.6599999999999433</c:v>
                </c:pt>
                <c:pt idx="159">
                  <c:v>6.6799999999999429</c:v>
                </c:pt>
                <c:pt idx="160">
                  <c:v>6.6999999999999424</c:v>
                </c:pt>
                <c:pt idx="161">
                  <c:v>6.719999999999942</c:v>
                </c:pt>
                <c:pt idx="162">
                  <c:v>6.7399999999999416</c:v>
                </c:pt>
                <c:pt idx="163">
                  <c:v>6.7599999999999412</c:v>
                </c:pt>
                <c:pt idx="164">
                  <c:v>6.7799999999999407</c:v>
                </c:pt>
                <c:pt idx="165">
                  <c:v>6.7999999999999403</c:v>
                </c:pt>
                <c:pt idx="166">
                  <c:v>6.8199999999999399</c:v>
                </c:pt>
                <c:pt idx="167">
                  <c:v>6.8399999999999395</c:v>
                </c:pt>
                <c:pt idx="168">
                  <c:v>6.859999999999939</c:v>
                </c:pt>
                <c:pt idx="169">
                  <c:v>6.8799999999999386</c:v>
                </c:pt>
                <c:pt idx="170">
                  <c:v>6.8999999999999382</c:v>
                </c:pt>
                <c:pt idx="171">
                  <c:v>6.9199999999999378</c:v>
                </c:pt>
                <c:pt idx="172">
                  <c:v>6.9399999999999373</c:v>
                </c:pt>
                <c:pt idx="173">
                  <c:v>6.9599999999999369</c:v>
                </c:pt>
                <c:pt idx="174">
                  <c:v>6.9799999999999365</c:v>
                </c:pt>
                <c:pt idx="175">
                  <c:v>6.9999999999999361</c:v>
                </c:pt>
                <c:pt idx="176">
                  <c:v>7.0199999999999356</c:v>
                </c:pt>
                <c:pt idx="177">
                  <c:v>7.0399999999999352</c:v>
                </c:pt>
                <c:pt idx="178">
                  <c:v>7.0599999999999348</c:v>
                </c:pt>
                <c:pt idx="179">
                  <c:v>7.0799999999999343</c:v>
                </c:pt>
                <c:pt idx="180">
                  <c:v>7.0999999999999339</c:v>
                </c:pt>
                <c:pt idx="181">
                  <c:v>7.1199999999999335</c:v>
                </c:pt>
                <c:pt idx="182">
                  <c:v>7.1399999999999331</c:v>
                </c:pt>
                <c:pt idx="183">
                  <c:v>7.1599999999999326</c:v>
                </c:pt>
                <c:pt idx="184">
                  <c:v>7.1799999999999322</c:v>
                </c:pt>
                <c:pt idx="185">
                  <c:v>7.1999999999999318</c:v>
                </c:pt>
                <c:pt idx="186">
                  <c:v>7.2199999999999314</c:v>
                </c:pt>
                <c:pt idx="187">
                  <c:v>7.2399999999999309</c:v>
                </c:pt>
                <c:pt idx="188">
                  <c:v>7.2599999999999305</c:v>
                </c:pt>
                <c:pt idx="189">
                  <c:v>7.2799999999999301</c:v>
                </c:pt>
                <c:pt idx="190">
                  <c:v>7.2999999999999297</c:v>
                </c:pt>
                <c:pt idx="191">
                  <c:v>7.3199999999999292</c:v>
                </c:pt>
                <c:pt idx="192">
                  <c:v>7.3399999999999288</c:v>
                </c:pt>
                <c:pt idx="193">
                  <c:v>7.3599999999999284</c:v>
                </c:pt>
                <c:pt idx="194">
                  <c:v>7.379999999999928</c:v>
                </c:pt>
                <c:pt idx="195">
                  <c:v>7.3999999999999275</c:v>
                </c:pt>
                <c:pt idx="196">
                  <c:v>7.4199999999999271</c:v>
                </c:pt>
                <c:pt idx="197">
                  <c:v>7.4399999999999267</c:v>
                </c:pt>
                <c:pt idx="198">
                  <c:v>7.4599999999999262</c:v>
                </c:pt>
                <c:pt idx="199">
                  <c:v>7.4799999999999258</c:v>
                </c:pt>
                <c:pt idx="200">
                  <c:v>7.4999999999999254</c:v>
                </c:pt>
                <c:pt idx="201">
                  <c:v>7.519999999999925</c:v>
                </c:pt>
                <c:pt idx="202">
                  <c:v>7.5399999999999245</c:v>
                </c:pt>
                <c:pt idx="203">
                  <c:v>7.5599999999999241</c:v>
                </c:pt>
                <c:pt idx="204">
                  <c:v>7.5799999999999237</c:v>
                </c:pt>
                <c:pt idx="205">
                  <c:v>7.5999999999999233</c:v>
                </c:pt>
                <c:pt idx="206">
                  <c:v>7.6199999999999228</c:v>
                </c:pt>
                <c:pt idx="207">
                  <c:v>7.6399999999999224</c:v>
                </c:pt>
                <c:pt idx="208">
                  <c:v>7.659999999999922</c:v>
                </c:pt>
                <c:pt idx="209">
                  <c:v>7.6799999999999216</c:v>
                </c:pt>
                <c:pt idx="210">
                  <c:v>7.6999999999999211</c:v>
                </c:pt>
                <c:pt idx="211">
                  <c:v>7.7199999999999207</c:v>
                </c:pt>
                <c:pt idx="212">
                  <c:v>7.7399999999999203</c:v>
                </c:pt>
                <c:pt idx="213">
                  <c:v>7.7599999999999199</c:v>
                </c:pt>
                <c:pt idx="214">
                  <c:v>7.7799999999999194</c:v>
                </c:pt>
                <c:pt idx="215">
                  <c:v>7.799999999999919</c:v>
                </c:pt>
                <c:pt idx="216">
                  <c:v>7.8199999999999186</c:v>
                </c:pt>
                <c:pt idx="217">
                  <c:v>7.8399999999999181</c:v>
                </c:pt>
                <c:pt idx="218">
                  <c:v>7.8599999999999177</c:v>
                </c:pt>
                <c:pt idx="219">
                  <c:v>7.8799999999999173</c:v>
                </c:pt>
                <c:pt idx="220">
                  <c:v>7.8999999999999169</c:v>
                </c:pt>
                <c:pt idx="221">
                  <c:v>7.9199999999999164</c:v>
                </c:pt>
                <c:pt idx="222">
                  <c:v>7.939999999999916</c:v>
                </c:pt>
                <c:pt idx="223">
                  <c:v>7.9599999999999156</c:v>
                </c:pt>
                <c:pt idx="224">
                  <c:v>7.9799999999999152</c:v>
                </c:pt>
                <c:pt idx="225">
                  <c:v>7.9999999999999147</c:v>
                </c:pt>
                <c:pt idx="226">
                  <c:v>8.4999999999999147</c:v>
                </c:pt>
                <c:pt idx="227">
                  <c:v>8.9999999999999147</c:v>
                </c:pt>
                <c:pt idx="228">
                  <c:v>9.4999999999999147</c:v>
                </c:pt>
                <c:pt idx="229">
                  <c:v>9.9999999999999147</c:v>
                </c:pt>
                <c:pt idx="230">
                  <c:v>10.499999999999915</c:v>
                </c:pt>
                <c:pt idx="231">
                  <c:v>10.999999999999915</c:v>
                </c:pt>
                <c:pt idx="232">
                  <c:v>11.499999999999915</c:v>
                </c:pt>
                <c:pt idx="233">
                  <c:v>11.999999999999915</c:v>
                </c:pt>
                <c:pt idx="234">
                  <c:v>12.499999999999915</c:v>
                </c:pt>
                <c:pt idx="235">
                  <c:v>12.999999999999915</c:v>
                </c:pt>
                <c:pt idx="236">
                  <c:v>13.499999999999915</c:v>
                </c:pt>
                <c:pt idx="237">
                  <c:v>13.999999999999915</c:v>
                </c:pt>
                <c:pt idx="238">
                  <c:v>14.499999999999915</c:v>
                </c:pt>
                <c:pt idx="239">
                  <c:v>14.999999999999915</c:v>
                </c:pt>
                <c:pt idx="240">
                  <c:v>15.499999999999915</c:v>
                </c:pt>
                <c:pt idx="241">
                  <c:v>15.999999999999915</c:v>
                </c:pt>
                <c:pt idx="242">
                  <c:v>16.499999999999915</c:v>
                </c:pt>
                <c:pt idx="243">
                  <c:v>16.999999999999915</c:v>
                </c:pt>
                <c:pt idx="244">
                  <c:v>17.499999999999915</c:v>
                </c:pt>
                <c:pt idx="245">
                  <c:v>17.999999999999915</c:v>
                </c:pt>
                <c:pt idx="246">
                  <c:v>18.499999999999915</c:v>
                </c:pt>
                <c:pt idx="247">
                  <c:v>18.999999999999915</c:v>
                </c:pt>
                <c:pt idx="248">
                  <c:v>19.499999999999915</c:v>
                </c:pt>
                <c:pt idx="249">
                  <c:v>19.999999999999915</c:v>
                </c:pt>
              </c:numCache>
            </c:numRef>
          </c:xVal>
          <c:yVal>
            <c:numRef>
              <c:f>'51285_Duty'!$AK$129:$AK$378</c:f>
              <c:numCache>
                <c:formatCode>0.0000_);[Red]\(0.0000\)</c:formatCode>
                <c:ptCount val="250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  <c:pt idx="5">
                  <c:v>3.5</c:v>
                </c:pt>
                <c:pt idx="6">
                  <c:v>3.5</c:v>
                </c:pt>
                <c:pt idx="7">
                  <c:v>3.5</c:v>
                </c:pt>
                <c:pt idx="8">
                  <c:v>3.5</c:v>
                </c:pt>
                <c:pt idx="9">
                  <c:v>3.5</c:v>
                </c:pt>
                <c:pt idx="10">
                  <c:v>3.5</c:v>
                </c:pt>
                <c:pt idx="11">
                  <c:v>3.5</c:v>
                </c:pt>
                <c:pt idx="12">
                  <c:v>3.5</c:v>
                </c:pt>
                <c:pt idx="13">
                  <c:v>3.5</c:v>
                </c:pt>
                <c:pt idx="14">
                  <c:v>3.5</c:v>
                </c:pt>
                <c:pt idx="15">
                  <c:v>3.5</c:v>
                </c:pt>
                <c:pt idx="16">
                  <c:v>3.5</c:v>
                </c:pt>
                <c:pt idx="17">
                  <c:v>3.5</c:v>
                </c:pt>
                <c:pt idx="18">
                  <c:v>3.5</c:v>
                </c:pt>
                <c:pt idx="19">
                  <c:v>3.5</c:v>
                </c:pt>
                <c:pt idx="20">
                  <c:v>3.5</c:v>
                </c:pt>
                <c:pt idx="21">
                  <c:v>3.5</c:v>
                </c:pt>
                <c:pt idx="22">
                  <c:v>3.5</c:v>
                </c:pt>
                <c:pt idx="23">
                  <c:v>3.5</c:v>
                </c:pt>
                <c:pt idx="24">
                  <c:v>3.5</c:v>
                </c:pt>
                <c:pt idx="25">
                  <c:v>3.5</c:v>
                </c:pt>
                <c:pt idx="26">
                  <c:v>3.5</c:v>
                </c:pt>
                <c:pt idx="27">
                  <c:v>3.5</c:v>
                </c:pt>
                <c:pt idx="28">
                  <c:v>3.5</c:v>
                </c:pt>
                <c:pt idx="29">
                  <c:v>3.5</c:v>
                </c:pt>
                <c:pt idx="30">
                  <c:v>3.5</c:v>
                </c:pt>
                <c:pt idx="31">
                  <c:v>3.5</c:v>
                </c:pt>
                <c:pt idx="32">
                  <c:v>3.5</c:v>
                </c:pt>
                <c:pt idx="33">
                  <c:v>3.5</c:v>
                </c:pt>
                <c:pt idx="34">
                  <c:v>3.5</c:v>
                </c:pt>
                <c:pt idx="35">
                  <c:v>3.5</c:v>
                </c:pt>
                <c:pt idx="36">
                  <c:v>3.5</c:v>
                </c:pt>
                <c:pt idx="37">
                  <c:v>3.5</c:v>
                </c:pt>
                <c:pt idx="38">
                  <c:v>3.5</c:v>
                </c:pt>
                <c:pt idx="39">
                  <c:v>3.5</c:v>
                </c:pt>
                <c:pt idx="40">
                  <c:v>3.5</c:v>
                </c:pt>
                <c:pt idx="41">
                  <c:v>3.5</c:v>
                </c:pt>
                <c:pt idx="42">
                  <c:v>3.5</c:v>
                </c:pt>
                <c:pt idx="43">
                  <c:v>3.5</c:v>
                </c:pt>
                <c:pt idx="44">
                  <c:v>3.5</c:v>
                </c:pt>
                <c:pt idx="45">
                  <c:v>3.5</c:v>
                </c:pt>
                <c:pt idx="46">
                  <c:v>3.5</c:v>
                </c:pt>
                <c:pt idx="47">
                  <c:v>3.5</c:v>
                </c:pt>
                <c:pt idx="48">
                  <c:v>3.5</c:v>
                </c:pt>
                <c:pt idx="49">
                  <c:v>3.5</c:v>
                </c:pt>
                <c:pt idx="50">
                  <c:v>3.5</c:v>
                </c:pt>
                <c:pt idx="51">
                  <c:v>3.5</c:v>
                </c:pt>
                <c:pt idx="52">
                  <c:v>3.5</c:v>
                </c:pt>
                <c:pt idx="53">
                  <c:v>3.5</c:v>
                </c:pt>
                <c:pt idx="54">
                  <c:v>3.5</c:v>
                </c:pt>
                <c:pt idx="55">
                  <c:v>3.5</c:v>
                </c:pt>
                <c:pt idx="56">
                  <c:v>3.5</c:v>
                </c:pt>
                <c:pt idx="57">
                  <c:v>3.5</c:v>
                </c:pt>
                <c:pt idx="58">
                  <c:v>3.5</c:v>
                </c:pt>
                <c:pt idx="59">
                  <c:v>3.5</c:v>
                </c:pt>
                <c:pt idx="60">
                  <c:v>3.5</c:v>
                </c:pt>
                <c:pt idx="61">
                  <c:v>3.5</c:v>
                </c:pt>
                <c:pt idx="62">
                  <c:v>3.5</c:v>
                </c:pt>
                <c:pt idx="63">
                  <c:v>3.5</c:v>
                </c:pt>
                <c:pt idx="64">
                  <c:v>3.5</c:v>
                </c:pt>
                <c:pt idx="65">
                  <c:v>3.5</c:v>
                </c:pt>
                <c:pt idx="66">
                  <c:v>3.5</c:v>
                </c:pt>
                <c:pt idx="67">
                  <c:v>3.5</c:v>
                </c:pt>
                <c:pt idx="68">
                  <c:v>3.5</c:v>
                </c:pt>
                <c:pt idx="69">
                  <c:v>3.5</c:v>
                </c:pt>
                <c:pt idx="70">
                  <c:v>3.5</c:v>
                </c:pt>
                <c:pt idx="71">
                  <c:v>3.5</c:v>
                </c:pt>
                <c:pt idx="72">
                  <c:v>3.5</c:v>
                </c:pt>
                <c:pt idx="73">
                  <c:v>3.5</c:v>
                </c:pt>
                <c:pt idx="74">
                  <c:v>3.5</c:v>
                </c:pt>
                <c:pt idx="75">
                  <c:v>3.5</c:v>
                </c:pt>
                <c:pt idx="76">
                  <c:v>3.5</c:v>
                </c:pt>
                <c:pt idx="77">
                  <c:v>3.5</c:v>
                </c:pt>
                <c:pt idx="78">
                  <c:v>3.5</c:v>
                </c:pt>
                <c:pt idx="79">
                  <c:v>3.5</c:v>
                </c:pt>
                <c:pt idx="80">
                  <c:v>3.5</c:v>
                </c:pt>
                <c:pt idx="81">
                  <c:v>3.5</c:v>
                </c:pt>
                <c:pt idx="82">
                  <c:v>3.5</c:v>
                </c:pt>
                <c:pt idx="83">
                  <c:v>3.5</c:v>
                </c:pt>
                <c:pt idx="84">
                  <c:v>3.5</c:v>
                </c:pt>
                <c:pt idx="85">
                  <c:v>3.5</c:v>
                </c:pt>
                <c:pt idx="86">
                  <c:v>3.5</c:v>
                </c:pt>
                <c:pt idx="87">
                  <c:v>3.5</c:v>
                </c:pt>
                <c:pt idx="88">
                  <c:v>3.5</c:v>
                </c:pt>
                <c:pt idx="89">
                  <c:v>3.5</c:v>
                </c:pt>
                <c:pt idx="90">
                  <c:v>3.5</c:v>
                </c:pt>
                <c:pt idx="91">
                  <c:v>3.5</c:v>
                </c:pt>
                <c:pt idx="92">
                  <c:v>3.5</c:v>
                </c:pt>
                <c:pt idx="93">
                  <c:v>3.5</c:v>
                </c:pt>
                <c:pt idx="94">
                  <c:v>3.5</c:v>
                </c:pt>
                <c:pt idx="95">
                  <c:v>3.5</c:v>
                </c:pt>
                <c:pt idx="96">
                  <c:v>3.5</c:v>
                </c:pt>
                <c:pt idx="97">
                  <c:v>3.5</c:v>
                </c:pt>
                <c:pt idx="98">
                  <c:v>3.5</c:v>
                </c:pt>
                <c:pt idx="99">
                  <c:v>3.5</c:v>
                </c:pt>
                <c:pt idx="100">
                  <c:v>3.5</c:v>
                </c:pt>
                <c:pt idx="101">
                  <c:v>3.5</c:v>
                </c:pt>
                <c:pt idx="102">
                  <c:v>3.5</c:v>
                </c:pt>
                <c:pt idx="103">
                  <c:v>3.5</c:v>
                </c:pt>
                <c:pt idx="104">
                  <c:v>3.5</c:v>
                </c:pt>
                <c:pt idx="105">
                  <c:v>3.5</c:v>
                </c:pt>
                <c:pt idx="106">
                  <c:v>3.5</c:v>
                </c:pt>
                <c:pt idx="107">
                  <c:v>3.5</c:v>
                </c:pt>
                <c:pt idx="108">
                  <c:v>3.5</c:v>
                </c:pt>
                <c:pt idx="109">
                  <c:v>3.5</c:v>
                </c:pt>
                <c:pt idx="110">
                  <c:v>3.5</c:v>
                </c:pt>
                <c:pt idx="111">
                  <c:v>3.5</c:v>
                </c:pt>
                <c:pt idx="112">
                  <c:v>3.5</c:v>
                </c:pt>
                <c:pt idx="113">
                  <c:v>3.5</c:v>
                </c:pt>
                <c:pt idx="114">
                  <c:v>3.5</c:v>
                </c:pt>
                <c:pt idx="115">
                  <c:v>3.5</c:v>
                </c:pt>
                <c:pt idx="116">
                  <c:v>3.5</c:v>
                </c:pt>
                <c:pt idx="117">
                  <c:v>3.5</c:v>
                </c:pt>
                <c:pt idx="118">
                  <c:v>3.5</c:v>
                </c:pt>
                <c:pt idx="119">
                  <c:v>3.5</c:v>
                </c:pt>
                <c:pt idx="120">
                  <c:v>3.5</c:v>
                </c:pt>
                <c:pt idx="121">
                  <c:v>3.5</c:v>
                </c:pt>
                <c:pt idx="122">
                  <c:v>3.5</c:v>
                </c:pt>
                <c:pt idx="123">
                  <c:v>3.5</c:v>
                </c:pt>
                <c:pt idx="124">
                  <c:v>3.5</c:v>
                </c:pt>
                <c:pt idx="125">
                  <c:v>3.5</c:v>
                </c:pt>
                <c:pt idx="126">
                  <c:v>3.5</c:v>
                </c:pt>
                <c:pt idx="127">
                  <c:v>3.5</c:v>
                </c:pt>
                <c:pt idx="128">
                  <c:v>3.5</c:v>
                </c:pt>
                <c:pt idx="129">
                  <c:v>3.5</c:v>
                </c:pt>
                <c:pt idx="130">
                  <c:v>3.5</c:v>
                </c:pt>
                <c:pt idx="131">
                  <c:v>3.5</c:v>
                </c:pt>
                <c:pt idx="132">
                  <c:v>3.5</c:v>
                </c:pt>
                <c:pt idx="133">
                  <c:v>3.5</c:v>
                </c:pt>
                <c:pt idx="134">
                  <c:v>3.5</c:v>
                </c:pt>
                <c:pt idx="135">
                  <c:v>3.5</c:v>
                </c:pt>
                <c:pt idx="136">
                  <c:v>3.5</c:v>
                </c:pt>
                <c:pt idx="137">
                  <c:v>3.5</c:v>
                </c:pt>
                <c:pt idx="138">
                  <c:v>3.5</c:v>
                </c:pt>
                <c:pt idx="139">
                  <c:v>3.5</c:v>
                </c:pt>
                <c:pt idx="140">
                  <c:v>3.5</c:v>
                </c:pt>
                <c:pt idx="141">
                  <c:v>3.5</c:v>
                </c:pt>
                <c:pt idx="142">
                  <c:v>3.5</c:v>
                </c:pt>
                <c:pt idx="143">
                  <c:v>3.5</c:v>
                </c:pt>
                <c:pt idx="144">
                  <c:v>3.5</c:v>
                </c:pt>
                <c:pt idx="145">
                  <c:v>3.5</c:v>
                </c:pt>
                <c:pt idx="146">
                  <c:v>3.5</c:v>
                </c:pt>
                <c:pt idx="147">
                  <c:v>3.5</c:v>
                </c:pt>
                <c:pt idx="148">
                  <c:v>3.5</c:v>
                </c:pt>
                <c:pt idx="149">
                  <c:v>3.5</c:v>
                </c:pt>
                <c:pt idx="150">
                  <c:v>3.5</c:v>
                </c:pt>
                <c:pt idx="151">
                  <c:v>3.5</c:v>
                </c:pt>
                <c:pt idx="152">
                  <c:v>3.5</c:v>
                </c:pt>
                <c:pt idx="153">
                  <c:v>3.5</c:v>
                </c:pt>
                <c:pt idx="154">
                  <c:v>3.5</c:v>
                </c:pt>
                <c:pt idx="155">
                  <c:v>3.5</c:v>
                </c:pt>
                <c:pt idx="156">
                  <c:v>3.5</c:v>
                </c:pt>
                <c:pt idx="157">
                  <c:v>3.5</c:v>
                </c:pt>
                <c:pt idx="158">
                  <c:v>3.5</c:v>
                </c:pt>
                <c:pt idx="159">
                  <c:v>3.5</c:v>
                </c:pt>
                <c:pt idx="160">
                  <c:v>3.5</c:v>
                </c:pt>
                <c:pt idx="161">
                  <c:v>3.5</c:v>
                </c:pt>
                <c:pt idx="162">
                  <c:v>3.5</c:v>
                </c:pt>
                <c:pt idx="163">
                  <c:v>3.5</c:v>
                </c:pt>
                <c:pt idx="164">
                  <c:v>3.5</c:v>
                </c:pt>
                <c:pt idx="165">
                  <c:v>3.5</c:v>
                </c:pt>
                <c:pt idx="166">
                  <c:v>3.5</c:v>
                </c:pt>
                <c:pt idx="167">
                  <c:v>3.5</c:v>
                </c:pt>
                <c:pt idx="168">
                  <c:v>3.5</c:v>
                </c:pt>
                <c:pt idx="169">
                  <c:v>3.5</c:v>
                </c:pt>
                <c:pt idx="170">
                  <c:v>3.5</c:v>
                </c:pt>
                <c:pt idx="171">
                  <c:v>3.5</c:v>
                </c:pt>
                <c:pt idx="172">
                  <c:v>3.5</c:v>
                </c:pt>
                <c:pt idx="173">
                  <c:v>3.5</c:v>
                </c:pt>
                <c:pt idx="174">
                  <c:v>3.5</c:v>
                </c:pt>
                <c:pt idx="175">
                  <c:v>3.5</c:v>
                </c:pt>
                <c:pt idx="176">
                  <c:v>3.5</c:v>
                </c:pt>
                <c:pt idx="177">
                  <c:v>3.5</c:v>
                </c:pt>
                <c:pt idx="178">
                  <c:v>3.5</c:v>
                </c:pt>
                <c:pt idx="179">
                  <c:v>3.5</c:v>
                </c:pt>
                <c:pt idx="180">
                  <c:v>3.5</c:v>
                </c:pt>
                <c:pt idx="181">
                  <c:v>3.5</c:v>
                </c:pt>
                <c:pt idx="182">
                  <c:v>3.5</c:v>
                </c:pt>
                <c:pt idx="183">
                  <c:v>3.5</c:v>
                </c:pt>
                <c:pt idx="184">
                  <c:v>3.5</c:v>
                </c:pt>
                <c:pt idx="185">
                  <c:v>3.5</c:v>
                </c:pt>
                <c:pt idx="186">
                  <c:v>3.5</c:v>
                </c:pt>
                <c:pt idx="187">
                  <c:v>3.5</c:v>
                </c:pt>
                <c:pt idx="188">
                  <c:v>3.5</c:v>
                </c:pt>
                <c:pt idx="189">
                  <c:v>3.5</c:v>
                </c:pt>
                <c:pt idx="190">
                  <c:v>3.5</c:v>
                </c:pt>
                <c:pt idx="191">
                  <c:v>3.5</c:v>
                </c:pt>
                <c:pt idx="192">
                  <c:v>3.5</c:v>
                </c:pt>
                <c:pt idx="193">
                  <c:v>3.5</c:v>
                </c:pt>
                <c:pt idx="194">
                  <c:v>3.5</c:v>
                </c:pt>
                <c:pt idx="195">
                  <c:v>3.5</c:v>
                </c:pt>
                <c:pt idx="196">
                  <c:v>3.5</c:v>
                </c:pt>
                <c:pt idx="197">
                  <c:v>3.5</c:v>
                </c:pt>
                <c:pt idx="198">
                  <c:v>3.5</c:v>
                </c:pt>
                <c:pt idx="199">
                  <c:v>3.5</c:v>
                </c:pt>
                <c:pt idx="200">
                  <c:v>3.5</c:v>
                </c:pt>
                <c:pt idx="201">
                  <c:v>3.5</c:v>
                </c:pt>
                <c:pt idx="202">
                  <c:v>3.5</c:v>
                </c:pt>
                <c:pt idx="203">
                  <c:v>3.5</c:v>
                </c:pt>
                <c:pt idx="204">
                  <c:v>3.5</c:v>
                </c:pt>
                <c:pt idx="205">
                  <c:v>3.5</c:v>
                </c:pt>
                <c:pt idx="206">
                  <c:v>3.5</c:v>
                </c:pt>
                <c:pt idx="207">
                  <c:v>3.5</c:v>
                </c:pt>
                <c:pt idx="208">
                  <c:v>3.5</c:v>
                </c:pt>
                <c:pt idx="209">
                  <c:v>3.5</c:v>
                </c:pt>
                <c:pt idx="210">
                  <c:v>3.5</c:v>
                </c:pt>
                <c:pt idx="211">
                  <c:v>3.5</c:v>
                </c:pt>
                <c:pt idx="212">
                  <c:v>3.5</c:v>
                </c:pt>
                <c:pt idx="213">
                  <c:v>3.5</c:v>
                </c:pt>
                <c:pt idx="214">
                  <c:v>3.5</c:v>
                </c:pt>
                <c:pt idx="215">
                  <c:v>3.5</c:v>
                </c:pt>
                <c:pt idx="216">
                  <c:v>3.5</c:v>
                </c:pt>
                <c:pt idx="217">
                  <c:v>3.5</c:v>
                </c:pt>
                <c:pt idx="218">
                  <c:v>3.5</c:v>
                </c:pt>
                <c:pt idx="219">
                  <c:v>3.5</c:v>
                </c:pt>
                <c:pt idx="220">
                  <c:v>3.5</c:v>
                </c:pt>
                <c:pt idx="221">
                  <c:v>3.5</c:v>
                </c:pt>
                <c:pt idx="222">
                  <c:v>3.5</c:v>
                </c:pt>
                <c:pt idx="223">
                  <c:v>3.5</c:v>
                </c:pt>
                <c:pt idx="224">
                  <c:v>3.5</c:v>
                </c:pt>
                <c:pt idx="225">
                  <c:v>3.5</c:v>
                </c:pt>
                <c:pt idx="226">
                  <c:v>3.5</c:v>
                </c:pt>
                <c:pt idx="227">
                  <c:v>3.5</c:v>
                </c:pt>
                <c:pt idx="228">
                  <c:v>3.5</c:v>
                </c:pt>
                <c:pt idx="229">
                  <c:v>3.5</c:v>
                </c:pt>
                <c:pt idx="230">
                  <c:v>3.5</c:v>
                </c:pt>
                <c:pt idx="231">
                  <c:v>3.5</c:v>
                </c:pt>
                <c:pt idx="232">
                  <c:v>3.5</c:v>
                </c:pt>
                <c:pt idx="233">
                  <c:v>3.5</c:v>
                </c:pt>
                <c:pt idx="234">
                  <c:v>3.5</c:v>
                </c:pt>
                <c:pt idx="235">
                  <c:v>3.5</c:v>
                </c:pt>
                <c:pt idx="236">
                  <c:v>3.5</c:v>
                </c:pt>
                <c:pt idx="237">
                  <c:v>3.5</c:v>
                </c:pt>
                <c:pt idx="238">
                  <c:v>3.5</c:v>
                </c:pt>
                <c:pt idx="239">
                  <c:v>3.5</c:v>
                </c:pt>
                <c:pt idx="240">
                  <c:v>3.5</c:v>
                </c:pt>
                <c:pt idx="241">
                  <c:v>3.5</c:v>
                </c:pt>
                <c:pt idx="242">
                  <c:v>3.5</c:v>
                </c:pt>
                <c:pt idx="243">
                  <c:v>3.5</c:v>
                </c:pt>
                <c:pt idx="244">
                  <c:v>3.5</c:v>
                </c:pt>
                <c:pt idx="245">
                  <c:v>3.5</c:v>
                </c:pt>
                <c:pt idx="246">
                  <c:v>3.5</c:v>
                </c:pt>
                <c:pt idx="247">
                  <c:v>3.5</c:v>
                </c:pt>
                <c:pt idx="248">
                  <c:v>3.5</c:v>
                </c:pt>
                <c:pt idx="249">
                  <c:v>3.5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'51285_Duty'!$AL$128</c:f>
              <c:strCache>
                <c:ptCount val="1"/>
                <c:pt idx="0">
                  <c:v>UVP-max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xVal>
            <c:numRef>
              <c:f>'51285_Duty'!$B$129:$B$378</c:f>
              <c:numCache>
                <c:formatCode>0.00_);[Red]\(0.00\)</c:formatCode>
                <c:ptCount val="250"/>
                <c:pt idx="0">
                  <c:v>3.5</c:v>
                </c:pt>
                <c:pt idx="1">
                  <c:v>3.52</c:v>
                </c:pt>
                <c:pt idx="2">
                  <c:v>3.54</c:v>
                </c:pt>
                <c:pt idx="3">
                  <c:v>3.56</c:v>
                </c:pt>
                <c:pt idx="4">
                  <c:v>3.58</c:v>
                </c:pt>
                <c:pt idx="5">
                  <c:v>3.6</c:v>
                </c:pt>
                <c:pt idx="6">
                  <c:v>3.62</c:v>
                </c:pt>
                <c:pt idx="7">
                  <c:v>3.64</c:v>
                </c:pt>
                <c:pt idx="8">
                  <c:v>3.66</c:v>
                </c:pt>
                <c:pt idx="9">
                  <c:v>3.68</c:v>
                </c:pt>
                <c:pt idx="10">
                  <c:v>3.7</c:v>
                </c:pt>
                <c:pt idx="11">
                  <c:v>3.72</c:v>
                </c:pt>
                <c:pt idx="12">
                  <c:v>3.74</c:v>
                </c:pt>
                <c:pt idx="13">
                  <c:v>3.7600000000000002</c:v>
                </c:pt>
                <c:pt idx="14">
                  <c:v>3.7800000000000002</c:v>
                </c:pt>
                <c:pt idx="15">
                  <c:v>3.8000000000000003</c:v>
                </c:pt>
                <c:pt idx="16">
                  <c:v>3.8200000000000003</c:v>
                </c:pt>
                <c:pt idx="17">
                  <c:v>3.8400000000000003</c:v>
                </c:pt>
                <c:pt idx="18">
                  <c:v>3.8600000000000003</c:v>
                </c:pt>
                <c:pt idx="19">
                  <c:v>3.8800000000000003</c:v>
                </c:pt>
                <c:pt idx="20">
                  <c:v>3.9000000000000004</c:v>
                </c:pt>
                <c:pt idx="21">
                  <c:v>3.9200000000000004</c:v>
                </c:pt>
                <c:pt idx="22">
                  <c:v>3.9400000000000004</c:v>
                </c:pt>
                <c:pt idx="23">
                  <c:v>3.9600000000000004</c:v>
                </c:pt>
                <c:pt idx="24">
                  <c:v>3.9800000000000004</c:v>
                </c:pt>
                <c:pt idx="25">
                  <c:v>4</c:v>
                </c:pt>
                <c:pt idx="26">
                  <c:v>4.0199999999999996</c:v>
                </c:pt>
                <c:pt idx="27">
                  <c:v>4.0399999999999991</c:v>
                </c:pt>
                <c:pt idx="28">
                  <c:v>4.0599999999999987</c:v>
                </c:pt>
                <c:pt idx="29">
                  <c:v>4.0799999999999983</c:v>
                </c:pt>
                <c:pt idx="30">
                  <c:v>4.0999999999999979</c:v>
                </c:pt>
                <c:pt idx="31">
                  <c:v>4.1199999999999974</c:v>
                </c:pt>
                <c:pt idx="32">
                  <c:v>4.139999999999997</c:v>
                </c:pt>
                <c:pt idx="33">
                  <c:v>4.1599999999999966</c:v>
                </c:pt>
                <c:pt idx="34">
                  <c:v>4.1799999999999962</c:v>
                </c:pt>
                <c:pt idx="35">
                  <c:v>4.1999999999999957</c:v>
                </c:pt>
                <c:pt idx="36">
                  <c:v>4.2199999999999953</c:v>
                </c:pt>
                <c:pt idx="37">
                  <c:v>4.2399999999999949</c:v>
                </c:pt>
                <c:pt idx="38">
                  <c:v>4.2599999999999945</c:v>
                </c:pt>
                <c:pt idx="39">
                  <c:v>4.279999999999994</c:v>
                </c:pt>
                <c:pt idx="40">
                  <c:v>4.2999999999999936</c:v>
                </c:pt>
                <c:pt idx="41">
                  <c:v>4.3199999999999932</c:v>
                </c:pt>
                <c:pt idx="42">
                  <c:v>4.3399999999999928</c:v>
                </c:pt>
                <c:pt idx="43">
                  <c:v>4.3599999999999923</c:v>
                </c:pt>
                <c:pt idx="44">
                  <c:v>4.3799999999999919</c:v>
                </c:pt>
                <c:pt idx="45">
                  <c:v>4.3999999999999915</c:v>
                </c:pt>
                <c:pt idx="46">
                  <c:v>4.419999999999991</c:v>
                </c:pt>
                <c:pt idx="47">
                  <c:v>4.4399999999999906</c:v>
                </c:pt>
                <c:pt idx="48">
                  <c:v>4.4599999999999902</c:v>
                </c:pt>
                <c:pt idx="49">
                  <c:v>4.4799999999999898</c:v>
                </c:pt>
                <c:pt idx="50">
                  <c:v>4.4999999999999893</c:v>
                </c:pt>
                <c:pt idx="51">
                  <c:v>4.5199999999999889</c:v>
                </c:pt>
                <c:pt idx="52">
                  <c:v>4.5399999999999885</c:v>
                </c:pt>
                <c:pt idx="53">
                  <c:v>4.5599999999999881</c:v>
                </c:pt>
                <c:pt idx="54">
                  <c:v>4.5799999999999876</c:v>
                </c:pt>
                <c:pt idx="55">
                  <c:v>4.5999999999999872</c:v>
                </c:pt>
                <c:pt idx="56">
                  <c:v>4.6199999999999868</c:v>
                </c:pt>
                <c:pt idx="57">
                  <c:v>4.6399999999999864</c:v>
                </c:pt>
                <c:pt idx="58">
                  <c:v>4.6599999999999859</c:v>
                </c:pt>
                <c:pt idx="59">
                  <c:v>4.6799999999999855</c:v>
                </c:pt>
                <c:pt idx="60">
                  <c:v>4.6999999999999851</c:v>
                </c:pt>
                <c:pt idx="61">
                  <c:v>4.7199999999999847</c:v>
                </c:pt>
                <c:pt idx="62">
                  <c:v>4.7399999999999842</c:v>
                </c:pt>
                <c:pt idx="63">
                  <c:v>4.7599999999999838</c:v>
                </c:pt>
                <c:pt idx="64">
                  <c:v>4.7799999999999834</c:v>
                </c:pt>
                <c:pt idx="65">
                  <c:v>4.7999999999999829</c:v>
                </c:pt>
                <c:pt idx="66">
                  <c:v>4.8199999999999825</c:v>
                </c:pt>
                <c:pt idx="67">
                  <c:v>4.8399999999999821</c:v>
                </c:pt>
                <c:pt idx="68">
                  <c:v>4.8599999999999817</c:v>
                </c:pt>
                <c:pt idx="69">
                  <c:v>4.8799999999999812</c:v>
                </c:pt>
                <c:pt idx="70">
                  <c:v>4.8999999999999808</c:v>
                </c:pt>
                <c:pt idx="71">
                  <c:v>4.9199999999999804</c:v>
                </c:pt>
                <c:pt idx="72">
                  <c:v>4.93999999999998</c:v>
                </c:pt>
                <c:pt idx="73">
                  <c:v>4.9599999999999795</c:v>
                </c:pt>
                <c:pt idx="74">
                  <c:v>4.9799999999999791</c:v>
                </c:pt>
                <c:pt idx="75">
                  <c:v>4.9999999999999787</c:v>
                </c:pt>
                <c:pt idx="76">
                  <c:v>5.0199999999999783</c:v>
                </c:pt>
                <c:pt idx="77">
                  <c:v>5.0399999999999778</c:v>
                </c:pt>
                <c:pt idx="78">
                  <c:v>5.0599999999999774</c:v>
                </c:pt>
                <c:pt idx="79">
                  <c:v>5.079999999999977</c:v>
                </c:pt>
                <c:pt idx="80">
                  <c:v>5.0999999999999766</c:v>
                </c:pt>
                <c:pt idx="81">
                  <c:v>5.1199999999999761</c:v>
                </c:pt>
                <c:pt idx="82">
                  <c:v>5.1399999999999757</c:v>
                </c:pt>
                <c:pt idx="83">
                  <c:v>5.1599999999999753</c:v>
                </c:pt>
                <c:pt idx="84">
                  <c:v>5.1799999999999748</c:v>
                </c:pt>
                <c:pt idx="85">
                  <c:v>5.1999999999999744</c:v>
                </c:pt>
                <c:pt idx="86">
                  <c:v>5.219999999999974</c:v>
                </c:pt>
                <c:pt idx="87">
                  <c:v>5.2399999999999736</c:v>
                </c:pt>
                <c:pt idx="88">
                  <c:v>5.2599999999999731</c:v>
                </c:pt>
                <c:pt idx="89">
                  <c:v>5.2799999999999727</c:v>
                </c:pt>
                <c:pt idx="90">
                  <c:v>5.2999999999999723</c:v>
                </c:pt>
                <c:pt idx="91">
                  <c:v>5.3199999999999719</c:v>
                </c:pt>
                <c:pt idx="92">
                  <c:v>5.3399999999999714</c:v>
                </c:pt>
                <c:pt idx="93">
                  <c:v>5.359999999999971</c:v>
                </c:pt>
                <c:pt idx="94">
                  <c:v>5.3799999999999706</c:v>
                </c:pt>
                <c:pt idx="95">
                  <c:v>5.3999999999999702</c:v>
                </c:pt>
                <c:pt idx="96">
                  <c:v>5.4199999999999697</c:v>
                </c:pt>
                <c:pt idx="97">
                  <c:v>5.4399999999999693</c:v>
                </c:pt>
                <c:pt idx="98">
                  <c:v>5.4599999999999689</c:v>
                </c:pt>
                <c:pt idx="99">
                  <c:v>5.4799999999999685</c:v>
                </c:pt>
                <c:pt idx="100">
                  <c:v>5.499999999999968</c:v>
                </c:pt>
                <c:pt idx="101">
                  <c:v>5.5199999999999676</c:v>
                </c:pt>
                <c:pt idx="102">
                  <c:v>5.5399999999999672</c:v>
                </c:pt>
                <c:pt idx="103">
                  <c:v>5.5599999999999667</c:v>
                </c:pt>
                <c:pt idx="104">
                  <c:v>5.5799999999999663</c:v>
                </c:pt>
                <c:pt idx="105">
                  <c:v>5.5999999999999659</c:v>
                </c:pt>
                <c:pt idx="106">
                  <c:v>5.6199999999999655</c:v>
                </c:pt>
                <c:pt idx="107">
                  <c:v>5.639999999999965</c:v>
                </c:pt>
                <c:pt idx="108">
                  <c:v>5.6599999999999646</c:v>
                </c:pt>
                <c:pt idx="109">
                  <c:v>5.6799999999999642</c:v>
                </c:pt>
                <c:pt idx="110">
                  <c:v>5.6999999999999638</c:v>
                </c:pt>
                <c:pt idx="111">
                  <c:v>5.7199999999999633</c:v>
                </c:pt>
                <c:pt idx="112">
                  <c:v>5.7399999999999629</c:v>
                </c:pt>
                <c:pt idx="113">
                  <c:v>5.7599999999999625</c:v>
                </c:pt>
                <c:pt idx="114">
                  <c:v>5.7799999999999621</c:v>
                </c:pt>
                <c:pt idx="115">
                  <c:v>5.7999999999999616</c:v>
                </c:pt>
                <c:pt idx="116">
                  <c:v>5.8199999999999612</c:v>
                </c:pt>
                <c:pt idx="117">
                  <c:v>5.8399999999999608</c:v>
                </c:pt>
                <c:pt idx="118">
                  <c:v>5.8599999999999604</c:v>
                </c:pt>
                <c:pt idx="119">
                  <c:v>5.8799999999999599</c:v>
                </c:pt>
                <c:pt idx="120">
                  <c:v>5.8999999999999595</c:v>
                </c:pt>
                <c:pt idx="121">
                  <c:v>5.9199999999999591</c:v>
                </c:pt>
                <c:pt idx="122">
                  <c:v>5.9399999999999586</c:v>
                </c:pt>
                <c:pt idx="123">
                  <c:v>5.9599999999999582</c:v>
                </c:pt>
                <c:pt idx="124">
                  <c:v>5.9799999999999578</c:v>
                </c:pt>
                <c:pt idx="125">
                  <c:v>5.9999999999999574</c:v>
                </c:pt>
                <c:pt idx="126">
                  <c:v>6.0199999999999569</c:v>
                </c:pt>
                <c:pt idx="127">
                  <c:v>6.0399999999999565</c:v>
                </c:pt>
                <c:pt idx="128">
                  <c:v>6.0599999999999561</c:v>
                </c:pt>
                <c:pt idx="129">
                  <c:v>6.0799999999999557</c:v>
                </c:pt>
                <c:pt idx="130">
                  <c:v>6.0999999999999552</c:v>
                </c:pt>
                <c:pt idx="131">
                  <c:v>6.1199999999999548</c:v>
                </c:pt>
                <c:pt idx="132">
                  <c:v>6.1399999999999544</c:v>
                </c:pt>
                <c:pt idx="133">
                  <c:v>6.159999999999954</c:v>
                </c:pt>
                <c:pt idx="134">
                  <c:v>6.1799999999999535</c:v>
                </c:pt>
                <c:pt idx="135">
                  <c:v>6.1999999999999531</c:v>
                </c:pt>
                <c:pt idx="136">
                  <c:v>6.2199999999999527</c:v>
                </c:pt>
                <c:pt idx="137">
                  <c:v>6.2399999999999523</c:v>
                </c:pt>
                <c:pt idx="138">
                  <c:v>6.2599999999999518</c:v>
                </c:pt>
                <c:pt idx="139">
                  <c:v>6.2799999999999514</c:v>
                </c:pt>
                <c:pt idx="140">
                  <c:v>6.299999999999951</c:v>
                </c:pt>
                <c:pt idx="141">
                  <c:v>6.3199999999999505</c:v>
                </c:pt>
                <c:pt idx="142">
                  <c:v>6.3399999999999501</c:v>
                </c:pt>
                <c:pt idx="143">
                  <c:v>6.3599999999999497</c:v>
                </c:pt>
                <c:pt idx="144">
                  <c:v>6.3799999999999493</c:v>
                </c:pt>
                <c:pt idx="145">
                  <c:v>6.3999999999999488</c:v>
                </c:pt>
                <c:pt idx="146">
                  <c:v>6.4199999999999484</c:v>
                </c:pt>
                <c:pt idx="147">
                  <c:v>6.439999999999948</c:v>
                </c:pt>
                <c:pt idx="148">
                  <c:v>6.4599999999999476</c:v>
                </c:pt>
                <c:pt idx="149">
                  <c:v>6.4799999999999471</c:v>
                </c:pt>
                <c:pt idx="150">
                  <c:v>6.4999999999999467</c:v>
                </c:pt>
                <c:pt idx="151">
                  <c:v>6.5199999999999463</c:v>
                </c:pt>
                <c:pt idx="152">
                  <c:v>6.5399999999999459</c:v>
                </c:pt>
                <c:pt idx="153">
                  <c:v>6.5599999999999454</c:v>
                </c:pt>
                <c:pt idx="154">
                  <c:v>6.579999999999945</c:v>
                </c:pt>
                <c:pt idx="155">
                  <c:v>6.5999999999999446</c:v>
                </c:pt>
                <c:pt idx="156">
                  <c:v>6.6199999999999442</c:v>
                </c:pt>
                <c:pt idx="157">
                  <c:v>6.6399999999999437</c:v>
                </c:pt>
                <c:pt idx="158">
                  <c:v>6.6599999999999433</c:v>
                </c:pt>
                <c:pt idx="159">
                  <c:v>6.6799999999999429</c:v>
                </c:pt>
                <c:pt idx="160">
                  <c:v>6.6999999999999424</c:v>
                </c:pt>
                <c:pt idx="161">
                  <c:v>6.719999999999942</c:v>
                </c:pt>
                <c:pt idx="162">
                  <c:v>6.7399999999999416</c:v>
                </c:pt>
                <c:pt idx="163">
                  <c:v>6.7599999999999412</c:v>
                </c:pt>
                <c:pt idx="164">
                  <c:v>6.7799999999999407</c:v>
                </c:pt>
                <c:pt idx="165">
                  <c:v>6.7999999999999403</c:v>
                </c:pt>
                <c:pt idx="166">
                  <c:v>6.8199999999999399</c:v>
                </c:pt>
                <c:pt idx="167">
                  <c:v>6.8399999999999395</c:v>
                </c:pt>
                <c:pt idx="168">
                  <c:v>6.859999999999939</c:v>
                </c:pt>
                <c:pt idx="169">
                  <c:v>6.8799999999999386</c:v>
                </c:pt>
                <c:pt idx="170">
                  <c:v>6.8999999999999382</c:v>
                </c:pt>
                <c:pt idx="171">
                  <c:v>6.9199999999999378</c:v>
                </c:pt>
                <c:pt idx="172">
                  <c:v>6.9399999999999373</c:v>
                </c:pt>
                <c:pt idx="173">
                  <c:v>6.9599999999999369</c:v>
                </c:pt>
                <c:pt idx="174">
                  <c:v>6.9799999999999365</c:v>
                </c:pt>
                <c:pt idx="175">
                  <c:v>6.9999999999999361</c:v>
                </c:pt>
                <c:pt idx="176">
                  <c:v>7.0199999999999356</c:v>
                </c:pt>
                <c:pt idx="177">
                  <c:v>7.0399999999999352</c:v>
                </c:pt>
                <c:pt idx="178">
                  <c:v>7.0599999999999348</c:v>
                </c:pt>
                <c:pt idx="179">
                  <c:v>7.0799999999999343</c:v>
                </c:pt>
                <c:pt idx="180">
                  <c:v>7.0999999999999339</c:v>
                </c:pt>
                <c:pt idx="181">
                  <c:v>7.1199999999999335</c:v>
                </c:pt>
                <c:pt idx="182">
                  <c:v>7.1399999999999331</c:v>
                </c:pt>
                <c:pt idx="183">
                  <c:v>7.1599999999999326</c:v>
                </c:pt>
                <c:pt idx="184">
                  <c:v>7.1799999999999322</c:v>
                </c:pt>
                <c:pt idx="185">
                  <c:v>7.1999999999999318</c:v>
                </c:pt>
                <c:pt idx="186">
                  <c:v>7.2199999999999314</c:v>
                </c:pt>
                <c:pt idx="187">
                  <c:v>7.2399999999999309</c:v>
                </c:pt>
                <c:pt idx="188">
                  <c:v>7.2599999999999305</c:v>
                </c:pt>
                <c:pt idx="189">
                  <c:v>7.2799999999999301</c:v>
                </c:pt>
                <c:pt idx="190">
                  <c:v>7.2999999999999297</c:v>
                </c:pt>
                <c:pt idx="191">
                  <c:v>7.3199999999999292</c:v>
                </c:pt>
                <c:pt idx="192">
                  <c:v>7.3399999999999288</c:v>
                </c:pt>
                <c:pt idx="193">
                  <c:v>7.3599999999999284</c:v>
                </c:pt>
                <c:pt idx="194">
                  <c:v>7.379999999999928</c:v>
                </c:pt>
                <c:pt idx="195">
                  <c:v>7.3999999999999275</c:v>
                </c:pt>
                <c:pt idx="196">
                  <c:v>7.4199999999999271</c:v>
                </c:pt>
                <c:pt idx="197">
                  <c:v>7.4399999999999267</c:v>
                </c:pt>
                <c:pt idx="198">
                  <c:v>7.4599999999999262</c:v>
                </c:pt>
                <c:pt idx="199">
                  <c:v>7.4799999999999258</c:v>
                </c:pt>
                <c:pt idx="200">
                  <c:v>7.4999999999999254</c:v>
                </c:pt>
                <c:pt idx="201">
                  <c:v>7.519999999999925</c:v>
                </c:pt>
                <c:pt idx="202">
                  <c:v>7.5399999999999245</c:v>
                </c:pt>
                <c:pt idx="203">
                  <c:v>7.5599999999999241</c:v>
                </c:pt>
                <c:pt idx="204">
                  <c:v>7.5799999999999237</c:v>
                </c:pt>
                <c:pt idx="205">
                  <c:v>7.5999999999999233</c:v>
                </c:pt>
                <c:pt idx="206">
                  <c:v>7.6199999999999228</c:v>
                </c:pt>
                <c:pt idx="207">
                  <c:v>7.6399999999999224</c:v>
                </c:pt>
                <c:pt idx="208">
                  <c:v>7.659999999999922</c:v>
                </c:pt>
                <c:pt idx="209">
                  <c:v>7.6799999999999216</c:v>
                </c:pt>
                <c:pt idx="210">
                  <c:v>7.6999999999999211</c:v>
                </c:pt>
                <c:pt idx="211">
                  <c:v>7.7199999999999207</c:v>
                </c:pt>
                <c:pt idx="212">
                  <c:v>7.7399999999999203</c:v>
                </c:pt>
                <c:pt idx="213">
                  <c:v>7.7599999999999199</c:v>
                </c:pt>
                <c:pt idx="214">
                  <c:v>7.7799999999999194</c:v>
                </c:pt>
                <c:pt idx="215">
                  <c:v>7.799999999999919</c:v>
                </c:pt>
                <c:pt idx="216">
                  <c:v>7.8199999999999186</c:v>
                </c:pt>
                <c:pt idx="217">
                  <c:v>7.8399999999999181</c:v>
                </c:pt>
                <c:pt idx="218">
                  <c:v>7.8599999999999177</c:v>
                </c:pt>
                <c:pt idx="219">
                  <c:v>7.8799999999999173</c:v>
                </c:pt>
                <c:pt idx="220">
                  <c:v>7.8999999999999169</c:v>
                </c:pt>
                <c:pt idx="221">
                  <c:v>7.9199999999999164</c:v>
                </c:pt>
                <c:pt idx="222">
                  <c:v>7.939999999999916</c:v>
                </c:pt>
                <c:pt idx="223">
                  <c:v>7.9599999999999156</c:v>
                </c:pt>
                <c:pt idx="224">
                  <c:v>7.9799999999999152</c:v>
                </c:pt>
                <c:pt idx="225">
                  <c:v>7.9999999999999147</c:v>
                </c:pt>
                <c:pt idx="226">
                  <c:v>8.4999999999999147</c:v>
                </c:pt>
                <c:pt idx="227">
                  <c:v>8.9999999999999147</c:v>
                </c:pt>
                <c:pt idx="228">
                  <c:v>9.4999999999999147</c:v>
                </c:pt>
                <c:pt idx="229">
                  <c:v>9.9999999999999147</c:v>
                </c:pt>
                <c:pt idx="230">
                  <c:v>10.499999999999915</c:v>
                </c:pt>
                <c:pt idx="231">
                  <c:v>10.999999999999915</c:v>
                </c:pt>
                <c:pt idx="232">
                  <c:v>11.499999999999915</c:v>
                </c:pt>
                <c:pt idx="233">
                  <c:v>11.999999999999915</c:v>
                </c:pt>
                <c:pt idx="234">
                  <c:v>12.499999999999915</c:v>
                </c:pt>
                <c:pt idx="235">
                  <c:v>12.999999999999915</c:v>
                </c:pt>
                <c:pt idx="236">
                  <c:v>13.499999999999915</c:v>
                </c:pt>
                <c:pt idx="237">
                  <c:v>13.999999999999915</c:v>
                </c:pt>
                <c:pt idx="238">
                  <c:v>14.499999999999915</c:v>
                </c:pt>
                <c:pt idx="239">
                  <c:v>14.999999999999915</c:v>
                </c:pt>
                <c:pt idx="240">
                  <c:v>15.499999999999915</c:v>
                </c:pt>
                <c:pt idx="241">
                  <c:v>15.999999999999915</c:v>
                </c:pt>
                <c:pt idx="242">
                  <c:v>16.499999999999915</c:v>
                </c:pt>
                <c:pt idx="243">
                  <c:v>16.999999999999915</c:v>
                </c:pt>
                <c:pt idx="244">
                  <c:v>17.499999999999915</c:v>
                </c:pt>
                <c:pt idx="245">
                  <c:v>17.999999999999915</c:v>
                </c:pt>
                <c:pt idx="246">
                  <c:v>18.499999999999915</c:v>
                </c:pt>
                <c:pt idx="247">
                  <c:v>18.999999999999915</c:v>
                </c:pt>
                <c:pt idx="248">
                  <c:v>19.499999999999915</c:v>
                </c:pt>
                <c:pt idx="249">
                  <c:v>19.999999999999915</c:v>
                </c:pt>
              </c:numCache>
            </c:numRef>
          </c:xVal>
          <c:yVal>
            <c:numRef>
              <c:f>'51285_Duty'!$AL$129:$AL$378</c:f>
              <c:numCache>
                <c:formatCode>0.0000_);[Red]\(0.0000\)</c:formatCode>
                <c:ptCount val="250"/>
                <c:pt idx="0">
                  <c:v>3.65</c:v>
                </c:pt>
                <c:pt idx="1">
                  <c:v>3.65</c:v>
                </c:pt>
                <c:pt idx="2">
                  <c:v>3.65</c:v>
                </c:pt>
                <c:pt idx="3">
                  <c:v>3.65</c:v>
                </c:pt>
                <c:pt idx="4">
                  <c:v>3.65</c:v>
                </c:pt>
                <c:pt idx="5">
                  <c:v>3.65</c:v>
                </c:pt>
                <c:pt idx="6">
                  <c:v>3.65</c:v>
                </c:pt>
                <c:pt idx="7">
                  <c:v>3.65</c:v>
                </c:pt>
                <c:pt idx="8">
                  <c:v>3.65</c:v>
                </c:pt>
                <c:pt idx="9">
                  <c:v>3.65</c:v>
                </c:pt>
                <c:pt idx="10">
                  <c:v>3.65</c:v>
                </c:pt>
                <c:pt idx="11">
                  <c:v>3.65</c:v>
                </c:pt>
                <c:pt idx="12">
                  <c:v>3.65</c:v>
                </c:pt>
                <c:pt idx="13">
                  <c:v>3.65</c:v>
                </c:pt>
                <c:pt idx="14">
                  <c:v>3.65</c:v>
                </c:pt>
                <c:pt idx="15">
                  <c:v>3.65</c:v>
                </c:pt>
                <c:pt idx="16">
                  <c:v>3.65</c:v>
                </c:pt>
                <c:pt idx="17">
                  <c:v>3.65</c:v>
                </c:pt>
                <c:pt idx="18">
                  <c:v>3.65</c:v>
                </c:pt>
                <c:pt idx="19">
                  <c:v>3.65</c:v>
                </c:pt>
                <c:pt idx="20">
                  <c:v>3.65</c:v>
                </c:pt>
                <c:pt idx="21">
                  <c:v>3.65</c:v>
                </c:pt>
                <c:pt idx="22">
                  <c:v>3.65</c:v>
                </c:pt>
                <c:pt idx="23">
                  <c:v>3.65</c:v>
                </c:pt>
                <c:pt idx="24">
                  <c:v>3.65</c:v>
                </c:pt>
                <c:pt idx="25">
                  <c:v>3.65</c:v>
                </c:pt>
                <c:pt idx="26">
                  <c:v>3.65</c:v>
                </c:pt>
                <c:pt idx="27">
                  <c:v>3.65</c:v>
                </c:pt>
                <c:pt idx="28">
                  <c:v>3.65</c:v>
                </c:pt>
                <c:pt idx="29">
                  <c:v>3.65</c:v>
                </c:pt>
                <c:pt idx="30">
                  <c:v>3.65</c:v>
                </c:pt>
                <c:pt idx="31">
                  <c:v>3.65</c:v>
                </c:pt>
                <c:pt idx="32">
                  <c:v>3.65</c:v>
                </c:pt>
                <c:pt idx="33">
                  <c:v>3.65</c:v>
                </c:pt>
                <c:pt idx="34">
                  <c:v>3.65</c:v>
                </c:pt>
                <c:pt idx="35">
                  <c:v>3.65</c:v>
                </c:pt>
                <c:pt idx="36">
                  <c:v>3.65</c:v>
                </c:pt>
                <c:pt idx="37">
                  <c:v>3.65</c:v>
                </c:pt>
                <c:pt idx="38">
                  <c:v>3.65</c:v>
                </c:pt>
                <c:pt idx="39">
                  <c:v>3.65</c:v>
                </c:pt>
                <c:pt idx="40">
                  <c:v>3.65</c:v>
                </c:pt>
                <c:pt idx="41">
                  <c:v>3.65</c:v>
                </c:pt>
                <c:pt idx="42">
                  <c:v>3.65</c:v>
                </c:pt>
                <c:pt idx="43">
                  <c:v>3.65</c:v>
                </c:pt>
                <c:pt idx="44">
                  <c:v>3.65</c:v>
                </c:pt>
                <c:pt idx="45">
                  <c:v>3.65</c:v>
                </c:pt>
                <c:pt idx="46">
                  <c:v>3.65</c:v>
                </c:pt>
                <c:pt idx="47">
                  <c:v>3.65</c:v>
                </c:pt>
                <c:pt idx="48">
                  <c:v>3.65</c:v>
                </c:pt>
                <c:pt idx="49">
                  <c:v>3.65</c:v>
                </c:pt>
                <c:pt idx="50">
                  <c:v>3.65</c:v>
                </c:pt>
                <c:pt idx="51">
                  <c:v>3.65</c:v>
                </c:pt>
                <c:pt idx="52">
                  <c:v>3.65</c:v>
                </c:pt>
                <c:pt idx="53">
                  <c:v>3.65</c:v>
                </c:pt>
                <c:pt idx="54">
                  <c:v>3.65</c:v>
                </c:pt>
                <c:pt idx="55">
                  <c:v>3.65</c:v>
                </c:pt>
                <c:pt idx="56">
                  <c:v>3.65</c:v>
                </c:pt>
                <c:pt idx="57">
                  <c:v>3.65</c:v>
                </c:pt>
                <c:pt idx="58">
                  <c:v>3.65</c:v>
                </c:pt>
                <c:pt idx="59">
                  <c:v>3.65</c:v>
                </c:pt>
                <c:pt idx="60">
                  <c:v>3.65</c:v>
                </c:pt>
                <c:pt idx="61">
                  <c:v>3.65</c:v>
                </c:pt>
                <c:pt idx="62">
                  <c:v>3.65</c:v>
                </c:pt>
                <c:pt idx="63">
                  <c:v>3.65</c:v>
                </c:pt>
                <c:pt idx="64">
                  <c:v>3.65</c:v>
                </c:pt>
                <c:pt idx="65">
                  <c:v>3.65</c:v>
                </c:pt>
                <c:pt idx="66">
                  <c:v>3.65</c:v>
                </c:pt>
                <c:pt idx="67">
                  <c:v>3.65</c:v>
                </c:pt>
                <c:pt idx="68">
                  <c:v>3.65</c:v>
                </c:pt>
                <c:pt idx="69">
                  <c:v>3.65</c:v>
                </c:pt>
                <c:pt idx="70">
                  <c:v>3.65</c:v>
                </c:pt>
                <c:pt idx="71">
                  <c:v>3.65</c:v>
                </c:pt>
                <c:pt idx="72">
                  <c:v>3.65</c:v>
                </c:pt>
                <c:pt idx="73">
                  <c:v>3.65</c:v>
                </c:pt>
                <c:pt idx="74">
                  <c:v>3.65</c:v>
                </c:pt>
                <c:pt idx="75">
                  <c:v>3.65</c:v>
                </c:pt>
                <c:pt idx="76">
                  <c:v>3.65</c:v>
                </c:pt>
                <c:pt idx="77">
                  <c:v>3.65</c:v>
                </c:pt>
                <c:pt idx="78">
                  <c:v>3.65</c:v>
                </c:pt>
                <c:pt idx="79">
                  <c:v>3.65</c:v>
                </c:pt>
                <c:pt idx="80">
                  <c:v>3.65</c:v>
                </c:pt>
                <c:pt idx="81">
                  <c:v>3.65</c:v>
                </c:pt>
                <c:pt idx="82">
                  <c:v>3.65</c:v>
                </c:pt>
                <c:pt idx="83">
                  <c:v>3.65</c:v>
                </c:pt>
                <c:pt idx="84">
                  <c:v>3.65</c:v>
                </c:pt>
                <c:pt idx="85">
                  <c:v>3.65</c:v>
                </c:pt>
                <c:pt idx="86">
                  <c:v>3.65</c:v>
                </c:pt>
                <c:pt idx="87">
                  <c:v>3.65</c:v>
                </c:pt>
                <c:pt idx="88">
                  <c:v>3.65</c:v>
                </c:pt>
                <c:pt idx="89">
                  <c:v>3.65</c:v>
                </c:pt>
                <c:pt idx="90">
                  <c:v>3.65</c:v>
                </c:pt>
                <c:pt idx="91">
                  <c:v>3.65</c:v>
                </c:pt>
                <c:pt idx="92">
                  <c:v>3.65</c:v>
                </c:pt>
                <c:pt idx="93">
                  <c:v>3.65</c:v>
                </c:pt>
                <c:pt idx="94">
                  <c:v>3.65</c:v>
                </c:pt>
                <c:pt idx="95">
                  <c:v>3.65</c:v>
                </c:pt>
                <c:pt idx="96">
                  <c:v>3.65</c:v>
                </c:pt>
                <c:pt idx="97">
                  <c:v>3.65</c:v>
                </c:pt>
                <c:pt idx="98">
                  <c:v>3.65</c:v>
                </c:pt>
                <c:pt idx="99">
                  <c:v>3.65</c:v>
                </c:pt>
                <c:pt idx="100">
                  <c:v>3.65</c:v>
                </c:pt>
                <c:pt idx="101">
                  <c:v>3.65</c:v>
                </c:pt>
                <c:pt idx="102">
                  <c:v>3.65</c:v>
                </c:pt>
                <c:pt idx="103">
                  <c:v>3.65</c:v>
                </c:pt>
                <c:pt idx="104">
                  <c:v>3.65</c:v>
                </c:pt>
                <c:pt idx="105">
                  <c:v>3.65</c:v>
                </c:pt>
                <c:pt idx="106">
                  <c:v>3.65</c:v>
                </c:pt>
                <c:pt idx="107">
                  <c:v>3.65</c:v>
                </c:pt>
                <c:pt idx="108">
                  <c:v>3.65</c:v>
                </c:pt>
                <c:pt idx="109">
                  <c:v>3.65</c:v>
                </c:pt>
                <c:pt idx="110">
                  <c:v>3.65</c:v>
                </c:pt>
                <c:pt idx="111">
                  <c:v>3.65</c:v>
                </c:pt>
                <c:pt idx="112">
                  <c:v>3.65</c:v>
                </c:pt>
                <c:pt idx="113">
                  <c:v>3.65</c:v>
                </c:pt>
                <c:pt idx="114">
                  <c:v>3.65</c:v>
                </c:pt>
                <c:pt idx="115">
                  <c:v>3.65</c:v>
                </c:pt>
                <c:pt idx="116">
                  <c:v>3.65</c:v>
                </c:pt>
                <c:pt idx="117">
                  <c:v>3.65</c:v>
                </c:pt>
                <c:pt idx="118">
                  <c:v>3.65</c:v>
                </c:pt>
                <c:pt idx="119">
                  <c:v>3.65</c:v>
                </c:pt>
                <c:pt idx="120">
                  <c:v>3.65</c:v>
                </c:pt>
                <c:pt idx="121">
                  <c:v>3.65</c:v>
                </c:pt>
                <c:pt idx="122">
                  <c:v>3.65</c:v>
                </c:pt>
                <c:pt idx="123">
                  <c:v>3.65</c:v>
                </c:pt>
                <c:pt idx="124">
                  <c:v>3.65</c:v>
                </c:pt>
                <c:pt idx="125">
                  <c:v>3.65</c:v>
                </c:pt>
                <c:pt idx="126">
                  <c:v>3.65</c:v>
                </c:pt>
                <c:pt idx="127">
                  <c:v>3.65</c:v>
                </c:pt>
                <c:pt idx="128">
                  <c:v>3.65</c:v>
                </c:pt>
                <c:pt idx="129">
                  <c:v>3.65</c:v>
                </c:pt>
                <c:pt idx="130">
                  <c:v>3.65</c:v>
                </c:pt>
                <c:pt idx="131">
                  <c:v>3.65</c:v>
                </c:pt>
                <c:pt idx="132">
                  <c:v>3.65</c:v>
                </c:pt>
                <c:pt idx="133">
                  <c:v>3.65</c:v>
                </c:pt>
                <c:pt idx="134">
                  <c:v>3.65</c:v>
                </c:pt>
                <c:pt idx="135">
                  <c:v>3.65</c:v>
                </c:pt>
                <c:pt idx="136">
                  <c:v>3.65</c:v>
                </c:pt>
                <c:pt idx="137">
                  <c:v>3.65</c:v>
                </c:pt>
                <c:pt idx="138">
                  <c:v>3.65</c:v>
                </c:pt>
                <c:pt idx="139">
                  <c:v>3.65</c:v>
                </c:pt>
                <c:pt idx="140">
                  <c:v>3.65</c:v>
                </c:pt>
                <c:pt idx="141">
                  <c:v>3.65</c:v>
                </c:pt>
                <c:pt idx="142">
                  <c:v>3.65</c:v>
                </c:pt>
                <c:pt idx="143">
                  <c:v>3.65</c:v>
                </c:pt>
                <c:pt idx="144">
                  <c:v>3.65</c:v>
                </c:pt>
                <c:pt idx="145">
                  <c:v>3.65</c:v>
                </c:pt>
                <c:pt idx="146">
                  <c:v>3.65</c:v>
                </c:pt>
                <c:pt idx="147">
                  <c:v>3.65</c:v>
                </c:pt>
                <c:pt idx="148">
                  <c:v>3.65</c:v>
                </c:pt>
                <c:pt idx="149">
                  <c:v>3.65</c:v>
                </c:pt>
                <c:pt idx="150">
                  <c:v>3.65</c:v>
                </c:pt>
                <c:pt idx="151">
                  <c:v>3.65</c:v>
                </c:pt>
                <c:pt idx="152">
                  <c:v>3.65</c:v>
                </c:pt>
                <c:pt idx="153">
                  <c:v>3.65</c:v>
                </c:pt>
                <c:pt idx="154">
                  <c:v>3.65</c:v>
                </c:pt>
                <c:pt idx="155">
                  <c:v>3.65</c:v>
                </c:pt>
                <c:pt idx="156">
                  <c:v>3.65</c:v>
                </c:pt>
                <c:pt idx="157">
                  <c:v>3.65</c:v>
                </c:pt>
                <c:pt idx="158">
                  <c:v>3.65</c:v>
                </c:pt>
                <c:pt idx="159">
                  <c:v>3.65</c:v>
                </c:pt>
                <c:pt idx="160">
                  <c:v>3.65</c:v>
                </c:pt>
                <c:pt idx="161">
                  <c:v>3.65</c:v>
                </c:pt>
                <c:pt idx="162">
                  <c:v>3.65</c:v>
                </c:pt>
                <c:pt idx="163">
                  <c:v>3.65</c:v>
                </c:pt>
                <c:pt idx="164">
                  <c:v>3.65</c:v>
                </c:pt>
                <c:pt idx="165">
                  <c:v>3.65</c:v>
                </c:pt>
                <c:pt idx="166">
                  <c:v>3.65</c:v>
                </c:pt>
                <c:pt idx="167">
                  <c:v>3.65</c:v>
                </c:pt>
                <c:pt idx="168">
                  <c:v>3.65</c:v>
                </c:pt>
                <c:pt idx="169">
                  <c:v>3.65</c:v>
                </c:pt>
                <c:pt idx="170">
                  <c:v>3.65</c:v>
                </c:pt>
                <c:pt idx="171">
                  <c:v>3.65</c:v>
                </c:pt>
                <c:pt idx="172">
                  <c:v>3.65</c:v>
                </c:pt>
                <c:pt idx="173">
                  <c:v>3.65</c:v>
                </c:pt>
                <c:pt idx="174">
                  <c:v>3.65</c:v>
                </c:pt>
                <c:pt idx="175">
                  <c:v>3.65</c:v>
                </c:pt>
                <c:pt idx="176">
                  <c:v>3.65</c:v>
                </c:pt>
                <c:pt idx="177">
                  <c:v>3.65</c:v>
                </c:pt>
                <c:pt idx="178">
                  <c:v>3.65</c:v>
                </c:pt>
                <c:pt idx="179">
                  <c:v>3.65</c:v>
                </c:pt>
                <c:pt idx="180">
                  <c:v>3.65</c:v>
                </c:pt>
                <c:pt idx="181">
                  <c:v>3.65</c:v>
                </c:pt>
                <c:pt idx="182">
                  <c:v>3.65</c:v>
                </c:pt>
                <c:pt idx="183">
                  <c:v>3.65</c:v>
                </c:pt>
                <c:pt idx="184">
                  <c:v>3.65</c:v>
                </c:pt>
                <c:pt idx="185">
                  <c:v>3.65</c:v>
                </c:pt>
                <c:pt idx="186">
                  <c:v>3.65</c:v>
                </c:pt>
                <c:pt idx="187">
                  <c:v>3.65</c:v>
                </c:pt>
                <c:pt idx="188">
                  <c:v>3.65</c:v>
                </c:pt>
                <c:pt idx="189">
                  <c:v>3.65</c:v>
                </c:pt>
                <c:pt idx="190">
                  <c:v>3.65</c:v>
                </c:pt>
                <c:pt idx="191">
                  <c:v>3.65</c:v>
                </c:pt>
                <c:pt idx="192">
                  <c:v>3.65</c:v>
                </c:pt>
                <c:pt idx="193">
                  <c:v>3.65</c:v>
                </c:pt>
                <c:pt idx="194">
                  <c:v>3.65</c:v>
                </c:pt>
                <c:pt idx="195">
                  <c:v>3.65</c:v>
                </c:pt>
                <c:pt idx="196">
                  <c:v>3.65</c:v>
                </c:pt>
                <c:pt idx="197">
                  <c:v>3.65</c:v>
                </c:pt>
                <c:pt idx="198">
                  <c:v>3.65</c:v>
                </c:pt>
                <c:pt idx="199">
                  <c:v>3.65</c:v>
                </c:pt>
                <c:pt idx="200">
                  <c:v>3.65</c:v>
                </c:pt>
                <c:pt idx="201">
                  <c:v>3.65</c:v>
                </c:pt>
                <c:pt idx="202">
                  <c:v>3.65</c:v>
                </c:pt>
                <c:pt idx="203">
                  <c:v>3.65</c:v>
                </c:pt>
                <c:pt idx="204">
                  <c:v>3.65</c:v>
                </c:pt>
                <c:pt idx="205">
                  <c:v>3.65</c:v>
                </c:pt>
                <c:pt idx="206">
                  <c:v>3.65</c:v>
                </c:pt>
                <c:pt idx="207">
                  <c:v>3.65</c:v>
                </c:pt>
                <c:pt idx="208">
                  <c:v>3.65</c:v>
                </c:pt>
                <c:pt idx="209">
                  <c:v>3.65</c:v>
                </c:pt>
                <c:pt idx="210">
                  <c:v>3.65</c:v>
                </c:pt>
                <c:pt idx="211">
                  <c:v>3.65</c:v>
                </c:pt>
                <c:pt idx="212">
                  <c:v>3.65</c:v>
                </c:pt>
                <c:pt idx="213">
                  <c:v>3.65</c:v>
                </c:pt>
                <c:pt idx="214">
                  <c:v>3.65</c:v>
                </c:pt>
                <c:pt idx="215">
                  <c:v>3.65</c:v>
                </c:pt>
                <c:pt idx="216">
                  <c:v>3.65</c:v>
                </c:pt>
                <c:pt idx="217">
                  <c:v>3.65</c:v>
                </c:pt>
                <c:pt idx="218">
                  <c:v>3.65</c:v>
                </c:pt>
                <c:pt idx="219">
                  <c:v>3.65</c:v>
                </c:pt>
                <c:pt idx="220">
                  <c:v>3.65</c:v>
                </c:pt>
                <c:pt idx="221">
                  <c:v>3.65</c:v>
                </c:pt>
                <c:pt idx="222">
                  <c:v>3.65</c:v>
                </c:pt>
                <c:pt idx="223">
                  <c:v>3.65</c:v>
                </c:pt>
                <c:pt idx="224">
                  <c:v>3.65</c:v>
                </c:pt>
                <c:pt idx="225">
                  <c:v>3.65</c:v>
                </c:pt>
                <c:pt idx="226">
                  <c:v>3.65</c:v>
                </c:pt>
                <c:pt idx="227">
                  <c:v>3.65</c:v>
                </c:pt>
                <c:pt idx="228">
                  <c:v>3.65</c:v>
                </c:pt>
                <c:pt idx="229">
                  <c:v>3.65</c:v>
                </c:pt>
                <c:pt idx="230">
                  <c:v>3.65</c:v>
                </c:pt>
                <c:pt idx="231">
                  <c:v>3.65</c:v>
                </c:pt>
                <c:pt idx="232">
                  <c:v>3.65</c:v>
                </c:pt>
                <c:pt idx="233">
                  <c:v>3.65</c:v>
                </c:pt>
                <c:pt idx="234">
                  <c:v>3.65</c:v>
                </c:pt>
                <c:pt idx="235">
                  <c:v>3.65</c:v>
                </c:pt>
                <c:pt idx="236">
                  <c:v>3.65</c:v>
                </c:pt>
                <c:pt idx="237">
                  <c:v>3.65</c:v>
                </c:pt>
                <c:pt idx="238">
                  <c:v>3.65</c:v>
                </c:pt>
                <c:pt idx="239">
                  <c:v>3.65</c:v>
                </c:pt>
                <c:pt idx="240">
                  <c:v>3.65</c:v>
                </c:pt>
                <c:pt idx="241">
                  <c:v>3.65</c:v>
                </c:pt>
                <c:pt idx="242">
                  <c:v>3.65</c:v>
                </c:pt>
                <c:pt idx="243">
                  <c:v>3.65</c:v>
                </c:pt>
                <c:pt idx="244">
                  <c:v>3.65</c:v>
                </c:pt>
                <c:pt idx="245">
                  <c:v>3.65</c:v>
                </c:pt>
                <c:pt idx="246">
                  <c:v>3.65</c:v>
                </c:pt>
                <c:pt idx="247">
                  <c:v>3.65</c:v>
                </c:pt>
                <c:pt idx="248">
                  <c:v>3.65</c:v>
                </c:pt>
                <c:pt idx="249">
                  <c:v>3.65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'51285_Duty'!$AM$128</c:f>
              <c:strCache>
                <c:ptCount val="1"/>
                <c:pt idx="0">
                  <c:v>5V-LDO (VREG5)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'51285_Duty'!$B$129:$B$378</c:f>
              <c:numCache>
                <c:formatCode>0.00_);[Red]\(0.00\)</c:formatCode>
                <c:ptCount val="250"/>
                <c:pt idx="0">
                  <c:v>3.5</c:v>
                </c:pt>
                <c:pt idx="1">
                  <c:v>3.52</c:v>
                </c:pt>
                <c:pt idx="2">
                  <c:v>3.54</c:v>
                </c:pt>
                <c:pt idx="3">
                  <c:v>3.56</c:v>
                </c:pt>
                <c:pt idx="4">
                  <c:v>3.58</c:v>
                </c:pt>
                <c:pt idx="5">
                  <c:v>3.6</c:v>
                </c:pt>
                <c:pt idx="6">
                  <c:v>3.62</c:v>
                </c:pt>
                <c:pt idx="7">
                  <c:v>3.64</c:v>
                </c:pt>
                <c:pt idx="8">
                  <c:v>3.66</c:v>
                </c:pt>
                <c:pt idx="9">
                  <c:v>3.68</c:v>
                </c:pt>
                <c:pt idx="10">
                  <c:v>3.7</c:v>
                </c:pt>
                <c:pt idx="11">
                  <c:v>3.72</c:v>
                </c:pt>
                <c:pt idx="12">
                  <c:v>3.74</c:v>
                </c:pt>
                <c:pt idx="13">
                  <c:v>3.7600000000000002</c:v>
                </c:pt>
                <c:pt idx="14">
                  <c:v>3.7800000000000002</c:v>
                </c:pt>
                <c:pt idx="15">
                  <c:v>3.8000000000000003</c:v>
                </c:pt>
                <c:pt idx="16">
                  <c:v>3.8200000000000003</c:v>
                </c:pt>
                <c:pt idx="17">
                  <c:v>3.8400000000000003</c:v>
                </c:pt>
                <c:pt idx="18">
                  <c:v>3.8600000000000003</c:v>
                </c:pt>
                <c:pt idx="19">
                  <c:v>3.8800000000000003</c:v>
                </c:pt>
                <c:pt idx="20">
                  <c:v>3.9000000000000004</c:v>
                </c:pt>
                <c:pt idx="21">
                  <c:v>3.9200000000000004</c:v>
                </c:pt>
                <c:pt idx="22">
                  <c:v>3.9400000000000004</c:v>
                </c:pt>
                <c:pt idx="23">
                  <c:v>3.9600000000000004</c:v>
                </c:pt>
                <c:pt idx="24">
                  <c:v>3.9800000000000004</c:v>
                </c:pt>
                <c:pt idx="25">
                  <c:v>4</c:v>
                </c:pt>
                <c:pt idx="26">
                  <c:v>4.0199999999999996</c:v>
                </c:pt>
                <c:pt idx="27">
                  <c:v>4.0399999999999991</c:v>
                </c:pt>
                <c:pt idx="28">
                  <c:v>4.0599999999999987</c:v>
                </c:pt>
                <c:pt idx="29">
                  <c:v>4.0799999999999983</c:v>
                </c:pt>
                <c:pt idx="30">
                  <c:v>4.0999999999999979</c:v>
                </c:pt>
                <c:pt idx="31">
                  <c:v>4.1199999999999974</c:v>
                </c:pt>
                <c:pt idx="32">
                  <c:v>4.139999999999997</c:v>
                </c:pt>
                <c:pt idx="33">
                  <c:v>4.1599999999999966</c:v>
                </c:pt>
                <c:pt idx="34">
                  <c:v>4.1799999999999962</c:v>
                </c:pt>
                <c:pt idx="35">
                  <c:v>4.1999999999999957</c:v>
                </c:pt>
                <c:pt idx="36">
                  <c:v>4.2199999999999953</c:v>
                </c:pt>
                <c:pt idx="37">
                  <c:v>4.2399999999999949</c:v>
                </c:pt>
                <c:pt idx="38">
                  <c:v>4.2599999999999945</c:v>
                </c:pt>
                <c:pt idx="39">
                  <c:v>4.279999999999994</c:v>
                </c:pt>
                <c:pt idx="40">
                  <c:v>4.2999999999999936</c:v>
                </c:pt>
                <c:pt idx="41">
                  <c:v>4.3199999999999932</c:v>
                </c:pt>
                <c:pt idx="42">
                  <c:v>4.3399999999999928</c:v>
                </c:pt>
                <c:pt idx="43">
                  <c:v>4.3599999999999923</c:v>
                </c:pt>
                <c:pt idx="44">
                  <c:v>4.3799999999999919</c:v>
                </c:pt>
                <c:pt idx="45">
                  <c:v>4.3999999999999915</c:v>
                </c:pt>
                <c:pt idx="46">
                  <c:v>4.419999999999991</c:v>
                </c:pt>
                <c:pt idx="47">
                  <c:v>4.4399999999999906</c:v>
                </c:pt>
                <c:pt idx="48">
                  <c:v>4.4599999999999902</c:v>
                </c:pt>
                <c:pt idx="49">
                  <c:v>4.4799999999999898</c:v>
                </c:pt>
                <c:pt idx="50">
                  <c:v>4.4999999999999893</c:v>
                </c:pt>
                <c:pt idx="51">
                  <c:v>4.5199999999999889</c:v>
                </c:pt>
                <c:pt idx="52">
                  <c:v>4.5399999999999885</c:v>
                </c:pt>
                <c:pt idx="53">
                  <c:v>4.5599999999999881</c:v>
                </c:pt>
                <c:pt idx="54">
                  <c:v>4.5799999999999876</c:v>
                </c:pt>
                <c:pt idx="55">
                  <c:v>4.5999999999999872</c:v>
                </c:pt>
                <c:pt idx="56">
                  <c:v>4.6199999999999868</c:v>
                </c:pt>
                <c:pt idx="57">
                  <c:v>4.6399999999999864</c:v>
                </c:pt>
                <c:pt idx="58">
                  <c:v>4.6599999999999859</c:v>
                </c:pt>
                <c:pt idx="59">
                  <c:v>4.6799999999999855</c:v>
                </c:pt>
                <c:pt idx="60">
                  <c:v>4.6999999999999851</c:v>
                </c:pt>
                <c:pt idx="61">
                  <c:v>4.7199999999999847</c:v>
                </c:pt>
                <c:pt idx="62">
                  <c:v>4.7399999999999842</c:v>
                </c:pt>
                <c:pt idx="63">
                  <c:v>4.7599999999999838</c:v>
                </c:pt>
                <c:pt idx="64">
                  <c:v>4.7799999999999834</c:v>
                </c:pt>
                <c:pt idx="65">
                  <c:v>4.7999999999999829</c:v>
                </c:pt>
                <c:pt idx="66">
                  <c:v>4.8199999999999825</c:v>
                </c:pt>
                <c:pt idx="67">
                  <c:v>4.8399999999999821</c:v>
                </c:pt>
                <c:pt idx="68">
                  <c:v>4.8599999999999817</c:v>
                </c:pt>
                <c:pt idx="69">
                  <c:v>4.8799999999999812</c:v>
                </c:pt>
                <c:pt idx="70">
                  <c:v>4.8999999999999808</c:v>
                </c:pt>
                <c:pt idx="71">
                  <c:v>4.9199999999999804</c:v>
                </c:pt>
                <c:pt idx="72">
                  <c:v>4.93999999999998</c:v>
                </c:pt>
                <c:pt idx="73">
                  <c:v>4.9599999999999795</c:v>
                </c:pt>
                <c:pt idx="74">
                  <c:v>4.9799999999999791</c:v>
                </c:pt>
                <c:pt idx="75">
                  <c:v>4.9999999999999787</c:v>
                </c:pt>
                <c:pt idx="76">
                  <c:v>5.0199999999999783</c:v>
                </c:pt>
                <c:pt idx="77">
                  <c:v>5.0399999999999778</c:v>
                </c:pt>
                <c:pt idx="78">
                  <c:v>5.0599999999999774</c:v>
                </c:pt>
                <c:pt idx="79">
                  <c:v>5.079999999999977</c:v>
                </c:pt>
                <c:pt idx="80">
                  <c:v>5.0999999999999766</c:v>
                </c:pt>
                <c:pt idx="81">
                  <c:v>5.1199999999999761</c:v>
                </c:pt>
                <c:pt idx="82">
                  <c:v>5.1399999999999757</c:v>
                </c:pt>
                <c:pt idx="83">
                  <c:v>5.1599999999999753</c:v>
                </c:pt>
                <c:pt idx="84">
                  <c:v>5.1799999999999748</c:v>
                </c:pt>
                <c:pt idx="85">
                  <c:v>5.1999999999999744</c:v>
                </c:pt>
                <c:pt idx="86">
                  <c:v>5.219999999999974</c:v>
                </c:pt>
                <c:pt idx="87">
                  <c:v>5.2399999999999736</c:v>
                </c:pt>
                <c:pt idx="88">
                  <c:v>5.2599999999999731</c:v>
                </c:pt>
                <c:pt idx="89">
                  <c:v>5.2799999999999727</c:v>
                </c:pt>
                <c:pt idx="90">
                  <c:v>5.2999999999999723</c:v>
                </c:pt>
                <c:pt idx="91">
                  <c:v>5.3199999999999719</c:v>
                </c:pt>
                <c:pt idx="92">
                  <c:v>5.3399999999999714</c:v>
                </c:pt>
                <c:pt idx="93">
                  <c:v>5.359999999999971</c:v>
                </c:pt>
                <c:pt idx="94">
                  <c:v>5.3799999999999706</c:v>
                </c:pt>
                <c:pt idx="95">
                  <c:v>5.3999999999999702</c:v>
                </c:pt>
                <c:pt idx="96">
                  <c:v>5.4199999999999697</c:v>
                </c:pt>
                <c:pt idx="97">
                  <c:v>5.4399999999999693</c:v>
                </c:pt>
                <c:pt idx="98">
                  <c:v>5.4599999999999689</c:v>
                </c:pt>
                <c:pt idx="99">
                  <c:v>5.4799999999999685</c:v>
                </c:pt>
                <c:pt idx="100">
                  <c:v>5.499999999999968</c:v>
                </c:pt>
                <c:pt idx="101">
                  <c:v>5.5199999999999676</c:v>
                </c:pt>
                <c:pt idx="102">
                  <c:v>5.5399999999999672</c:v>
                </c:pt>
                <c:pt idx="103">
                  <c:v>5.5599999999999667</c:v>
                </c:pt>
                <c:pt idx="104">
                  <c:v>5.5799999999999663</c:v>
                </c:pt>
                <c:pt idx="105">
                  <c:v>5.5999999999999659</c:v>
                </c:pt>
                <c:pt idx="106">
                  <c:v>5.6199999999999655</c:v>
                </c:pt>
                <c:pt idx="107">
                  <c:v>5.639999999999965</c:v>
                </c:pt>
                <c:pt idx="108">
                  <c:v>5.6599999999999646</c:v>
                </c:pt>
                <c:pt idx="109">
                  <c:v>5.6799999999999642</c:v>
                </c:pt>
                <c:pt idx="110">
                  <c:v>5.6999999999999638</c:v>
                </c:pt>
                <c:pt idx="111">
                  <c:v>5.7199999999999633</c:v>
                </c:pt>
                <c:pt idx="112">
                  <c:v>5.7399999999999629</c:v>
                </c:pt>
                <c:pt idx="113">
                  <c:v>5.7599999999999625</c:v>
                </c:pt>
                <c:pt idx="114">
                  <c:v>5.7799999999999621</c:v>
                </c:pt>
                <c:pt idx="115">
                  <c:v>5.7999999999999616</c:v>
                </c:pt>
                <c:pt idx="116">
                  <c:v>5.8199999999999612</c:v>
                </c:pt>
                <c:pt idx="117">
                  <c:v>5.8399999999999608</c:v>
                </c:pt>
                <c:pt idx="118">
                  <c:v>5.8599999999999604</c:v>
                </c:pt>
                <c:pt idx="119">
                  <c:v>5.8799999999999599</c:v>
                </c:pt>
                <c:pt idx="120">
                  <c:v>5.8999999999999595</c:v>
                </c:pt>
                <c:pt idx="121">
                  <c:v>5.9199999999999591</c:v>
                </c:pt>
                <c:pt idx="122">
                  <c:v>5.9399999999999586</c:v>
                </c:pt>
                <c:pt idx="123">
                  <c:v>5.9599999999999582</c:v>
                </c:pt>
                <c:pt idx="124">
                  <c:v>5.9799999999999578</c:v>
                </c:pt>
                <c:pt idx="125">
                  <c:v>5.9999999999999574</c:v>
                </c:pt>
                <c:pt idx="126">
                  <c:v>6.0199999999999569</c:v>
                </c:pt>
                <c:pt idx="127">
                  <c:v>6.0399999999999565</c:v>
                </c:pt>
                <c:pt idx="128">
                  <c:v>6.0599999999999561</c:v>
                </c:pt>
                <c:pt idx="129">
                  <c:v>6.0799999999999557</c:v>
                </c:pt>
                <c:pt idx="130">
                  <c:v>6.0999999999999552</c:v>
                </c:pt>
                <c:pt idx="131">
                  <c:v>6.1199999999999548</c:v>
                </c:pt>
                <c:pt idx="132">
                  <c:v>6.1399999999999544</c:v>
                </c:pt>
                <c:pt idx="133">
                  <c:v>6.159999999999954</c:v>
                </c:pt>
                <c:pt idx="134">
                  <c:v>6.1799999999999535</c:v>
                </c:pt>
                <c:pt idx="135">
                  <c:v>6.1999999999999531</c:v>
                </c:pt>
                <c:pt idx="136">
                  <c:v>6.2199999999999527</c:v>
                </c:pt>
                <c:pt idx="137">
                  <c:v>6.2399999999999523</c:v>
                </c:pt>
                <c:pt idx="138">
                  <c:v>6.2599999999999518</c:v>
                </c:pt>
                <c:pt idx="139">
                  <c:v>6.2799999999999514</c:v>
                </c:pt>
                <c:pt idx="140">
                  <c:v>6.299999999999951</c:v>
                </c:pt>
                <c:pt idx="141">
                  <c:v>6.3199999999999505</c:v>
                </c:pt>
                <c:pt idx="142">
                  <c:v>6.3399999999999501</c:v>
                </c:pt>
                <c:pt idx="143">
                  <c:v>6.3599999999999497</c:v>
                </c:pt>
                <c:pt idx="144">
                  <c:v>6.3799999999999493</c:v>
                </c:pt>
                <c:pt idx="145">
                  <c:v>6.3999999999999488</c:v>
                </c:pt>
                <c:pt idx="146">
                  <c:v>6.4199999999999484</c:v>
                </c:pt>
                <c:pt idx="147">
                  <c:v>6.439999999999948</c:v>
                </c:pt>
                <c:pt idx="148">
                  <c:v>6.4599999999999476</c:v>
                </c:pt>
                <c:pt idx="149">
                  <c:v>6.4799999999999471</c:v>
                </c:pt>
                <c:pt idx="150">
                  <c:v>6.4999999999999467</c:v>
                </c:pt>
                <c:pt idx="151">
                  <c:v>6.5199999999999463</c:v>
                </c:pt>
                <c:pt idx="152">
                  <c:v>6.5399999999999459</c:v>
                </c:pt>
                <c:pt idx="153">
                  <c:v>6.5599999999999454</c:v>
                </c:pt>
                <c:pt idx="154">
                  <c:v>6.579999999999945</c:v>
                </c:pt>
                <c:pt idx="155">
                  <c:v>6.5999999999999446</c:v>
                </c:pt>
                <c:pt idx="156">
                  <c:v>6.6199999999999442</c:v>
                </c:pt>
                <c:pt idx="157">
                  <c:v>6.6399999999999437</c:v>
                </c:pt>
                <c:pt idx="158">
                  <c:v>6.6599999999999433</c:v>
                </c:pt>
                <c:pt idx="159">
                  <c:v>6.6799999999999429</c:v>
                </c:pt>
                <c:pt idx="160">
                  <c:v>6.6999999999999424</c:v>
                </c:pt>
                <c:pt idx="161">
                  <c:v>6.719999999999942</c:v>
                </c:pt>
                <c:pt idx="162">
                  <c:v>6.7399999999999416</c:v>
                </c:pt>
                <c:pt idx="163">
                  <c:v>6.7599999999999412</c:v>
                </c:pt>
                <c:pt idx="164">
                  <c:v>6.7799999999999407</c:v>
                </c:pt>
                <c:pt idx="165">
                  <c:v>6.7999999999999403</c:v>
                </c:pt>
                <c:pt idx="166">
                  <c:v>6.8199999999999399</c:v>
                </c:pt>
                <c:pt idx="167">
                  <c:v>6.8399999999999395</c:v>
                </c:pt>
                <c:pt idx="168">
                  <c:v>6.859999999999939</c:v>
                </c:pt>
                <c:pt idx="169">
                  <c:v>6.8799999999999386</c:v>
                </c:pt>
                <c:pt idx="170">
                  <c:v>6.8999999999999382</c:v>
                </c:pt>
                <c:pt idx="171">
                  <c:v>6.9199999999999378</c:v>
                </c:pt>
                <c:pt idx="172">
                  <c:v>6.9399999999999373</c:v>
                </c:pt>
                <c:pt idx="173">
                  <c:v>6.9599999999999369</c:v>
                </c:pt>
                <c:pt idx="174">
                  <c:v>6.9799999999999365</c:v>
                </c:pt>
                <c:pt idx="175">
                  <c:v>6.9999999999999361</c:v>
                </c:pt>
                <c:pt idx="176">
                  <c:v>7.0199999999999356</c:v>
                </c:pt>
                <c:pt idx="177">
                  <c:v>7.0399999999999352</c:v>
                </c:pt>
                <c:pt idx="178">
                  <c:v>7.0599999999999348</c:v>
                </c:pt>
                <c:pt idx="179">
                  <c:v>7.0799999999999343</c:v>
                </c:pt>
                <c:pt idx="180">
                  <c:v>7.0999999999999339</c:v>
                </c:pt>
                <c:pt idx="181">
                  <c:v>7.1199999999999335</c:v>
                </c:pt>
                <c:pt idx="182">
                  <c:v>7.1399999999999331</c:v>
                </c:pt>
                <c:pt idx="183">
                  <c:v>7.1599999999999326</c:v>
                </c:pt>
                <c:pt idx="184">
                  <c:v>7.1799999999999322</c:v>
                </c:pt>
                <c:pt idx="185">
                  <c:v>7.1999999999999318</c:v>
                </c:pt>
                <c:pt idx="186">
                  <c:v>7.2199999999999314</c:v>
                </c:pt>
                <c:pt idx="187">
                  <c:v>7.2399999999999309</c:v>
                </c:pt>
                <c:pt idx="188">
                  <c:v>7.2599999999999305</c:v>
                </c:pt>
                <c:pt idx="189">
                  <c:v>7.2799999999999301</c:v>
                </c:pt>
                <c:pt idx="190">
                  <c:v>7.2999999999999297</c:v>
                </c:pt>
                <c:pt idx="191">
                  <c:v>7.3199999999999292</c:v>
                </c:pt>
                <c:pt idx="192">
                  <c:v>7.3399999999999288</c:v>
                </c:pt>
                <c:pt idx="193">
                  <c:v>7.3599999999999284</c:v>
                </c:pt>
                <c:pt idx="194">
                  <c:v>7.379999999999928</c:v>
                </c:pt>
                <c:pt idx="195">
                  <c:v>7.3999999999999275</c:v>
                </c:pt>
                <c:pt idx="196">
                  <c:v>7.4199999999999271</c:v>
                </c:pt>
                <c:pt idx="197">
                  <c:v>7.4399999999999267</c:v>
                </c:pt>
                <c:pt idx="198">
                  <c:v>7.4599999999999262</c:v>
                </c:pt>
                <c:pt idx="199">
                  <c:v>7.4799999999999258</c:v>
                </c:pt>
                <c:pt idx="200">
                  <c:v>7.4999999999999254</c:v>
                </c:pt>
                <c:pt idx="201">
                  <c:v>7.519999999999925</c:v>
                </c:pt>
                <c:pt idx="202">
                  <c:v>7.5399999999999245</c:v>
                </c:pt>
                <c:pt idx="203">
                  <c:v>7.5599999999999241</c:v>
                </c:pt>
                <c:pt idx="204">
                  <c:v>7.5799999999999237</c:v>
                </c:pt>
                <c:pt idx="205">
                  <c:v>7.5999999999999233</c:v>
                </c:pt>
                <c:pt idx="206">
                  <c:v>7.6199999999999228</c:v>
                </c:pt>
                <c:pt idx="207">
                  <c:v>7.6399999999999224</c:v>
                </c:pt>
                <c:pt idx="208">
                  <c:v>7.659999999999922</c:v>
                </c:pt>
                <c:pt idx="209">
                  <c:v>7.6799999999999216</c:v>
                </c:pt>
                <c:pt idx="210">
                  <c:v>7.6999999999999211</c:v>
                </c:pt>
                <c:pt idx="211">
                  <c:v>7.7199999999999207</c:v>
                </c:pt>
                <c:pt idx="212">
                  <c:v>7.7399999999999203</c:v>
                </c:pt>
                <c:pt idx="213">
                  <c:v>7.7599999999999199</c:v>
                </c:pt>
                <c:pt idx="214">
                  <c:v>7.7799999999999194</c:v>
                </c:pt>
                <c:pt idx="215">
                  <c:v>7.799999999999919</c:v>
                </c:pt>
                <c:pt idx="216">
                  <c:v>7.8199999999999186</c:v>
                </c:pt>
                <c:pt idx="217">
                  <c:v>7.8399999999999181</c:v>
                </c:pt>
                <c:pt idx="218">
                  <c:v>7.8599999999999177</c:v>
                </c:pt>
                <c:pt idx="219">
                  <c:v>7.8799999999999173</c:v>
                </c:pt>
                <c:pt idx="220">
                  <c:v>7.8999999999999169</c:v>
                </c:pt>
                <c:pt idx="221">
                  <c:v>7.9199999999999164</c:v>
                </c:pt>
                <c:pt idx="222">
                  <c:v>7.939999999999916</c:v>
                </c:pt>
                <c:pt idx="223">
                  <c:v>7.9599999999999156</c:v>
                </c:pt>
                <c:pt idx="224">
                  <c:v>7.9799999999999152</c:v>
                </c:pt>
                <c:pt idx="225">
                  <c:v>7.9999999999999147</c:v>
                </c:pt>
                <c:pt idx="226">
                  <c:v>8.4999999999999147</c:v>
                </c:pt>
                <c:pt idx="227">
                  <c:v>8.9999999999999147</c:v>
                </c:pt>
                <c:pt idx="228">
                  <c:v>9.4999999999999147</c:v>
                </c:pt>
                <c:pt idx="229">
                  <c:v>9.9999999999999147</c:v>
                </c:pt>
                <c:pt idx="230">
                  <c:v>10.499999999999915</c:v>
                </c:pt>
                <c:pt idx="231">
                  <c:v>10.999999999999915</c:v>
                </c:pt>
                <c:pt idx="232">
                  <c:v>11.499999999999915</c:v>
                </c:pt>
                <c:pt idx="233">
                  <c:v>11.999999999999915</c:v>
                </c:pt>
                <c:pt idx="234">
                  <c:v>12.499999999999915</c:v>
                </c:pt>
                <c:pt idx="235">
                  <c:v>12.999999999999915</c:v>
                </c:pt>
                <c:pt idx="236">
                  <c:v>13.499999999999915</c:v>
                </c:pt>
                <c:pt idx="237">
                  <c:v>13.999999999999915</c:v>
                </c:pt>
                <c:pt idx="238">
                  <c:v>14.499999999999915</c:v>
                </c:pt>
                <c:pt idx="239">
                  <c:v>14.999999999999915</c:v>
                </c:pt>
                <c:pt idx="240">
                  <c:v>15.499999999999915</c:v>
                </c:pt>
                <c:pt idx="241">
                  <c:v>15.999999999999915</c:v>
                </c:pt>
                <c:pt idx="242">
                  <c:v>16.499999999999915</c:v>
                </c:pt>
                <c:pt idx="243">
                  <c:v>16.999999999999915</c:v>
                </c:pt>
                <c:pt idx="244">
                  <c:v>17.499999999999915</c:v>
                </c:pt>
                <c:pt idx="245">
                  <c:v>17.999999999999915</c:v>
                </c:pt>
                <c:pt idx="246">
                  <c:v>18.499999999999915</c:v>
                </c:pt>
                <c:pt idx="247">
                  <c:v>18.999999999999915</c:v>
                </c:pt>
                <c:pt idx="248">
                  <c:v>19.499999999999915</c:v>
                </c:pt>
                <c:pt idx="249">
                  <c:v>19.999999999999915</c:v>
                </c:pt>
              </c:numCache>
            </c:numRef>
          </c:xVal>
          <c:yVal>
            <c:numRef>
              <c:f>'51285_Duty'!$AM$129:$AM$378</c:f>
              <c:numCache>
                <c:formatCode>0.00_);[Red]\(0.00\)</c:formatCode>
                <c:ptCount val="250"/>
                <c:pt idx="0">
                  <c:v>3.45</c:v>
                </c:pt>
                <c:pt idx="1">
                  <c:v>3.47</c:v>
                </c:pt>
                <c:pt idx="2">
                  <c:v>3.49</c:v>
                </c:pt>
                <c:pt idx="3">
                  <c:v>3.5100000000000002</c:v>
                </c:pt>
                <c:pt idx="4">
                  <c:v>3.5300000000000002</c:v>
                </c:pt>
                <c:pt idx="5">
                  <c:v>3.5500000000000003</c:v>
                </c:pt>
                <c:pt idx="6">
                  <c:v>3.5700000000000003</c:v>
                </c:pt>
                <c:pt idx="7">
                  <c:v>3.5900000000000003</c:v>
                </c:pt>
                <c:pt idx="8">
                  <c:v>3.6100000000000003</c:v>
                </c:pt>
                <c:pt idx="9">
                  <c:v>3.6300000000000003</c:v>
                </c:pt>
                <c:pt idx="10">
                  <c:v>3.6500000000000004</c:v>
                </c:pt>
                <c:pt idx="11">
                  <c:v>3.6700000000000004</c:v>
                </c:pt>
                <c:pt idx="12">
                  <c:v>3.6900000000000004</c:v>
                </c:pt>
                <c:pt idx="13">
                  <c:v>3.7100000000000004</c:v>
                </c:pt>
                <c:pt idx="14">
                  <c:v>3.7300000000000004</c:v>
                </c:pt>
                <c:pt idx="15">
                  <c:v>3.7500000000000004</c:v>
                </c:pt>
                <c:pt idx="16">
                  <c:v>3.7700000000000005</c:v>
                </c:pt>
                <c:pt idx="17">
                  <c:v>3.7900000000000005</c:v>
                </c:pt>
                <c:pt idx="18">
                  <c:v>3.8100000000000005</c:v>
                </c:pt>
                <c:pt idx="19">
                  <c:v>3.8300000000000005</c:v>
                </c:pt>
                <c:pt idx="20">
                  <c:v>3.8500000000000005</c:v>
                </c:pt>
                <c:pt idx="21">
                  <c:v>3.8700000000000006</c:v>
                </c:pt>
                <c:pt idx="22">
                  <c:v>3.8900000000000006</c:v>
                </c:pt>
                <c:pt idx="23">
                  <c:v>3.9100000000000006</c:v>
                </c:pt>
                <c:pt idx="24">
                  <c:v>3.9300000000000006</c:v>
                </c:pt>
                <c:pt idx="25">
                  <c:v>3.95</c:v>
                </c:pt>
                <c:pt idx="26">
                  <c:v>3.9699999999999998</c:v>
                </c:pt>
                <c:pt idx="27">
                  <c:v>3.9899999999999993</c:v>
                </c:pt>
                <c:pt idx="28">
                  <c:v>4.0099999999999989</c:v>
                </c:pt>
                <c:pt idx="29">
                  <c:v>4.0299999999999985</c:v>
                </c:pt>
                <c:pt idx="30">
                  <c:v>4.049999999999998</c:v>
                </c:pt>
                <c:pt idx="31">
                  <c:v>4.0699999999999976</c:v>
                </c:pt>
                <c:pt idx="32">
                  <c:v>4.0899999999999972</c:v>
                </c:pt>
                <c:pt idx="33">
                  <c:v>4.1099999999999968</c:v>
                </c:pt>
                <c:pt idx="34">
                  <c:v>4.1299999999999963</c:v>
                </c:pt>
                <c:pt idx="35">
                  <c:v>4.1499999999999959</c:v>
                </c:pt>
                <c:pt idx="36">
                  <c:v>4.1699999999999955</c:v>
                </c:pt>
                <c:pt idx="37">
                  <c:v>4.1899999999999951</c:v>
                </c:pt>
                <c:pt idx="38">
                  <c:v>4.2099999999999946</c:v>
                </c:pt>
                <c:pt idx="39">
                  <c:v>4.2299999999999942</c:v>
                </c:pt>
                <c:pt idx="40">
                  <c:v>4.2499999999999938</c:v>
                </c:pt>
                <c:pt idx="41">
                  <c:v>4.2699999999999934</c:v>
                </c:pt>
                <c:pt idx="42">
                  <c:v>4.2899999999999929</c:v>
                </c:pt>
                <c:pt idx="43">
                  <c:v>4.3099999999999925</c:v>
                </c:pt>
                <c:pt idx="44">
                  <c:v>4.3299999999999921</c:v>
                </c:pt>
                <c:pt idx="45">
                  <c:v>4.3499999999999917</c:v>
                </c:pt>
                <c:pt idx="46">
                  <c:v>4.3699999999999912</c:v>
                </c:pt>
                <c:pt idx="47">
                  <c:v>4.3899999999999908</c:v>
                </c:pt>
                <c:pt idx="48">
                  <c:v>4.4099999999999904</c:v>
                </c:pt>
                <c:pt idx="49">
                  <c:v>4.4299999999999899</c:v>
                </c:pt>
                <c:pt idx="50">
                  <c:v>4.4499999999999895</c:v>
                </c:pt>
                <c:pt idx="51">
                  <c:v>4.4699999999999891</c:v>
                </c:pt>
                <c:pt idx="52">
                  <c:v>4.4899999999999887</c:v>
                </c:pt>
                <c:pt idx="53">
                  <c:v>4.5099999999999882</c:v>
                </c:pt>
                <c:pt idx="54">
                  <c:v>4.5299999999999878</c:v>
                </c:pt>
                <c:pt idx="55">
                  <c:v>4.5499999999999874</c:v>
                </c:pt>
                <c:pt idx="56">
                  <c:v>4.569999999999987</c:v>
                </c:pt>
                <c:pt idx="57">
                  <c:v>4.5899999999999865</c:v>
                </c:pt>
                <c:pt idx="58">
                  <c:v>4.6099999999999861</c:v>
                </c:pt>
                <c:pt idx="59">
                  <c:v>4.6299999999999857</c:v>
                </c:pt>
                <c:pt idx="60">
                  <c:v>4.6499999999999853</c:v>
                </c:pt>
                <c:pt idx="61">
                  <c:v>4.6699999999999848</c:v>
                </c:pt>
                <c:pt idx="62">
                  <c:v>4.6899999999999844</c:v>
                </c:pt>
                <c:pt idx="63">
                  <c:v>4.709999999999984</c:v>
                </c:pt>
                <c:pt idx="64">
                  <c:v>4.7299999999999836</c:v>
                </c:pt>
                <c:pt idx="65">
                  <c:v>4.7499999999999831</c:v>
                </c:pt>
                <c:pt idx="66">
                  <c:v>4.7699999999999827</c:v>
                </c:pt>
                <c:pt idx="67">
                  <c:v>4.7899999999999823</c:v>
                </c:pt>
                <c:pt idx="68">
                  <c:v>4.8099999999999818</c:v>
                </c:pt>
                <c:pt idx="69">
                  <c:v>4.8299999999999814</c:v>
                </c:pt>
                <c:pt idx="70">
                  <c:v>4.849999999999981</c:v>
                </c:pt>
                <c:pt idx="71">
                  <c:v>4.8699999999999806</c:v>
                </c:pt>
                <c:pt idx="72">
                  <c:v>4.8899999999999801</c:v>
                </c:pt>
                <c:pt idx="73">
                  <c:v>4.9099999999999797</c:v>
                </c:pt>
                <c:pt idx="74">
                  <c:v>4.9299999999999793</c:v>
                </c:pt>
                <c:pt idx="75">
                  <c:v>4.9499999999999789</c:v>
                </c:pt>
                <c:pt idx="76">
                  <c:v>4.9699999999999784</c:v>
                </c:pt>
                <c:pt idx="77">
                  <c:v>4.989999999999978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5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5</c:v>
                </c:pt>
                <c:pt idx="162">
                  <c:v>5</c:v>
                </c:pt>
                <c:pt idx="163">
                  <c:v>5</c:v>
                </c:pt>
                <c:pt idx="164">
                  <c:v>5</c:v>
                </c:pt>
                <c:pt idx="165">
                  <c:v>5</c:v>
                </c:pt>
                <c:pt idx="166">
                  <c:v>5</c:v>
                </c:pt>
                <c:pt idx="167">
                  <c:v>5</c:v>
                </c:pt>
                <c:pt idx="168">
                  <c:v>5</c:v>
                </c:pt>
                <c:pt idx="169">
                  <c:v>5</c:v>
                </c:pt>
                <c:pt idx="170">
                  <c:v>5</c:v>
                </c:pt>
                <c:pt idx="171">
                  <c:v>5</c:v>
                </c:pt>
                <c:pt idx="172">
                  <c:v>5</c:v>
                </c:pt>
                <c:pt idx="173">
                  <c:v>5</c:v>
                </c:pt>
                <c:pt idx="174">
                  <c:v>5</c:v>
                </c:pt>
                <c:pt idx="175">
                  <c:v>5</c:v>
                </c:pt>
                <c:pt idx="176">
                  <c:v>5</c:v>
                </c:pt>
                <c:pt idx="177">
                  <c:v>5</c:v>
                </c:pt>
                <c:pt idx="178">
                  <c:v>5</c:v>
                </c:pt>
                <c:pt idx="179">
                  <c:v>5</c:v>
                </c:pt>
                <c:pt idx="180">
                  <c:v>5</c:v>
                </c:pt>
                <c:pt idx="181">
                  <c:v>5</c:v>
                </c:pt>
                <c:pt idx="182">
                  <c:v>5</c:v>
                </c:pt>
                <c:pt idx="183">
                  <c:v>5</c:v>
                </c:pt>
                <c:pt idx="184">
                  <c:v>5</c:v>
                </c:pt>
                <c:pt idx="185">
                  <c:v>5</c:v>
                </c:pt>
                <c:pt idx="186">
                  <c:v>5</c:v>
                </c:pt>
                <c:pt idx="187">
                  <c:v>5</c:v>
                </c:pt>
                <c:pt idx="188">
                  <c:v>5</c:v>
                </c:pt>
                <c:pt idx="189">
                  <c:v>5</c:v>
                </c:pt>
                <c:pt idx="190">
                  <c:v>5</c:v>
                </c:pt>
                <c:pt idx="191">
                  <c:v>5</c:v>
                </c:pt>
                <c:pt idx="192">
                  <c:v>5</c:v>
                </c:pt>
                <c:pt idx="193">
                  <c:v>5</c:v>
                </c:pt>
                <c:pt idx="194">
                  <c:v>5</c:v>
                </c:pt>
                <c:pt idx="195">
                  <c:v>5</c:v>
                </c:pt>
                <c:pt idx="196">
                  <c:v>5</c:v>
                </c:pt>
                <c:pt idx="197">
                  <c:v>5</c:v>
                </c:pt>
                <c:pt idx="198">
                  <c:v>5</c:v>
                </c:pt>
                <c:pt idx="199">
                  <c:v>5</c:v>
                </c:pt>
                <c:pt idx="200">
                  <c:v>5</c:v>
                </c:pt>
                <c:pt idx="201">
                  <c:v>5</c:v>
                </c:pt>
                <c:pt idx="202">
                  <c:v>5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5</c:v>
                </c:pt>
                <c:pt idx="209">
                  <c:v>5</c:v>
                </c:pt>
                <c:pt idx="210">
                  <c:v>5</c:v>
                </c:pt>
                <c:pt idx="211">
                  <c:v>5</c:v>
                </c:pt>
                <c:pt idx="212">
                  <c:v>5</c:v>
                </c:pt>
                <c:pt idx="213">
                  <c:v>5</c:v>
                </c:pt>
                <c:pt idx="214">
                  <c:v>5</c:v>
                </c:pt>
                <c:pt idx="215">
                  <c:v>5</c:v>
                </c:pt>
                <c:pt idx="216">
                  <c:v>5</c:v>
                </c:pt>
                <c:pt idx="217">
                  <c:v>5</c:v>
                </c:pt>
                <c:pt idx="218">
                  <c:v>5</c:v>
                </c:pt>
                <c:pt idx="219">
                  <c:v>5</c:v>
                </c:pt>
                <c:pt idx="220">
                  <c:v>5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5</c:v>
                </c:pt>
                <c:pt idx="233">
                  <c:v>5</c:v>
                </c:pt>
                <c:pt idx="234">
                  <c:v>5</c:v>
                </c:pt>
                <c:pt idx="235">
                  <c:v>5</c:v>
                </c:pt>
                <c:pt idx="236">
                  <c:v>5</c:v>
                </c:pt>
                <c:pt idx="237">
                  <c:v>5</c:v>
                </c:pt>
                <c:pt idx="238">
                  <c:v>5</c:v>
                </c:pt>
                <c:pt idx="239">
                  <c:v>5</c:v>
                </c:pt>
                <c:pt idx="240">
                  <c:v>5</c:v>
                </c:pt>
                <c:pt idx="241">
                  <c:v>5</c:v>
                </c:pt>
                <c:pt idx="242">
                  <c:v>5</c:v>
                </c:pt>
                <c:pt idx="243">
                  <c:v>5</c:v>
                </c:pt>
                <c:pt idx="244">
                  <c:v>5</c:v>
                </c:pt>
                <c:pt idx="245">
                  <c:v>5</c:v>
                </c:pt>
                <c:pt idx="246">
                  <c:v>5</c:v>
                </c:pt>
                <c:pt idx="247">
                  <c:v>5</c:v>
                </c:pt>
                <c:pt idx="248">
                  <c:v>5</c:v>
                </c:pt>
                <c:pt idx="249">
                  <c:v>5</c:v>
                </c:pt>
              </c:numCache>
            </c:numRef>
          </c:yVal>
          <c:smooth val="1"/>
        </c:ser>
        <c:ser>
          <c:idx val="0"/>
          <c:order val="5"/>
          <c:tx>
            <c:strRef>
              <c:f>'51285_Duty'!$AN$128</c:f>
              <c:strCache>
                <c:ptCount val="1"/>
                <c:pt idx="0">
                  <c:v>UVLO-OFF_min</c:v>
                </c:pt>
              </c:strCache>
            </c:strRef>
          </c:tx>
          <c:spPr>
            <a:ln w="12700">
              <a:solidFill>
                <a:srgbClr val="FFFF00"/>
              </a:solidFill>
              <a:prstDash val="lgDashDot"/>
            </a:ln>
          </c:spPr>
          <c:marker>
            <c:symbol val="none"/>
          </c:marker>
          <c:xVal>
            <c:numRef>
              <c:f>'51285_Duty'!$B$129:$B$378</c:f>
              <c:numCache>
                <c:formatCode>0.00_);[Red]\(0.00\)</c:formatCode>
                <c:ptCount val="250"/>
                <c:pt idx="0">
                  <c:v>3.5</c:v>
                </c:pt>
                <c:pt idx="1">
                  <c:v>3.52</c:v>
                </c:pt>
                <c:pt idx="2">
                  <c:v>3.54</c:v>
                </c:pt>
                <c:pt idx="3">
                  <c:v>3.56</c:v>
                </c:pt>
                <c:pt idx="4">
                  <c:v>3.58</c:v>
                </c:pt>
                <c:pt idx="5">
                  <c:v>3.6</c:v>
                </c:pt>
                <c:pt idx="6">
                  <c:v>3.62</c:v>
                </c:pt>
                <c:pt idx="7">
                  <c:v>3.64</c:v>
                </c:pt>
                <c:pt idx="8">
                  <c:v>3.66</c:v>
                </c:pt>
                <c:pt idx="9">
                  <c:v>3.68</c:v>
                </c:pt>
                <c:pt idx="10">
                  <c:v>3.7</c:v>
                </c:pt>
                <c:pt idx="11">
                  <c:v>3.72</c:v>
                </c:pt>
                <c:pt idx="12">
                  <c:v>3.74</c:v>
                </c:pt>
                <c:pt idx="13">
                  <c:v>3.7600000000000002</c:v>
                </c:pt>
                <c:pt idx="14">
                  <c:v>3.7800000000000002</c:v>
                </c:pt>
                <c:pt idx="15">
                  <c:v>3.8000000000000003</c:v>
                </c:pt>
                <c:pt idx="16">
                  <c:v>3.8200000000000003</c:v>
                </c:pt>
                <c:pt idx="17">
                  <c:v>3.8400000000000003</c:v>
                </c:pt>
                <c:pt idx="18">
                  <c:v>3.8600000000000003</c:v>
                </c:pt>
                <c:pt idx="19">
                  <c:v>3.8800000000000003</c:v>
                </c:pt>
                <c:pt idx="20">
                  <c:v>3.9000000000000004</c:v>
                </c:pt>
                <c:pt idx="21">
                  <c:v>3.9200000000000004</c:v>
                </c:pt>
                <c:pt idx="22">
                  <c:v>3.9400000000000004</c:v>
                </c:pt>
                <c:pt idx="23">
                  <c:v>3.9600000000000004</c:v>
                </c:pt>
                <c:pt idx="24">
                  <c:v>3.9800000000000004</c:v>
                </c:pt>
                <c:pt idx="25">
                  <c:v>4</c:v>
                </c:pt>
                <c:pt idx="26">
                  <c:v>4.0199999999999996</c:v>
                </c:pt>
                <c:pt idx="27">
                  <c:v>4.0399999999999991</c:v>
                </c:pt>
                <c:pt idx="28">
                  <c:v>4.0599999999999987</c:v>
                </c:pt>
                <c:pt idx="29">
                  <c:v>4.0799999999999983</c:v>
                </c:pt>
                <c:pt idx="30">
                  <c:v>4.0999999999999979</c:v>
                </c:pt>
                <c:pt idx="31">
                  <c:v>4.1199999999999974</c:v>
                </c:pt>
                <c:pt idx="32">
                  <c:v>4.139999999999997</c:v>
                </c:pt>
                <c:pt idx="33">
                  <c:v>4.1599999999999966</c:v>
                </c:pt>
                <c:pt idx="34">
                  <c:v>4.1799999999999962</c:v>
                </c:pt>
                <c:pt idx="35">
                  <c:v>4.1999999999999957</c:v>
                </c:pt>
                <c:pt idx="36">
                  <c:v>4.2199999999999953</c:v>
                </c:pt>
                <c:pt idx="37">
                  <c:v>4.2399999999999949</c:v>
                </c:pt>
                <c:pt idx="38">
                  <c:v>4.2599999999999945</c:v>
                </c:pt>
                <c:pt idx="39">
                  <c:v>4.279999999999994</c:v>
                </c:pt>
                <c:pt idx="40">
                  <c:v>4.2999999999999936</c:v>
                </c:pt>
                <c:pt idx="41">
                  <c:v>4.3199999999999932</c:v>
                </c:pt>
                <c:pt idx="42">
                  <c:v>4.3399999999999928</c:v>
                </c:pt>
                <c:pt idx="43">
                  <c:v>4.3599999999999923</c:v>
                </c:pt>
                <c:pt idx="44">
                  <c:v>4.3799999999999919</c:v>
                </c:pt>
                <c:pt idx="45">
                  <c:v>4.3999999999999915</c:v>
                </c:pt>
                <c:pt idx="46">
                  <c:v>4.419999999999991</c:v>
                </c:pt>
                <c:pt idx="47">
                  <c:v>4.4399999999999906</c:v>
                </c:pt>
                <c:pt idx="48">
                  <c:v>4.4599999999999902</c:v>
                </c:pt>
                <c:pt idx="49">
                  <c:v>4.4799999999999898</c:v>
                </c:pt>
                <c:pt idx="50">
                  <c:v>4.4999999999999893</c:v>
                </c:pt>
                <c:pt idx="51">
                  <c:v>4.5199999999999889</c:v>
                </c:pt>
                <c:pt idx="52">
                  <c:v>4.5399999999999885</c:v>
                </c:pt>
                <c:pt idx="53">
                  <c:v>4.5599999999999881</c:v>
                </c:pt>
                <c:pt idx="54">
                  <c:v>4.5799999999999876</c:v>
                </c:pt>
                <c:pt idx="55">
                  <c:v>4.5999999999999872</c:v>
                </c:pt>
                <c:pt idx="56">
                  <c:v>4.6199999999999868</c:v>
                </c:pt>
                <c:pt idx="57">
                  <c:v>4.6399999999999864</c:v>
                </c:pt>
                <c:pt idx="58">
                  <c:v>4.6599999999999859</c:v>
                </c:pt>
                <c:pt idx="59">
                  <c:v>4.6799999999999855</c:v>
                </c:pt>
                <c:pt idx="60">
                  <c:v>4.6999999999999851</c:v>
                </c:pt>
                <c:pt idx="61">
                  <c:v>4.7199999999999847</c:v>
                </c:pt>
                <c:pt idx="62">
                  <c:v>4.7399999999999842</c:v>
                </c:pt>
                <c:pt idx="63">
                  <c:v>4.7599999999999838</c:v>
                </c:pt>
                <c:pt idx="64">
                  <c:v>4.7799999999999834</c:v>
                </c:pt>
                <c:pt idx="65">
                  <c:v>4.7999999999999829</c:v>
                </c:pt>
                <c:pt idx="66">
                  <c:v>4.8199999999999825</c:v>
                </c:pt>
                <c:pt idx="67">
                  <c:v>4.8399999999999821</c:v>
                </c:pt>
                <c:pt idx="68">
                  <c:v>4.8599999999999817</c:v>
                </c:pt>
                <c:pt idx="69">
                  <c:v>4.8799999999999812</c:v>
                </c:pt>
                <c:pt idx="70">
                  <c:v>4.8999999999999808</c:v>
                </c:pt>
                <c:pt idx="71">
                  <c:v>4.9199999999999804</c:v>
                </c:pt>
                <c:pt idx="72">
                  <c:v>4.93999999999998</c:v>
                </c:pt>
                <c:pt idx="73">
                  <c:v>4.9599999999999795</c:v>
                </c:pt>
                <c:pt idx="74">
                  <c:v>4.9799999999999791</c:v>
                </c:pt>
                <c:pt idx="75">
                  <c:v>4.9999999999999787</c:v>
                </c:pt>
                <c:pt idx="76">
                  <c:v>5.0199999999999783</c:v>
                </c:pt>
                <c:pt idx="77">
                  <c:v>5.0399999999999778</c:v>
                </c:pt>
                <c:pt idx="78">
                  <c:v>5.0599999999999774</c:v>
                </c:pt>
                <c:pt idx="79">
                  <c:v>5.079999999999977</c:v>
                </c:pt>
                <c:pt idx="80">
                  <c:v>5.0999999999999766</c:v>
                </c:pt>
                <c:pt idx="81">
                  <c:v>5.1199999999999761</c:v>
                </c:pt>
                <c:pt idx="82">
                  <c:v>5.1399999999999757</c:v>
                </c:pt>
                <c:pt idx="83">
                  <c:v>5.1599999999999753</c:v>
                </c:pt>
                <c:pt idx="84">
                  <c:v>5.1799999999999748</c:v>
                </c:pt>
                <c:pt idx="85">
                  <c:v>5.1999999999999744</c:v>
                </c:pt>
                <c:pt idx="86">
                  <c:v>5.219999999999974</c:v>
                </c:pt>
                <c:pt idx="87">
                  <c:v>5.2399999999999736</c:v>
                </c:pt>
                <c:pt idx="88">
                  <c:v>5.2599999999999731</c:v>
                </c:pt>
                <c:pt idx="89">
                  <c:v>5.2799999999999727</c:v>
                </c:pt>
                <c:pt idx="90">
                  <c:v>5.2999999999999723</c:v>
                </c:pt>
                <c:pt idx="91">
                  <c:v>5.3199999999999719</c:v>
                </c:pt>
                <c:pt idx="92">
                  <c:v>5.3399999999999714</c:v>
                </c:pt>
                <c:pt idx="93">
                  <c:v>5.359999999999971</c:v>
                </c:pt>
                <c:pt idx="94">
                  <c:v>5.3799999999999706</c:v>
                </c:pt>
                <c:pt idx="95">
                  <c:v>5.3999999999999702</c:v>
                </c:pt>
                <c:pt idx="96">
                  <c:v>5.4199999999999697</c:v>
                </c:pt>
                <c:pt idx="97">
                  <c:v>5.4399999999999693</c:v>
                </c:pt>
                <c:pt idx="98">
                  <c:v>5.4599999999999689</c:v>
                </c:pt>
                <c:pt idx="99">
                  <c:v>5.4799999999999685</c:v>
                </c:pt>
                <c:pt idx="100">
                  <c:v>5.499999999999968</c:v>
                </c:pt>
                <c:pt idx="101">
                  <c:v>5.5199999999999676</c:v>
                </c:pt>
                <c:pt idx="102">
                  <c:v>5.5399999999999672</c:v>
                </c:pt>
                <c:pt idx="103">
                  <c:v>5.5599999999999667</c:v>
                </c:pt>
                <c:pt idx="104">
                  <c:v>5.5799999999999663</c:v>
                </c:pt>
                <c:pt idx="105">
                  <c:v>5.5999999999999659</c:v>
                </c:pt>
                <c:pt idx="106">
                  <c:v>5.6199999999999655</c:v>
                </c:pt>
                <c:pt idx="107">
                  <c:v>5.639999999999965</c:v>
                </c:pt>
                <c:pt idx="108">
                  <c:v>5.6599999999999646</c:v>
                </c:pt>
                <c:pt idx="109">
                  <c:v>5.6799999999999642</c:v>
                </c:pt>
                <c:pt idx="110">
                  <c:v>5.6999999999999638</c:v>
                </c:pt>
                <c:pt idx="111">
                  <c:v>5.7199999999999633</c:v>
                </c:pt>
                <c:pt idx="112">
                  <c:v>5.7399999999999629</c:v>
                </c:pt>
                <c:pt idx="113">
                  <c:v>5.7599999999999625</c:v>
                </c:pt>
                <c:pt idx="114">
                  <c:v>5.7799999999999621</c:v>
                </c:pt>
                <c:pt idx="115">
                  <c:v>5.7999999999999616</c:v>
                </c:pt>
                <c:pt idx="116">
                  <c:v>5.8199999999999612</c:v>
                </c:pt>
                <c:pt idx="117">
                  <c:v>5.8399999999999608</c:v>
                </c:pt>
                <c:pt idx="118">
                  <c:v>5.8599999999999604</c:v>
                </c:pt>
                <c:pt idx="119">
                  <c:v>5.8799999999999599</c:v>
                </c:pt>
                <c:pt idx="120">
                  <c:v>5.8999999999999595</c:v>
                </c:pt>
                <c:pt idx="121">
                  <c:v>5.9199999999999591</c:v>
                </c:pt>
                <c:pt idx="122">
                  <c:v>5.9399999999999586</c:v>
                </c:pt>
                <c:pt idx="123">
                  <c:v>5.9599999999999582</c:v>
                </c:pt>
                <c:pt idx="124">
                  <c:v>5.9799999999999578</c:v>
                </c:pt>
                <c:pt idx="125">
                  <c:v>5.9999999999999574</c:v>
                </c:pt>
                <c:pt idx="126">
                  <c:v>6.0199999999999569</c:v>
                </c:pt>
                <c:pt idx="127">
                  <c:v>6.0399999999999565</c:v>
                </c:pt>
                <c:pt idx="128">
                  <c:v>6.0599999999999561</c:v>
                </c:pt>
                <c:pt idx="129">
                  <c:v>6.0799999999999557</c:v>
                </c:pt>
                <c:pt idx="130">
                  <c:v>6.0999999999999552</c:v>
                </c:pt>
                <c:pt idx="131">
                  <c:v>6.1199999999999548</c:v>
                </c:pt>
                <c:pt idx="132">
                  <c:v>6.1399999999999544</c:v>
                </c:pt>
                <c:pt idx="133">
                  <c:v>6.159999999999954</c:v>
                </c:pt>
                <c:pt idx="134">
                  <c:v>6.1799999999999535</c:v>
                </c:pt>
                <c:pt idx="135">
                  <c:v>6.1999999999999531</c:v>
                </c:pt>
                <c:pt idx="136">
                  <c:v>6.2199999999999527</c:v>
                </c:pt>
                <c:pt idx="137">
                  <c:v>6.2399999999999523</c:v>
                </c:pt>
                <c:pt idx="138">
                  <c:v>6.2599999999999518</c:v>
                </c:pt>
                <c:pt idx="139">
                  <c:v>6.2799999999999514</c:v>
                </c:pt>
                <c:pt idx="140">
                  <c:v>6.299999999999951</c:v>
                </c:pt>
                <c:pt idx="141">
                  <c:v>6.3199999999999505</c:v>
                </c:pt>
                <c:pt idx="142">
                  <c:v>6.3399999999999501</c:v>
                </c:pt>
                <c:pt idx="143">
                  <c:v>6.3599999999999497</c:v>
                </c:pt>
                <c:pt idx="144">
                  <c:v>6.3799999999999493</c:v>
                </c:pt>
                <c:pt idx="145">
                  <c:v>6.3999999999999488</c:v>
                </c:pt>
                <c:pt idx="146">
                  <c:v>6.4199999999999484</c:v>
                </c:pt>
                <c:pt idx="147">
                  <c:v>6.439999999999948</c:v>
                </c:pt>
                <c:pt idx="148">
                  <c:v>6.4599999999999476</c:v>
                </c:pt>
                <c:pt idx="149">
                  <c:v>6.4799999999999471</c:v>
                </c:pt>
                <c:pt idx="150">
                  <c:v>6.4999999999999467</c:v>
                </c:pt>
                <c:pt idx="151">
                  <c:v>6.5199999999999463</c:v>
                </c:pt>
                <c:pt idx="152">
                  <c:v>6.5399999999999459</c:v>
                </c:pt>
                <c:pt idx="153">
                  <c:v>6.5599999999999454</c:v>
                </c:pt>
                <c:pt idx="154">
                  <c:v>6.579999999999945</c:v>
                </c:pt>
                <c:pt idx="155">
                  <c:v>6.5999999999999446</c:v>
                </c:pt>
                <c:pt idx="156">
                  <c:v>6.6199999999999442</c:v>
                </c:pt>
                <c:pt idx="157">
                  <c:v>6.6399999999999437</c:v>
                </c:pt>
                <c:pt idx="158">
                  <c:v>6.6599999999999433</c:v>
                </c:pt>
                <c:pt idx="159">
                  <c:v>6.6799999999999429</c:v>
                </c:pt>
                <c:pt idx="160">
                  <c:v>6.6999999999999424</c:v>
                </c:pt>
                <c:pt idx="161">
                  <c:v>6.719999999999942</c:v>
                </c:pt>
                <c:pt idx="162">
                  <c:v>6.7399999999999416</c:v>
                </c:pt>
                <c:pt idx="163">
                  <c:v>6.7599999999999412</c:v>
                </c:pt>
                <c:pt idx="164">
                  <c:v>6.7799999999999407</c:v>
                </c:pt>
                <c:pt idx="165">
                  <c:v>6.7999999999999403</c:v>
                </c:pt>
                <c:pt idx="166">
                  <c:v>6.8199999999999399</c:v>
                </c:pt>
                <c:pt idx="167">
                  <c:v>6.8399999999999395</c:v>
                </c:pt>
                <c:pt idx="168">
                  <c:v>6.859999999999939</c:v>
                </c:pt>
                <c:pt idx="169">
                  <c:v>6.8799999999999386</c:v>
                </c:pt>
                <c:pt idx="170">
                  <c:v>6.8999999999999382</c:v>
                </c:pt>
                <c:pt idx="171">
                  <c:v>6.9199999999999378</c:v>
                </c:pt>
                <c:pt idx="172">
                  <c:v>6.9399999999999373</c:v>
                </c:pt>
                <c:pt idx="173">
                  <c:v>6.9599999999999369</c:v>
                </c:pt>
                <c:pt idx="174">
                  <c:v>6.9799999999999365</c:v>
                </c:pt>
                <c:pt idx="175">
                  <c:v>6.9999999999999361</c:v>
                </c:pt>
                <c:pt idx="176">
                  <c:v>7.0199999999999356</c:v>
                </c:pt>
                <c:pt idx="177">
                  <c:v>7.0399999999999352</c:v>
                </c:pt>
                <c:pt idx="178">
                  <c:v>7.0599999999999348</c:v>
                </c:pt>
                <c:pt idx="179">
                  <c:v>7.0799999999999343</c:v>
                </c:pt>
                <c:pt idx="180">
                  <c:v>7.0999999999999339</c:v>
                </c:pt>
                <c:pt idx="181">
                  <c:v>7.1199999999999335</c:v>
                </c:pt>
                <c:pt idx="182">
                  <c:v>7.1399999999999331</c:v>
                </c:pt>
                <c:pt idx="183">
                  <c:v>7.1599999999999326</c:v>
                </c:pt>
                <c:pt idx="184">
                  <c:v>7.1799999999999322</c:v>
                </c:pt>
                <c:pt idx="185">
                  <c:v>7.1999999999999318</c:v>
                </c:pt>
                <c:pt idx="186">
                  <c:v>7.2199999999999314</c:v>
                </c:pt>
                <c:pt idx="187">
                  <c:v>7.2399999999999309</c:v>
                </c:pt>
                <c:pt idx="188">
                  <c:v>7.2599999999999305</c:v>
                </c:pt>
                <c:pt idx="189">
                  <c:v>7.2799999999999301</c:v>
                </c:pt>
                <c:pt idx="190">
                  <c:v>7.2999999999999297</c:v>
                </c:pt>
                <c:pt idx="191">
                  <c:v>7.3199999999999292</c:v>
                </c:pt>
                <c:pt idx="192">
                  <c:v>7.3399999999999288</c:v>
                </c:pt>
                <c:pt idx="193">
                  <c:v>7.3599999999999284</c:v>
                </c:pt>
                <c:pt idx="194">
                  <c:v>7.379999999999928</c:v>
                </c:pt>
                <c:pt idx="195">
                  <c:v>7.3999999999999275</c:v>
                </c:pt>
                <c:pt idx="196">
                  <c:v>7.4199999999999271</c:v>
                </c:pt>
                <c:pt idx="197">
                  <c:v>7.4399999999999267</c:v>
                </c:pt>
                <c:pt idx="198">
                  <c:v>7.4599999999999262</c:v>
                </c:pt>
                <c:pt idx="199">
                  <c:v>7.4799999999999258</c:v>
                </c:pt>
                <c:pt idx="200">
                  <c:v>7.4999999999999254</c:v>
                </c:pt>
                <c:pt idx="201">
                  <c:v>7.519999999999925</c:v>
                </c:pt>
                <c:pt idx="202">
                  <c:v>7.5399999999999245</c:v>
                </c:pt>
                <c:pt idx="203">
                  <c:v>7.5599999999999241</c:v>
                </c:pt>
                <c:pt idx="204">
                  <c:v>7.5799999999999237</c:v>
                </c:pt>
                <c:pt idx="205">
                  <c:v>7.5999999999999233</c:v>
                </c:pt>
                <c:pt idx="206">
                  <c:v>7.6199999999999228</c:v>
                </c:pt>
                <c:pt idx="207">
                  <c:v>7.6399999999999224</c:v>
                </c:pt>
                <c:pt idx="208">
                  <c:v>7.659999999999922</c:v>
                </c:pt>
                <c:pt idx="209">
                  <c:v>7.6799999999999216</c:v>
                </c:pt>
                <c:pt idx="210">
                  <c:v>7.6999999999999211</c:v>
                </c:pt>
                <c:pt idx="211">
                  <c:v>7.7199999999999207</c:v>
                </c:pt>
                <c:pt idx="212">
                  <c:v>7.7399999999999203</c:v>
                </c:pt>
                <c:pt idx="213">
                  <c:v>7.7599999999999199</c:v>
                </c:pt>
                <c:pt idx="214">
                  <c:v>7.7799999999999194</c:v>
                </c:pt>
                <c:pt idx="215">
                  <c:v>7.799999999999919</c:v>
                </c:pt>
                <c:pt idx="216">
                  <c:v>7.8199999999999186</c:v>
                </c:pt>
                <c:pt idx="217">
                  <c:v>7.8399999999999181</c:v>
                </c:pt>
                <c:pt idx="218">
                  <c:v>7.8599999999999177</c:v>
                </c:pt>
                <c:pt idx="219">
                  <c:v>7.8799999999999173</c:v>
                </c:pt>
                <c:pt idx="220">
                  <c:v>7.8999999999999169</c:v>
                </c:pt>
                <c:pt idx="221">
                  <c:v>7.9199999999999164</c:v>
                </c:pt>
                <c:pt idx="222">
                  <c:v>7.939999999999916</c:v>
                </c:pt>
                <c:pt idx="223">
                  <c:v>7.9599999999999156</c:v>
                </c:pt>
                <c:pt idx="224">
                  <c:v>7.9799999999999152</c:v>
                </c:pt>
                <c:pt idx="225">
                  <c:v>7.9999999999999147</c:v>
                </c:pt>
                <c:pt idx="226">
                  <c:v>8.4999999999999147</c:v>
                </c:pt>
                <c:pt idx="227">
                  <c:v>8.9999999999999147</c:v>
                </c:pt>
                <c:pt idx="228">
                  <c:v>9.4999999999999147</c:v>
                </c:pt>
                <c:pt idx="229">
                  <c:v>9.9999999999999147</c:v>
                </c:pt>
                <c:pt idx="230">
                  <c:v>10.499999999999915</c:v>
                </c:pt>
                <c:pt idx="231">
                  <c:v>10.999999999999915</c:v>
                </c:pt>
                <c:pt idx="232">
                  <c:v>11.499999999999915</c:v>
                </c:pt>
                <c:pt idx="233">
                  <c:v>11.999999999999915</c:v>
                </c:pt>
                <c:pt idx="234">
                  <c:v>12.499999999999915</c:v>
                </c:pt>
                <c:pt idx="235">
                  <c:v>12.999999999999915</c:v>
                </c:pt>
                <c:pt idx="236">
                  <c:v>13.499999999999915</c:v>
                </c:pt>
                <c:pt idx="237">
                  <c:v>13.999999999999915</c:v>
                </c:pt>
                <c:pt idx="238">
                  <c:v>14.499999999999915</c:v>
                </c:pt>
                <c:pt idx="239">
                  <c:v>14.999999999999915</c:v>
                </c:pt>
                <c:pt idx="240">
                  <c:v>15.499999999999915</c:v>
                </c:pt>
                <c:pt idx="241">
                  <c:v>15.999999999999915</c:v>
                </c:pt>
                <c:pt idx="242">
                  <c:v>16.499999999999915</c:v>
                </c:pt>
                <c:pt idx="243">
                  <c:v>16.999999999999915</c:v>
                </c:pt>
                <c:pt idx="244">
                  <c:v>17.499999999999915</c:v>
                </c:pt>
                <c:pt idx="245">
                  <c:v>17.999999999999915</c:v>
                </c:pt>
                <c:pt idx="246">
                  <c:v>18.499999999999915</c:v>
                </c:pt>
                <c:pt idx="247">
                  <c:v>18.999999999999915</c:v>
                </c:pt>
                <c:pt idx="248">
                  <c:v>19.499999999999915</c:v>
                </c:pt>
                <c:pt idx="249">
                  <c:v>19.999999999999915</c:v>
                </c:pt>
              </c:numCache>
            </c:numRef>
          </c:xVal>
          <c:yVal>
            <c:numRef>
              <c:f>'51285_Duty'!$AN$129:$AN$378</c:f>
              <c:numCache>
                <c:formatCode>0.0000_);[Red]\(0.0000\)</c:formatCode>
                <c:ptCount val="250"/>
                <c:pt idx="0">
                  <c:v>3.6599999999999997</c:v>
                </c:pt>
                <c:pt idx="1">
                  <c:v>3.6599999999999997</c:v>
                </c:pt>
                <c:pt idx="2">
                  <c:v>3.6599999999999997</c:v>
                </c:pt>
                <c:pt idx="3">
                  <c:v>3.6599999999999997</c:v>
                </c:pt>
                <c:pt idx="4">
                  <c:v>3.6599999999999997</c:v>
                </c:pt>
                <c:pt idx="5">
                  <c:v>3.6599999999999997</c:v>
                </c:pt>
                <c:pt idx="6">
                  <c:v>3.6599999999999997</c:v>
                </c:pt>
                <c:pt idx="7">
                  <c:v>3.6599999999999997</c:v>
                </c:pt>
                <c:pt idx="8">
                  <c:v>3.6599999999999997</c:v>
                </c:pt>
                <c:pt idx="9">
                  <c:v>3.6599999999999997</c:v>
                </c:pt>
                <c:pt idx="10">
                  <c:v>3.6599999999999997</c:v>
                </c:pt>
                <c:pt idx="11">
                  <c:v>3.6599999999999997</c:v>
                </c:pt>
                <c:pt idx="12">
                  <c:v>3.6599999999999997</c:v>
                </c:pt>
                <c:pt idx="13">
                  <c:v>3.6599999999999997</c:v>
                </c:pt>
                <c:pt idx="14">
                  <c:v>3.6599999999999997</c:v>
                </c:pt>
                <c:pt idx="15">
                  <c:v>3.6599999999999997</c:v>
                </c:pt>
                <c:pt idx="16">
                  <c:v>3.6599999999999997</c:v>
                </c:pt>
                <c:pt idx="17">
                  <c:v>3.6599999999999997</c:v>
                </c:pt>
                <c:pt idx="18">
                  <c:v>3.6599999999999997</c:v>
                </c:pt>
                <c:pt idx="19">
                  <c:v>3.6599999999999997</c:v>
                </c:pt>
                <c:pt idx="20">
                  <c:v>3.6599999999999997</c:v>
                </c:pt>
                <c:pt idx="21">
                  <c:v>3.6599999999999997</c:v>
                </c:pt>
                <c:pt idx="22">
                  <c:v>3.6599999999999997</c:v>
                </c:pt>
                <c:pt idx="23">
                  <c:v>3.6599999999999997</c:v>
                </c:pt>
                <c:pt idx="24">
                  <c:v>3.6599999999999997</c:v>
                </c:pt>
                <c:pt idx="25">
                  <c:v>3.6599999999999997</c:v>
                </c:pt>
                <c:pt idx="26">
                  <c:v>3.6599999999999997</c:v>
                </c:pt>
                <c:pt idx="27">
                  <c:v>3.6599999999999997</c:v>
                </c:pt>
                <c:pt idx="28">
                  <c:v>3.6599999999999997</c:v>
                </c:pt>
                <c:pt idx="29">
                  <c:v>3.6599999999999997</c:v>
                </c:pt>
                <c:pt idx="30">
                  <c:v>3.6599999999999997</c:v>
                </c:pt>
                <c:pt idx="31">
                  <c:v>3.6599999999999997</c:v>
                </c:pt>
                <c:pt idx="32">
                  <c:v>3.6599999999999997</c:v>
                </c:pt>
                <c:pt idx="33">
                  <c:v>3.6599999999999997</c:v>
                </c:pt>
                <c:pt idx="34">
                  <c:v>3.6599999999999997</c:v>
                </c:pt>
                <c:pt idx="35">
                  <c:v>3.6599999999999997</c:v>
                </c:pt>
                <c:pt idx="36">
                  <c:v>3.6599999999999997</c:v>
                </c:pt>
                <c:pt idx="37">
                  <c:v>3.6599999999999997</c:v>
                </c:pt>
                <c:pt idx="38">
                  <c:v>3.6599999999999997</c:v>
                </c:pt>
                <c:pt idx="39">
                  <c:v>3.6599999999999997</c:v>
                </c:pt>
                <c:pt idx="40">
                  <c:v>3.6599999999999997</c:v>
                </c:pt>
                <c:pt idx="41">
                  <c:v>3.6599999999999997</c:v>
                </c:pt>
                <c:pt idx="42">
                  <c:v>3.6599999999999997</c:v>
                </c:pt>
                <c:pt idx="43">
                  <c:v>3.6599999999999997</c:v>
                </c:pt>
                <c:pt idx="44">
                  <c:v>3.6599999999999997</c:v>
                </c:pt>
                <c:pt idx="45">
                  <c:v>3.6599999999999997</c:v>
                </c:pt>
                <c:pt idx="46">
                  <c:v>3.6599999999999997</c:v>
                </c:pt>
                <c:pt idx="47">
                  <c:v>3.6599999999999997</c:v>
                </c:pt>
                <c:pt idx="48">
                  <c:v>3.6599999999999997</c:v>
                </c:pt>
                <c:pt idx="49">
                  <c:v>3.6599999999999997</c:v>
                </c:pt>
                <c:pt idx="50">
                  <c:v>3.6599999999999997</c:v>
                </c:pt>
                <c:pt idx="51">
                  <c:v>3.6599999999999997</c:v>
                </c:pt>
                <c:pt idx="52">
                  <c:v>3.6599999999999997</c:v>
                </c:pt>
                <c:pt idx="53">
                  <c:v>3.6599999999999997</c:v>
                </c:pt>
                <c:pt idx="54">
                  <c:v>3.6599999999999997</c:v>
                </c:pt>
                <c:pt idx="55">
                  <c:v>3.6599999999999997</c:v>
                </c:pt>
                <c:pt idx="56">
                  <c:v>3.6599999999999997</c:v>
                </c:pt>
                <c:pt idx="57">
                  <c:v>3.6599999999999997</c:v>
                </c:pt>
                <c:pt idx="58">
                  <c:v>3.6599999999999997</c:v>
                </c:pt>
                <c:pt idx="59">
                  <c:v>3.6599999999999997</c:v>
                </c:pt>
                <c:pt idx="60">
                  <c:v>3.6599999999999997</c:v>
                </c:pt>
                <c:pt idx="61">
                  <c:v>3.6599999999999997</c:v>
                </c:pt>
                <c:pt idx="62">
                  <c:v>3.6599999999999997</c:v>
                </c:pt>
                <c:pt idx="63">
                  <c:v>3.6599999999999997</c:v>
                </c:pt>
                <c:pt idx="64">
                  <c:v>3.6599999999999997</c:v>
                </c:pt>
                <c:pt idx="65">
                  <c:v>3.6599999999999997</c:v>
                </c:pt>
                <c:pt idx="66">
                  <c:v>3.6599999999999997</c:v>
                </c:pt>
                <c:pt idx="67">
                  <c:v>3.6599999999999997</c:v>
                </c:pt>
                <c:pt idx="68">
                  <c:v>3.6599999999999997</c:v>
                </c:pt>
                <c:pt idx="69">
                  <c:v>3.6599999999999997</c:v>
                </c:pt>
                <c:pt idx="70">
                  <c:v>3.6599999999999997</c:v>
                </c:pt>
                <c:pt idx="71">
                  <c:v>3.6599999999999997</c:v>
                </c:pt>
                <c:pt idx="72">
                  <c:v>3.6599999999999997</c:v>
                </c:pt>
                <c:pt idx="73">
                  <c:v>3.6599999999999997</c:v>
                </c:pt>
                <c:pt idx="74">
                  <c:v>3.6599999999999997</c:v>
                </c:pt>
                <c:pt idx="75">
                  <c:v>3.6599999999999997</c:v>
                </c:pt>
                <c:pt idx="76">
                  <c:v>3.6599999999999997</c:v>
                </c:pt>
                <c:pt idx="77">
                  <c:v>3.6599999999999997</c:v>
                </c:pt>
                <c:pt idx="78">
                  <c:v>3.6599999999999997</c:v>
                </c:pt>
                <c:pt idx="79">
                  <c:v>3.6599999999999997</c:v>
                </c:pt>
                <c:pt idx="80">
                  <c:v>3.6599999999999997</c:v>
                </c:pt>
                <c:pt idx="81">
                  <c:v>3.6599999999999997</c:v>
                </c:pt>
                <c:pt idx="82">
                  <c:v>3.6599999999999997</c:v>
                </c:pt>
                <c:pt idx="83">
                  <c:v>3.6599999999999997</c:v>
                </c:pt>
                <c:pt idx="84">
                  <c:v>3.6599999999999997</c:v>
                </c:pt>
                <c:pt idx="85">
                  <c:v>3.6599999999999997</c:v>
                </c:pt>
                <c:pt idx="86">
                  <c:v>3.6599999999999997</c:v>
                </c:pt>
                <c:pt idx="87">
                  <c:v>3.6599999999999997</c:v>
                </c:pt>
                <c:pt idx="88">
                  <c:v>3.6599999999999997</c:v>
                </c:pt>
                <c:pt idx="89">
                  <c:v>3.6599999999999997</c:v>
                </c:pt>
                <c:pt idx="90">
                  <c:v>3.6599999999999997</c:v>
                </c:pt>
                <c:pt idx="91">
                  <c:v>3.6599999999999997</c:v>
                </c:pt>
                <c:pt idx="92">
                  <c:v>3.6599999999999997</c:v>
                </c:pt>
                <c:pt idx="93">
                  <c:v>3.6599999999999997</c:v>
                </c:pt>
                <c:pt idx="94">
                  <c:v>3.6599999999999997</c:v>
                </c:pt>
                <c:pt idx="95">
                  <c:v>3.6599999999999997</c:v>
                </c:pt>
                <c:pt idx="96">
                  <c:v>3.6599999999999997</c:v>
                </c:pt>
                <c:pt idx="97">
                  <c:v>3.6599999999999997</c:v>
                </c:pt>
                <c:pt idx="98">
                  <c:v>3.6599999999999997</c:v>
                </c:pt>
                <c:pt idx="99">
                  <c:v>3.6599999999999997</c:v>
                </c:pt>
                <c:pt idx="100">
                  <c:v>3.6599999999999997</c:v>
                </c:pt>
                <c:pt idx="101">
                  <c:v>3.6599999999999997</c:v>
                </c:pt>
                <c:pt idx="102">
                  <c:v>3.6599999999999997</c:v>
                </c:pt>
                <c:pt idx="103">
                  <c:v>3.6599999999999997</c:v>
                </c:pt>
                <c:pt idx="104">
                  <c:v>3.6599999999999997</c:v>
                </c:pt>
                <c:pt idx="105">
                  <c:v>3.6599999999999997</c:v>
                </c:pt>
                <c:pt idx="106">
                  <c:v>3.6599999999999997</c:v>
                </c:pt>
                <c:pt idx="107">
                  <c:v>3.6599999999999997</c:v>
                </c:pt>
                <c:pt idx="108">
                  <c:v>3.6599999999999997</c:v>
                </c:pt>
                <c:pt idx="109">
                  <c:v>3.6599999999999997</c:v>
                </c:pt>
                <c:pt idx="110">
                  <c:v>3.6599999999999997</c:v>
                </c:pt>
                <c:pt idx="111">
                  <c:v>3.6599999999999997</c:v>
                </c:pt>
                <c:pt idx="112">
                  <c:v>3.6599999999999997</c:v>
                </c:pt>
                <c:pt idx="113">
                  <c:v>3.6599999999999997</c:v>
                </c:pt>
                <c:pt idx="114">
                  <c:v>3.6599999999999997</c:v>
                </c:pt>
                <c:pt idx="115">
                  <c:v>3.6599999999999997</c:v>
                </c:pt>
                <c:pt idx="116">
                  <c:v>3.6599999999999997</c:v>
                </c:pt>
                <c:pt idx="117">
                  <c:v>3.6599999999999997</c:v>
                </c:pt>
                <c:pt idx="118">
                  <c:v>3.6599999999999997</c:v>
                </c:pt>
                <c:pt idx="119">
                  <c:v>3.6599999999999997</c:v>
                </c:pt>
                <c:pt idx="120">
                  <c:v>3.6599999999999997</c:v>
                </c:pt>
                <c:pt idx="121">
                  <c:v>3.6599999999999997</c:v>
                </c:pt>
                <c:pt idx="122">
                  <c:v>3.6599999999999997</c:v>
                </c:pt>
                <c:pt idx="123">
                  <c:v>3.6599999999999997</c:v>
                </c:pt>
                <c:pt idx="124">
                  <c:v>3.6599999999999997</c:v>
                </c:pt>
                <c:pt idx="125">
                  <c:v>3.6599999999999997</c:v>
                </c:pt>
                <c:pt idx="126">
                  <c:v>3.6599999999999997</c:v>
                </c:pt>
                <c:pt idx="127">
                  <c:v>3.6599999999999997</c:v>
                </c:pt>
                <c:pt idx="128">
                  <c:v>3.6599999999999997</c:v>
                </c:pt>
                <c:pt idx="129">
                  <c:v>3.6599999999999997</c:v>
                </c:pt>
                <c:pt idx="130">
                  <c:v>3.6599999999999997</c:v>
                </c:pt>
                <c:pt idx="131">
                  <c:v>3.6599999999999997</c:v>
                </c:pt>
                <c:pt idx="132">
                  <c:v>3.6599999999999997</c:v>
                </c:pt>
                <c:pt idx="133">
                  <c:v>3.6599999999999997</c:v>
                </c:pt>
                <c:pt idx="134">
                  <c:v>3.6599999999999997</c:v>
                </c:pt>
                <c:pt idx="135">
                  <c:v>3.6599999999999997</c:v>
                </c:pt>
                <c:pt idx="136">
                  <c:v>3.6599999999999997</c:v>
                </c:pt>
                <c:pt idx="137">
                  <c:v>3.6599999999999997</c:v>
                </c:pt>
                <c:pt idx="138">
                  <c:v>3.6599999999999997</c:v>
                </c:pt>
                <c:pt idx="139">
                  <c:v>3.6599999999999997</c:v>
                </c:pt>
                <c:pt idx="140">
                  <c:v>3.6599999999999997</c:v>
                </c:pt>
                <c:pt idx="141">
                  <c:v>3.6599999999999997</c:v>
                </c:pt>
                <c:pt idx="142">
                  <c:v>3.6599999999999997</c:v>
                </c:pt>
                <c:pt idx="143">
                  <c:v>3.6599999999999997</c:v>
                </c:pt>
                <c:pt idx="144">
                  <c:v>3.6599999999999997</c:v>
                </c:pt>
                <c:pt idx="145">
                  <c:v>3.6599999999999997</c:v>
                </c:pt>
                <c:pt idx="146">
                  <c:v>3.6599999999999997</c:v>
                </c:pt>
                <c:pt idx="147">
                  <c:v>3.6599999999999997</c:v>
                </c:pt>
                <c:pt idx="148">
                  <c:v>3.6599999999999997</c:v>
                </c:pt>
                <c:pt idx="149">
                  <c:v>3.6599999999999997</c:v>
                </c:pt>
                <c:pt idx="150">
                  <c:v>3.6599999999999997</c:v>
                </c:pt>
                <c:pt idx="151">
                  <c:v>3.6599999999999997</c:v>
                </c:pt>
                <c:pt idx="152">
                  <c:v>3.6599999999999997</c:v>
                </c:pt>
                <c:pt idx="153">
                  <c:v>3.6599999999999997</c:v>
                </c:pt>
                <c:pt idx="154">
                  <c:v>3.6599999999999997</c:v>
                </c:pt>
                <c:pt idx="155">
                  <c:v>3.6599999999999997</c:v>
                </c:pt>
                <c:pt idx="156">
                  <c:v>3.6599999999999997</c:v>
                </c:pt>
                <c:pt idx="157">
                  <c:v>3.6599999999999997</c:v>
                </c:pt>
                <c:pt idx="158">
                  <c:v>3.6599999999999997</c:v>
                </c:pt>
                <c:pt idx="159">
                  <c:v>3.6599999999999997</c:v>
                </c:pt>
                <c:pt idx="160">
                  <c:v>3.6599999999999997</c:v>
                </c:pt>
                <c:pt idx="161">
                  <c:v>3.6599999999999997</c:v>
                </c:pt>
                <c:pt idx="162">
                  <c:v>3.6599999999999997</c:v>
                </c:pt>
                <c:pt idx="163">
                  <c:v>3.6599999999999997</c:v>
                </c:pt>
                <c:pt idx="164">
                  <c:v>3.6599999999999997</c:v>
                </c:pt>
                <c:pt idx="165">
                  <c:v>3.6599999999999997</c:v>
                </c:pt>
                <c:pt idx="166">
                  <c:v>3.6599999999999997</c:v>
                </c:pt>
                <c:pt idx="167">
                  <c:v>3.6599999999999997</c:v>
                </c:pt>
                <c:pt idx="168">
                  <c:v>3.6599999999999997</c:v>
                </c:pt>
                <c:pt idx="169">
                  <c:v>3.6599999999999997</c:v>
                </c:pt>
                <c:pt idx="170">
                  <c:v>3.6599999999999997</c:v>
                </c:pt>
                <c:pt idx="171">
                  <c:v>3.6599999999999997</c:v>
                </c:pt>
                <c:pt idx="172">
                  <c:v>3.6599999999999997</c:v>
                </c:pt>
                <c:pt idx="173">
                  <c:v>3.6599999999999997</c:v>
                </c:pt>
                <c:pt idx="174">
                  <c:v>3.6599999999999997</c:v>
                </c:pt>
                <c:pt idx="175">
                  <c:v>3.6599999999999997</c:v>
                </c:pt>
                <c:pt idx="176">
                  <c:v>3.6599999999999997</c:v>
                </c:pt>
                <c:pt idx="177">
                  <c:v>3.6599999999999997</c:v>
                </c:pt>
                <c:pt idx="178">
                  <c:v>3.6599999999999997</c:v>
                </c:pt>
                <c:pt idx="179">
                  <c:v>3.6599999999999997</c:v>
                </c:pt>
                <c:pt idx="180">
                  <c:v>3.6599999999999997</c:v>
                </c:pt>
                <c:pt idx="181">
                  <c:v>3.6599999999999997</c:v>
                </c:pt>
                <c:pt idx="182">
                  <c:v>3.6599999999999997</c:v>
                </c:pt>
                <c:pt idx="183">
                  <c:v>3.6599999999999997</c:v>
                </c:pt>
                <c:pt idx="184">
                  <c:v>3.6599999999999997</c:v>
                </c:pt>
                <c:pt idx="185">
                  <c:v>3.6599999999999997</c:v>
                </c:pt>
                <c:pt idx="186">
                  <c:v>3.6599999999999997</c:v>
                </c:pt>
                <c:pt idx="187">
                  <c:v>3.6599999999999997</c:v>
                </c:pt>
                <c:pt idx="188">
                  <c:v>3.6599999999999997</c:v>
                </c:pt>
                <c:pt idx="189">
                  <c:v>3.6599999999999997</c:v>
                </c:pt>
                <c:pt idx="190">
                  <c:v>3.6599999999999997</c:v>
                </c:pt>
                <c:pt idx="191">
                  <c:v>3.6599999999999997</c:v>
                </c:pt>
                <c:pt idx="192">
                  <c:v>3.6599999999999997</c:v>
                </c:pt>
                <c:pt idx="193">
                  <c:v>3.6599999999999997</c:v>
                </c:pt>
                <c:pt idx="194">
                  <c:v>3.6599999999999997</c:v>
                </c:pt>
                <c:pt idx="195">
                  <c:v>3.6599999999999997</c:v>
                </c:pt>
                <c:pt idx="196">
                  <c:v>3.6599999999999997</c:v>
                </c:pt>
                <c:pt idx="197">
                  <c:v>3.6599999999999997</c:v>
                </c:pt>
                <c:pt idx="198">
                  <c:v>3.6599999999999997</c:v>
                </c:pt>
                <c:pt idx="199">
                  <c:v>3.6599999999999997</c:v>
                </c:pt>
                <c:pt idx="200">
                  <c:v>3.6599999999999997</c:v>
                </c:pt>
                <c:pt idx="201">
                  <c:v>3.6599999999999997</c:v>
                </c:pt>
                <c:pt idx="202">
                  <c:v>3.6599999999999997</c:v>
                </c:pt>
                <c:pt idx="203">
                  <c:v>3.6599999999999997</c:v>
                </c:pt>
                <c:pt idx="204">
                  <c:v>3.6599999999999997</c:v>
                </c:pt>
                <c:pt idx="205">
                  <c:v>3.6599999999999997</c:v>
                </c:pt>
                <c:pt idx="206">
                  <c:v>3.6599999999999997</c:v>
                </c:pt>
                <c:pt idx="207">
                  <c:v>3.6599999999999997</c:v>
                </c:pt>
                <c:pt idx="208">
                  <c:v>3.6599999999999997</c:v>
                </c:pt>
                <c:pt idx="209">
                  <c:v>3.6599999999999997</c:v>
                </c:pt>
                <c:pt idx="210">
                  <c:v>3.6599999999999997</c:v>
                </c:pt>
                <c:pt idx="211">
                  <c:v>3.6599999999999997</c:v>
                </c:pt>
                <c:pt idx="212">
                  <c:v>3.6599999999999997</c:v>
                </c:pt>
                <c:pt idx="213">
                  <c:v>3.6599999999999997</c:v>
                </c:pt>
                <c:pt idx="214">
                  <c:v>3.6599999999999997</c:v>
                </c:pt>
                <c:pt idx="215">
                  <c:v>3.6599999999999997</c:v>
                </c:pt>
                <c:pt idx="216">
                  <c:v>3.6599999999999997</c:v>
                </c:pt>
                <c:pt idx="217">
                  <c:v>3.6599999999999997</c:v>
                </c:pt>
                <c:pt idx="218">
                  <c:v>3.6599999999999997</c:v>
                </c:pt>
                <c:pt idx="219">
                  <c:v>3.6599999999999997</c:v>
                </c:pt>
                <c:pt idx="220">
                  <c:v>3.6599999999999997</c:v>
                </c:pt>
                <c:pt idx="221">
                  <c:v>3.6599999999999997</c:v>
                </c:pt>
                <c:pt idx="222">
                  <c:v>3.6599999999999997</c:v>
                </c:pt>
                <c:pt idx="223">
                  <c:v>3.6599999999999997</c:v>
                </c:pt>
                <c:pt idx="224">
                  <c:v>3.6599999999999997</c:v>
                </c:pt>
                <c:pt idx="225">
                  <c:v>3.6599999999999997</c:v>
                </c:pt>
                <c:pt idx="226">
                  <c:v>3.6599999999999997</c:v>
                </c:pt>
                <c:pt idx="227">
                  <c:v>3.6599999999999997</c:v>
                </c:pt>
                <c:pt idx="228">
                  <c:v>3.6599999999999997</c:v>
                </c:pt>
                <c:pt idx="229">
                  <c:v>3.6599999999999997</c:v>
                </c:pt>
                <c:pt idx="230">
                  <c:v>3.6599999999999997</c:v>
                </c:pt>
                <c:pt idx="231">
                  <c:v>3.6599999999999997</c:v>
                </c:pt>
                <c:pt idx="232">
                  <c:v>3.6599999999999997</c:v>
                </c:pt>
                <c:pt idx="233">
                  <c:v>3.6599999999999997</c:v>
                </c:pt>
                <c:pt idx="234">
                  <c:v>3.6599999999999997</c:v>
                </c:pt>
                <c:pt idx="235">
                  <c:v>3.6599999999999997</c:v>
                </c:pt>
                <c:pt idx="236">
                  <c:v>3.6599999999999997</c:v>
                </c:pt>
                <c:pt idx="237">
                  <c:v>3.6599999999999997</c:v>
                </c:pt>
                <c:pt idx="238">
                  <c:v>3.6599999999999997</c:v>
                </c:pt>
                <c:pt idx="239">
                  <c:v>3.6599999999999997</c:v>
                </c:pt>
                <c:pt idx="240">
                  <c:v>3.6599999999999997</c:v>
                </c:pt>
                <c:pt idx="241">
                  <c:v>3.6599999999999997</c:v>
                </c:pt>
                <c:pt idx="242">
                  <c:v>3.6599999999999997</c:v>
                </c:pt>
                <c:pt idx="243">
                  <c:v>3.6599999999999997</c:v>
                </c:pt>
                <c:pt idx="244">
                  <c:v>3.6599999999999997</c:v>
                </c:pt>
                <c:pt idx="245">
                  <c:v>3.6599999999999997</c:v>
                </c:pt>
                <c:pt idx="246">
                  <c:v>3.6599999999999997</c:v>
                </c:pt>
                <c:pt idx="247">
                  <c:v>3.6599999999999997</c:v>
                </c:pt>
                <c:pt idx="248">
                  <c:v>3.6599999999999997</c:v>
                </c:pt>
                <c:pt idx="249">
                  <c:v>3.6599999999999997</c:v>
                </c:pt>
              </c:numCache>
            </c:numRef>
          </c:yVal>
          <c:smooth val="1"/>
        </c:ser>
        <c:ser>
          <c:idx val="2"/>
          <c:order val="6"/>
          <c:tx>
            <c:strRef>
              <c:f>'51285_Duty'!$AO$128</c:f>
              <c:strCache>
                <c:ptCount val="1"/>
                <c:pt idx="0">
                  <c:v>UVLO-OFF_typ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'51285_Duty'!$B$129:$B$378</c:f>
              <c:numCache>
                <c:formatCode>0.00_);[Red]\(0.00\)</c:formatCode>
                <c:ptCount val="250"/>
                <c:pt idx="0">
                  <c:v>3.5</c:v>
                </c:pt>
                <c:pt idx="1">
                  <c:v>3.52</c:v>
                </c:pt>
                <c:pt idx="2">
                  <c:v>3.54</c:v>
                </c:pt>
                <c:pt idx="3">
                  <c:v>3.56</c:v>
                </c:pt>
                <c:pt idx="4">
                  <c:v>3.58</c:v>
                </c:pt>
                <c:pt idx="5">
                  <c:v>3.6</c:v>
                </c:pt>
                <c:pt idx="6">
                  <c:v>3.62</c:v>
                </c:pt>
                <c:pt idx="7">
                  <c:v>3.64</c:v>
                </c:pt>
                <c:pt idx="8">
                  <c:v>3.66</c:v>
                </c:pt>
                <c:pt idx="9">
                  <c:v>3.68</c:v>
                </c:pt>
                <c:pt idx="10">
                  <c:v>3.7</c:v>
                </c:pt>
                <c:pt idx="11">
                  <c:v>3.72</c:v>
                </c:pt>
                <c:pt idx="12">
                  <c:v>3.74</c:v>
                </c:pt>
                <c:pt idx="13">
                  <c:v>3.7600000000000002</c:v>
                </c:pt>
                <c:pt idx="14">
                  <c:v>3.7800000000000002</c:v>
                </c:pt>
                <c:pt idx="15">
                  <c:v>3.8000000000000003</c:v>
                </c:pt>
                <c:pt idx="16">
                  <c:v>3.8200000000000003</c:v>
                </c:pt>
                <c:pt idx="17">
                  <c:v>3.8400000000000003</c:v>
                </c:pt>
                <c:pt idx="18">
                  <c:v>3.8600000000000003</c:v>
                </c:pt>
                <c:pt idx="19">
                  <c:v>3.8800000000000003</c:v>
                </c:pt>
                <c:pt idx="20">
                  <c:v>3.9000000000000004</c:v>
                </c:pt>
                <c:pt idx="21">
                  <c:v>3.9200000000000004</c:v>
                </c:pt>
                <c:pt idx="22">
                  <c:v>3.9400000000000004</c:v>
                </c:pt>
                <c:pt idx="23">
                  <c:v>3.9600000000000004</c:v>
                </c:pt>
                <c:pt idx="24">
                  <c:v>3.9800000000000004</c:v>
                </c:pt>
                <c:pt idx="25">
                  <c:v>4</c:v>
                </c:pt>
                <c:pt idx="26">
                  <c:v>4.0199999999999996</c:v>
                </c:pt>
                <c:pt idx="27">
                  <c:v>4.0399999999999991</c:v>
                </c:pt>
                <c:pt idx="28">
                  <c:v>4.0599999999999987</c:v>
                </c:pt>
                <c:pt idx="29">
                  <c:v>4.0799999999999983</c:v>
                </c:pt>
                <c:pt idx="30">
                  <c:v>4.0999999999999979</c:v>
                </c:pt>
                <c:pt idx="31">
                  <c:v>4.1199999999999974</c:v>
                </c:pt>
                <c:pt idx="32">
                  <c:v>4.139999999999997</c:v>
                </c:pt>
                <c:pt idx="33">
                  <c:v>4.1599999999999966</c:v>
                </c:pt>
                <c:pt idx="34">
                  <c:v>4.1799999999999962</c:v>
                </c:pt>
                <c:pt idx="35">
                  <c:v>4.1999999999999957</c:v>
                </c:pt>
                <c:pt idx="36">
                  <c:v>4.2199999999999953</c:v>
                </c:pt>
                <c:pt idx="37">
                  <c:v>4.2399999999999949</c:v>
                </c:pt>
                <c:pt idx="38">
                  <c:v>4.2599999999999945</c:v>
                </c:pt>
                <c:pt idx="39">
                  <c:v>4.279999999999994</c:v>
                </c:pt>
                <c:pt idx="40">
                  <c:v>4.2999999999999936</c:v>
                </c:pt>
                <c:pt idx="41">
                  <c:v>4.3199999999999932</c:v>
                </c:pt>
                <c:pt idx="42">
                  <c:v>4.3399999999999928</c:v>
                </c:pt>
                <c:pt idx="43">
                  <c:v>4.3599999999999923</c:v>
                </c:pt>
                <c:pt idx="44">
                  <c:v>4.3799999999999919</c:v>
                </c:pt>
                <c:pt idx="45">
                  <c:v>4.3999999999999915</c:v>
                </c:pt>
                <c:pt idx="46">
                  <c:v>4.419999999999991</c:v>
                </c:pt>
                <c:pt idx="47">
                  <c:v>4.4399999999999906</c:v>
                </c:pt>
                <c:pt idx="48">
                  <c:v>4.4599999999999902</c:v>
                </c:pt>
                <c:pt idx="49">
                  <c:v>4.4799999999999898</c:v>
                </c:pt>
                <c:pt idx="50">
                  <c:v>4.4999999999999893</c:v>
                </c:pt>
                <c:pt idx="51">
                  <c:v>4.5199999999999889</c:v>
                </c:pt>
                <c:pt idx="52">
                  <c:v>4.5399999999999885</c:v>
                </c:pt>
                <c:pt idx="53">
                  <c:v>4.5599999999999881</c:v>
                </c:pt>
                <c:pt idx="54">
                  <c:v>4.5799999999999876</c:v>
                </c:pt>
                <c:pt idx="55">
                  <c:v>4.5999999999999872</c:v>
                </c:pt>
                <c:pt idx="56">
                  <c:v>4.6199999999999868</c:v>
                </c:pt>
                <c:pt idx="57">
                  <c:v>4.6399999999999864</c:v>
                </c:pt>
                <c:pt idx="58">
                  <c:v>4.6599999999999859</c:v>
                </c:pt>
                <c:pt idx="59">
                  <c:v>4.6799999999999855</c:v>
                </c:pt>
                <c:pt idx="60">
                  <c:v>4.6999999999999851</c:v>
                </c:pt>
                <c:pt idx="61">
                  <c:v>4.7199999999999847</c:v>
                </c:pt>
                <c:pt idx="62">
                  <c:v>4.7399999999999842</c:v>
                </c:pt>
                <c:pt idx="63">
                  <c:v>4.7599999999999838</c:v>
                </c:pt>
                <c:pt idx="64">
                  <c:v>4.7799999999999834</c:v>
                </c:pt>
                <c:pt idx="65">
                  <c:v>4.7999999999999829</c:v>
                </c:pt>
                <c:pt idx="66">
                  <c:v>4.8199999999999825</c:v>
                </c:pt>
                <c:pt idx="67">
                  <c:v>4.8399999999999821</c:v>
                </c:pt>
                <c:pt idx="68">
                  <c:v>4.8599999999999817</c:v>
                </c:pt>
                <c:pt idx="69">
                  <c:v>4.8799999999999812</c:v>
                </c:pt>
                <c:pt idx="70">
                  <c:v>4.8999999999999808</c:v>
                </c:pt>
                <c:pt idx="71">
                  <c:v>4.9199999999999804</c:v>
                </c:pt>
                <c:pt idx="72">
                  <c:v>4.93999999999998</c:v>
                </c:pt>
                <c:pt idx="73">
                  <c:v>4.9599999999999795</c:v>
                </c:pt>
                <c:pt idx="74">
                  <c:v>4.9799999999999791</c:v>
                </c:pt>
                <c:pt idx="75">
                  <c:v>4.9999999999999787</c:v>
                </c:pt>
                <c:pt idx="76">
                  <c:v>5.0199999999999783</c:v>
                </c:pt>
                <c:pt idx="77">
                  <c:v>5.0399999999999778</c:v>
                </c:pt>
                <c:pt idx="78">
                  <c:v>5.0599999999999774</c:v>
                </c:pt>
                <c:pt idx="79">
                  <c:v>5.079999999999977</c:v>
                </c:pt>
                <c:pt idx="80">
                  <c:v>5.0999999999999766</c:v>
                </c:pt>
                <c:pt idx="81">
                  <c:v>5.1199999999999761</c:v>
                </c:pt>
                <c:pt idx="82">
                  <c:v>5.1399999999999757</c:v>
                </c:pt>
                <c:pt idx="83">
                  <c:v>5.1599999999999753</c:v>
                </c:pt>
                <c:pt idx="84">
                  <c:v>5.1799999999999748</c:v>
                </c:pt>
                <c:pt idx="85">
                  <c:v>5.1999999999999744</c:v>
                </c:pt>
                <c:pt idx="86">
                  <c:v>5.219999999999974</c:v>
                </c:pt>
                <c:pt idx="87">
                  <c:v>5.2399999999999736</c:v>
                </c:pt>
                <c:pt idx="88">
                  <c:v>5.2599999999999731</c:v>
                </c:pt>
                <c:pt idx="89">
                  <c:v>5.2799999999999727</c:v>
                </c:pt>
                <c:pt idx="90">
                  <c:v>5.2999999999999723</c:v>
                </c:pt>
                <c:pt idx="91">
                  <c:v>5.3199999999999719</c:v>
                </c:pt>
                <c:pt idx="92">
                  <c:v>5.3399999999999714</c:v>
                </c:pt>
                <c:pt idx="93">
                  <c:v>5.359999999999971</c:v>
                </c:pt>
                <c:pt idx="94">
                  <c:v>5.3799999999999706</c:v>
                </c:pt>
                <c:pt idx="95">
                  <c:v>5.3999999999999702</c:v>
                </c:pt>
                <c:pt idx="96">
                  <c:v>5.4199999999999697</c:v>
                </c:pt>
                <c:pt idx="97">
                  <c:v>5.4399999999999693</c:v>
                </c:pt>
                <c:pt idx="98">
                  <c:v>5.4599999999999689</c:v>
                </c:pt>
                <c:pt idx="99">
                  <c:v>5.4799999999999685</c:v>
                </c:pt>
                <c:pt idx="100">
                  <c:v>5.499999999999968</c:v>
                </c:pt>
                <c:pt idx="101">
                  <c:v>5.5199999999999676</c:v>
                </c:pt>
                <c:pt idx="102">
                  <c:v>5.5399999999999672</c:v>
                </c:pt>
                <c:pt idx="103">
                  <c:v>5.5599999999999667</c:v>
                </c:pt>
                <c:pt idx="104">
                  <c:v>5.5799999999999663</c:v>
                </c:pt>
                <c:pt idx="105">
                  <c:v>5.5999999999999659</c:v>
                </c:pt>
                <c:pt idx="106">
                  <c:v>5.6199999999999655</c:v>
                </c:pt>
                <c:pt idx="107">
                  <c:v>5.639999999999965</c:v>
                </c:pt>
                <c:pt idx="108">
                  <c:v>5.6599999999999646</c:v>
                </c:pt>
                <c:pt idx="109">
                  <c:v>5.6799999999999642</c:v>
                </c:pt>
                <c:pt idx="110">
                  <c:v>5.6999999999999638</c:v>
                </c:pt>
                <c:pt idx="111">
                  <c:v>5.7199999999999633</c:v>
                </c:pt>
                <c:pt idx="112">
                  <c:v>5.7399999999999629</c:v>
                </c:pt>
                <c:pt idx="113">
                  <c:v>5.7599999999999625</c:v>
                </c:pt>
                <c:pt idx="114">
                  <c:v>5.7799999999999621</c:v>
                </c:pt>
                <c:pt idx="115">
                  <c:v>5.7999999999999616</c:v>
                </c:pt>
                <c:pt idx="116">
                  <c:v>5.8199999999999612</c:v>
                </c:pt>
                <c:pt idx="117">
                  <c:v>5.8399999999999608</c:v>
                </c:pt>
                <c:pt idx="118">
                  <c:v>5.8599999999999604</c:v>
                </c:pt>
                <c:pt idx="119">
                  <c:v>5.8799999999999599</c:v>
                </c:pt>
                <c:pt idx="120">
                  <c:v>5.8999999999999595</c:v>
                </c:pt>
                <c:pt idx="121">
                  <c:v>5.9199999999999591</c:v>
                </c:pt>
                <c:pt idx="122">
                  <c:v>5.9399999999999586</c:v>
                </c:pt>
                <c:pt idx="123">
                  <c:v>5.9599999999999582</c:v>
                </c:pt>
                <c:pt idx="124">
                  <c:v>5.9799999999999578</c:v>
                </c:pt>
                <c:pt idx="125">
                  <c:v>5.9999999999999574</c:v>
                </c:pt>
                <c:pt idx="126">
                  <c:v>6.0199999999999569</c:v>
                </c:pt>
                <c:pt idx="127">
                  <c:v>6.0399999999999565</c:v>
                </c:pt>
                <c:pt idx="128">
                  <c:v>6.0599999999999561</c:v>
                </c:pt>
                <c:pt idx="129">
                  <c:v>6.0799999999999557</c:v>
                </c:pt>
                <c:pt idx="130">
                  <c:v>6.0999999999999552</c:v>
                </c:pt>
                <c:pt idx="131">
                  <c:v>6.1199999999999548</c:v>
                </c:pt>
                <c:pt idx="132">
                  <c:v>6.1399999999999544</c:v>
                </c:pt>
                <c:pt idx="133">
                  <c:v>6.159999999999954</c:v>
                </c:pt>
                <c:pt idx="134">
                  <c:v>6.1799999999999535</c:v>
                </c:pt>
                <c:pt idx="135">
                  <c:v>6.1999999999999531</c:v>
                </c:pt>
                <c:pt idx="136">
                  <c:v>6.2199999999999527</c:v>
                </c:pt>
                <c:pt idx="137">
                  <c:v>6.2399999999999523</c:v>
                </c:pt>
                <c:pt idx="138">
                  <c:v>6.2599999999999518</c:v>
                </c:pt>
                <c:pt idx="139">
                  <c:v>6.2799999999999514</c:v>
                </c:pt>
                <c:pt idx="140">
                  <c:v>6.299999999999951</c:v>
                </c:pt>
                <c:pt idx="141">
                  <c:v>6.3199999999999505</c:v>
                </c:pt>
                <c:pt idx="142">
                  <c:v>6.3399999999999501</c:v>
                </c:pt>
                <c:pt idx="143">
                  <c:v>6.3599999999999497</c:v>
                </c:pt>
                <c:pt idx="144">
                  <c:v>6.3799999999999493</c:v>
                </c:pt>
                <c:pt idx="145">
                  <c:v>6.3999999999999488</c:v>
                </c:pt>
                <c:pt idx="146">
                  <c:v>6.4199999999999484</c:v>
                </c:pt>
                <c:pt idx="147">
                  <c:v>6.439999999999948</c:v>
                </c:pt>
                <c:pt idx="148">
                  <c:v>6.4599999999999476</c:v>
                </c:pt>
                <c:pt idx="149">
                  <c:v>6.4799999999999471</c:v>
                </c:pt>
                <c:pt idx="150">
                  <c:v>6.4999999999999467</c:v>
                </c:pt>
                <c:pt idx="151">
                  <c:v>6.5199999999999463</c:v>
                </c:pt>
                <c:pt idx="152">
                  <c:v>6.5399999999999459</c:v>
                </c:pt>
                <c:pt idx="153">
                  <c:v>6.5599999999999454</c:v>
                </c:pt>
                <c:pt idx="154">
                  <c:v>6.579999999999945</c:v>
                </c:pt>
                <c:pt idx="155">
                  <c:v>6.5999999999999446</c:v>
                </c:pt>
                <c:pt idx="156">
                  <c:v>6.6199999999999442</c:v>
                </c:pt>
                <c:pt idx="157">
                  <c:v>6.6399999999999437</c:v>
                </c:pt>
                <c:pt idx="158">
                  <c:v>6.6599999999999433</c:v>
                </c:pt>
                <c:pt idx="159">
                  <c:v>6.6799999999999429</c:v>
                </c:pt>
                <c:pt idx="160">
                  <c:v>6.6999999999999424</c:v>
                </c:pt>
                <c:pt idx="161">
                  <c:v>6.719999999999942</c:v>
                </c:pt>
                <c:pt idx="162">
                  <c:v>6.7399999999999416</c:v>
                </c:pt>
                <c:pt idx="163">
                  <c:v>6.7599999999999412</c:v>
                </c:pt>
                <c:pt idx="164">
                  <c:v>6.7799999999999407</c:v>
                </c:pt>
                <c:pt idx="165">
                  <c:v>6.7999999999999403</c:v>
                </c:pt>
                <c:pt idx="166">
                  <c:v>6.8199999999999399</c:v>
                </c:pt>
                <c:pt idx="167">
                  <c:v>6.8399999999999395</c:v>
                </c:pt>
                <c:pt idx="168">
                  <c:v>6.859999999999939</c:v>
                </c:pt>
                <c:pt idx="169">
                  <c:v>6.8799999999999386</c:v>
                </c:pt>
                <c:pt idx="170">
                  <c:v>6.8999999999999382</c:v>
                </c:pt>
                <c:pt idx="171">
                  <c:v>6.9199999999999378</c:v>
                </c:pt>
                <c:pt idx="172">
                  <c:v>6.9399999999999373</c:v>
                </c:pt>
                <c:pt idx="173">
                  <c:v>6.9599999999999369</c:v>
                </c:pt>
                <c:pt idx="174">
                  <c:v>6.9799999999999365</c:v>
                </c:pt>
                <c:pt idx="175">
                  <c:v>6.9999999999999361</c:v>
                </c:pt>
                <c:pt idx="176">
                  <c:v>7.0199999999999356</c:v>
                </c:pt>
                <c:pt idx="177">
                  <c:v>7.0399999999999352</c:v>
                </c:pt>
                <c:pt idx="178">
                  <c:v>7.0599999999999348</c:v>
                </c:pt>
                <c:pt idx="179">
                  <c:v>7.0799999999999343</c:v>
                </c:pt>
                <c:pt idx="180">
                  <c:v>7.0999999999999339</c:v>
                </c:pt>
                <c:pt idx="181">
                  <c:v>7.1199999999999335</c:v>
                </c:pt>
                <c:pt idx="182">
                  <c:v>7.1399999999999331</c:v>
                </c:pt>
                <c:pt idx="183">
                  <c:v>7.1599999999999326</c:v>
                </c:pt>
                <c:pt idx="184">
                  <c:v>7.1799999999999322</c:v>
                </c:pt>
                <c:pt idx="185">
                  <c:v>7.1999999999999318</c:v>
                </c:pt>
                <c:pt idx="186">
                  <c:v>7.2199999999999314</c:v>
                </c:pt>
                <c:pt idx="187">
                  <c:v>7.2399999999999309</c:v>
                </c:pt>
                <c:pt idx="188">
                  <c:v>7.2599999999999305</c:v>
                </c:pt>
                <c:pt idx="189">
                  <c:v>7.2799999999999301</c:v>
                </c:pt>
                <c:pt idx="190">
                  <c:v>7.2999999999999297</c:v>
                </c:pt>
                <c:pt idx="191">
                  <c:v>7.3199999999999292</c:v>
                </c:pt>
                <c:pt idx="192">
                  <c:v>7.3399999999999288</c:v>
                </c:pt>
                <c:pt idx="193">
                  <c:v>7.3599999999999284</c:v>
                </c:pt>
                <c:pt idx="194">
                  <c:v>7.379999999999928</c:v>
                </c:pt>
                <c:pt idx="195">
                  <c:v>7.3999999999999275</c:v>
                </c:pt>
                <c:pt idx="196">
                  <c:v>7.4199999999999271</c:v>
                </c:pt>
                <c:pt idx="197">
                  <c:v>7.4399999999999267</c:v>
                </c:pt>
                <c:pt idx="198">
                  <c:v>7.4599999999999262</c:v>
                </c:pt>
                <c:pt idx="199">
                  <c:v>7.4799999999999258</c:v>
                </c:pt>
                <c:pt idx="200">
                  <c:v>7.4999999999999254</c:v>
                </c:pt>
                <c:pt idx="201">
                  <c:v>7.519999999999925</c:v>
                </c:pt>
                <c:pt idx="202">
                  <c:v>7.5399999999999245</c:v>
                </c:pt>
                <c:pt idx="203">
                  <c:v>7.5599999999999241</c:v>
                </c:pt>
                <c:pt idx="204">
                  <c:v>7.5799999999999237</c:v>
                </c:pt>
                <c:pt idx="205">
                  <c:v>7.5999999999999233</c:v>
                </c:pt>
                <c:pt idx="206">
                  <c:v>7.6199999999999228</c:v>
                </c:pt>
                <c:pt idx="207">
                  <c:v>7.6399999999999224</c:v>
                </c:pt>
                <c:pt idx="208">
                  <c:v>7.659999999999922</c:v>
                </c:pt>
                <c:pt idx="209">
                  <c:v>7.6799999999999216</c:v>
                </c:pt>
                <c:pt idx="210">
                  <c:v>7.6999999999999211</c:v>
                </c:pt>
                <c:pt idx="211">
                  <c:v>7.7199999999999207</c:v>
                </c:pt>
                <c:pt idx="212">
                  <c:v>7.7399999999999203</c:v>
                </c:pt>
                <c:pt idx="213">
                  <c:v>7.7599999999999199</c:v>
                </c:pt>
                <c:pt idx="214">
                  <c:v>7.7799999999999194</c:v>
                </c:pt>
                <c:pt idx="215">
                  <c:v>7.799999999999919</c:v>
                </c:pt>
                <c:pt idx="216">
                  <c:v>7.8199999999999186</c:v>
                </c:pt>
                <c:pt idx="217">
                  <c:v>7.8399999999999181</c:v>
                </c:pt>
                <c:pt idx="218">
                  <c:v>7.8599999999999177</c:v>
                </c:pt>
                <c:pt idx="219">
                  <c:v>7.8799999999999173</c:v>
                </c:pt>
                <c:pt idx="220">
                  <c:v>7.8999999999999169</c:v>
                </c:pt>
                <c:pt idx="221">
                  <c:v>7.9199999999999164</c:v>
                </c:pt>
                <c:pt idx="222">
                  <c:v>7.939999999999916</c:v>
                </c:pt>
                <c:pt idx="223">
                  <c:v>7.9599999999999156</c:v>
                </c:pt>
                <c:pt idx="224">
                  <c:v>7.9799999999999152</c:v>
                </c:pt>
                <c:pt idx="225">
                  <c:v>7.9999999999999147</c:v>
                </c:pt>
                <c:pt idx="226">
                  <c:v>8.4999999999999147</c:v>
                </c:pt>
                <c:pt idx="227">
                  <c:v>8.9999999999999147</c:v>
                </c:pt>
                <c:pt idx="228">
                  <c:v>9.4999999999999147</c:v>
                </c:pt>
                <c:pt idx="229">
                  <c:v>9.9999999999999147</c:v>
                </c:pt>
                <c:pt idx="230">
                  <c:v>10.499999999999915</c:v>
                </c:pt>
                <c:pt idx="231">
                  <c:v>10.999999999999915</c:v>
                </c:pt>
                <c:pt idx="232">
                  <c:v>11.499999999999915</c:v>
                </c:pt>
                <c:pt idx="233">
                  <c:v>11.999999999999915</c:v>
                </c:pt>
                <c:pt idx="234">
                  <c:v>12.499999999999915</c:v>
                </c:pt>
                <c:pt idx="235">
                  <c:v>12.999999999999915</c:v>
                </c:pt>
                <c:pt idx="236">
                  <c:v>13.499999999999915</c:v>
                </c:pt>
                <c:pt idx="237">
                  <c:v>13.999999999999915</c:v>
                </c:pt>
                <c:pt idx="238">
                  <c:v>14.499999999999915</c:v>
                </c:pt>
                <c:pt idx="239">
                  <c:v>14.999999999999915</c:v>
                </c:pt>
                <c:pt idx="240">
                  <c:v>15.499999999999915</c:v>
                </c:pt>
                <c:pt idx="241">
                  <c:v>15.999999999999915</c:v>
                </c:pt>
                <c:pt idx="242">
                  <c:v>16.499999999999915</c:v>
                </c:pt>
                <c:pt idx="243">
                  <c:v>16.999999999999915</c:v>
                </c:pt>
                <c:pt idx="244">
                  <c:v>17.499999999999915</c:v>
                </c:pt>
                <c:pt idx="245">
                  <c:v>17.999999999999915</c:v>
                </c:pt>
                <c:pt idx="246">
                  <c:v>18.499999999999915</c:v>
                </c:pt>
                <c:pt idx="247">
                  <c:v>18.999999999999915</c:v>
                </c:pt>
                <c:pt idx="248">
                  <c:v>19.499999999999915</c:v>
                </c:pt>
                <c:pt idx="249">
                  <c:v>19.999999999999915</c:v>
                </c:pt>
              </c:numCache>
            </c:numRef>
          </c:xVal>
          <c:yVal>
            <c:numRef>
              <c:f>'51285_Duty'!$AO$129:$AO$378</c:f>
              <c:numCache>
                <c:formatCode>0.0000_);[Red]\(0.0000\)</c:formatCode>
                <c:ptCount val="250"/>
                <c:pt idx="0">
                  <c:v>3.8000000000000003</c:v>
                </c:pt>
                <c:pt idx="1">
                  <c:v>3.8000000000000003</c:v>
                </c:pt>
                <c:pt idx="2">
                  <c:v>3.8000000000000003</c:v>
                </c:pt>
                <c:pt idx="3">
                  <c:v>3.8000000000000003</c:v>
                </c:pt>
                <c:pt idx="4">
                  <c:v>3.8000000000000003</c:v>
                </c:pt>
                <c:pt idx="5">
                  <c:v>3.8000000000000003</c:v>
                </c:pt>
                <c:pt idx="6">
                  <c:v>3.8000000000000003</c:v>
                </c:pt>
                <c:pt idx="7">
                  <c:v>3.8000000000000003</c:v>
                </c:pt>
                <c:pt idx="8">
                  <c:v>3.8000000000000003</c:v>
                </c:pt>
                <c:pt idx="9">
                  <c:v>3.8000000000000003</c:v>
                </c:pt>
                <c:pt idx="10">
                  <c:v>3.8000000000000003</c:v>
                </c:pt>
                <c:pt idx="11">
                  <c:v>3.8000000000000003</c:v>
                </c:pt>
                <c:pt idx="12">
                  <c:v>3.8000000000000003</c:v>
                </c:pt>
                <c:pt idx="13">
                  <c:v>3.8000000000000003</c:v>
                </c:pt>
                <c:pt idx="14">
                  <c:v>3.8000000000000003</c:v>
                </c:pt>
                <c:pt idx="15">
                  <c:v>3.8000000000000003</c:v>
                </c:pt>
                <c:pt idx="16">
                  <c:v>3.8000000000000003</c:v>
                </c:pt>
                <c:pt idx="17">
                  <c:v>3.8000000000000003</c:v>
                </c:pt>
                <c:pt idx="18">
                  <c:v>3.8000000000000003</c:v>
                </c:pt>
                <c:pt idx="19">
                  <c:v>3.8000000000000003</c:v>
                </c:pt>
                <c:pt idx="20">
                  <c:v>3.8000000000000003</c:v>
                </c:pt>
                <c:pt idx="21">
                  <c:v>3.8000000000000003</c:v>
                </c:pt>
                <c:pt idx="22">
                  <c:v>3.8000000000000003</c:v>
                </c:pt>
                <c:pt idx="23">
                  <c:v>3.8000000000000003</c:v>
                </c:pt>
                <c:pt idx="24">
                  <c:v>3.8000000000000003</c:v>
                </c:pt>
                <c:pt idx="25">
                  <c:v>3.8000000000000003</c:v>
                </c:pt>
                <c:pt idx="26">
                  <c:v>3.8000000000000003</c:v>
                </c:pt>
                <c:pt idx="27">
                  <c:v>3.8000000000000003</c:v>
                </c:pt>
                <c:pt idx="28">
                  <c:v>3.8000000000000003</c:v>
                </c:pt>
                <c:pt idx="29">
                  <c:v>3.8000000000000003</c:v>
                </c:pt>
                <c:pt idx="30">
                  <c:v>3.8000000000000003</c:v>
                </c:pt>
                <c:pt idx="31">
                  <c:v>3.8000000000000003</c:v>
                </c:pt>
                <c:pt idx="32">
                  <c:v>3.8000000000000003</c:v>
                </c:pt>
                <c:pt idx="33">
                  <c:v>3.8000000000000003</c:v>
                </c:pt>
                <c:pt idx="34">
                  <c:v>3.8000000000000003</c:v>
                </c:pt>
                <c:pt idx="35">
                  <c:v>3.8000000000000003</c:v>
                </c:pt>
                <c:pt idx="36">
                  <c:v>3.8000000000000003</c:v>
                </c:pt>
                <c:pt idx="37">
                  <c:v>3.8000000000000003</c:v>
                </c:pt>
                <c:pt idx="38">
                  <c:v>3.8000000000000003</c:v>
                </c:pt>
                <c:pt idx="39">
                  <c:v>3.8000000000000003</c:v>
                </c:pt>
                <c:pt idx="40">
                  <c:v>3.8000000000000003</c:v>
                </c:pt>
                <c:pt idx="41">
                  <c:v>3.8000000000000003</c:v>
                </c:pt>
                <c:pt idx="42">
                  <c:v>3.8000000000000003</c:v>
                </c:pt>
                <c:pt idx="43">
                  <c:v>3.8000000000000003</c:v>
                </c:pt>
                <c:pt idx="44">
                  <c:v>3.8000000000000003</c:v>
                </c:pt>
                <c:pt idx="45">
                  <c:v>3.8000000000000003</c:v>
                </c:pt>
                <c:pt idx="46">
                  <c:v>3.8000000000000003</c:v>
                </c:pt>
                <c:pt idx="47">
                  <c:v>3.8000000000000003</c:v>
                </c:pt>
                <c:pt idx="48">
                  <c:v>3.8000000000000003</c:v>
                </c:pt>
                <c:pt idx="49">
                  <c:v>3.8000000000000003</c:v>
                </c:pt>
                <c:pt idx="50">
                  <c:v>3.8000000000000003</c:v>
                </c:pt>
                <c:pt idx="51">
                  <c:v>3.8000000000000003</c:v>
                </c:pt>
                <c:pt idx="52">
                  <c:v>3.8000000000000003</c:v>
                </c:pt>
                <c:pt idx="53">
                  <c:v>3.8000000000000003</c:v>
                </c:pt>
                <c:pt idx="54">
                  <c:v>3.8000000000000003</c:v>
                </c:pt>
                <c:pt idx="55">
                  <c:v>3.8000000000000003</c:v>
                </c:pt>
                <c:pt idx="56">
                  <c:v>3.8000000000000003</c:v>
                </c:pt>
                <c:pt idx="57">
                  <c:v>3.8000000000000003</c:v>
                </c:pt>
                <c:pt idx="58">
                  <c:v>3.8000000000000003</c:v>
                </c:pt>
                <c:pt idx="59">
                  <c:v>3.8000000000000003</c:v>
                </c:pt>
                <c:pt idx="60">
                  <c:v>3.8000000000000003</c:v>
                </c:pt>
                <c:pt idx="61">
                  <c:v>3.8000000000000003</c:v>
                </c:pt>
                <c:pt idx="62">
                  <c:v>3.8000000000000003</c:v>
                </c:pt>
                <c:pt idx="63">
                  <c:v>3.8000000000000003</c:v>
                </c:pt>
                <c:pt idx="64">
                  <c:v>3.8000000000000003</c:v>
                </c:pt>
                <c:pt idx="65">
                  <c:v>3.8000000000000003</c:v>
                </c:pt>
                <c:pt idx="66">
                  <c:v>3.8000000000000003</c:v>
                </c:pt>
                <c:pt idx="67">
                  <c:v>3.8000000000000003</c:v>
                </c:pt>
                <c:pt idx="68">
                  <c:v>3.8000000000000003</c:v>
                </c:pt>
                <c:pt idx="69">
                  <c:v>3.8000000000000003</c:v>
                </c:pt>
                <c:pt idx="70">
                  <c:v>3.8000000000000003</c:v>
                </c:pt>
                <c:pt idx="71">
                  <c:v>3.8000000000000003</c:v>
                </c:pt>
                <c:pt idx="72">
                  <c:v>3.8000000000000003</c:v>
                </c:pt>
                <c:pt idx="73">
                  <c:v>3.8000000000000003</c:v>
                </c:pt>
                <c:pt idx="74">
                  <c:v>3.8000000000000003</c:v>
                </c:pt>
                <c:pt idx="75">
                  <c:v>3.8000000000000003</c:v>
                </c:pt>
                <c:pt idx="76">
                  <c:v>3.8000000000000003</c:v>
                </c:pt>
                <c:pt idx="77">
                  <c:v>3.8000000000000003</c:v>
                </c:pt>
                <c:pt idx="78">
                  <c:v>3.8000000000000003</c:v>
                </c:pt>
                <c:pt idx="79">
                  <c:v>3.8000000000000003</c:v>
                </c:pt>
                <c:pt idx="80">
                  <c:v>3.8000000000000003</c:v>
                </c:pt>
                <c:pt idx="81">
                  <c:v>3.8000000000000003</c:v>
                </c:pt>
                <c:pt idx="82">
                  <c:v>3.8000000000000003</c:v>
                </c:pt>
                <c:pt idx="83">
                  <c:v>3.8000000000000003</c:v>
                </c:pt>
                <c:pt idx="84">
                  <c:v>3.8000000000000003</c:v>
                </c:pt>
                <c:pt idx="85">
                  <c:v>3.8000000000000003</c:v>
                </c:pt>
                <c:pt idx="86">
                  <c:v>3.8000000000000003</c:v>
                </c:pt>
                <c:pt idx="87">
                  <c:v>3.8000000000000003</c:v>
                </c:pt>
                <c:pt idx="88">
                  <c:v>3.8000000000000003</c:v>
                </c:pt>
                <c:pt idx="89">
                  <c:v>3.8000000000000003</c:v>
                </c:pt>
                <c:pt idx="90">
                  <c:v>3.8000000000000003</c:v>
                </c:pt>
                <c:pt idx="91">
                  <c:v>3.8000000000000003</c:v>
                </c:pt>
                <c:pt idx="92">
                  <c:v>3.8000000000000003</c:v>
                </c:pt>
                <c:pt idx="93">
                  <c:v>3.8000000000000003</c:v>
                </c:pt>
                <c:pt idx="94">
                  <c:v>3.8000000000000003</c:v>
                </c:pt>
                <c:pt idx="95">
                  <c:v>3.8000000000000003</c:v>
                </c:pt>
                <c:pt idx="96">
                  <c:v>3.8000000000000003</c:v>
                </c:pt>
                <c:pt idx="97">
                  <c:v>3.8000000000000003</c:v>
                </c:pt>
                <c:pt idx="98">
                  <c:v>3.8000000000000003</c:v>
                </c:pt>
                <c:pt idx="99">
                  <c:v>3.8000000000000003</c:v>
                </c:pt>
                <c:pt idx="100">
                  <c:v>3.8000000000000003</c:v>
                </c:pt>
                <c:pt idx="101">
                  <c:v>3.8000000000000003</c:v>
                </c:pt>
                <c:pt idx="102">
                  <c:v>3.8000000000000003</c:v>
                </c:pt>
                <c:pt idx="103">
                  <c:v>3.8000000000000003</c:v>
                </c:pt>
                <c:pt idx="104">
                  <c:v>3.8000000000000003</c:v>
                </c:pt>
                <c:pt idx="105">
                  <c:v>3.8000000000000003</c:v>
                </c:pt>
                <c:pt idx="106">
                  <c:v>3.8000000000000003</c:v>
                </c:pt>
                <c:pt idx="107">
                  <c:v>3.8000000000000003</c:v>
                </c:pt>
                <c:pt idx="108">
                  <c:v>3.8000000000000003</c:v>
                </c:pt>
                <c:pt idx="109">
                  <c:v>3.8000000000000003</c:v>
                </c:pt>
                <c:pt idx="110">
                  <c:v>3.8000000000000003</c:v>
                </c:pt>
                <c:pt idx="111">
                  <c:v>3.8000000000000003</c:v>
                </c:pt>
                <c:pt idx="112">
                  <c:v>3.8000000000000003</c:v>
                </c:pt>
                <c:pt idx="113">
                  <c:v>3.8000000000000003</c:v>
                </c:pt>
                <c:pt idx="114">
                  <c:v>3.8000000000000003</c:v>
                </c:pt>
                <c:pt idx="115">
                  <c:v>3.8000000000000003</c:v>
                </c:pt>
                <c:pt idx="116">
                  <c:v>3.8000000000000003</c:v>
                </c:pt>
                <c:pt idx="117">
                  <c:v>3.8000000000000003</c:v>
                </c:pt>
                <c:pt idx="118">
                  <c:v>3.8000000000000003</c:v>
                </c:pt>
                <c:pt idx="119">
                  <c:v>3.8000000000000003</c:v>
                </c:pt>
                <c:pt idx="120">
                  <c:v>3.8000000000000003</c:v>
                </c:pt>
                <c:pt idx="121">
                  <c:v>3.8000000000000003</c:v>
                </c:pt>
                <c:pt idx="122">
                  <c:v>3.8000000000000003</c:v>
                </c:pt>
                <c:pt idx="123">
                  <c:v>3.8000000000000003</c:v>
                </c:pt>
                <c:pt idx="124">
                  <c:v>3.8000000000000003</c:v>
                </c:pt>
                <c:pt idx="125">
                  <c:v>3.8000000000000003</c:v>
                </c:pt>
                <c:pt idx="126">
                  <c:v>3.8000000000000003</c:v>
                </c:pt>
                <c:pt idx="127">
                  <c:v>3.8000000000000003</c:v>
                </c:pt>
                <c:pt idx="128">
                  <c:v>3.8000000000000003</c:v>
                </c:pt>
                <c:pt idx="129">
                  <c:v>3.8000000000000003</c:v>
                </c:pt>
                <c:pt idx="130">
                  <c:v>3.8000000000000003</c:v>
                </c:pt>
                <c:pt idx="131">
                  <c:v>3.8000000000000003</c:v>
                </c:pt>
                <c:pt idx="132">
                  <c:v>3.8000000000000003</c:v>
                </c:pt>
                <c:pt idx="133">
                  <c:v>3.8000000000000003</c:v>
                </c:pt>
                <c:pt idx="134">
                  <c:v>3.8000000000000003</c:v>
                </c:pt>
                <c:pt idx="135">
                  <c:v>3.8000000000000003</c:v>
                </c:pt>
                <c:pt idx="136">
                  <c:v>3.8000000000000003</c:v>
                </c:pt>
                <c:pt idx="137">
                  <c:v>3.8000000000000003</c:v>
                </c:pt>
                <c:pt idx="138">
                  <c:v>3.8000000000000003</c:v>
                </c:pt>
                <c:pt idx="139">
                  <c:v>3.8000000000000003</c:v>
                </c:pt>
                <c:pt idx="140">
                  <c:v>3.8000000000000003</c:v>
                </c:pt>
                <c:pt idx="141">
                  <c:v>3.8000000000000003</c:v>
                </c:pt>
                <c:pt idx="142">
                  <c:v>3.8000000000000003</c:v>
                </c:pt>
                <c:pt idx="143">
                  <c:v>3.8000000000000003</c:v>
                </c:pt>
                <c:pt idx="144">
                  <c:v>3.8000000000000003</c:v>
                </c:pt>
                <c:pt idx="145">
                  <c:v>3.8000000000000003</c:v>
                </c:pt>
                <c:pt idx="146">
                  <c:v>3.8000000000000003</c:v>
                </c:pt>
                <c:pt idx="147">
                  <c:v>3.8000000000000003</c:v>
                </c:pt>
                <c:pt idx="148">
                  <c:v>3.8000000000000003</c:v>
                </c:pt>
                <c:pt idx="149">
                  <c:v>3.8000000000000003</c:v>
                </c:pt>
                <c:pt idx="150">
                  <c:v>3.8000000000000003</c:v>
                </c:pt>
                <c:pt idx="151">
                  <c:v>3.8000000000000003</c:v>
                </c:pt>
                <c:pt idx="152">
                  <c:v>3.8000000000000003</c:v>
                </c:pt>
                <c:pt idx="153">
                  <c:v>3.8000000000000003</c:v>
                </c:pt>
                <c:pt idx="154">
                  <c:v>3.8000000000000003</c:v>
                </c:pt>
                <c:pt idx="155">
                  <c:v>3.8000000000000003</c:v>
                </c:pt>
                <c:pt idx="156">
                  <c:v>3.8000000000000003</c:v>
                </c:pt>
                <c:pt idx="157">
                  <c:v>3.8000000000000003</c:v>
                </c:pt>
                <c:pt idx="158">
                  <c:v>3.8000000000000003</c:v>
                </c:pt>
                <c:pt idx="159">
                  <c:v>3.8000000000000003</c:v>
                </c:pt>
                <c:pt idx="160">
                  <c:v>3.8000000000000003</c:v>
                </c:pt>
                <c:pt idx="161">
                  <c:v>3.8000000000000003</c:v>
                </c:pt>
                <c:pt idx="162">
                  <c:v>3.8000000000000003</c:v>
                </c:pt>
                <c:pt idx="163">
                  <c:v>3.8000000000000003</c:v>
                </c:pt>
                <c:pt idx="164">
                  <c:v>3.8000000000000003</c:v>
                </c:pt>
                <c:pt idx="165">
                  <c:v>3.8000000000000003</c:v>
                </c:pt>
                <c:pt idx="166">
                  <c:v>3.8000000000000003</c:v>
                </c:pt>
                <c:pt idx="167">
                  <c:v>3.8000000000000003</c:v>
                </c:pt>
                <c:pt idx="168">
                  <c:v>3.8000000000000003</c:v>
                </c:pt>
                <c:pt idx="169">
                  <c:v>3.8000000000000003</c:v>
                </c:pt>
                <c:pt idx="170">
                  <c:v>3.8000000000000003</c:v>
                </c:pt>
                <c:pt idx="171">
                  <c:v>3.8000000000000003</c:v>
                </c:pt>
                <c:pt idx="172">
                  <c:v>3.8000000000000003</c:v>
                </c:pt>
                <c:pt idx="173">
                  <c:v>3.8000000000000003</c:v>
                </c:pt>
                <c:pt idx="174">
                  <c:v>3.8000000000000003</c:v>
                </c:pt>
                <c:pt idx="175">
                  <c:v>3.8000000000000003</c:v>
                </c:pt>
                <c:pt idx="176">
                  <c:v>3.8000000000000003</c:v>
                </c:pt>
                <c:pt idx="177">
                  <c:v>3.8000000000000003</c:v>
                </c:pt>
                <c:pt idx="178">
                  <c:v>3.8000000000000003</c:v>
                </c:pt>
                <c:pt idx="179">
                  <c:v>3.8000000000000003</c:v>
                </c:pt>
                <c:pt idx="180">
                  <c:v>3.8000000000000003</c:v>
                </c:pt>
                <c:pt idx="181">
                  <c:v>3.8000000000000003</c:v>
                </c:pt>
                <c:pt idx="182">
                  <c:v>3.8000000000000003</c:v>
                </c:pt>
                <c:pt idx="183">
                  <c:v>3.8000000000000003</c:v>
                </c:pt>
                <c:pt idx="184">
                  <c:v>3.8000000000000003</c:v>
                </c:pt>
                <c:pt idx="185">
                  <c:v>3.8000000000000003</c:v>
                </c:pt>
                <c:pt idx="186">
                  <c:v>3.8000000000000003</c:v>
                </c:pt>
                <c:pt idx="187">
                  <c:v>3.8000000000000003</c:v>
                </c:pt>
                <c:pt idx="188">
                  <c:v>3.8000000000000003</c:v>
                </c:pt>
                <c:pt idx="189">
                  <c:v>3.8000000000000003</c:v>
                </c:pt>
                <c:pt idx="190">
                  <c:v>3.8000000000000003</c:v>
                </c:pt>
                <c:pt idx="191">
                  <c:v>3.8000000000000003</c:v>
                </c:pt>
                <c:pt idx="192">
                  <c:v>3.8000000000000003</c:v>
                </c:pt>
                <c:pt idx="193">
                  <c:v>3.8000000000000003</c:v>
                </c:pt>
                <c:pt idx="194">
                  <c:v>3.8000000000000003</c:v>
                </c:pt>
                <c:pt idx="195">
                  <c:v>3.8000000000000003</c:v>
                </c:pt>
                <c:pt idx="196">
                  <c:v>3.8000000000000003</c:v>
                </c:pt>
                <c:pt idx="197">
                  <c:v>3.8000000000000003</c:v>
                </c:pt>
                <c:pt idx="198">
                  <c:v>3.8000000000000003</c:v>
                </c:pt>
                <c:pt idx="199">
                  <c:v>3.8000000000000003</c:v>
                </c:pt>
                <c:pt idx="200">
                  <c:v>3.8000000000000003</c:v>
                </c:pt>
                <c:pt idx="201">
                  <c:v>3.8000000000000003</c:v>
                </c:pt>
                <c:pt idx="202">
                  <c:v>3.8000000000000003</c:v>
                </c:pt>
                <c:pt idx="203">
                  <c:v>3.8000000000000003</c:v>
                </c:pt>
                <c:pt idx="204">
                  <c:v>3.8000000000000003</c:v>
                </c:pt>
                <c:pt idx="205">
                  <c:v>3.8000000000000003</c:v>
                </c:pt>
                <c:pt idx="206">
                  <c:v>3.8000000000000003</c:v>
                </c:pt>
                <c:pt idx="207">
                  <c:v>3.8000000000000003</c:v>
                </c:pt>
                <c:pt idx="208">
                  <c:v>3.8000000000000003</c:v>
                </c:pt>
                <c:pt idx="209">
                  <c:v>3.8000000000000003</c:v>
                </c:pt>
                <c:pt idx="210">
                  <c:v>3.8000000000000003</c:v>
                </c:pt>
                <c:pt idx="211">
                  <c:v>3.8000000000000003</c:v>
                </c:pt>
                <c:pt idx="212">
                  <c:v>3.8000000000000003</c:v>
                </c:pt>
                <c:pt idx="213">
                  <c:v>3.8000000000000003</c:v>
                </c:pt>
                <c:pt idx="214">
                  <c:v>3.8000000000000003</c:v>
                </c:pt>
                <c:pt idx="215">
                  <c:v>3.8000000000000003</c:v>
                </c:pt>
                <c:pt idx="216">
                  <c:v>3.8000000000000003</c:v>
                </c:pt>
                <c:pt idx="217">
                  <c:v>3.8000000000000003</c:v>
                </c:pt>
                <c:pt idx="218">
                  <c:v>3.8000000000000003</c:v>
                </c:pt>
                <c:pt idx="219">
                  <c:v>3.8000000000000003</c:v>
                </c:pt>
                <c:pt idx="220">
                  <c:v>3.8000000000000003</c:v>
                </c:pt>
                <c:pt idx="221">
                  <c:v>3.8000000000000003</c:v>
                </c:pt>
                <c:pt idx="222">
                  <c:v>3.8000000000000003</c:v>
                </c:pt>
                <c:pt idx="223">
                  <c:v>3.8000000000000003</c:v>
                </c:pt>
                <c:pt idx="224">
                  <c:v>3.8000000000000003</c:v>
                </c:pt>
                <c:pt idx="225">
                  <c:v>3.8000000000000003</c:v>
                </c:pt>
                <c:pt idx="226">
                  <c:v>3.8000000000000003</c:v>
                </c:pt>
                <c:pt idx="227">
                  <c:v>3.8000000000000003</c:v>
                </c:pt>
                <c:pt idx="228">
                  <c:v>3.8000000000000003</c:v>
                </c:pt>
                <c:pt idx="229">
                  <c:v>3.8000000000000003</c:v>
                </c:pt>
                <c:pt idx="230">
                  <c:v>3.8000000000000003</c:v>
                </c:pt>
                <c:pt idx="231">
                  <c:v>3.8000000000000003</c:v>
                </c:pt>
                <c:pt idx="232">
                  <c:v>3.8000000000000003</c:v>
                </c:pt>
                <c:pt idx="233">
                  <c:v>3.8000000000000003</c:v>
                </c:pt>
                <c:pt idx="234">
                  <c:v>3.8000000000000003</c:v>
                </c:pt>
                <c:pt idx="235">
                  <c:v>3.8000000000000003</c:v>
                </c:pt>
                <c:pt idx="236">
                  <c:v>3.8000000000000003</c:v>
                </c:pt>
                <c:pt idx="237">
                  <c:v>3.8000000000000003</c:v>
                </c:pt>
                <c:pt idx="238">
                  <c:v>3.8000000000000003</c:v>
                </c:pt>
                <c:pt idx="239">
                  <c:v>3.8000000000000003</c:v>
                </c:pt>
                <c:pt idx="240">
                  <c:v>3.8000000000000003</c:v>
                </c:pt>
                <c:pt idx="241">
                  <c:v>3.8000000000000003</c:v>
                </c:pt>
                <c:pt idx="242">
                  <c:v>3.8000000000000003</c:v>
                </c:pt>
                <c:pt idx="243">
                  <c:v>3.8000000000000003</c:v>
                </c:pt>
                <c:pt idx="244">
                  <c:v>3.8000000000000003</c:v>
                </c:pt>
                <c:pt idx="245">
                  <c:v>3.8000000000000003</c:v>
                </c:pt>
                <c:pt idx="246">
                  <c:v>3.8000000000000003</c:v>
                </c:pt>
                <c:pt idx="247">
                  <c:v>3.8000000000000003</c:v>
                </c:pt>
                <c:pt idx="248">
                  <c:v>3.8000000000000003</c:v>
                </c:pt>
                <c:pt idx="249">
                  <c:v>3.8000000000000003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'51285_Duty'!$AP$128</c:f>
              <c:strCache>
                <c:ptCount val="1"/>
                <c:pt idx="0">
                  <c:v>UVLO-OFF_max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ysDash"/>
            </a:ln>
          </c:spPr>
          <c:marker>
            <c:symbol val="none"/>
          </c:marker>
          <c:xVal>
            <c:numRef>
              <c:f>'51285_Duty'!$B$129:$B$378</c:f>
              <c:numCache>
                <c:formatCode>0.00_);[Red]\(0.00\)</c:formatCode>
                <c:ptCount val="250"/>
                <c:pt idx="0">
                  <c:v>3.5</c:v>
                </c:pt>
                <c:pt idx="1">
                  <c:v>3.52</c:v>
                </c:pt>
                <c:pt idx="2">
                  <c:v>3.54</c:v>
                </c:pt>
                <c:pt idx="3">
                  <c:v>3.56</c:v>
                </c:pt>
                <c:pt idx="4">
                  <c:v>3.58</c:v>
                </c:pt>
                <c:pt idx="5">
                  <c:v>3.6</c:v>
                </c:pt>
                <c:pt idx="6">
                  <c:v>3.62</c:v>
                </c:pt>
                <c:pt idx="7">
                  <c:v>3.64</c:v>
                </c:pt>
                <c:pt idx="8">
                  <c:v>3.66</c:v>
                </c:pt>
                <c:pt idx="9">
                  <c:v>3.68</c:v>
                </c:pt>
                <c:pt idx="10">
                  <c:v>3.7</c:v>
                </c:pt>
                <c:pt idx="11">
                  <c:v>3.72</c:v>
                </c:pt>
                <c:pt idx="12">
                  <c:v>3.74</c:v>
                </c:pt>
                <c:pt idx="13">
                  <c:v>3.7600000000000002</c:v>
                </c:pt>
                <c:pt idx="14">
                  <c:v>3.7800000000000002</c:v>
                </c:pt>
                <c:pt idx="15">
                  <c:v>3.8000000000000003</c:v>
                </c:pt>
                <c:pt idx="16">
                  <c:v>3.8200000000000003</c:v>
                </c:pt>
                <c:pt idx="17">
                  <c:v>3.8400000000000003</c:v>
                </c:pt>
                <c:pt idx="18">
                  <c:v>3.8600000000000003</c:v>
                </c:pt>
                <c:pt idx="19">
                  <c:v>3.8800000000000003</c:v>
                </c:pt>
                <c:pt idx="20">
                  <c:v>3.9000000000000004</c:v>
                </c:pt>
                <c:pt idx="21">
                  <c:v>3.9200000000000004</c:v>
                </c:pt>
                <c:pt idx="22">
                  <c:v>3.9400000000000004</c:v>
                </c:pt>
                <c:pt idx="23">
                  <c:v>3.9600000000000004</c:v>
                </c:pt>
                <c:pt idx="24">
                  <c:v>3.9800000000000004</c:v>
                </c:pt>
                <c:pt idx="25">
                  <c:v>4</c:v>
                </c:pt>
                <c:pt idx="26">
                  <c:v>4.0199999999999996</c:v>
                </c:pt>
                <c:pt idx="27">
                  <c:v>4.0399999999999991</c:v>
                </c:pt>
                <c:pt idx="28">
                  <c:v>4.0599999999999987</c:v>
                </c:pt>
                <c:pt idx="29">
                  <c:v>4.0799999999999983</c:v>
                </c:pt>
                <c:pt idx="30">
                  <c:v>4.0999999999999979</c:v>
                </c:pt>
                <c:pt idx="31">
                  <c:v>4.1199999999999974</c:v>
                </c:pt>
                <c:pt idx="32">
                  <c:v>4.139999999999997</c:v>
                </c:pt>
                <c:pt idx="33">
                  <c:v>4.1599999999999966</c:v>
                </c:pt>
                <c:pt idx="34">
                  <c:v>4.1799999999999962</c:v>
                </c:pt>
                <c:pt idx="35">
                  <c:v>4.1999999999999957</c:v>
                </c:pt>
                <c:pt idx="36">
                  <c:v>4.2199999999999953</c:v>
                </c:pt>
                <c:pt idx="37">
                  <c:v>4.2399999999999949</c:v>
                </c:pt>
                <c:pt idx="38">
                  <c:v>4.2599999999999945</c:v>
                </c:pt>
                <c:pt idx="39">
                  <c:v>4.279999999999994</c:v>
                </c:pt>
                <c:pt idx="40">
                  <c:v>4.2999999999999936</c:v>
                </c:pt>
                <c:pt idx="41">
                  <c:v>4.3199999999999932</c:v>
                </c:pt>
                <c:pt idx="42">
                  <c:v>4.3399999999999928</c:v>
                </c:pt>
                <c:pt idx="43">
                  <c:v>4.3599999999999923</c:v>
                </c:pt>
                <c:pt idx="44">
                  <c:v>4.3799999999999919</c:v>
                </c:pt>
                <c:pt idx="45">
                  <c:v>4.3999999999999915</c:v>
                </c:pt>
                <c:pt idx="46">
                  <c:v>4.419999999999991</c:v>
                </c:pt>
                <c:pt idx="47">
                  <c:v>4.4399999999999906</c:v>
                </c:pt>
                <c:pt idx="48">
                  <c:v>4.4599999999999902</c:v>
                </c:pt>
                <c:pt idx="49">
                  <c:v>4.4799999999999898</c:v>
                </c:pt>
                <c:pt idx="50">
                  <c:v>4.4999999999999893</c:v>
                </c:pt>
                <c:pt idx="51">
                  <c:v>4.5199999999999889</c:v>
                </c:pt>
                <c:pt idx="52">
                  <c:v>4.5399999999999885</c:v>
                </c:pt>
                <c:pt idx="53">
                  <c:v>4.5599999999999881</c:v>
                </c:pt>
                <c:pt idx="54">
                  <c:v>4.5799999999999876</c:v>
                </c:pt>
                <c:pt idx="55">
                  <c:v>4.5999999999999872</c:v>
                </c:pt>
                <c:pt idx="56">
                  <c:v>4.6199999999999868</c:v>
                </c:pt>
                <c:pt idx="57">
                  <c:v>4.6399999999999864</c:v>
                </c:pt>
                <c:pt idx="58">
                  <c:v>4.6599999999999859</c:v>
                </c:pt>
                <c:pt idx="59">
                  <c:v>4.6799999999999855</c:v>
                </c:pt>
                <c:pt idx="60">
                  <c:v>4.6999999999999851</c:v>
                </c:pt>
                <c:pt idx="61">
                  <c:v>4.7199999999999847</c:v>
                </c:pt>
                <c:pt idx="62">
                  <c:v>4.7399999999999842</c:v>
                </c:pt>
                <c:pt idx="63">
                  <c:v>4.7599999999999838</c:v>
                </c:pt>
                <c:pt idx="64">
                  <c:v>4.7799999999999834</c:v>
                </c:pt>
                <c:pt idx="65">
                  <c:v>4.7999999999999829</c:v>
                </c:pt>
                <c:pt idx="66">
                  <c:v>4.8199999999999825</c:v>
                </c:pt>
                <c:pt idx="67">
                  <c:v>4.8399999999999821</c:v>
                </c:pt>
                <c:pt idx="68">
                  <c:v>4.8599999999999817</c:v>
                </c:pt>
                <c:pt idx="69">
                  <c:v>4.8799999999999812</c:v>
                </c:pt>
                <c:pt idx="70">
                  <c:v>4.8999999999999808</c:v>
                </c:pt>
                <c:pt idx="71">
                  <c:v>4.9199999999999804</c:v>
                </c:pt>
                <c:pt idx="72">
                  <c:v>4.93999999999998</c:v>
                </c:pt>
                <c:pt idx="73">
                  <c:v>4.9599999999999795</c:v>
                </c:pt>
                <c:pt idx="74">
                  <c:v>4.9799999999999791</c:v>
                </c:pt>
                <c:pt idx="75">
                  <c:v>4.9999999999999787</c:v>
                </c:pt>
                <c:pt idx="76">
                  <c:v>5.0199999999999783</c:v>
                </c:pt>
                <c:pt idx="77">
                  <c:v>5.0399999999999778</c:v>
                </c:pt>
                <c:pt idx="78">
                  <c:v>5.0599999999999774</c:v>
                </c:pt>
                <c:pt idx="79">
                  <c:v>5.079999999999977</c:v>
                </c:pt>
                <c:pt idx="80">
                  <c:v>5.0999999999999766</c:v>
                </c:pt>
                <c:pt idx="81">
                  <c:v>5.1199999999999761</c:v>
                </c:pt>
                <c:pt idx="82">
                  <c:v>5.1399999999999757</c:v>
                </c:pt>
                <c:pt idx="83">
                  <c:v>5.1599999999999753</c:v>
                </c:pt>
                <c:pt idx="84">
                  <c:v>5.1799999999999748</c:v>
                </c:pt>
                <c:pt idx="85">
                  <c:v>5.1999999999999744</c:v>
                </c:pt>
                <c:pt idx="86">
                  <c:v>5.219999999999974</c:v>
                </c:pt>
                <c:pt idx="87">
                  <c:v>5.2399999999999736</c:v>
                </c:pt>
                <c:pt idx="88">
                  <c:v>5.2599999999999731</c:v>
                </c:pt>
                <c:pt idx="89">
                  <c:v>5.2799999999999727</c:v>
                </c:pt>
                <c:pt idx="90">
                  <c:v>5.2999999999999723</c:v>
                </c:pt>
                <c:pt idx="91">
                  <c:v>5.3199999999999719</c:v>
                </c:pt>
                <c:pt idx="92">
                  <c:v>5.3399999999999714</c:v>
                </c:pt>
                <c:pt idx="93">
                  <c:v>5.359999999999971</c:v>
                </c:pt>
                <c:pt idx="94">
                  <c:v>5.3799999999999706</c:v>
                </c:pt>
                <c:pt idx="95">
                  <c:v>5.3999999999999702</c:v>
                </c:pt>
                <c:pt idx="96">
                  <c:v>5.4199999999999697</c:v>
                </c:pt>
                <c:pt idx="97">
                  <c:v>5.4399999999999693</c:v>
                </c:pt>
                <c:pt idx="98">
                  <c:v>5.4599999999999689</c:v>
                </c:pt>
                <c:pt idx="99">
                  <c:v>5.4799999999999685</c:v>
                </c:pt>
                <c:pt idx="100">
                  <c:v>5.499999999999968</c:v>
                </c:pt>
                <c:pt idx="101">
                  <c:v>5.5199999999999676</c:v>
                </c:pt>
                <c:pt idx="102">
                  <c:v>5.5399999999999672</c:v>
                </c:pt>
                <c:pt idx="103">
                  <c:v>5.5599999999999667</c:v>
                </c:pt>
                <c:pt idx="104">
                  <c:v>5.5799999999999663</c:v>
                </c:pt>
                <c:pt idx="105">
                  <c:v>5.5999999999999659</c:v>
                </c:pt>
                <c:pt idx="106">
                  <c:v>5.6199999999999655</c:v>
                </c:pt>
                <c:pt idx="107">
                  <c:v>5.639999999999965</c:v>
                </c:pt>
                <c:pt idx="108">
                  <c:v>5.6599999999999646</c:v>
                </c:pt>
                <c:pt idx="109">
                  <c:v>5.6799999999999642</c:v>
                </c:pt>
                <c:pt idx="110">
                  <c:v>5.6999999999999638</c:v>
                </c:pt>
                <c:pt idx="111">
                  <c:v>5.7199999999999633</c:v>
                </c:pt>
                <c:pt idx="112">
                  <c:v>5.7399999999999629</c:v>
                </c:pt>
                <c:pt idx="113">
                  <c:v>5.7599999999999625</c:v>
                </c:pt>
                <c:pt idx="114">
                  <c:v>5.7799999999999621</c:v>
                </c:pt>
                <c:pt idx="115">
                  <c:v>5.7999999999999616</c:v>
                </c:pt>
                <c:pt idx="116">
                  <c:v>5.8199999999999612</c:v>
                </c:pt>
                <c:pt idx="117">
                  <c:v>5.8399999999999608</c:v>
                </c:pt>
                <c:pt idx="118">
                  <c:v>5.8599999999999604</c:v>
                </c:pt>
                <c:pt idx="119">
                  <c:v>5.8799999999999599</c:v>
                </c:pt>
                <c:pt idx="120">
                  <c:v>5.8999999999999595</c:v>
                </c:pt>
                <c:pt idx="121">
                  <c:v>5.9199999999999591</c:v>
                </c:pt>
                <c:pt idx="122">
                  <c:v>5.9399999999999586</c:v>
                </c:pt>
                <c:pt idx="123">
                  <c:v>5.9599999999999582</c:v>
                </c:pt>
                <c:pt idx="124">
                  <c:v>5.9799999999999578</c:v>
                </c:pt>
                <c:pt idx="125">
                  <c:v>5.9999999999999574</c:v>
                </c:pt>
                <c:pt idx="126">
                  <c:v>6.0199999999999569</c:v>
                </c:pt>
                <c:pt idx="127">
                  <c:v>6.0399999999999565</c:v>
                </c:pt>
                <c:pt idx="128">
                  <c:v>6.0599999999999561</c:v>
                </c:pt>
                <c:pt idx="129">
                  <c:v>6.0799999999999557</c:v>
                </c:pt>
                <c:pt idx="130">
                  <c:v>6.0999999999999552</c:v>
                </c:pt>
                <c:pt idx="131">
                  <c:v>6.1199999999999548</c:v>
                </c:pt>
                <c:pt idx="132">
                  <c:v>6.1399999999999544</c:v>
                </c:pt>
                <c:pt idx="133">
                  <c:v>6.159999999999954</c:v>
                </c:pt>
                <c:pt idx="134">
                  <c:v>6.1799999999999535</c:v>
                </c:pt>
                <c:pt idx="135">
                  <c:v>6.1999999999999531</c:v>
                </c:pt>
                <c:pt idx="136">
                  <c:v>6.2199999999999527</c:v>
                </c:pt>
                <c:pt idx="137">
                  <c:v>6.2399999999999523</c:v>
                </c:pt>
                <c:pt idx="138">
                  <c:v>6.2599999999999518</c:v>
                </c:pt>
                <c:pt idx="139">
                  <c:v>6.2799999999999514</c:v>
                </c:pt>
                <c:pt idx="140">
                  <c:v>6.299999999999951</c:v>
                </c:pt>
                <c:pt idx="141">
                  <c:v>6.3199999999999505</c:v>
                </c:pt>
                <c:pt idx="142">
                  <c:v>6.3399999999999501</c:v>
                </c:pt>
                <c:pt idx="143">
                  <c:v>6.3599999999999497</c:v>
                </c:pt>
                <c:pt idx="144">
                  <c:v>6.3799999999999493</c:v>
                </c:pt>
                <c:pt idx="145">
                  <c:v>6.3999999999999488</c:v>
                </c:pt>
                <c:pt idx="146">
                  <c:v>6.4199999999999484</c:v>
                </c:pt>
                <c:pt idx="147">
                  <c:v>6.439999999999948</c:v>
                </c:pt>
                <c:pt idx="148">
                  <c:v>6.4599999999999476</c:v>
                </c:pt>
                <c:pt idx="149">
                  <c:v>6.4799999999999471</c:v>
                </c:pt>
                <c:pt idx="150">
                  <c:v>6.4999999999999467</c:v>
                </c:pt>
                <c:pt idx="151">
                  <c:v>6.5199999999999463</c:v>
                </c:pt>
                <c:pt idx="152">
                  <c:v>6.5399999999999459</c:v>
                </c:pt>
                <c:pt idx="153">
                  <c:v>6.5599999999999454</c:v>
                </c:pt>
                <c:pt idx="154">
                  <c:v>6.579999999999945</c:v>
                </c:pt>
                <c:pt idx="155">
                  <c:v>6.5999999999999446</c:v>
                </c:pt>
                <c:pt idx="156">
                  <c:v>6.6199999999999442</c:v>
                </c:pt>
                <c:pt idx="157">
                  <c:v>6.6399999999999437</c:v>
                </c:pt>
                <c:pt idx="158">
                  <c:v>6.6599999999999433</c:v>
                </c:pt>
                <c:pt idx="159">
                  <c:v>6.6799999999999429</c:v>
                </c:pt>
                <c:pt idx="160">
                  <c:v>6.6999999999999424</c:v>
                </c:pt>
                <c:pt idx="161">
                  <c:v>6.719999999999942</c:v>
                </c:pt>
                <c:pt idx="162">
                  <c:v>6.7399999999999416</c:v>
                </c:pt>
                <c:pt idx="163">
                  <c:v>6.7599999999999412</c:v>
                </c:pt>
                <c:pt idx="164">
                  <c:v>6.7799999999999407</c:v>
                </c:pt>
                <c:pt idx="165">
                  <c:v>6.7999999999999403</c:v>
                </c:pt>
                <c:pt idx="166">
                  <c:v>6.8199999999999399</c:v>
                </c:pt>
                <c:pt idx="167">
                  <c:v>6.8399999999999395</c:v>
                </c:pt>
                <c:pt idx="168">
                  <c:v>6.859999999999939</c:v>
                </c:pt>
                <c:pt idx="169">
                  <c:v>6.8799999999999386</c:v>
                </c:pt>
                <c:pt idx="170">
                  <c:v>6.8999999999999382</c:v>
                </c:pt>
                <c:pt idx="171">
                  <c:v>6.9199999999999378</c:v>
                </c:pt>
                <c:pt idx="172">
                  <c:v>6.9399999999999373</c:v>
                </c:pt>
                <c:pt idx="173">
                  <c:v>6.9599999999999369</c:v>
                </c:pt>
                <c:pt idx="174">
                  <c:v>6.9799999999999365</c:v>
                </c:pt>
                <c:pt idx="175">
                  <c:v>6.9999999999999361</c:v>
                </c:pt>
                <c:pt idx="176">
                  <c:v>7.0199999999999356</c:v>
                </c:pt>
                <c:pt idx="177">
                  <c:v>7.0399999999999352</c:v>
                </c:pt>
                <c:pt idx="178">
                  <c:v>7.0599999999999348</c:v>
                </c:pt>
                <c:pt idx="179">
                  <c:v>7.0799999999999343</c:v>
                </c:pt>
                <c:pt idx="180">
                  <c:v>7.0999999999999339</c:v>
                </c:pt>
                <c:pt idx="181">
                  <c:v>7.1199999999999335</c:v>
                </c:pt>
                <c:pt idx="182">
                  <c:v>7.1399999999999331</c:v>
                </c:pt>
                <c:pt idx="183">
                  <c:v>7.1599999999999326</c:v>
                </c:pt>
                <c:pt idx="184">
                  <c:v>7.1799999999999322</c:v>
                </c:pt>
                <c:pt idx="185">
                  <c:v>7.1999999999999318</c:v>
                </c:pt>
                <c:pt idx="186">
                  <c:v>7.2199999999999314</c:v>
                </c:pt>
                <c:pt idx="187">
                  <c:v>7.2399999999999309</c:v>
                </c:pt>
                <c:pt idx="188">
                  <c:v>7.2599999999999305</c:v>
                </c:pt>
                <c:pt idx="189">
                  <c:v>7.2799999999999301</c:v>
                </c:pt>
                <c:pt idx="190">
                  <c:v>7.2999999999999297</c:v>
                </c:pt>
                <c:pt idx="191">
                  <c:v>7.3199999999999292</c:v>
                </c:pt>
                <c:pt idx="192">
                  <c:v>7.3399999999999288</c:v>
                </c:pt>
                <c:pt idx="193">
                  <c:v>7.3599999999999284</c:v>
                </c:pt>
                <c:pt idx="194">
                  <c:v>7.379999999999928</c:v>
                </c:pt>
                <c:pt idx="195">
                  <c:v>7.3999999999999275</c:v>
                </c:pt>
                <c:pt idx="196">
                  <c:v>7.4199999999999271</c:v>
                </c:pt>
                <c:pt idx="197">
                  <c:v>7.4399999999999267</c:v>
                </c:pt>
                <c:pt idx="198">
                  <c:v>7.4599999999999262</c:v>
                </c:pt>
                <c:pt idx="199">
                  <c:v>7.4799999999999258</c:v>
                </c:pt>
                <c:pt idx="200">
                  <c:v>7.4999999999999254</c:v>
                </c:pt>
                <c:pt idx="201">
                  <c:v>7.519999999999925</c:v>
                </c:pt>
                <c:pt idx="202">
                  <c:v>7.5399999999999245</c:v>
                </c:pt>
                <c:pt idx="203">
                  <c:v>7.5599999999999241</c:v>
                </c:pt>
                <c:pt idx="204">
                  <c:v>7.5799999999999237</c:v>
                </c:pt>
                <c:pt idx="205">
                  <c:v>7.5999999999999233</c:v>
                </c:pt>
                <c:pt idx="206">
                  <c:v>7.6199999999999228</c:v>
                </c:pt>
                <c:pt idx="207">
                  <c:v>7.6399999999999224</c:v>
                </c:pt>
                <c:pt idx="208">
                  <c:v>7.659999999999922</c:v>
                </c:pt>
                <c:pt idx="209">
                  <c:v>7.6799999999999216</c:v>
                </c:pt>
                <c:pt idx="210">
                  <c:v>7.6999999999999211</c:v>
                </c:pt>
                <c:pt idx="211">
                  <c:v>7.7199999999999207</c:v>
                </c:pt>
                <c:pt idx="212">
                  <c:v>7.7399999999999203</c:v>
                </c:pt>
                <c:pt idx="213">
                  <c:v>7.7599999999999199</c:v>
                </c:pt>
                <c:pt idx="214">
                  <c:v>7.7799999999999194</c:v>
                </c:pt>
                <c:pt idx="215">
                  <c:v>7.799999999999919</c:v>
                </c:pt>
                <c:pt idx="216">
                  <c:v>7.8199999999999186</c:v>
                </c:pt>
                <c:pt idx="217">
                  <c:v>7.8399999999999181</c:v>
                </c:pt>
                <c:pt idx="218">
                  <c:v>7.8599999999999177</c:v>
                </c:pt>
                <c:pt idx="219">
                  <c:v>7.8799999999999173</c:v>
                </c:pt>
                <c:pt idx="220">
                  <c:v>7.8999999999999169</c:v>
                </c:pt>
                <c:pt idx="221">
                  <c:v>7.9199999999999164</c:v>
                </c:pt>
                <c:pt idx="222">
                  <c:v>7.939999999999916</c:v>
                </c:pt>
                <c:pt idx="223">
                  <c:v>7.9599999999999156</c:v>
                </c:pt>
                <c:pt idx="224">
                  <c:v>7.9799999999999152</c:v>
                </c:pt>
                <c:pt idx="225">
                  <c:v>7.9999999999999147</c:v>
                </c:pt>
                <c:pt idx="226">
                  <c:v>8.4999999999999147</c:v>
                </c:pt>
                <c:pt idx="227">
                  <c:v>8.9999999999999147</c:v>
                </c:pt>
                <c:pt idx="228">
                  <c:v>9.4999999999999147</c:v>
                </c:pt>
                <c:pt idx="229">
                  <c:v>9.9999999999999147</c:v>
                </c:pt>
                <c:pt idx="230">
                  <c:v>10.499999999999915</c:v>
                </c:pt>
                <c:pt idx="231">
                  <c:v>10.999999999999915</c:v>
                </c:pt>
                <c:pt idx="232">
                  <c:v>11.499999999999915</c:v>
                </c:pt>
                <c:pt idx="233">
                  <c:v>11.999999999999915</c:v>
                </c:pt>
                <c:pt idx="234">
                  <c:v>12.499999999999915</c:v>
                </c:pt>
                <c:pt idx="235">
                  <c:v>12.999999999999915</c:v>
                </c:pt>
                <c:pt idx="236">
                  <c:v>13.499999999999915</c:v>
                </c:pt>
                <c:pt idx="237">
                  <c:v>13.999999999999915</c:v>
                </c:pt>
                <c:pt idx="238">
                  <c:v>14.499999999999915</c:v>
                </c:pt>
                <c:pt idx="239">
                  <c:v>14.999999999999915</c:v>
                </c:pt>
                <c:pt idx="240">
                  <c:v>15.499999999999915</c:v>
                </c:pt>
                <c:pt idx="241">
                  <c:v>15.999999999999915</c:v>
                </c:pt>
                <c:pt idx="242">
                  <c:v>16.499999999999915</c:v>
                </c:pt>
                <c:pt idx="243">
                  <c:v>16.999999999999915</c:v>
                </c:pt>
                <c:pt idx="244">
                  <c:v>17.499999999999915</c:v>
                </c:pt>
                <c:pt idx="245">
                  <c:v>17.999999999999915</c:v>
                </c:pt>
                <c:pt idx="246">
                  <c:v>18.499999999999915</c:v>
                </c:pt>
                <c:pt idx="247">
                  <c:v>18.999999999999915</c:v>
                </c:pt>
                <c:pt idx="248">
                  <c:v>19.499999999999915</c:v>
                </c:pt>
                <c:pt idx="249">
                  <c:v>19.999999999999915</c:v>
                </c:pt>
              </c:numCache>
            </c:numRef>
          </c:xVal>
          <c:yVal>
            <c:numRef>
              <c:f>'51285_Duty'!$AP$129:$AP$378</c:f>
              <c:numCache>
                <c:formatCode>0.0000_);[Red]\(0.0000\)</c:formatCode>
                <c:ptCount val="250"/>
                <c:pt idx="0">
                  <c:v>3.9499999999999997</c:v>
                </c:pt>
                <c:pt idx="1">
                  <c:v>3.9499999999999997</c:v>
                </c:pt>
                <c:pt idx="2">
                  <c:v>3.9499999999999997</c:v>
                </c:pt>
                <c:pt idx="3">
                  <c:v>3.9499999999999997</c:v>
                </c:pt>
                <c:pt idx="4">
                  <c:v>3.9499999999999997</c:v>
                </c:pt>
                <c:pt idx="5">
                  <c:v>3.9499999999999997</c:v>
                </c:pt>
                <c:pt idx="6">
                  <c:v>3.9499999999999997</c:v>
                </c:pt>
                <c:pt idx="7">
                  <c:v>3.9499999999999997</c:v>
                </c:pt>
                <c:pt idx="8">
                  <c:v>3.9499999999999997</c:v>
                </c:pt>
                <c:pt idx="9">
                  <c:v>3.9499999999999997</c:v>
                </c:pt>
                <c:pt idx="10">
                  <c:v>3.9499999999999997</c:v>
                </c:pt>
                <c:pt idx="11">
                  <c:v>3.9499999999999997</c:v>
                </c:pt>
                <c:pt idx="12">
                  <c:v>3.9499999999999997</c:v>
                </c:pt>
                <c:pt idx="13">
                  <c:v>3.9499999999999997</c:v>
                </c:pt>
                <c:pt idx="14">
                  <c:v>3.9499999999999997</c:v>
                </c:pt>
                <c:pt idx="15">
                  <c:v>3.9499999999999997</c:v>
                </c:pt>
                <c:pt idx="16">
                  <c:v>3.9499999999999997</c:v>
                </c:pt>
                <c:pt idx="17">
                  <c:v>3.9499999999999997</c:v>
                </c:pt>
                <c:pt idx="18">
                  <c:v>3.9499999999999997</c:v>
                </c:pt>
                <c:pt idx="19">
                  <c:v>3.9499999999999997</c:v>
                </c:pt>
                <c:pt idx="20">
                  <c:v>3.9499999999999997</c:v>
                </c:pt>
                <c:pt idx="21">
                  <c:v>3.9499999999999997</c:v>
                </c:pt>
                <c:pt idx="22">
                  <c:v>3.9499999999999997</c:v>
                </c:pt>
                <c:pt idx="23">
                  <c:v>3.9499999999999997</c:v>
                </c:pt>
                <c:pt idx="24">
                  <c:v>3.9499999999999997</c:v>
                </c:pt>
                <c:pt idx="25">
                  <c:v>3.9499999999999997</c:v>
                </c:pt>
                <c:pt idx="26">
                  <c:v>3.9499999999999997</c:v>
                </c:pt>
                <c:pt idx="27">
                  <c:v>3.9499999999999997</c:v>
                </c:pt>
                <c:pt idx="28">
                  <c:v>3.9499999999999997</c:v>
                </c:pt>
                <c:pt idx="29">
                  <c:v>3.9499999999999997</c:v>
                </c:pt>
                <c:pt idx="30">
                  <c:v>3.9499999999999997</c:v>
                </c:pt>
                <c:pt idx="31">
                  <c:v>3.9499999999999997</c:v>
                </c:pt>
                <c:pt idx="32">
                  <c:v>3.9499999999999997</c:v>
                </c:pt>
                <c:pt idx="33">
                  <c:v>3.9499999999999997</c:v>
                </c:pt>
                <c:pt idx="34">
                  <c:v>3.9499999999999997</c:v>
                </c:pt>
                <c:pt idx="35">
                  <c:v>3.9499999999999997</c:v>
                </c:pt>
                <c:pt idx="36">
                  <c:v>3.9499999999999997</c:v>
                </c:pt>
                <c:pt idx="37">
                  <c:v>3.9499999999999997</c:v>
                </c:pt>
                <c:pt idx="38">
                  <c:v>3.9499999999999997</c:v>
                </c:pt>
                <c:pt idx="39">
                  <c:v>3.9499999999999997</c:v>
                </c:pt>
                <c:pt idx="40">
                  <c:v>3.9499999999999997</c:v>
                </c:pt>
                <c:pt idx="41">
                  <c:v>3.9499999999999997</c:v>
                </c:pt>
                <c:pt idx="42">
                  <c:v>3.9499999999999997</c:v>
                </c:pt>
                <c:pt idx="43">
                  <c:v>3.9499999999999997</c:v>
                </c:pt>
                <c:pt idx="44">
                  <c:v>3.9499999999999997</c:v>
                </c:pt>
                <c:pt idx="45">
                  <c:v>3.9499999999999997</c:v>
                </c:pt>
                <c:pt idx="46">
                  <c:v>3.9499999999999997</c:v>
                </c:pt>
                <c:pt idx="47">
                  <c:v>3.9499999999999997</c:v>
                </c:pt>
                <c:pt idx="48">
                  <c:v>3.9499999999999997</c:v>
                </c:pt>
                <c:pt idx="49">
                  <c:v>3.9499999999999997</c:v>
                </c:pt>
                <c:pt idx="50">
                  <c:v>3.9499999999999997</c:v>
                </c:pt>
                <c:pt idx="51">
                  <c:v>3.9499999999999997</c:v>
                </c:pt>
                <c:pt idx="52">
                  <c:v>3.9499999999999997</c:v>
                </c:pt>
                <c:pt idx="53">
                  <c:v>3.9499999999999997</c:v>
                </c:pt>
                <c:pt idx="54">
                  <c:v>3.9499999999999997</c:v>
                </c:pt>
                <c:pt idx="55">
                  <c:v>3.9499999999999997</c:v>
                </c:pt>
                <c:pt idx="56">
                  <c:v>3.9499999999999997</c:v>
                </c:pt>
                <c:pt idx="57">
                  <c:v>3.9499999999999997</c:v>
                </c:pt>
                <c:pt idx="58">
                  <c:v>3.9499999999999997</c:v>
                </c:pt>
                <c:pt idx="59">
                  <c:v>3.9499999999999997</c:v>
                </c:pt>
                <c:pt idx="60">
                  <c:v>3.9499999999999997</c:v>
                </c:pt>
                <c:pt idx="61">
                  <c:v>3.9499999999999997</c:v>
                </c:pt>
                <c:pt idx="62">
                  <c:v>3.9499999999999997</c:v>
                </c:pt>
                <c:pt idx="63">
                  <c:v>3.9499999999999997</c:v>
                </c:pt>
                <c:pt idx="64">
                  <c:v>3.9499999999999997</c:v>
                </c:pt>
                <c:pt idx="65">
                  <c:v>3.9499999999999997</c:v>
                </c:pt>
                <c:pt idx="66">
                  <c:v>3.9499999999999997</c:v>
                </c:pt>
                <c:pt idx="67">
                  <c:v>3.9499999999999997</c:v>
                </c:pt>
                <c:pt idx="68">
                  <c:v>3.9499999999999997</c:v>
                </c:pt>
                <c:pt idx="69">
                  <c:v>3.9499999999999997</c:v>
                </c:pt>
                <c:pt idx="70">
                  <c:v>3.9499999999999997</c:v>
                </c:pt>
                <c:pt idx="71">
                  <c:v>3.9499999999999997</c:v>
                </c:pt>
                <c:pt idx="72">
                  <c:v>3.9499999999999997</c:v>
                </c:pt>
                <c:pt idx="73">
                  <c:v>3.9499999999999997</c:v>
                </c:pt>
                <c:pt idx="74">
                  <c:v>3.9499999999999997</c:v>
                </c:pt>
                <c:pt idx="75">
                  <c:v>3.9499999999999997</c:v>
                </c:pt>
                <c:pt idx="76">
                  <c:v>3.9499999999999997</c:v>
                </c:pt>
                <c:pt idx="77">
                  <c:v>3.9499999999999997</c:v>
                </c:pt>
                <c:pt idx="78">
                  <c:v>3.9499999999999997</c:v>
                </c:pt>
                <c:pt idx="79">
                  <c:v>3.9499999999999997</c:v>
                </c:pt>
                <c:pt idx="80">
                  <c:v>3.9499999999999997</c:v>
                </c:pt>
                <c:pt idx="81">
                  <c:v>3.9499999999999997</c:v>
                </c:pt>
                <c:pt idx="82">
                  <c:v>3.9499999999999997</c:v>
                </c:pt>
                <c:pt idx="83">
                  <c:v>3.9499999999999997</c:v>
                </c:pt>
                <c:pt idx="84">
                  <c:v>3.9499999999999997</c:v>
                </c:pt>
                <c:pt idx="85">
                  <c:v>3.9499999999999997</c:v>
                </c:pt>
                <c:pt idx="86">
                  <c:v>3.9499999999999997</c:v>
                </c:pt>
                <c:pt idx="87">
                  <c:v>3.9499999999999997</c:v>
                </c:pt>
                <c:pt idx="88">
                  <c:v>3.9499999999999997</c:v>
                </c:pt>
                <c:pt idx="89">
                  <c:v>3.9499999999999997</c:v>
                </c:pt>
                <c:pt idx="90">
                  <c:v>3.9499999999999997</c:v>
                </c:pt>
                <c:pt idx="91">
                  <c:v>3.9499999999999997</c:v>
                </c:pt>
                <c:pt idx="92">
                  <c:v>3.9499999999999997</c:v>
                </c:pt>
                <c:pt idx="93">
                  <c:v>3.9499999999999997</c:v>
                </c:pt>
                <c:pt idx="94">
                  <c:v>3.9499999999999997</c:v>
                </c:pt>
                <c:pt idx="95">
                  <c:v>3.9499999999999997</c:v>
                </c:pt>
                <c:pt idx="96">
                  <c:v>3.9499999999999997</c:v>
                </c:pt>
                <c:pt idx="97">
                  <c:v>3.9499999999999997</c:v>
                </c:pt>
                <c:pt idx="98">
                  <c:v>3.9499999999999997</c:v>
                </c:pt>
                <c:pt idx="99">
                  <c:v>3.9499999999999997</c:v>
                </c:pt>
                <c:pt idx="100">
                  <c:v>3.9499999999999997</c:v>
                </c:pt>
                <c:pt idx="101">
                  <c:v>3.9499999999999997</c:v>
                </c:pt>
                <c:pt idx="102">
                  <c:v>3.9499999999999997</c:v>
                </c:pt>
                <c:pt idx="103">
                  <c:v>3.9499999999999997</c:v>
                </c:pt>
                <c:pt idx="104">
                  <c:v>3.9499999999999997</c:v>
                </c:pt>
                <c:pt idx="105">
                  <c:v>3.9499999999999997</c:v>
                </c:pt>
                <c:pt idx="106">
                  <c:v>3.9499999999999997</c:v>
                </c:pt>
                <c:pt idx="107">
                  <c:v>3.9499999999999997</c:v>
                </c:pt>
                <c:pt idx="108">
                  <c:v>3.9499999999999997</c:v>
                </c:pt>
                <c:pt idx="109">
                  <c:v>3.9499999999999997</c:v>
                </c:pt>
                <c:pt idx="110">
                  <c:v>3.9499999999999997</c:v>
                </c:pt>
                <c:pt idx="111">
                  <c:v>3.9499999999999997</c:v>
                </c:pt>
                <c:pt idx="112">
                  <c:v>3.9499999999999997</c:v>
                </c:pt>
                <c:pt idx="113">
                  <c:v>3.9499999999999997</c:v>
                </c:pt>
                <c:pt idx="114">
                  <c:v>3.9499999999999997</c:v>
                </c:pt>
                <c:pt idx="115">
                  <c:v>3.9499999999999997</c:v>
                </c:pt>
                <c:pt idx="116">
                  <c:v>3.9499999999999997</c:v>
                </c:pt>
                <c:pt idx="117">
                  <c:v>3.9499999999999997</c:v>
                </c:pt>
                <c:pt idx="118">
                  <c:v>3.9499999999999997</c:v>
                </c:pt>
                <c:pt idx="119">
                  <c:v>3.9499999999999997</c:v>
                </c:pt>
                <c:pt idx="120">
                  <c:v>3.9499999999999997</c:v>
                </c:pt>
                <c:pt idx="121">
                  <c:v>3.9499999999999997</c:v>
                </c:pt>
                <c:pt idx="122">
                  <c:v>3.9499999999999997</c:v>
                </c:pt>
                <c:pt idx="123">
                  <c:v>3.9499999999999997</c:v>
                </c:pt>
                <c:pt idx="124">
                  <c:v>3.9499999999999997</c:v>
                </c:pt>
                <c:pt idx="125">
                  <c:v>3.9499999999999997</c:v>
                </c:pt>
                <c:pt idx="126">
                  <c:v>3.9499999999999997</c:v>
                </c:pt>
                <c:pt idx="127">
                  <c:v>3.9499999999999997</c:v>
                </c:pt>
                <c:pt idx="128">
                  <c:v>3.9499999999999997</c:v>
                </c:pt>
                <c:pt idx="129">
                  <c:v>3.9499999999999997</c:v>
                </c:pt>
                <c:pt idx="130">
                  <c:v>3.9499999999999997</c:v>
                </c:pt>
                <c:pt idx="131">
                  <c:v>3.9499999999999997</c:v>
                </c:pt>
                <c:pt idx="132">
                  <c:v>3.9499999999999997</c:v>
                </c:pt>
                <c:pt idx="133">
                  <c:v>3.9499999999999997</c:v>
                </c:pt>
                <c:pt idx="134">
                  <c:v>3.9499999999999997</c:v>
                </c:pt>
                <c:pt idx="135">
                  <c:v>3.9499999999999997</c:v>
                </c:pt>
                <c:pt idx="136">
                  <c:v>3.9499999999999997</c:v>
                </c:pt>
                <c:pt idx="137">
                  <c:v>3.9499999999999997</c:v>
                </c:pt>
                <c:pt idx="138">
                  <c:v>3.9499999999999997</c:v>
                </c:pt>
                <c:pt idx="139">
                  <c:v>3.9499999999999997</c:v>
                </c:pt>
                <c:pt idx="140">
                  <c:v>3.9499999999999997</c:v>
                </c:pt>
                <c:pt idx="141">
                  <c:v>3.9499999999999997</c:v>
                </c:pt>
                <c:pt idx="142">
                  <c:v>3.9499999999999997</c:v>
                </c:pt>
                <c:pt idx="143">
                  <c:v>3.9499999999999997</c:v>
                </c:pt>
                <c:pt idx="144">
                  <c:v>3.9499999999999997</c:v>
                </c:pt>
                <c:pt idx="145">
                  <c:v>3.9499999999999997</c:v>
                </c:pt>
                <c:pt idx="146">
                  <c:v>3.9499999999999997</c:v>
                </c:pt>
                <c:pt idx="147">
                  <c:v>3.9499999999999997</c:v>
                </c:pt>
                <c:pt idx="148">
                  <c:v>3.9499999999999997</c:v>
                </c:pt>
                <c:pt idx="149">
                  <c:v>3.9499999999999997</c:v>
                </c:pt>
                <c:pt idx="150">
                  <c:v>3.9499999999999997</c:v>
                </c:pt>
                <c:pt idx="151">
                  <c:v>3.9499999999999997</c:v>
                </c:pt>
                <c:pt idx="152">
                  <c:v>3.9499999999999997</c:v>
                </c:pt>
                <c:pt idx="153">
                  <c:v>3.9499999999999997</c:v>
                </c:pt>
                <c:pt idx="154">
                  <c:v>3.9499999999999997</c:v>
                </c:pt>
                <c:pt idx="155">
                  <c:v>3.9499999999999997</c:v>
                </c:pt>
                <c:pt idx="156">
                  <c:v>3.9499999999999997</c:v>
                </c:pt>
                <c:pt idx="157">
                  <c:v>3.9499999999999997</c:v>
                </c:pt>
                <c:pt idx="158">
                  <c:v>3.9499999999999997</c:v>
                </c:pt>
                <c:pt idx="159">
                  <c:v>3.9499999999999997</c:v>
                </c:pt>
                <c:pt idx="160">
                  <c:v>3.9499999999999997</c:v>
                </c:pt>
                <c:pt idx="161">
                  <c:v>3.9499999999999997</c:v>
                </c:pt>
                <c:pt idx="162">
                  <c:v>3.9499999999999997</c:v>
                </c:pt>
                <c:pt idx="163">
                  <c:v>3.9499999999999997</c:v>
                </c:pt>
                <c:pt idx="164">
                  <c:v>3.9499999999999997</c:v>
                </c:pt>
                <c:pt idx="165">
                  <c:v>3.9499999999999997</c:v>
                </c:pt>
                <c:pt idx="166">
                  <c:v>3.9499999999999997</c:v>
                </c:pt>
                <c:pt idx="167">
                  <c:v>3.9499999999999997</c:v>
                </c:pt>
                <c:pt idx="168">
                  <c:v>3.9499999999999997</c:v>
                </c:pt>
                <c:pt idx="169">
                  <c:v>3.9499999999999997</c:v>
                </c:pt>
                <c:pt idx="170">
                  <c:v>3.9499999999999997</c:v>
                </c:pt>
                <c:pt idx="171">
                  <c:v>3.9499999999999997</c:v>
                </c:pt>
                <c:pt idx="172">
                  <c:v>3.9499999999999997</c:v>
                </c:pt>
                <c:pt idx="173">
                  <c:v>3.9499999999999997</c:v>
                </c:pt>
                <c:pt idx="174">
                  <c:v>3.9499999999999997</c:v>
                </c:pt>
                <c:pt idx="175">
                  <c:v>3.9499999999999997</c:v>
                </c:pt>
                <c:pt idx="176">
                  <c:v>3.9499999999999997</c:v>
                </c:pt>
                <c:pt idx="177">
                  <c:v>3.9499999999999997</c:v>
                </c:pt>
                <c:pt idx="178">
                  <c:v>3.9499999999999997</c:v>
                </c:pt>
                <c:pt idx="179">
                  <c:v>3.9499999999999997</c:v>
                </c:pt>
                <c:pt idx="180">
                  <c:v>3.9499999999999997</c:v>
                </c:pt>
                <c:pt idx="181">
                  <c:v>3.9499999999999997</c:v>
                </c:pt>
                <c:pt idx="182">
                  <c:v>3.9499999999999997</c:v>
                </c:pt>
                <c:pt idx="183">
                  <c:v>3.9499999999999997</c:v>
                </c:pt>
                <c:pt idx="184">
                  <c:v>3.9499999999999997</c:v>
                </c:pt>
                <c:pt idx="185">
                  <c:v>3.9499999999999997</c:v>
                </c:pt>
                <c:pt idx="186">
                  <c:v>3.9499999999999997</c:v>
                </c:pt>
                <c:pt idx="187">
                  <c:v>3.9499999999999997</c:v>
                </c:pt>
                <c:pt idx="188">
                  <c:v>3.9499999999999997</c:v>
                </c:pt>
                <c:pt idx="189">
                  <c:v>3.9499999999999997</c:v>
                </c:pt>
                <c:pt idx="190">
                  <c:v>3.9499999999999997</c:v>
                </c:pt>
                <c:pt idx="191">
                  <c:v>3.9499999999999997</c:v>
                </c:pt>
                <c:pt idx="192">
                  <c:v>3.9499999999999997</c:v>
                </c:pt>
                <c:pt idx="193">
                  <c:v>3.9499999999999997</c:v>
                </c:pt>
                <c:pt idx="194">
                  <c:v>3.9499999999999997</c:v>
                </c:pt>
                <c:pt idx="195">
                  <c:v>3.9499999999999997</c:v>
                </c:pt>
                <c:pt idx="196">
                  <c:v>3.9499999999999997</c:v>
                </c:pt>
                <c:pt idx="197">
                  <c:v>3.9499999999999997</c:v>
                </c:pt>
                <c:pt idx="198">
                  <c:v>3.9499999999999997</c:v>
                </c:pt>
                <c:pt idx="199">
                  <c:v>3.9499999999999997</c:v>
                </c:pt>
                <c:pt idx="200">
                  <c:v>3.9499999999999997</c:v>
                </c:pt>
                <c:pt idx="201">
                  <c:v>3.9499999999999997</c:v>
                </c:pt>
                <c:pt idx="202">
                  <c:v>3.9499999999999997</c:v>
                </c:pt>
                <c:pt idx="203">
                  <c:v>3.9499999999999997</c:v>
                </c:pt>
                <c:pt idx="204">
                  <c:v>3.9499999999999997</c:v>
                </c:pt>
                <c:pt idx="205">
                  <c:v>3.9499999999999997</c:v>
                </c:pt>
                <c:pt idx="206">
                  <c:v>3.9499999999999997</c:v>
                </c:pt>
                <c:pt idx="207">
                  <c:v>3.9499999999999997</c:v>
                </c:pt>
                <c:pt idx="208">
                  <c:v>3.9499999999999997</c:v>
                </c:pt>
                <c:pt idx="209">
                  <c:v>3.9499999999999997</c:v>
                </c:pt>
                <c:pt idx="210">
                  <c:v>3.9499999999999997</c:v>
                </c:pt>
                <c:pt idx="211">
                  <c:v>3.9499999999999997</c:v>
                </c:pt>
                <c:pt idx="212">
                  <c:v>3.9499999999999997</c:v>
                </c:pt>
                <c:pt idx="213">
                  <c:v>3.9499999999999997</c:v>
                </c:pt>
                <c:pt idx="214">
                  <c:v>3.9499999999999997</c:v>
                </c:pt>
                <c:pt idx="215">
                  <c:v>3.9499999999999997</c:v>
                </c:pt>
                <c:pt idx="216">
                  <c:v>3.9499999999999997</c:v>
                </c:pt>
                <c:pt idx="217">
                  <c:v>3.9499999999999997</c:v>
                </c:pt>
                <c:pt idx="218">
                  <c:v>3.9499999999999997</c:v>
                </c:pt>
                <c:pt idx="219">
                  <c:v>3.9499999999999997</c:v>
                </c:pt>
                <c:pt idx="220">
                  <c:v>3.9499999999999997</c:v>
                </c:pt>
                <c:pt idx="221">
                  <c:v>3.9499999999999997</c:v>
                </c:pt>
                <c:pt idx="222">
                  <c:v>3.9499999999999997</c:v>
                </c:pt>
                <c:pt idx="223">
                  <c:v>3.9499999999999997</c:v>
                </c:pt>
                <c:pt idx="224">
                  <c:v>3.9499999999999997</c:v>
                </c:pt>
                <c:pt idx="225">
                  <c:v>3.9499999999999997</c:v>
                </c:pt>
                <c:pt idx="226">
                  <c:v>3.9499999999999997</c:v>
                </c:pt>
                <c:pt idx="227">
                  <c:v>3.9499999999999997</c:v>
                </c:pt>
                <c:pt idx="228">
                  <c:v>3.9499999999999997</c:v>
                </c:pt>
                <c:pt idx="229">
                  <c:v>3.9499999999999997</c:v>
                </c:pt>
                <c:pt idx="230">
                  <c:v>3.9499999999999997</c:v>
                </c:pt>
                <c:pt idx="231">
                  <c:v>3.9499999999999997</c:v>
                </c:pt>
                <c:pt idx="232">
                  <c:v>3.9499999999999997</c:v>
                </c:pt>
                <c:pt idx="233">
                  <c:v>3.9499999999999997</c:v>
                </c:pt>
                <c:pt idx="234">
                  <c:v>3.9499999999999997</c:v>
                </c:pt>
                <c:pt idx="235">
                  <c:v>3.9499999999999997</c:v>
                </c:pt>
                <c:pt idx="236">
                  <c:v>3.9499999999999997</c:v>
                </c:pt>
                <c:pt idx="237">
                  <c:v>3.9499999999999997</c:v>
                </c:pt>
                <c:pt idx="238">
                  <c:v>3.9499999999999997</c:v>
                </c:pt>
                <c:pt idx="239">
                  <c:v>3.9499999999999997</c:v>
                </c:pt>
                <c:pt idx="240">
                  <c:v>3.9499999999999997</c:v>
                </c:pt>
                <c:pt idx="241">
                  <c:v>3.9499999999999997</c:v>
                </c:pt>
                <c:pt idx="242">
                  <c:v>3.9499999999999997</c:v>
                </c:pt>
                <c:pt idx="243">
                  <c:v>3.9499999999999997</c:v>
                </c:pt>
                <c:pt idx="244">
                  <c:v>3.9499999999999997</c:v>
                </c:pt>
                <c:pt idx="245">
                  <c:v>3.9499999999999997</c:v>
                </c:pt>
                <c:pt idx="246">
                  <c:v>3.9499999999999997</c:v>
                </c:pt>
                <c:pt idx="247">
                  <c:v>3.9499999999999997</c:v>
                </c:pt>
                <c:pt idx="248">
                  <c:v>3.9499999999999997</c:v>
                </c:pt>
                <c:pt idx="249">
                  <c:v>3.9499999999999997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'51285_Duty'!$AQ$128</c:f>
              <c:strCache>
                <c:ptCount val="1"/>
                <c:pt idx="0">
                  <c:v>UVLO-ON_min</c:v>
                </c:pt>
              </c:strCache>
            </c:strRef>
          </c:tx>
          <c:spPr>
            <a:ln w="12700">
              <a:solidFill>
                <a:srgbClr val="008000"/>
              </a:solidFill>
              <a:prstDash val="lgDashDot"/>
            </a:ln>
          </c:spPr>
          <c:marker>
            <c:symbol val="none"/>
          </c:marker>
          <c:xVal>
            <c:numRef>
              <c:f>'51285_Duty'!$B$129:$B$378</c:f>
              <c:numCache>
                <c:formatCode>0.00_);[Red]\(0.00\)</c:formatCode>
                <c:ptCount val="250"/>
                <c:pt idx="0">
                  <c:v>3.5</c:v>
                </c:pt>
                <c:pt idx="1">
                  <c:v>3.52</c:v>
                </c:pt>
                <c:pt idx="2">
                  <c:v>3.54</c:v>
                </c:pt>
                <c:pt idx="3">
                  <c:v>3.56</c:v>
                </c:pt>
                <c:pt idx="4">
                  <c:v>3.58</c:v>
                </c:pt>
                <c:pt idx="5">
                  <c:v>3.6</c:v>
                </c:pt>
                <c:pt idx="6">
                  <c:v>3.62</c:v>
                </c:pt>
                <c:pt idx="7">
                  <c:v>3.64</c:v>
                </c:pt>
                <c:pt idx="8">
                  <c:v>3.66</c:v>
                </c:pt>
                <c:pt idx="9">
                  <c:v>3.68</c:v>
                </c:pt>
                <c:pt idx="10">
                  <c:v>3.7</c:v>
                </c:pt>
                <c:pt idx="11">
                  <c:v>3.72</c:v>
                </c:pt>
                <c:pt idx="12">
                  <c:v>3.74</c:v>
                </c:pt>
                <c:pt idx="13">
                  <c:v>3.7600000000000002</c:v>
                </c:pt>
                <c:pt idx="14">
                  <c:v>3.7800000000000002</c:v>
                </c:pt>
                <c:pt idx="15">
                  <c:v>3.8000000000000003</c:v>
                </c:pt>
                <c:pt idx="16">
                  <c:v>3.8200000000000003</c:v>
                </c:pt>
                <c:pt idx="17">
                  <c:v>3.8400000000000003</c:v>
                </c:pt>
                <c:pt idx="18">
                  <c:v>3.8600000000000003</c:v>
                </c:pt>
                <c:pt idx="19">
                  <c:v>3.8800000000000003</c:v>
                </c:pt>
                <c:pt idx="20">
                  <c:v>3.9000000000000004</c:v>
                </c:pt>
                <c:pt idx="21">
                  <c:v>3.9200000000000004</c:v>
                </c:pt>
                <c:pt idx="22">
                  <c:v>3.9400000000000004</c:v>
                </c:pt>
                <c:pt idx="23">
                  <c:v>3.9600000000000004</c:v>
                </c:pt>
                <c:pt idx="24">
                  <c:v>3.9800000000000004</c:v>
                </c:pt>
                <c:pt idx="25">
                  <c:v>4</c:v>
                </c:pt>
                <c:pt idx="26">
                  <c:v>4.0199999999999996</c:v>
                </c:pt>
                <c:pt idx="27">
                  <c:v>4.0399999999999991</c:v>
                </c:pt>
                <c:pt idx="28">
                  <c:v>4.0599999999999987</c:v>
                </c:pt>
                <c:pt idx="29">
                  <c:v>4.0799999999999983</c:v>
                </c:pt>
                <c:pt idx="30">
                  <c:v>4.0999999999999979</c:v>
                </c:pt>
                <c:pt idx="31">
                  <c:v>4.1199999999999974</c:v>
                </c:pt>
                <c:pt idx="32">
                  <c:v>4.139999999999997</c:v>
                </c:pt>
                <c:pt idx="33">
                  <c:v>4.1599999999999966</c:v>
                </c:pt>
                <c:pt idx="34">
                  <c:v>4.1799999999999962</c:v>
                </c:pt>
                <c:pt idx="35">
                  <c:v>4.1999999999999957</c:v>
                </c:pt>
                <c:pt idx="36">
                  <c:v>4.2199999999999953</c:v>
                </c:pt>
                <c:pt idx="37">
                  <c:v>4.2399999999999949</c:v>
                </c:pt>
                <c:pt idx="38">
                  <c:v>4.2599999999999945</c:v>
                </c:pt>
                <c:pt idx="39">
                  <c:v>4.279999999999994</c:v>
                </c:pt>
                <c:pt idx="40">
                  <c:v>4.2999999999999936</c:v>
                </c:pt>
                <c:pt idx="41">
                  <c:v>4.3199999999999932</c:v>
                </c:pt>
                <c:pt idx="42">
                  <c:v>4.3399999999999928</c:v>
                </c:pt>
                <c:pt idx="43">
                  <c:v>4.3599999999999923</c:v>
                </c:pt>
                <c:pt idx="44">
                  <c:v>4.3799999999999919</c:v>
                </c:pt>
                <c:pt idx="45">
                  <c:v>4.3999999999999915</c:v>
                </c:pt>
                <c:pt idx="46">
                  <c:v>4.419999999999991</c:v>
                </c:pt>
                <c:pt idx="47">
                  <c:v>4.4399999999999906</c:v>
                </c:pt>
                <c:pt idx="48">
                  <c:v>4.4599999999999902</c:v>
                </c:pt>
                <c:pt idx="49">
                  <c:v>4.4799999999999898</c:v>
                </c:pt>
                <c:pt idx="50">
                  <c:v>4.4999999999999893</c:v>
                </c:pt>
                <c:pt idx="51">
                  <c:v>4.5199999999999889</c:v>
                </c:pt>
                <c:pt idx="52">
                  <c:v>4.5399999999999885</c:v>
                </c:pt>
                <c:pt idx="53">
                  <c:v>4.5599999999999881</c:v>
                </c:pt>
                <c:pt idx="54">
                  <c:v>4.5799999999999876</c:v>
                </c:pt>
                <c:pt idx="55">
                  <c:v>4.5999999999999872</c:v>
                </c:pt>
                <c:pt idx="56">
                  <c:v>4.6199999999999868</c:v>
                </c:pt>
                <c:pt idx="57">
                  <c:v>4.6399999999999864</c:v>
                </c:pt>
                <c:pt idx="58">
                  <c:v>4.6599999999999859</c:v>
                </c:pt>
                <c:pt idx="59">
                  <c:v>4.6799999999999855</c:v>
                </c:pt>
                <c:pt idx="60">
                  <c:v>4.6999999999999851</c:v>
                </c:pt>
                <c:pt idx="61">
                  <c:v>4.7199999999999847</c:v>
                </c:pt>
                <c:pt idx="62">
                  <c:v>4.7399999999999842</c:v>
                </c:pt>
                <c:pt idx="63">
                  <c:v>4.7599999999999838</c:v>
                </c:pt>
                <c:pt idx="64">
                  <c:v>4.7799999999999834</c:v>
                </c:pt>
                <c:pt idx="65">
                  <c:v>4.7999999999999829</c:v>
                </c:pt>
                <c:pt idx="66">
                  <c:v>4.8199999999999825</c:v>
                </c:pt>
                <c:pt idx="67">
                  <c:v>4.8399999999999821</c:v>
                </c:pt>
                <c:pt idx="68">
                  <c:v>4.8599999999999817</c:v>
                </c:pt>
                <c:pt idx="69">
                  <c:v>4.8799999999999812</c:v>
                </c:pt>
                <c:pt idx="70">
                  <c:v>4.8999999999999808</c:v>
                </c:pt>
                <c:pt idx="71">
                  <c:v>4.9199999999999804</c:v>
                </c:pt>
                <c:pt idx="72">
                  <c:v>4.93999999999998</c:v>
                </c:pt>
                <c:pt idx="73">
                  <c:v>4.9599999999999795</c:v>
                </c:pt>
                <c:pt idx="74">
                  <c:v>4.9799999999999791</c:v>
                </c:pt>
                <c:pt idx="75">
                  <c:v>4.9999999999999787</c:v>
                </c:pt>
                <c:pt idx="76">
                  <c:v>5.0199999999999783</c:v>
                </c:pt>
                <c:pt idx="77">
                  <c:v>5.0399999999999778</c:v>
                </c:pt>
                <c:pt idx="78">
                  <c:v>5.0599999999999774</c:v>
                </c:pt>
                <c:pt idx="79">
                  <c:v>5.079999999999977</c:v>
                </c:pt>
                <c:pt idx="80">
                  <c:v>5.0999999999999766</c:v>
                </c:pt>
                <c:pt idx="81">
                  <c:v>5.1199999999999761</c:v>
                </c:pt>
                <c:pt idx="82">
                  <c:v>5.1399999999999757</c:v>
                </c:pt>
                <c:pt idx="83">
                  <c:v>5.1599999999999753</c:v>
                </c:pt>
                <c:pt idx="84">
                  <c:v>5.1799999999999748</c:v>
                </c:pt>
                <c:pt idx="85">
                  <c:v>5.1999999999999744</c:v>
                </c:pt>
                <c:pt idx="86">
                  <c:v>5.219999999999974</c:v>
                </c:pt>
                <c:pt idx="87">
                  <c:v>5.2399999999999736</c:v>
                </c:pt>
                <c:pt idx="88">
                  <c:v>5.2599999999999731</c:v>
                </c:pt>
                <c:pt idx="89">
                  <c:v>5.2799999999999727</c:v>
                </c:pt>
                <c:pt idx="90">
                  <c:v>5.2999999999999723</c:v>
                </c:pt>
                <c:pt idx="91">
                  <c:v>5.3199999999999719</c:v>
                </c:pt>
                <c:pt idx="92">
                  <c:v>5.3399999999999714</c:v>
                </c:pt>
                <c:pt idx="93">
                  <c:v>5.359999999999971</c:v>
                </c:pt>
                <c:pt idx="94">
                  <c:v>5.3799999999999706</c:v>
                </c:pt>
                <c:pt idx="95">
                  <c:v>5.3999999999999702</c:v>
                </c:pt>
                <c:pt idx="96">
                  <c:v>5.4199999999999697</c:v>
                </c:pt>
                <c:pt idx="97">
                  <c:v>5.4399999999999693</c:v>
                </c:pt>
                <c:pt idx="98">
                  <c:v>5.4599999999999689</c:v>
                </c:pt>
                <c:pt idx="99">
                  <c:v>5.4799999999999685</c:v>
                </c:pt>
                <c:pt idx="100">
                  <c:v>5.499999999999968</c:v>
                </c:pt>
                <c:pt idx="101">
                  <c:v>5.5199999999999676</c:v>
                </c:pt>
                <c:pt idx="102">
                  <c:v>5.5399999999999672</c:v>
                </c:pt>
                <c:pt idx="103">
                  <c:v>5.5599999999999667</c:v>
                </c:pt>
                <c:pt idx="104">
                  <c:v>5.5799999999999663</c:v>
                </c:pt>
                <c:pt idx="105">
                  <c:v>5.5999999999999659</c:v>
                </c:pt>
                <c:pt idx="106">
                  <c:v>5.6199999999999655</c:v>
                </c:pt>
                <c:pt idx="107">
                  <c:v>5.639999999999965</c:v>
                </c:pt>
                <c:pt idx="108">
                  <c:v>5.6599999999999646</c:v>
                </c:pt>
                <c:pt idx="109">
                  <c:v>5.6799999999999642</c:v>
                </c:pt>
                <c:pt idx="110">
                  <c:v>5.6999999999999638</c:v>
                </c:pt>
                <c:pt idx="111">
                  <c:v>5.7199999999999633</c:v>
                </c:pt>
                <c:pt idx="112">
                  <c:v>5.7399999999999629</c:v>
                </c:pt>
                <c:pt idx="113">
                  <c:v>5.7599999999999625</c:v>
                </c:pt>
                <c:pt idx="114">
                  <c:v>5.7799999999999621</c:v>
                </c:pt>
                <c:pt idx="115">
                  <c:v>5.7999999999999616</c:v>
                </c:pt>
                <c:pt idx="116">
                  <c:v>5.8199999999999612</c:v>
                </c:pt>
                <c:pt idx="117">
                  <c:v>5.8399999999999608</c:v>
                </c:pt>
                <c:pt idx="118">
                  <c:v>5.8599999999999604</c:v>
                </c:pt>
                <c:pt idx="119">
                  <c:v>5.8799999999999599</c:v>
                </c:pt>
                <c:pt idx="120">
                  <c:v>5.8999999999999595</c:v>
                </c:pt>
                <c:pt idx="121">
                  <c:v>5.9199999999999591</c:v>
                </c:pt>
                <c:pt idx="122">
                  <c:v>5.9399999999999586</c:v>
                </c:pt>
                <c:pt idx="123">
                  <c:v>5.9599999999999582</c:v>
                </c:pt>
                <c:pt idx="124">
                  <c:v>5.9799999999999578</c:v>
                </c:pt>
                <c:pt idx="125">
                  <c:v>5.9999999999999574</c:v>
                </c:pt>
                <c:pt idx="126">
                  <c:v>6.0199999999999569</c:v>
                </c:pt>
                <c:pt idx="127">
                  <c:v>6.0399999999999565</c:v>
                </c:pt>
                <c:pt idx="128">
                  <c:v>6.0599999999999561</c:v>
                </c:pt>
                <c:pt idx="129">
                  <c:v>6.0799999999999557</c:v>
                </c:pt>
                <c:pt idx="130">
                  <c:v>6.0999999999999552</c:v>
                </c:pt>
                <c:pt idx="131">
                  <c:v>6.1199999999999548</c:v>
                </c:pt>
                <c:pt idx="132">
                  <c:v>6.1399999999999544</c:v>
                </c:pt>
                <c:pt idx="133">
                  <c:v>6.159999999999954</c:v>
                </c:pt>
                <c:pt idx="134">
                  <c:v>6.1799999999999535</c:v>
                </c:pt>
                <c:pt idx="135">
                  <c:v>6.1999999999999531</c:v>
                </c:pt>
                <c:pt idx="136">
                  <c:v>6.2199999999999527</c:v>
                </c:pt>
                <c:pt idx="137">
                  <c:v>6.2399999999999523</c:v>
                </c:pt>
                <c:pt idx="138">
                  <c:v>6.2599999999999518</c:v>
                </c:pt>
                <c:pt idx="139">
                  <c:v>6.2799999999999514</c:v>
                </c:pt>
                <c:pt idx="140">
                  <c:v>6.299999999999951</c:v>
                </c:pt>
                <c:pt idx="141">
                  <c:v>6.3199999999999505</c:v>
                </c:pt>
                <c:pt idx="142">
                  <c:v>6.3399999999999501</c:v>
                </c:pt>
                <c:pt idx="143">
                  <c:v>6.3599999999999497</c:v>
                </c:pt>
                <c:pt idx="144">
                  <c:v>6.3799999999999493</c:v>
                </c:pt>
                <c:pt idx="145">
                  <c:v>6.3999999999999488</c:v>
                </c:pt>
                <c:pt idx="146">
                  <c:v>6.4199999999999484</c:v>
                </c:pt>
                <c:pt idx="147">
                  <c:v>6.439999999999948</c:v>
                </c:pt>
                <c:pt idx="148">
                  <c:v>6.4599999999999476</c:v>
                </c:pt>
                <c:pt idx="149">
                  <c:v>6.4799999999999471</c:v>
                </c:pt>
                <c:pt idx="150">
                  <c:v>6.4999999999999467</c:v>
                </c:pt>
                <c:pt idx="151">
                  <c:v>6.5199999999999463</c:v>
                </c:pt>
                <c:pt idx="152">
                  <c:v>6.5399999999999459</c:v>
                </c:pt>
                <c:pt idx="153">
                  <c:v>6.5599999999999454</c:v>
                </c:pt>
                <c:pt idx="154">
                  <c:v>6.579999999999945</c:v>
                </c:pt>
                <c:pt idx="155">
                  <c:v>6.5999999999999446</c:v>
                </c:pt>
                <c:pt idx="156">
                  <c:v>6.6199999999999442</c:v>
                </c:pt>
                <c:pt idx="157">
                  <c:v>6.6399999999999437</c:v>
                </c:pt>
                <c:pt idx="158">
                  <c:v>6.6599999999999433</c:v>
                </c:pt>
                <c:pt idx="159">
                  <c:v>6.6799999999999429</c:v>
                </c:pt>
                <c:pt idx="160">
                  <c:v>6.6999999999999424</c:v>
                </c:pt>
                <c:pt idx="161">
                  <c:v>6.719999999999942</c:v>
                </c:pt>
                <c:pt idx="162">
                  <c:v>6.7399999999999416</c:v>
                </c:pt>
                <c:pt idx="163">
                  <c:v>6.7599999999999412</c:v>
                </c:pt>
                <c:pt idx="164">
                  <c:v>6.7799999999999407</c:v>
                </c:pt>
                <c:pt idx="165">
                  <c:v>6.7999999999999403</c:v>
                </c:pt>
                <c:pt idx="166">
                  <c:v>6.8199999999999399</c:v>
                </c:pt>
                <c:pt idx="167">
                  <c:v>6.8399999999999395</c:v>
                </c:pt>
                <c:pt idx="168">
                  <c:v>6.859999999999939</c:v>
                </c:pt>
                <c:pt idx="169">
                  <c:v>6.8799999999999386</c:v>
                </c:pt>
                <c:pt idx="170">
                  <c:v>6.8999999999999382</c:v>
                </c:pt>
                <c:pt idx="171">
                  <c:v>6.9199999999999378</c:v>
                </c:pt>
                <c:pt idx="172">
                  <c:v>6.9399999999999373</c:v>
                </c:pt>
                <c:pt idx="173">
                  <c:v>6.9599999999999369</c:v>
                </c:pt>
                <c:pt idx="174">
                  <c:v>6.9799999999999365</c:v>
                </c:pt>
                <c:pt idx="175">
                  <c:v>6.9999999999999361</c:v>
                </c:pt>
                <c:pt idx="176">
                  <c:v>7.0199999999999356</c:v>
                </c:pt>
                <c:pt idx="177">
                  <c:v>7.0399999999999352</c:v>
                </c:pt>
                <c:pt idx="178">
                  <c:v>7.0599999999999348</c:v>
                </c:pt>
                <c:pt idx="179">
                  <c:v>7.0799999999999343</c:v>
                </c:pt>
                <c:pt idx="180">
                  <c:v>7.0999999999999339</c:v>
                </c:pt>
                <c:pt idx="181">
                  <c:v>7.1199999999999335</c:v>
                </c:pt>
                <c:pt idx="182">
                  <c:v>7.1399999999999331</c:v>
                </c:pt>
                <c:pt idx="183">
                  <c:v>7.1599999999999326</c:v>
                </c:pt>
                <c:pt idx="184">
                  <c:v>7.1799999999999322</c:v>
                </c:pt>
                <c:pt idx="185">
                  <c:v>7.1999999999999318</c:v>
                </c:pt>
                <c:pt idx="186">
                  <c:v>7.2199999999999314</c:v>
                </c:pt>
                <c:pt idx="187">
                  <c:v>7.2399999999999309</c:v>
                </c:pt>
                <c:pt idx="188">
                  <c:v>7.2599999999999305</c:v>
                </c:pt>
                <c:pt idx="189">
                  <c:v>7.2799999999999301</c:v>
                </c:pt>
                <c:pt idx="190">
                  <c:v>7.2999999999999297</c:v>
                </c:pt>
                <c:pt idx="191">
                  <c:v>7.3199999999999292</c:v>
                </c:pt>
                <c:pt idx="192">
                  <c:v>7.3399999999999288</c:v>
                </c:pt>
                <c:pt idx="193">
                  <c:v>7.3599999999999284</c:v>
                </c:pt>
                <c:pt idx="194">
                  <c:v>7.379999999999928</c:v>
                </c:pt>
                <c:pt idx="195">
                  <c:v>7.3999999999999275</c:v>
                </c:pt>
                <c:pt idx="196">
                  <c:v>7.4199999999999271</c:v>
                </c:pt>
                <c:pt idx="197">
                  <c:v>7.4399999999999267</c:v>
                </c:pt>
                <c:pt idx="198">
                  <c:v>7.4599999999999262</c:v>
                </c:pt>
                <c:pt idx="199">
                  <c:v>7.4799999999999258</c:v>
                </c:pt>
                <c:pt idx="200">
                  <c:v>7.4999999999999254</c:v>
                </c:pt>
                <c:pt idx="201">
                  <c:v>7.519999999999925</c:v>
                </c:pt>
                <c:pt idx="202">
                  <c:v>7.5399999999999245</c:v>
                </c:pt>
                <c:pt idx="203">
                  <c:v>7.5599999999999241</c:v>
                </c:pt>
                <c:pt idx="204">
                  <c:v>7.5799999999999237</c:v>
                </c:pt>
                <c:pt idx="205">
                  <c:v>7.5999999999999233</c:v>
                </c:pt>
                <c:pt idx="206">
                  <c:v>7.6199999999999228</c:v>
                </c:pt>
                <c:pt idx="207">
                  <c:v>7.6399999999999224</c:v>
                </c:pt>
                <c:pt idx="208">
                  <c:v>7.659999999999922</c:v>
                </c:pt>
                <c:pt idx="209">
                  <c:v>7.6799999999999216</c:v>
                </c:pt>
                <c:pt idx="210">
                  <c:v>7.6999999999999211</c:v>
                </c:pt>
                <c:pt idx="211">
                  <c:v>7.7199999999999207</c:v>
                </c:pt>
                <c:pt idx="212">
                  <c:v>7.7399999999999203</c:v>
                </c:pt>
                <c:pt idx="213">
                  <c:v>7.7599999999999199</c:v>
                </c:pt>
                <c:pt idx="214">
                  <c:v>7.7799999999999194</c:v>
                </c:pt>
                <c:pt idx="215">
                  <c:v>7.799999999999919</c:v>
                </c:pt>
                <c:pt idx="216">
                  <c:v>7.8199999999999186</c:v>
                </c:pt>
                <c:pt idx="217">
                  <c:v>7.8399999999999181</c:v>
                </c:pt>
                <c:pt idx="218">
                  <c:v>7.8599999999999177</c:v>
                </c:pt>
                <c:pt idx="219">
                  <c:v>7.8799999999999173</c:v>
                </c:pt>
                <c:pt idx="220">
                  <c:v>7.8999999999999169</c:v>
                </c:pt>
                <c:pt idx="221">
                  <c:v>7.9199999999999164</c:v>
                </c:pt>
                <c:pt idx="222">
                  <c:v>7.939999999999916</c:v>
                </c:pt>
                <c:pt idx="223">
                  <c:v>7.9599999999999156</c:v>
                </c:pt>
                <c:pt idx="224">
                  <c:v>7.9799999999999152</c:v>
                </c:pt>
                <c:pt idx="225">
                  <c:v>7.9999999999999147</c:v>
                </c:pt>
                <c:pt idx="226">
                  <c:v>8.4999999999999147</c:v>
                </c:pt>
                <c:pt idx="227">
                  <c:v>8.9999999999999147</c:v>
                </c:pt>
                <c:pt idx="228">
                  <c:v>9.4999999999999147</c:v>
                </c:pt>
                <c:pt idx="229">
                  <c:v>9.9999999999999147</c:v>
                </c:pt>
                <c:pt idx="230">
                  <c:v>10.499999999999915</c:v>
                </c:pt>
                <c:pt idx="231">
                  <c:v>10.999999999999915</c:v>
                </c:pt>
                <c:pt idx="232">
                  <c:v>11.499999999999915</c:v>
                </c:pt>
                <c:pt idx="233">
                  <c:v>11.999999999999915</c:v>
                </c:pt>
                <c:pt idx="234">
                  <c:v>12.499999999999915</c:v>
                </c:pt>
                <c:pt idx="235">
                  <c:v>12.999999999999915</c:v>
                </c:pt>
                <c:pt idx="236">
                  <c:v>13.499999999999915</c:v>
                </c:pt>
                <c:pt idx="237">
                  <c:v>13.999999999999915</c:v>
                </c:pt>
                <c:pt idx="238">
                  <c:v>14.499999999999915</c:v>
                </c:pt>
                <c:pt idx="239">
                  <c:v>14.999999999999915</c:v>
                </c:pt>
                <c:pt idx="240">
                  <c:v>15.499999999999915</c:v>
                </c:pt>
                <c:pt idx="241">
                  <c:v>15.999999999999915</c:v>
                </c:pt>
                <c:pt idx="242">
                  <c:v>16.499999999999915</c:v>
                </c:pt>
                <c:pt idx="243">
                  <c:v>16.999999999999915</c:v>
                </c:pt>
                <c:pt idx="244">
                  <c:v>17.499999999999915</c:v>
                </c:pt>
                <c:pt idx="245">
                  <c:v>17.999999999999915</c:v>
                </c:pt>
                <c:pt idx="246">
                  <c:v>18.499999999999915</c:v>
                </c:pt>
                <c:pt idx="247">
                  <c:v>18.999999999999915</c:v>
                </c:pt>
                <c:pt idx="248">
                  <c:v>19.499999999999915</c:v>
                </c:pt>
                <c:pt idx="249">
                  <c:v>19.999999999999915</c:v>
                </c:pt>
              </c:numCache>
            </c:numRef>
          </c:xVal>
          <c:yVal>
            <c:numRef>
              <c:f>'51285_Duty'!$AQ$129:$AQ$378</c:f>
              <c:numCache>
                <c:formatCode>0.0000_);[Red]\(0.0000\)</c:formatCode>
                <c:ptCount val="250"/>
                <c:pt idx="0">
                  <c:v>4.0999999999999996</c:v>
                </c:pt>
                <c:pt idx="1">
                  <c:v>4.0999999999999996</c:v>
                </c:pt>
                <c:pt idx="2">
                  <c:v>4.0999999999999996</c:v>
                </c:pt>
                <c:pt idx="3">
                  <c:v>4.0999999999999996</c:v>
                </c:pt>
                <c:pt idx="4">
                  <c:v>4.0999999999999996</c:v>
                </c:pt>
                <c:pt idx="5">
                  <c:v>4.0999999999999996</c:v>
                </c:pt>
                <c:pt idx="6">
                  <c:v>4.0999999999999996</c:v>
                </c:pt>
                <c:pt idx="7">
                  <c:v>4.0999999999999996</c:v>
                </c:pt>
                <c:pt idx="8">
                  <c:v>4.0999999999999996</c:v>
                </c:pt>
                <c:pt idx="9">
                  <c:v>4.0999999999999996</c:v>
                </c:pt>
                <c:pt idx="10">
                  <c:v>4.0999999999999996</c:v>
                </c:pt>
                <c:pt idx="11">
                  <c:v>4.0999999999999996</c:v>
                </c:pt>
                <c:pt idx="12">
                  <c:v>4.0999999999999996</c:v>
                </c:pt>
                <c:pt idx="13">
                  <c:v>4.0999999999999996</c:v>
                </c:pt>
                <c:pt idx="14">
                  <c:v>4.0999999999999996</c:v>
                </c:pt>
                <c:pt idx="15">
                  <c:v>4.0999999999999996</c:v>
                </c:pt>
                <c:pt idx="16">
                  <c:v>4.0999999999999996</c:v>
                </c:pt>
                <c:pt idx="17">
                  <c:v>4.0999999999999996</c:v>
                </c:pt>
                <c:pt idx="18">
                  <c:v>4.0999999999999996</c:v>
                </c:pt>
                <c:pt idx="19">
                  <c:v>4.0999999999999996</c:v>
                </c:pt>
                <c:pt idx="20">
                  <c:v>4.0999999999999996</c:v>
                </c:pt>
                <c:pt idx="21">
                  <c:v>4.0999999999999996</c:v>
                </c:pt>
                <c:pt idx="22">
                  <c:v>4.0999999999999996</c:v>
                </c:pt>
                <c:pt idx="23">
                  <c:v>4.0999999999999996</c:v>
                </c:pt>
                <c:pt idx="24">
                  <c:v>4.0999999999999996</c:v>
                </c:pt>
                <c:pt idx="25">
                  <c:v>4.0999999999999996</c:v>
                </c:pt>
                <c:pt idx="26">
                  <c:v>4.0999999999999996</c:v>
                </c:pt>
                <c:pt idx="27">
                  <c:v>4.0999999999999996</c:v>
                </c:pt>
                <c:pt idx="28">
                  <c:v>4.0999999999999996</c:v>
                </c:pt>
                <c:pt idx="29">
                  <c:v>4.0999999999999996</c:v>
                </c:pt>
                <c:pt idx="30">
                  <c:v>4.0999999999999996</c:v>
                </c:pt>
                <c:pt idx="31">
                  <c:v>4.0999999999999996</c:v>
                </c:pt>
                <c:pt idx="32">
                  <c:v>4.0999999999999996</c:v>
                </c:pt>
                <c:pt idx="33">
                  <c:v>4.0999999999999996</c:v>
                </c:pt>
                <c:pt idx="34">
                  <c:v>4.0999999999999996</c:v>
                </c:pt>
                <c:pt idx="35">
                  <c:v>4.0999999999999996</c:v>
                </c:pt>
                <c:pt idx="36">
                  <c:v>4.0999999999999996</c:v>
                </c:pt>
                <c:pt idx="37">
                  <c:v>4.0999999999999996</c:v>
                </c:pt>
                <c:pt idx="38">
                  <c:v>4.0999999999999996</c:v>
                </c:pt>
                <c:pt idx="39">
                  <c:v>4.0999999999999996</c:v>
                </c:pt>
                <c:pt idx="40">
                  <c:v>4.0999999999999996</c:v>
                </c:pt>
                <c:pt idx="41">
                  <c:v>4.0999999999999996</c:v>
                </c:pt>
                <c:pt idx="42">
                  <c:v>4.0999999999999996</c:v>
                </c:pt>
                <c:pt idx="43">
                  <c:v>4.0999999999999996</c:v>
                </c:pt>
                <c:pt idx="44">
                  <c:v>4.0999999999999996</c:v>
                </c:pt>
                <c:pt idx="45">
                  <c:v>4.0999999999999996</c:v>
                </c:pt>
                <c:pt idx="46">
                  <c:v>4.0999999999999996</c:v>
                </c:pt>
                <c:pt idx="47">
                  <c:v>4.0999999999999996</c:v>
                </c:pt>
                <c:pt idx="48">
                  <c:v>4.0999999999999996</c:v>
                </c:pt>
                <c:pt idx="49">
                  <c:v>4.0999999999999996</c:v>
                </c:pt>
                <c:pt idx="50">
                  <c:v>4.0999999999999996</c:v>
                </c:pt>
                <c:pt idx="51">
                  <c:v>4.0999999999999996</c:v>
                </c:pt>
                <c:pt idx="52">
                  <c:v>4.0999999999999996</c:v>
                </c:pt>
                <c:pt idx="53">
                  <c:v>4.0999999999999996</c:v>
                </c:pt>
                <c:pt idx="54">
                  <c:v>4.0999999999999996</c:v>
                </c:pt>
                <c:pt idx="55">
                  <c:v>4.0999999999999996</c:v>
                </c:pt>
                <c:pt idx="56">
                  <c:v>4.0999999999999996</c:v>
                </c:pt>
                <c:pt idx="57">
                  <c:v>4.0999999999999996</c:v>
                </c:pt>
                <c:pt idx="58">
                  <c:v>4.0999999999999996</c:v>
                </c:pt>
                <c:pt idx="59">
                  <c:v>4.0999999999999996</c:v>
                </c:pt>
                <c:pt idx="60">
                  <c:v>4.0999999999999996</c:v>
                </c:pt>
                <c:pt idx="61">
                  <c:v>4.0999999999999996</c:v>
                </c:pt>
                <c:pt idx="62">
                  <c:v>4.0999999999999996</c:v>
                </c:pt>
                <c:pt idx="63">
                  <c:v>4.0999999999999996</c:v>
                </c:pt>
                <c:pt idx="64">
                  <c:v>4.0999999999999996</c:v>
                </c:pt>
                <c:pt idx="65">
                  <c:v>4.0999999999999996</c:v>
                </c:pt>
                <c:pt idx="66">
                  <c:v>4.0999999999999996</c:v>
                </c:pt>
                <c:pt idx="67">
                  <c:v>4.0999999999999996</c:v>
                </c:pt>
                <c:pt idx="68">
                  <c:v>4.0999999999999996</c:v>
                </c:pt>
                <c:pt idx="69">
                  <c:v>4.0999999999999996</c:v>
                </c:pt>
                <c:pt idx="70">
                  <c:v>4.0999999999999996</c:v>
                </c:pt>
                <c:pt idx="71">
                  <c:v>4.0999999999999996</c:v>
                </c:pt>
                <c:pt idx="72">
                  <c:v>4.0999999999999996</c:v>
                </c:pt>
                <c:pt idx="73">
                  <c:v>4.0999999999999996</c:v>
                </c:pt>
                <c:pt idx="74">
                  <c:v>4.0999999999999996</c:v>
                </c:pt>
                <c:pt idx="75">
                  <c:v>4.0999999999999996</c:v>
                </c:pt>
                <c:pt idx="76">
                  <c:v>4.0999999999999996</c:v>
                </c:pt>
                <c:pt idx="77">
                  <c:v>4.0999999999999996</c:v>
                </c:pt>
                <c:pt idx="78">
                  <c:v>4.0999999999999996</c:v>
                </c:pt>
                <c:pt idx="79">
                  <c:v>4.0999999999999996</c:v>
                </c:pt>
                <c:pt idx="80">
                  <c:v>4.0999999999999996</c:v>
                </c:pt>
                <c:pt idx="81">
                  <c:v>4.0999999999999996</c:v>
                </c:pt>
                <c:pt idx="82">
                  <c:v>4.0999999999999996</c:v>
                </c:pt>
                <c:pt idx="83">
                  <c:v>4.0999999999999996</c:v>
                </c:pt>
                <c:pt idx="84">
                  <c:v>4.0999999999999996</c:v>
                </c:pt>
                <c:pt idx="85">
                  <c:v>4.0999999999999996</c:v>
                </c:pt>
                <c:pt idx="86">
                  <c:v>4.0999999999999996</c:v>
                </c:pt>
                <c:pt idx="87">
                  <c:v>4.0999999999999996</c:v>
                </c:pt>
                <c:pt idx="88">
                  <c:v>4.0999999999999996</c:v>
                </c:pt>
                <c:pt idx="89">
                  <c:v>4.0999999999999996</c:v>
                </c:pt>
                <c:pt idx="90">
                  <c:v>4.0999999999999996</c:v>
                </c:pt>
                <c:pt idx="91">
                  <c:v>4.0999999999999996</c:v>
                </c:pt>
                <c:pt idx="92">
                  <c:v>4.0999999999999996</c:v>
                </c:pt>
                <c:pt idx="93">
                  <c:v>4.0999999999999996</c:v>
                </c:pt>
                <c:pt idx="94">
                  <c:v>4.0999999999999996</c:v>
                </c:pt>
                <c:pt idx="95">
                  <c:v>4.0999999999999996</c:v>
                </c:pt>
                <c:pt idx="96">
                  <c:v>4.0999999999999996</c:v>
                </c:pt>
                <c:pt idx="97">
                  <c:v>4.0999999999999996</c:v>
                </c:pt>
                <c:pt idx="98">
                  <c:v>4.0999999999999996</c:v>
                </c:pt>
                <c:pt idx="99">
                  <c:v>4.0999999999999996</c:v>
                </c:pt>
                <c:pt idx="100">
                  <c:v>4.0999999999999996</c:v>
                </c:pt>
                <c:pt idx="101">
                  <c:v>4.0999999999999996</c:v>
                </c:pt>
                <c:pt idx="102">
                  <c:v>4.0999999999999996</c:v>
                </c:pt>
                <c:pt idx="103">
                  <c:v>4.0999999999999996</c:v>
                </c:pt>
                <c:pt idx="104">
                  <c:v>4.0999999999999996</c:v>
                </c:pt>
                <c:pt idx="105">
                  <c:v>4.0999999999999996</c:v>
                </c:pt>
                <c:pt idx="106">
                  <c:v>4.0999999999999996</c:v>
                </c:pt>
                <c:pt idx="107">
                  <c:v>4.0999999999999996</c:v>
                </c:pt>
                <c:pt idx="108">
                  <c:v>4.0999999999999996</c:v>
                </c:pt>
                <c:pt idx="109">
                  <c:v>4.0999999999999996</c:v>
                </c:pt>
                <c:pt idx="110">
                  <c:v>4.0999999999999996</c:v>
                </c:pt>
                <c:pt idx="111">
                  <c:v>4.0999999999999996</c:v>
                </c:pt>
                <c:pt idx="112">
                  <c:v>4.0999999999999996</c:v>
                </c:pt>
                <c:pt idx="113">
                  <c:v>4.0999999999999996</c:v>
                </c:pt>
                <c:pt idx="114">
                  <c:v>4.0999999999999996</c:v>
                </c:pt>
                <c:pt idx="115">
                  <c:v>4.0999999999999996</c:v>
                </c:pt>
                <c:pt idx="116">
                  <c:v>4.0999999999999996</c:v>
                </c:pt>
                <c:pt idx="117">
                  <c:v>4.0999999999999996</c:v>
                </c:pt>
                <c:pt idx="118">
                  <c:v>4.0999999999999996</c:v>
                </c:pt>
                <c:pt idx="119">
                  <c:v>4.0999999999999996</c:v>
                </c:pt>
                <c:pt idx="120">
                  <c:v>4.0999999999999996</c:v>
                </c:pt>
                <c:pt idx="121">
                  <c:v>4.0999999999999996</c:v>
                </c:pt>
                <c:pt idx="122">
                  <c:v>4.0999999999999996</c:v>
                </c:pt>
                <c:pt idx="123">
                  <c:v>4.0999999999999996</c:v>
                </c:pt>
                <c:pt idx="124">
                  <c:v>4.0999999999999996</c:v>
                </c:pt>
                <c:pt idx="125">
                  <c:v>4.0999999999999996</c:v>
                </c:pt>
                <c:pt idx="126">
                  <c:v>4.0999999999999996</c:v>
                </c:pt>
                <c:pt idx="127">
                  <c:v>4.0999999999999996</c:v>
                </c:pt>
                <c:pt idx="128">
                  <c:v>4.0999999999999996</c:v>
                </c:pt>
                <c:pt idx="129">
                  <c:v>4.0999999999999996</c:v>
                </c:pt>
                <c:pt idx="130">
                  <c:v>4.0999999999999996</c:v>
                </c:pt>
                <c:pt idx="131">
                  <c:v>4.0999999999999996</c:v>
                </c:pt>
                <c:pt idx="132">
                  <c:v>4.0999999999999996</c:v>
                </c:pt>
                <c:pt idx="133">
                  <c:v>4.0999999999999996</c:v>
                </c:pt>
                <c:pt idx="134">
                  <c:v>4.0999999999999996</c:v>
                </c:pt>
                <c:pt idx="135">
                  <c:v>4.0999999999999996</c:v>
                </c:pt>
                <c:pt idx="136">
                  <c:v>4.0999999999999996</c:v>
                </c:pt>
                <c:pt idx="137">
                  <c:v>4.0999999999999996</c:v>
                </c:pt>
                <c:pt idx="138">
                  <c:v>4.0999999999999996</c:v>
                </c:pt>
                <c:pt idx="139">
                  <c:v>4.0999999999999996</c:v>
                </c:pt>
                <c:pt idx="140">
                  <c:v>4.0999999999999996</c:v>
                </c:pt>
                <c:pt idx="141">
                  <c:v>4.0999999999999996</c:v>
                </c:pt>
                <c:pt idx="142">
                  <c:v>4.0999999999999996</c:v>
                </c:pt>
                <c:pt idx="143">
                  <c:v>4.0999999999999996</c:v>
                </c:pt>
                <c:pt idx="144">
                  <c:v>4.0999999999999996</c:v>
                </c:pt>
                <c:pt idx="145">
                  <c:v>4.0999999999999996</c:v>
                </c:pt>
                <c:pt idx="146">
                  <c:v>4.0999999999999996</c:v>
                </c:pt>
                <c:pt idx="147">
                  <c:v>4.0999999999999996</c:v>
                </c:pt>
                <c:pt idx="148">
                  <c:v>4.0999999999999996</c:v>
                </c:pt>
                <c:pt idx="149">
                  <c:v>4.0999999999999996</c:v>
                </c:pt>
                <c:pt idx="150">
                  <c:v>4.0999999999999996</c:v>
                </c:pt>
                <c:pt idx="151">
                  <c:v>4.0999999999999996</c:v>
                </c:pt>
                <c:pt idx="152">
                  <c:v>4.0999999999999996</c:v>
                </c:pt>
                <c:pt idx="153">
                  <c:v>4.0999999999999996</c:v>
                </c:pt>
                <c:pt idx="154">
                  <c:v>4.0999999999999996</c:v>
                </c:pt>
                <c:pt idx="155">
                  <c:v>4.0999999999999996</c:v>
                </c:pt>
                <c:pt idx="156">
                  <c:v>4.0999999999999996</c:v>
                </c:pt>
                <c:pt idx="157">
                  <c:v>4.0999999999999996</c:v>
                </c:pt>
                <c:pt idx="158">
                  <c:v>4.0999999999999996</c:v>
                </c:pt>
                <c:pt idx="159">
                  <c:v>4.0999999999999996</c:v>
                </c:pt>
                <c:pt idx="160">
                  <c:v>4.0999999999999996</c:v>
                </c:pt>
                <c:pt idx="161">
                  <c:v>4.0999999999999996</c:v>
                </c:pt>
                <c:pt idx="162">
                  <c:v>4.0999999999999996</c:v>
                </c:pt>
                <c:pt idx="163">
                  <c:v>4.0999999999999996</c:v>
                </c:pt>
                <c:pt idx="164">
                  <c:v>4.0999999999999996</c:v>
                </c:pt>
                <c:pt idx="165">
                  <c:v>4.0999999999999996</c:v>
                </c:pt>
                <c:pt idx="166">
                  <c:v>4.0999999999999996</c:v>
                </c:pt>
                <c:pt idx="167">
                  <c:v>4.0999999999999996</c:v>
                </c:pt>
                <c:pt idx="168">
                  <c:v>4.0999999999999996</c:v>
                </c:pt>
                <c:pt idx="169">
                  <c:v>4.0999999999999996</c:v>
                </c:pt>
                <c:pt idx="170">
                  <c:v>4.0999999999999996</c:v>
                </c:pt>
                <c:pt idx="171">
                  <c:v>4.0999999999999996</c:v>
                </c:pt>
                <c:pt idx="172">
                  <c:v>4.0999999999999996</c:v>
                </c:pt>
                <c:pt idx="173">
                  <c:v>4.0999999999999996</c:v>
                </c:pt>
                <c:pt idx="174">
                  <c:v>4.0999999999999996</c:v>
                </c:pt>
                <c:pt idx="175">
                  <c:v>4.0999999999999996</c:v>
                </c:pt>
                <c:pt idx="176">
                  <c:v>4.0999999999999996</c:v>
                </c:pt>
                <c:pt idx="177">
                  <c:v>4.0999999999999996</c:v>
                </c:pt>
                <c:pt idx="178">
                  <c:v>4.0999999999999996</c:v>
                </c:pt>
                <c:pt idx="179">
                  <c:v>4.0999999999999996</c:v>
                </c:pt>
                <c:pt idx="180">
                  <c:v>4.0999999999999996</c:v>
                </c:pt>
                <c:pt idx="181">
                  <c:v>4.0999999999999996</c:v>
                </c:pt>
                <c:pt idx="182">
                  <c:v>4.0999999999999996</c:v>
                </c:pt>
                <c:pt idx="183">
                  <c:v>4.0999999999999996</c:v>
                </c:pt>
                <c:pt idx="184">
                  <c:v>4.0999999999999996</c:v>
                </c:pt>
                <c:pt idx="185">
                  <c:v>4.0999999999999996</c:v>
                </c:pt>
                <c:pt idx="186">
                  <c:v>4.0999999999999996</c:v>
                </c:pt>
                <c:pt idx="187">
                  <c:v>4.0999999999999996</c:v>
                </c:pt>
                <c:pt idx="188">
                  <c:v>4.0999999999999996</c:v>
                </c:pt>
                <c:pt idx="189">
                  <c:v>4.0999999999999996</c:v>
                </c:pt>
                <c:pt idx="190">
                  <c:v>4.0999999999999996</c:v>
                </c:pt>
                <c:pt idx="191">
                  <c:v>4.0999999999999996</c:v>
                </c:pt>
                <c:pt idx="192">
                  <c:v>4.0999999999999996</c:v>
                </c:pt>
                <c:pt idx="193">
                  <c:v>4.0999999999999996</c:v>
                </c:pt>
                <c:pt idx="194">
                  <c:v>4.0999999999999996</c:v>
                </c:pt>
                <c:pt idx="195">
                  <c:v>4.0999999999999996</c:v>
                </c:pt>
                <c:pt idx="196">
                  <c:v>4.0999999999999996</c:v>
                </c:pt>
                <c:pt idx="197">
                  <c:v>4.0999999999999996</c:v>
                </c:pt>
                <c:pt idx="198">
                  <c:v>4.0999999999999996</c:v>
                </c:pt>
                <c:pt idx="199">
                  <c:v>4.0999999999999996</c:v>
                </c:pt>
                <c:pt idx="200">
                  <c:v>4.0999999999999996</c:v>
                </c:pt>
                <c:pt idx="201">
                  <c:v>4.0999999999999996</c:v>
                </c:pt>
                <c:pt idx="202">
                  <c:v>4.0999999999999996</c:v>
                </c:pt>
                <c:pt idx="203">
                  <c:v>4.0999999999999996</c:v>
                </c:pt>
                <c:pt idx="204">
                  <c:v>4.0999999999999996</c:v>
                </c:pt>
                <c:pt idx="205">
                  <c:v>4.0999999999999996</c:v>
                </c:pt>
                <c:pt idx="206">
                  <c:v>4.0999999999999996</c:v>
                </c:pt>
                <c:pt idx="207">
                  <c:v>4.0999999999999996</c:v>
                </c:pt>
                <c:pt idx="208">
                  <c:v>4.0999999999999996</c:v>
                </c:pt>
                <c:pt idx="209">
                  <c:v>4.0999999999999996</c:v>
                </c:pt>
                <c:pt idx="210">
                  <c:v>4.0999999999999996</c:v>
                </c:pt>
                <c:pt idx="211">
                  <c:v>4.0999999999999996</c:v>
                </c:pt>
                <c:pt idx="212">
                  <c:v>4.0999999999999996</c:v>
                </c:pt>
                <c:pt idx="213">
                  <c:v>4.0999999999999996</c:v>
                </c:pt>
                <c:pt idx="214">
                  <c:v>4.0999999999999996</c:v>
                </c:pt>
                <c:pt idx="215">
                  <c:v>4.0999999999999996</c:v>
                </c:pt>
                <c:pt idx="216">
                  <c:v>4.0999999999999996</c:v>
                </c:pt>
                <c:pt idx="217">
                  <c:v>4.0999999999999996</c:v>
                </c:pt>
                <c:pt idx="218">
                  <c:v>4.0999999999999996</c:v>
                </c:pt>
                <c:pt idx="219">
                  <c:v>4.0999999999999996</c:v>
                </c:pt>
                <c:pt idx="220">
                  <c:v>4.0999999999999996</c:v>
                </c:pt>
                <c:pt idx="221">
                  <c:v>4.0999999999999996</c:v>
                </c:pt>
                <c:pt idx="222">
                  <c:v>4.0999999999999996</c:v>
                </c:pt>
                <c:pt idx="223">
                  <c:v>4.0999999999999996</c:v>
                </c:pt>
                <c:pt idx="224">
                  <c:v>4.0999999999999996</c:v>
                </c:pt>
                <c:pt idx="225">
                  <c:v>4.0999999999999996</c:v>
                </c:pt>
                <c:pt idx="226">
                  <c:v>4.0999999999999996</c:v>
                </c:pt>
                <c:pt idx="227">
                  <c:v>4.0999999999999996</c:v>
                </c:pt>
                <c:pt idx="228">
                  <c:v>4.0999999999999996</c:v>
                </c:pt>
                <c:pt idx="229">
                  <c:v>4.0999999999999996</c:v>
                </c:pt>
                <c:pt idx="230">
                  <c:v>4.0999999999999996</c:v>
                </c:pt>
                <c:pt idx="231">
                  <c:v>4.0999999999999996</c:v>
                </c:pt>
                <c:pt idx="232">
                  <c:v>4.0999999999999996</c:v>
                </c:pt>
                <c:pt idx="233">
                  <c:v>4.0999999999999996</c:v>
                </c:pt>
                <c:pt idx="234">
                  <c:v>4.0999999999999996</c:v>
                </c:pt>
                <c:pt idx="235">
                  <c:v>4.0999999999999996</c:v>
                </c:pt>
                <c:pt idx="236">
                  <c:v>4.0999999999999996</c:v>
                </c:pt>
                <c:pt idx="237">
                  <c:v>4.0999999999999996</c:v>
                </c:pt>
                <c:pt idx="238">
                  <c:v>4.0999999999999996</c:v>
                </c:pt>
                <c:pt idx="239">
                  <c:v>4.0999999999999996</c:v>
                </c:pt>
                <c:pt idx="240">
                  <c:v>4.0999999999999996</c:v>
                </c:pt>
                <c:pt idx="241">
                  <c:v>4.0999999999999996</c:v>
                </c:pt>
                <c:pt idx="242">
                  <c:v>4.0999999999999996</c:v>
                </c:pt>
                <c:pt idx="243">
                  <c:v>4.0999999999999996</c:v>
                </c:pt>
                <c:pt idx="244">
                  <c:v>4.0999999999999996</c:v>
                </c:pt>
                <c:pt idx="245">
                  <c:v>4.0999999999999996</c:v>
                </c:pt>
                <c:pt idx="246">
                  <c:v>4.0999999999999996</c:v>
                </c:pt>
                <c:pt idx="247">
                  <c:v>4.0999999999999996</c:v>
                </c:pt>
                <c:pt idx="248">
                  <c:v>4.0999999999999996</c:v>
                </c:pt>
                <c:pt idx="249">
                  <c:v>4.0999999999999996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'51285_Duty'!$AR$128</c:f>
              <c:strCache>
                <c:ptCount val="1"/>
                <c:pt idx="0">
                  <c:v>UVLO-ON_typ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'51285_Duty'!$B$129:$B$378</c:f>
              <c:numCache>
                <c:formatCode>0.00_);[Red]\(0.00\)</c:formatCode>
                <c:ptCount val="250"/>
                <c:pt idx="0">
                  <c:v>3.5</c:v>
                </c:pt>
                <c:pt idx="1">
                  <c:v>3.52</c:v>
                </c:pt>
                <c:pt idx="2">
                  <c:v>3.54</c:v>
                </c:pt>
                <c:pt idx="3">
                  <c:v>3.56</c:v>
                </c:pt>
                <c:pt idx="4">
                  <c:v>3.58</c:v>
                </c:pt>
                <c:pt idx="5">
                  <c:v>3.6</c:v>
                </c:pt>
                <c:pt idx="6">
                  <c:v>3.62</c:v>
                </c:pt>
                <c:pt idx="7">
                  <c:v>3.64</c:v>
                </c:pt>
                <c:pt idx="8">
                  <c:v>3.66</c:v>
                </c:pt>
                <c:pt idx="9">
                  <c:v>3.68</c:v>
                </c:pt>
                <c:pt idx="10">
                  <c:v>3.7</c:v>
                </c:pt>
                <c:pt idx="11">
                  <c:v>3.72</c:v>
                </c:pt>
                <c:pt idx="12">
                  <c:v>3.74</c:v>
                </c:pt>
                <c:pt idx="13">
                  <c:v>3.7600000000000002</c:v>
                </c:pt>
                <c:pt idx="14">
                  <c:v>3.7800000000000002</c:v>
                </c:pt>
                <c:pt idx="15">
                  <c:v>3.8000000000000003</c:v>
                </c:pt>
                <c:pt idx="16">
                  <c:v>3.8200000000000003</c:v>
                </c:pt>
                <c:pt idx="17">
                  <c:v>3.8400000000000003</c:v>
                </c:pt>
                <c:pt idx="18">
                  <c:v>3.8600000000000003</c:v>
                </c:pt>
                <c:pt idx="19">
                  <c:v>3.8800000000000003</c:v>
                </c:pt>
                <c:pt idx="20">
                  <c:v>3.9000000000000004</c:v>
                </c:pt>
                <c:pt idx="21">
                  <c:v>3.9200000000000004</c:v>
                </c:pt>
                <c:pt idx="22">
                  <c:v>3.9400000000000004</c:v>
                </c:pt>
                <c:pt idx="23">
                  <c:v>3.9600000000000004</c:v>
                </c:pt>
                <c:pt idx="24">
                  <c:v>3.9800000000000004</c:v>
                </c:pt>
                <c:pt idx="25">
                  <c:v>4</c:v>
                </c:pt>
                <c:pt idx="26">
                  <c:v>4.0199999999999996</c:v>
                </c:pt>
                <c:pt idx="27">
                  <c:v>4.0399999999999991</c:v>
                </c:pt>
                <c:pt idx="28">
                  <c:v>4.0599999999999987</c:v>
                </c:pt>
                <c:pt idx="29">
                  <c:v>4.0799999999999983</c:v>
                </c:pt>
                <c:pt idx="30">
                  <c:v>4.0999999999999979</c:v>
                </c:pt>
                <c:pt idx="31">
                  <c:v>4.1199999999999974</c:v>
                </c:pt>
                <c:pt idx="32">
                  <c:v>4.139999999999997</c:v>
                </c:pt>
                <c:pt idx="33">
                  <c:v>4.1599999999999966</c:v>
                </c:pt>
                <c:pt idx="34">
                  <c:v>4.1799999999999962</c:v>
                </c:pt>
                <c:pt idx="35">
                  <c:v>4.1999999999999957</c:v>
                </c:pt>
                <c:pt idx="36">
                  <c:v>4.2199999999999953</c:v>
                </c:pt>
                <c:pt idx="37">
                  <c:v>4.2399999999999949</c:v>
                </c:pt>
                <c:pt idx="38">
                  <c:v>4.2599999999999945</c:v>
                </c:pt>
                <c:pt idx="39">
                  <c:v>4.279999999999994</c:v>
                </c:pt>
                <c:pt idx="40">
                  <c:v>4.2999999999999936</c:v>
                </c:pt>
                <c:pt idx="41">
                  <c:v>4.3199999999999932</c:v>
                </c:pt>
                <c:pt idx="42">
                  <c:v>4.3399999999999928</c:v>
                </c:pt>
                <c:pt idx="43">
                  <c:v>4.3599999999999923</c:v>
                </c:pt>
                <c:pt idx="44">
                  <c:v>4.3799999999999919</c:v>
                </c:pt>
                <c:pt idx="45">
                  <c:v>4.3999999999999915</c:v>
                </c:pt>
                <c:pt idx="46">
                  <c:v>4.419999999999991</c:v>
                </c:pt>
                <c:pt idx="47">
                  <c:v>4.4399999999999906</c:v>
                </c:pt>
                <c:pt idx="48">
                  <c:v>4.4599999999999902</c:v>
                </c:pt>
                <c:pt idx="49">
                  <c:v>4.4799999999999898</c:v>
                </c:pt>
                <c:pt idx="50">
                  <c:v>4.4999999999999893</c:v>
                </c:pt>
                <c:pt idx="51">
                  <c:v>4.5199999999999889</c:v>
                </c:pt>
                <c:pt idx="52">
                  <c:v>4.5399999999999885</c:v>
                </c:pt>
                <c:pt idx="53">
                  <c:v>4.5599999999999881</c:v>
                </c:pt>
                <c:pt idx="54">
                  <c:v>4.5799999999999876</c:v>
                </c:pt>
                <c:pt idx="55">
                  <c:v>4.5999999999999872</c:v>
                </c:pt>
                <c:pt idx="56">
                  <c:v>4.6199999999999868</c:v>
                </c:pt>
                <c:pt idx="57">
                  <c:v>4.6399999999999864</c:v>
                </c:pt>
                <c:pt idx="58">
                  <c:v>4.6599999999999859</c:v>
                </c:pt>
                <c:pt idx="59">
                  <c:v>4.6799999999999855</c:v>
                </c:pt>
                <c:pt idx="60">
                  <c:v>4.6999999999999851</c:v>
                </c:pt>
                <c:pt idx="61">
                  <c:v>4.7199999999999847</c:v>
                </c:pt>
                <c:pt idx="62">
                  <c:v>4.7399999999999842</c:v>
                </c:pt>
                <c:pt idx="63">
                  <c:v>4.7599999999999838</c:v>
                </c:pt>
                <c:pt idx="64">
                  <c:v>4.7799999999999834</c:v>
                </c:pt>
                <c:pt idx="65">
                  <c:v>4.7999999999999829</c:v>
                </c:pt>
                <c:pt idx="66">
                  <c:v>4.8199999999999825</c:v>
                </c:pt>
                <c:pt idx="67">
                  <c:v>4.8399999999999821</c:v>
                </c:pt>
                <c:pt idx="68">
                  <c:v>4.8599999999999817</c:v>
                </c:pt>
                <c:pt idx="69">
                  <c:v>4.8799999999999812</c:v>
                </c:pt>
                <c:pt idx="70">
                  <c:v>4.8999999999999808</c:v>
                </c:pt>
                <c:pt idx="71">
                  <c:v>4.9199999999999804</c:v>
                </c:pt>
                <c:pt idx="72">
                  <c:v>4.93999999999998</c:v>
                </c:pt>
                <c:pt idx="73">
                  <c:v>4.9599999999999795</c:v>
                </c:pt>
                <c:pt idx="74">
                  <c:v>4.9799999999999791</c:v>
                </c:pt>
                <c:pt idx="75">
                  <c:v>4.9999999999999787</c:v>
                </c:pt>
                <c:pt idx="76">
                  <c:v>5.0199999999999783</c:v>
                </c:pt>
                <c:pt idx="77">
                  <c:v>5.0399999999999778</c:v>
                </c:pt>
                <c:pt idx="78">
                  <c:v>5.0599999999999774</c:v>
                </c:pt>
                <c:pt idx="79">
                  <c:v>5.079999999999977</c:v>
                </c:pt>
                <c:pt idx="80">
                  <c:v>5.0999999999999766</c:v>
                </c:pt>
                <c:pt idx="81">
                  <c:v>5.1199999999999761</c:v>
                </c:pt>
                <c:pt idx="82">
                  <c:v>5.1399999999999757</c:v>
                </c:pt>
                <c:pt idx="83">
                  <c:v>5.1599999999999753</c:v>
                </c:pt>
                <c:pt idx="84">
                  <c:v>5.1799999999999748</c:v>
                </c:pt>
                <c:pt idx="85">
                  <c:v>5.1999999999999744</c:v>
                </c:pt>
                <c:pt idx="86">
                  <c:v>5.219999999999974</c:v>
                </c:pt>
                <c:pt idx="87">
                  <c:v>5.2399999999999736</c:v>
                </c:pt>
                <c:pt idx="88">
                  <c:v>5.2599999999999731</c:v>
                </c:pt>
                <c:pt idx="89">
                  <c:v>5.2799999999999727</c:v>
                </c:pt>
                <c:pt idx="90">
                  <c:v>5.2999999999999723</c:v>
                </c:pt>
                <c:pt idx="91">
                  <c:v>5.3199999999999719</c:v>
                </c:pt>
                <c:pt idx="92">
                  <c:v>5.3399999999999714</c:v>
                </c:pt>
                <c:pt idx="93">
                  <c:v>5.359999999999971</c:v>
                </c:pt>
                <c:pt idx="94">
                  <c:v>5.3799999999999706</c:v>
                </c:pt>
                <c:pt idx="95">
                  <c:v>5.3999999999999702</c:v>
                </c:pt>
                <c:pt idx="96">
                  <c:v>5.4199999999999697</c:v>
                </c:pt>
                <c:pt idx="97">
                  <c:v>5.4399999999999693</c:v>
                </c:pt>
                <c:pt idx="98">
                  <c:v>5.4599999999999689</c:v>
                </c:pt>
                <c:pt idx="99">
                  <c:v>5.4799999999999685</c:v>
                </c:pt>
                <c:pt idx="100">
                  <c:v>5.499999999999968</c:v>
                </c:pt>
                <c:pt idx="101">
                  <c:v>5.5199999999999676</c:v>
                </c:pt>
                <c:pt idx="102">
                  <c:v>5.5399999999999672</c:v>
                </c:pt>
                <c:pt idx="103">
                  <c:v>5.5599999999999667</c:v>
                </c:pt>
                <c:pt idx="104">
                  <c:v>5.5799999999999663</c:v>
                </c:pt>
                <c:pt idx="105">
                  <c:v>5.5999999999999659</c:v>
                </c:pt>
                <c:pt idx="106">
                  <c:v>5.6199999999999655</c:v>
                </c:pt>
                <c:pt idx="107">
                  <c:v>5.639999999999965</c:v>
                </c:pt>
                <c:pt idx="108">
                  <c:v>5.6599999999999646</c:v>
                </c:pt>
                <c:pt idx="109">
                  <c:v>5.6799999999999642</c:v>
                </c:pt>
                <c:pt idx="110">
                  <c:v>5.6999999999999638</c:v>
                </c:pt>
                <c:pt idx="111">
                  <c:v>5.7199999999999633</c:v>
                </c:pt>
                <c:pt idx="112">
                  <c:v>5.7399999999999629</c:v>
                </c:pt>
                <c:pt idx="113">
                  <c:v>5.7599999999999625</c:v>
                </c:pt>
                <c:pt idx="114">
                  <c:v>5.7799999999999621</c:v>
                </c:pt>
                <c:pt idx="115">
                  <c:v>5.7999999999999616</c:v>
                </c:pt>
                <c:pt idx="116">
                  <c:v>5.8199999999999612</c:v>
                </c:pt>
                <c:pt idx="117">
                  <c:v>5.8399999999999608</c:v>
                </c:pt>
                <c:pt idx="118">
                  <c:v>5.8599999999999604</c:v>
                </c:pt>
                <c:pt idx="119">
                  <c:v>5.8799999999999599</c:v>
                </c:pt>
                <c:pt idx="120">
                  <c:v>5.8999999999999595</c:v>
                </c:pt>
                <c:pt idx="121">
                  <c:v>5.9199999999999591</c:v>
                </c:pt>
                <c:pt idx="122">
                  <c:v>5.9399999999999586</c:v>
                </c:pt>
                <c:pt idx="123">
                  <c:v>5.9599999999999582</c:v>
                </c:pt>
                <c:pt idx="124">
                  <c:v>5.9799999999999578</c:v>
                </c:pt>
                <c:pt idx="125">
                  <c:v>5.9999999999999574</c:v>
                </c:pt>
                <c:pt idx="126">
                  <c:v>6.0199999999999569</c:v>
                </c:pt>
                <c:pt idx="127">
                  <c:v>6.0399999999999565</c:v>
                </c:pt>
                <c:pt idx="128">
                  <c:v>6.0599999999999561</c:v>
                </c:pt>
                <c:pt idx="129">
                  <c:v>6.0799999999999557</c:v>
                </c:pt>
                <c:pt idx="130">
                  <c:v>6.0999999999999552</c:v>
                </c:pt>
                <c:pt idx="131">
                  <c:v>6.1199999999999548</c:v>
                </c:pt>
                <c:pt idx="132">
                  <c:v>6.1399999999999544</c:v>
                </c:pt>
                <c:pt idx="133">
                  <c:v>6.159999999999954</c:v>
                </c:pt>
                <c:pt idx="134">
                  <c:v>6.1799999999999535</c:v>
                </c:pt>
                <c:pt idx="135">
                  <c:v>6.1999999999999531</c:v>
                </c:pt>
                <c:pt idx="136">
                  <c:v>6.2199999999999527</c:v>
                </c:pt>
                <c:pt idx="137">
                  <c:v>6.2399999999999523</c:v>
                </c:pt>
                <c:pt idx="138">
                  <c:v>6.2599999999999518</c:v>
                </c:pt>
                <c:pt idx="139">
                  <c:v>6.2799999999999514</c:v>
                </c:pt>
                <c:pt idx="140">
                  <c:v>6.299999999999951</c:v>
                </c:pt>
                <c:pt idx="141">
                  <c:v>6.3199999999999505</c:v>
                </c:pt>
                <c:pt idx="142">
                  <c:v>6.3399999999999501</c:v>
                </c:pt>
                <c:pt idx="143">
                  <c:v>6.3599999999999497</c:v>
                </c:pt>
                <c:pt idx="144">
                  <c:v>6.3799999999999493</c:v>
                </c:pt>
                <c:pt idx="145">
                  <c:v>6.3999999999999488</c:v>
                </c:pt>
                <c:pt idx="146">
                  <c:v>6.4199999999999484</c:v>
                </c:pt>
                <c:pt idx="147">
                  <c:v>6.439999999999948</c:v>
                </c:pt>
                <c:pt idx="148">
                  <c:v>6.4599999999999476</c:v>
                </c:pt>
                <c:pt idx="149">
                  <c:v>6.4799999999999471</c:v>
                </c:pt>
                <c:pt idx="150">
                  <c:v>6.4999999999999467</c:v>
                </c:pt>
                <c:pt idx="151">
                  <c:v>6.5199999999999463</c:v>
                </c:pt>
                <c:pt idx="152">
                  <c:v>6.5399999999999459</c:v>
                </c:pt>
                <c:pt idx="153">
                  <c:v>6.5599999999999454</c:v>
                </c:pt>
                <c:pt idx="154">
                  <c:v>6.579999999999945</c:v>
                </c:pt>
                <c:pt idx="155">
                  <c:v>6.5999999999999446</c:v>
                </c:pt>
                <c:pt idx="156">
                  <c:v>6.6199999999999442</c:v>
                </c:pt>
                <c:pt idx="157">
                  <c:v>6.6399999999999437</c:v>
                </c:pt>
                <c:pt idx="158">
                  <c:v>6.6599999999999433</c:v>
                </c:pt>
                <c:pt idx="159">
                  <c:v>6.6799999999999429</c:v>
                </c:pt>
                <c:pt idx="160">
                  <c:v>6.6999999999999424</c:v>
                </c:pt>
                <c:pt idx="161">
                  <c:v>6.719999999999942</c:v>
                </c:pt>
                <c:pt idx="162">
                  <c:v>6.7399999999999416</c:v>
                </c:pt>
                <c:pt idx="163">
                  <c:v>6.7599999999999412</c:v>
                </c:pt>
                <c:pt idx="164">
                  <c:v>6.7799999999999407</c:v>
                </c:pt>
                <c:pt idx="165">
                  <c:v>6.7999999999999403</c:v>
                </c:pt>
                <c:pt idx="166">
                  <c:v>6.8199999999999399</c:v>
                </c:pt>
                <c:pt idx="167">
                  <c:v>6.8399999999999395</c:v>
                </c:pt>
                <c:pt idx="168">
                  <c:v>6.859999999999939</c:v>
                </c:pt>
                <c:pt idx="169">
                  <c:v>6.8799999999999386</c:v>
                </c:pt>
                <c:pt idx="170">
                  <c:v>6.8999999999999382</c:v>
                </c:pt>
                <c:pt idx="171">
                  <c:v>6.9199999999999378</c:v>
                </c:pt>
                <c:pt idx="172">
                  <c:v>6.9399999999999373</c:v>
                </c:pt>
                <c:pt idx="173">
                  <c:v>6.9599999999999369</c:v>
                </c:pt>
                <c:pt idx="174">
                  <c:v>6.9799999999999365</c:v>
                </c:pt>
                <c:pt idx="175">
                  <c:v>6.9999999999999361</c:v>
                </c:pt>
                <c:pt idx="176">
                  <c:v>7.0199999999999356</c:v>
                </c:pt>
                <c:pt idx="177">
                  <c:v>7.0399999999999352</c:v>
                </c:pt>
                <c:pt idx="178">
                  <c:v>7.0599999999999348</c:v>
                </c:pt>
                <c:pt idx="179">
                  <c:v>7.0799999999999343</c:v>
                </c:pt>
                <c:pt idx="180">
                  <c:v>7.0999999999999339</c:v>
                </c:pt>
                <c:pt idx="181">
                  <c:v>7.1199999999999335</c:v>
                </c:pt>
                <c:pt idx="182">
                  <c:v>7.1399999999999331</c:v>
                </c:pt>
                <c:pt idx="183">
                  <c:v>7.1599999999999326</c:v>
                </c:pt>
                <c:pt idx="184">
                  <c:v>7.1799999999999322</c:v>
                </c:pt>
                <c:pt idx="185">
                  <c:v>7.1999999999999318</c:v>
                </c:pt>
                <c:pt idx="186">
                  <c:v>7.2199999999999314</c:v>
                </c:pt>
                <c:pt idx="187">
                  <c:v>7.2399999999999309</c:v>
                </c:pt>
                <c:pt idx="188">
                  <c:v>7.2599999999999305</c:v>
                </c:pt>
                <c:pt idx="189">
                  <c:v>7.2799999999999301</c:v>
                </c:pt>
                <c:pt idx="190">
                  <c:v>7.2999999999999297</c:v>
                </c:pt>
                <c:pt idx="191">
                  <c:v>7.3199999999999292</c:v>
                </c:pt>
                <c:pt idx="192">
                  <c:v>7.3399999999999288</c:v>
                </c:pt>
                <c:pt idx="193">
                  <c:v>7.3599999999999284</c:v>
                </c:pt>
                <c:pt idx="194">
                  <c:v>7.379999999999928</c:v>
                </c:pt>
                <c:pt idx="195">
                  <c:v>7.3999999999999275</c:v>
                </c:pt>
                <c:pt idx="196">
                  <c:v>7.4199999999999271</c:v>
                </c:pt>
                <c:pt idx="197">
                  <c:v>7.4399999999999267</c:v>
                </c:pt>
                <c:pt idx="198">
                  <c:v>7.4599999999999262</c:v>
                </c:pt>
                <c:pt idx="199">
                  <c:v>7.4799999999999258</c:v>
                </c:pt>
                <c:pt idx="200">
                  <c:v>7.4999999999999254</c:v>
                </c:pt>
                <c:pt idx="201">
                  <c:v>7.519999999999925</c:v>
                </c:pt>
                <c:pt idx="202">
                  <c:v>7.5399999999999245</c:v>
                </c:pt>
                <c:pt idx="203">
                  <c:v>7.5599999999999241</c:v>
                </c:pt>
                <c:pt idx="204">
                  <c:v>7.5799999999999237</c:v>
                </c:pt>
                <c:pt idx="205">
                  <c:v>7.5999999999999233</c:v>
                </c:pt>
                <c:pt idx="206">
                  <c:v>7.6199999999999228</c:v>
                </c:pt>
                <c:pt idx="207">
                  <c:v>7.6399999999999224</c:v>
                </c:pt>
                <c:pt idx="208">
                  <c:v>7.659999999999922</c:v>
                </c:pt>
                <c:pt idx="209">
                  <c:v>7.6799999999999216</c:v>
                </c:pt>
                <c:pt idx="210">
                  <c:v>7.6999999999999211</c:v>
                </c:pt>
                <c:pt idx="211">
                  <c:v>7.7199999999999207</c:v>
                </c:pt>
                <c:pt idx="212">
                  <c:v>7.7399999999999203</c:v>
                </c:pt>
                <c:pt idx="213">
                  <c:v>7.7599999999999199</c:v>
                </c:pt>
                <c:pt idx="214">
                  <c:v>7.7799999999999194</c:v>
                </c:pt>
                <c:pt idx="215">
                  <c:v>7.799999999999919</c:v>
                </c:pt>
                <c:pt idx="216">
                  <c:v>7.8199999999999186</c:v>
                </c:pt>
                <c:pt idx="217">
                  <c:v>7.8399999999999181</c:v>
                </c:pt>
                <c:pt idx="218">
                  <c:v>7.8599999999999177</c:v>
                </c:pt>
                <c:pt idx="219">
                  <c:v>7.8799999999999173</c:v>
                </c:pt>
                <c:pt idx="220">
                  <c:v>7.8999999999999169</c:v>
                </c:pt>
                <c:pt idx="221">
                  <c:v>7.9199999999999164</c:v>
                </c:pt>
                <c:pt idx="222">
                  <c:v>7.939999999999916</c:v>
                </c:pt>
                <c:pt idx="223">
                  <c:v>7.9599999999999156</c:v>
                </c:pt>
                <c:pt idx="224">
                  <c:v>7.9799999999999152</c:v>
                </c:pt>
                <c:pt idx="225">
                  <c:v>7.9999999999999147</c:v>
                </c:pt>
                <c:pt idx="226">
                  <c:v>8.4999999999999147</c:v>
                </c:pt>
                <c:pt idx="227">
                  <c:v>8.9999999999999147</c:v>
                </c:pt>
                <c:pt idx="228">
                  <c:v>9.4999999999999147</c:v>
                </c:pt>
                <c:pt idx="229">
                  <c:v>9.9999999999999147</c:v>
                </c:pt>
                <c:pt idx="230">
                  <c:v>10.499999999999915</c:v>
                </c:pt>
                <c:pt idx="231">
                  <c:v>10.999999999999915</c:v>
                </c:pt>
                <c:pt idx="232">
                  <c:v>11.499999999999915</c:v>
                </c:pt>
                <c:pt idx="233">
                  <c:v>11.999999999999915</c:v>
                </c:pt>
                <c:pt idx="234">
                  <c:v>12.499999999999915</c:v>
                </c:pt>
                <c:pt idx="235">
                  <c:v>12.999999999999915</c:v>
                </c:pt>
                <c:pt idx="236">
                  <c:v>13.499999999999915</c:v>
                </c:pt>
                <c:pt idx="237">
                  <c:v>13.999999999999915</c:v>
                </c:pt>
                <c:pt idx="238">
                  <c:v>14.499999999999915</c:v>
                </c:pt>
                <c:pt idx="239">
                  <c:v>14.999999999999915</c:v>
                </c:pt>
                <c:pt idx="240">
                  <c:v>15.499999999999915</c:v>
                </c:pt>
                <c:pt idx="241">
                  <c:v>15.999999999999915</c:v>
                </c:pt>
                <c:pt idx="242">
                  <c:v>16.499999999999915</c:v>
                </c:pt>
                <c:pt idx="243">
                  <c:v>16.999999999999915</c:v>
                </c:pt>
                <c:pt idx="244">
                  <c:v>17.499999999999915</c:v>
                </c:pt>
                <c:pt idx="245">
                  <c:v>17.999999999999915</c:v>
                </c:pt>
                <c:pt idx="246">
                  <c:v>18.499999999999915</c:v>
                </c:pt>
                <c:pt idx="247">
                  <c:v>18.999999999999915</c:v>
                </c:pt>
                <c:pt idx="248">
                  <c:v>19.499999999999915</c:v>
                </c:pt>
                <c:pt idx="249">
                  <c:v>19.999999999999915</c:v>
                </c:pt>
              </c:numCache>
            </c:numRef>
          </c:xVal>
          <c:yVal>
            <c:numRef>
              <c:f>'51285_Duty'!$AR$129:$AR$378</c:f>
              <c:numCache>
                <c:formatCode>0.0000_);[Red]\(0.0000\)</c:formatCode>
                <c:ptCount val="250"/>
                <c:pt idx="0">
                  <c:v>4.2</c:v>
                </c:pt>
                <c:pt idx="1">
                  <c:v>4.2</c:v>
                </c:pt>
                <c:pt idx="2">
                  <c:v>4.2</c:v>
                </c:pt>
                <c:pt idx="3">
                  <c:v>4.2</c:v>
                </c:pt>
                <c:pt idx="4">
                  <c:v>4.2</c:v>
                </c:pt>
                <c:pt idx="5">
                  <c:v>4.2</c:v>
                </c:pt>
                <c:pt idx="6">
                  <c:v>4.2</c:v>
                </c:pt>
                <c:pt idx="7">
                  <c:v>4.2</c:v>
                </c:pt>
                <c:pt idx="8">
                  <c:v>4.2</c:v>
                </c:pt>
                <c:pt idx="9">
                  <c:v>4.2</c:v>
                </c:pt>
                <c:pt idx="10">
                  <c:v>4.2</c:v>
                </c:pt>
                <c:pt idx="11">
                  <c:v>4.2</c:v>
                </c:pt>
                <c:pt idx="12">
                  <c:v>4.2</c:v>
                </c:pt>
                <c:pt idx="13">
                  <c:v>4.2</c:v>
                </c:pt>
                <c:pt idx="14">
                  <c:v>4.2</c:v>
                </c:pt>
                <c:pt idx="15">
                  <c:v>4.2</c:v>
                </c:pt>
                <c:pt idx="16">
                  <c:v>4.2</c:v>
                </c:pt>
                <c:pt idx="17">
                  <c:v>4.2</c:v>
                </c:pt>
                <c:pt idx="18">
                  <c:v>4.2</c:v>
                </c:pt>
                <c:pt idx="19">
                  <c:v>4.2</c:v>
                </c:pt>
                <c:pt idx="20">
                  <c:v>4.2</c:v>
                </c:pt>
                <c:pt idx="21">
                  <c:v>4.2</c:v>
                </c:pt>
                <c:pt idx="22">
                  <c:v>4.2</c:v>
                </c:pt>
                <c:pt idx="23">
                  <c:v>4.2</c:v>
                </c:pt>
                <c:pt idx="24">
                  <c:v>4.2</c:v>
                </c:pt>
                <c:pt idx="25">
                  <c:v>4.2</c:v>
                </c:pt>
                <c:pt idx="26">
                  <c:v>4.2</c:v>
                </c:pt>
                <c:pt idx="27">
                  <c:v>4.2</c:v>
                </c:pt>
                <c:pt idx="28">
                  <c:v>4.2</c:v>
                </c:pt>
                <c:pt idx="29">
                  <c:v>4.2</c:v>
                </c:pt>
                <c:pt idx="30">
                  <c:v>4.2</c:v>
                </c:pt>
                <c:pt idx="31">
                  <c:v>4.2</c:v>
                </c:pt>
                <c:pt idx="32">
                  <c:v>4.2</c:v>
                </c:pt>
                <c:pt idx="33">
                  <c:v>4.2</c:v>
                </c:pt>
                <c:pt idx="34">
                  <c:v>4.2</c:v>
                </c:pt>
                <c:pt idx="35">
                  <c:v>4.2</c:v>
                </c:pt>
                <c:pt idx="36">
                  <c:v>4.2</c:v>
                </c:pt>
                <c:pt idx="37">
                  <c:v>4.2</c:v>
                </c:pt>
                <c:pt idx="38">
                  <c:v>4.2</c:v>
                </c:pt>
                <c:pt idx="39">
                  <c:v>4.2</c:v>
                </c:pt>
                <c:pt idx="40">
                  <c:v>4.2</c:v>
                </c:pt>
                <c:pt idx="41">
                  <c:v>4.2</c:v>
                </c:pt>
                <c:pt idx="42">
                  <c:v>4.2</c:v>
                </c:pt>
                <c:pt idx="43">
                  <c:v>4.2</c:v>
                </c:pt>
                <c:pt idx="44">
                  <c:v>4.2</c:v>
                </c:pt>
                <c:pt idx="45">
                  <c:v>4.2</c:v>
                </c:pt>
                <c:pt idx="46">
                  <c:v>4.2</c:v>
                </c:pt>
                <c:pt idx="47">
                  <c:v>4.2</c:v>
                </c:pt>
                <c:pt idx="48">
                  <c:v>4.2</c:v>
                </c:pt>
                <c:pt idx="49">
                  <c:v>4.2</c:v>
                </c:pt>
                <c:pt idx="50">
                  <c:v>4.2</c:v>
                </c:pt>
                <c:pt idx="51">
                  <c:v>4.2</c:v>
                </c:pt>
                <c:pt idx="52">
                  <c:v>4.2</c:v>
                </c:pt>
                <c:pt idx="53">
                  <c:v>4.2</c:v>
                </c:pt>
                <c:pt idx="54">
                  <c:v>4.2</c:v>
                </c:pt>
                <c:pt idx="55">
                  <c:v>4.2</c:v>
                </c:pt>
                <c:pt idx="56">
                  <c:v>4.2</c:v>
                </c:pt>
                <c:pt idx="57">
                  <c:v>4.2</c:v>
                </c:pt>
                <c:pt idx="58">
                  <c:v>4.2</c:v>
                </c:pt>
                <c:pt idx="59">
                  <c:v>4.2</c:v>
                </c:pt>
                <c:pt idx="60">
                  <c:v>4.2</c:v>
                </c:pt>
                <c:pt idx="61">
                  <c:v>4.2</c:v>
                </c:pt>
                <c:pt idx="62">
                  <c:v>4.2</c:v>
                </c:pt>
                <c:pt idx="63">
                  <c:v>4.2</c:v>
                </c:pt>
                <c:pt idx="64">
                  <c:v>4.2</c:v>
                </c:pt>
                <c:pt idx="65">
                  <c:v>4.2</c:v>
                </c:pt>
                <c:pt idx="66">
                  <c:v>4.2</c:v>
                </c:pt>
                <c:pt idx="67">
                  <c:v>4.2</c:v>
                </c:pt>
                <c:pt idx="68">
                  <c:v>4.2</c:v>
                </c:pt>
                <c:pt idx="69">
                  <c:v>4.2</c:v>
                </c:pt>
                <c:pt idx="70">
                  <c:v>4.2</c:v>
                </c:pt>
                <c:pt idx="71">
                  <c:v>4.2</c:v>
                </c:pt>
                <c:pt idx="72">
                  <c:v>4.2</c:v>
                </c:pt>
                <c:pt idx="73">
                  <c:v>4.2</c:v>
                </c:pt>
                <c:pt idx="74">
                  <c:v>4.2</c:v>
                </c:pt>
                <c:pt idx="75">
                  <c:v>4.2</c:v>
                </c:pt>
                <c:pt idx="76">
                  <c:v>4.2</c:v>
                </c:pt>
                <c:pt idx="77">
                  <c:v>4.2</c:v>
                </c:pt>
                <c:pt idx="78">
                  <c:v>4.2</c:v>
                </c:pt>
                <c:pt idx="79">
                  <c:v>4.2</c:v>
                </c:pt>
                <c:pt idx="80">
                  <c:v>4.2</c:v>
                </c:pt>
                <c:pt idx="81">
                  <c:v>4.2</c:v>
                </c:pt>
                <c:pt idx="82">
                  <c:v>4.2</c:v>
                </c:pt>
                <c:pt idx="83">
                  <c:v>4.2</c:v>
                </c:pt>
                <c:pt idx="84">
                  <c:v>4.2</c:v>
                </c:pt>
                <c:pt idx="85">
                  <c:v>4.2</c:v>
                </c:pt>
                <c:pt idx="86">
                  <c:v>4.2</c:v>
                </c:pt>
                <c:pt idx="87">
                  <c:v>4.2</c:v>
                </c:pt>
                <c:pt idx="88">
                  <c:v>4.2</c:v>
                </c:pt>
                <c:pt idx="89">
                  <c:v>4.2</c:v>
                </c:pt>
                <c:pt idx="90">
                  <c:v>4.2</c:v>
                </c:pt>
                <c:pt idx="91">
                  <c:v>4.2</c:v>
                </c:pt>
                <c:pt idx="92">
                  <c:v>4.2</c:v>
                </c:pt>
                <c:pt idx="93">
                  <c:v>4.2</c:v>
                </c:pt>
                <c:pt idx="94">
                  <c:v>4.2</c:v>
                </c:pt>
                <c:pt idx="95">
                  <c:v>4.2</c:v>
                </c:pt>
                <c:pt idx="96">
                  <c:v>4.2</c:v>
                </c:pt>
                <c:pt idx="97">
                  <c:v>4.2</c:v>
                </c:pt>
                <c:pt idx="98">
                  <c:v>4.2</c:v>
                </c:pt>
                <c:pt idx="99">
                  <c:v>4.2</c:v>
                </c:pt>
                <c:pt idx="100">
                  <c:v>4.2</c:v>
                </c:pt>
                <c:pt idx="101">
                  <c:v>4.2</c:v>
                </c:pt>
                <c:pt idx="102">
                  <c:v>4.2</c:v>
                </c:pt>
                <c:pt idx="103">
                  <c:v>4.2</c:v>
                </c:pt>
                <c:pt idx="104">
                  <c:v>4.2</c:v>
                </c:pt>
                <c:pt idx="105">
                  <c:v>4.2</c:v>
                </c:pt>
                <c:pt idx="106">
                  <c:v>4.2</c:v>
                </c:pt>
                <c:pt idx="107">
                  <c:v>4.2</c:v>
                </c:pt>
                <c:pt idx="108">
                  <c:v>4.2</c:v>
                </c:pt>
                <c:pt idx="109">
                  <c:v>4.2</c:v>
                </c:pt>
                <c:pt idx="110">
                  <c:v>4.2</c:v>
                </c:pt>
                <c:pt idx="111">
                  <c:v>4.2</c:v>
                </c:pt>
                <c:pt idx="112">
                  <c:v>4.2</c:v>
                </c:pt>
                <c:pt idx="113">
                  <c:v>4.2</c:v>
                </c:pt>
                <c:pt idx="114">
                  <c:v>4.2</c:v>
                </c:pt>
                <c:pt idx="115">
                  <c:v>4.2</c:v>
                </c:pt>
                <c:pt idx="116">
                  <c:v>4.2</c:v>
                </c:pt>
                <c:pt idx="117">
                  <c:v>4.2</c:v>
                </c:pt>
                <c:pt idx="118">
                  <c:v>4.2</c:v>
                </c:pt>
                <c:pt idx="119">
                  <c:v>4.2</c:v>
                </c:pt>
                <c:pt idx="120">
                  <c:v>4.2</c:v>
                </c:pt>
                <c:pt idx="121">
                  <c:v>4.2</c:v>
                </c:pt>
                <c:pt idx="122">
                  <c:v>4.2</c:v>
                </c:pt>
                <c:pt idx="123">
                  <c:v>4.2</c:v>
                </c:pt>
                <c:pt idx="124">
                  <c:v>4.2</c:v>
                </c:pt>
                <c:pt idx="125">
                  <c:v>4.2</c:v>
                </c:pt>
                <c:pt idx="126">
                  <c:v>4.2</c:v>
                </c:pt>
                <c:pt idx="127">
                  <c:v>4.2</c:v>
                </c:pt>
                <c:pt idx="128">
                  <c:v>4.2</c:v>
                </c:pt>
                <c:pt idx="129">
                  <c:v>4.2</c:v>
                </c:pt>
                <c:pt idx="130">
                  <c:v>4.2</c:v>
                </c:pt>
                <c:pt idx="131">
                  <c:v>4.2</c:v>
                </c:pt>
                <c:pt idx="132">
                  <c:v>4.2</c:v>
                </c:pt>
                <c:pt idx="133">
                  <c:v>4.2</c:v>
                </c:pt>
                <c:pt idx="134">
                  <c:v>4.2</c:v>
                </c:pt>
                <c:pt idx="135">
                  <c:v>4.2</c:v>
                </c:pt>
                <c:pt idx="136">
                  <c:v>4.2</c:v>
                </c:pt>
                <c:pt idx="137">
                  <c:v>4.2</c:v>
                </c:pt>
                <c:pt idx="138">
                  <c:v>4.2</c:v>
                </c:pt>
                <c:pt idx="139">
                  <c:v>4.2</c:v>
                </c:pt>
                <c:pt idx="140">
                  <c:v>4.2</c:v>
                </c:pt>
                <c:pt idx="141">
                  <c:v>4.2</c:v>
                </c:pt>
                <c:pt idx="142">
                  <c:v>4.2</c:v>
                </c:pt>
                <c:pt idx="143">
                  <c:v>4.2</c:v>
                </c:pt>
                <c:pt idx="144">
                  <c:v>4.2</c:v>
                </c:pt>
                <c:pt idx="145">
                  <c:v>4.2</c:v>
                </c:pt>
                <c:pt idx="146">
                  <c:v>4.2</c:v>
                </c:pt>
                <c:pt idx="147">
                  <c:v>4.2</c:v>
                </c:pt>
                <c:pt idx="148">
                  <c:v>4.2</c:v>
                </c:pt>
                <c:pt idx="149">
                  <c:v>4.2</c:v>
                </c:pt>
                <c:pt idx="150">
                  <c:v>4.2</c:v>
                </c:pt>
                <c:pt idx="151">
                  <c:v>4.2</c:v>
                </c:pt>
                <c:pt idx="152">
                  <c:v>4.2</c:v>
                </c:pt>
                <c:pt idx="153">
                  <c:v>4.2</c:v>
                </c:pt>
                <c:pt idx="154">
                  <c:v>4.2</c:v>
                </c:pt>
                <c:pt idx="155">
                  <c:v>4.2</c:v>
                </c:pt>
                <c:pt idx="156">
                  <c:v>4.2</c:v>
                </c:pt>
                <c:pt idx="157">
                  <c:v>4.2</c:v>
                </c:pt>
                <c:pt idx="158">
                  <c:v>4.2</c:v>
                </c:pt>
                <c:pt idx="159">
                  <c:v>4.2</c:v>
                </c:pt>
                <c:pt idx="160">
                  <c:v>4.2</c:v>
                </c:pt>
                <c:pt idx="161">
                  <c:v>4.2</c:v>
                </c:pt>
                <c:pt idx="162">
                  <c:v>4.2</c:v>
                </c:pt>
                <c:pt idx="163">
                  <c:v>4.2</c:v>
                </c:pt>
                <c:pt idx="164">
                  <c:v>4.2</c:v>
                </c:pt>
                <c:pt idx="165">
                  <c:v>4.2</c:v>
                </c:pt>
                <c:pt idx="166">
                  <c:v>4.2</c:v>
                </c:pt>
                <c:pt idx="167">
                  <c:v>4.2</c:v>
                </c:pt>
                <c:pt idx="168">
                  <c:v>4.2</c:v>
                </c:pt>
                <c:pt idx="169">
                  <c:v>4.2</c:v>
                </c:pt>
                <c:pt idx="170">
                  <c:v>4.2</c:v>
                </c:pt>
                <c:pt idx="171">
                  <c:v>4.2</c:v>
                </c:pt>
                <c:pt idx="172">
                  <c:v>4.2</c:v>
                </c:pt>
                <c:pt idx="173">
                  <c:v>4.2</c:v>
                </c:pt>
                <c:pt idx="174">
                  <c:v>4.2</c:v>
                </c:pt>
                <c:pt idx="175">
                  <c:v>4.2</c:v>
                </c:pt>
                <c:pt idx="176">
                  <c:v>4.2</c:v>
                </c:pt>
                <c:pt idx="177">
                  <c:v>4.2</c:v>
                </c:pt>
                <c:pt idx="178">
                  <c:v>4.2</c:v>
                </c:pt>
                <c:pt idx="179">
                  <c:v>4.2</c:v>
                </c:pt>
                <c:pt idx="180">
                  <c:v>4.2</c:v>
                </c:pt>
                <c:pt idx="181">
                  <c:v>4.2</c:v>
                </c:pt>
                <c:pt idx="182">
                  <c:v>4.2</c:v>
                </c:pt>
                <c:pt idx="183">
                  <c:v>4.2</c:v>
                </c:pt>
                <c:pt idx="184">
                  <c:v>4.2</c:v>
                </c:pt>
                <c:pt idx="185">
                  <c:v>4.2</c:v>
                </c:pt>
                <c:pt idx="186">
                  <c:v>4.2</c:v>
                </c:pt>
                <c:pt idx="187">
                  <c:v>4.2</c:v>
                </c:pt>
                <c:pt idx="188">
                  <c:v>4.2</c:v>
                </c:pt>
                <c:pt idx="189">
                  <c:v>4.2</c:v>
                </c:pt>
                <c:pt idx="190">
                  <c:v>4.2</c:v>
                </c:pt>
                <c:pt idx="191">
                  <c:v>4.2</c:v>
                </c:pt>
                <c:pt idx="192">
                  <c:v>4.2</c:v>
                </c:pt>
                <c:pt idx="193">
                  <c:v>4.2</c:v>
                </c:pt>
                <c:pt idx="194">
                  <c:v>4.2</c:v>
                </c:pt>
                <c:pt idx="195">
                  <c:v>4.2</c:v>
                </c:pt>
                <c:pt idx="196">
                  <c:v>4.2</c:v>
                </c:pt>
                <c:pt idx="197">
                  <c:v>4.2</c:v>
                </c:pt>
                <c:pt idx="198">
                  <c:v>4.2</c:v>
                </c:pt>
                <c:pt idx="199">
                  <c:v>4.2</c:v>
                </c:pt>
                <c:pt idx="200">
                  <c:v>4.2</c:v>
                </c:pt>
                <c:pt idx="201">
                  <c:v>4.2</c:v>
                </c:pt>
                <c:pt idx="202">
                  <c:v>4.2</c:v>
                </c:pt>
                <c:pt idx="203">
                  <c:v>4.2</c:v>
                </c:pt>
                <c:pt idx="204">
                  <c:v>4.2</c:v>
                </c:pt>
                <c:pt idx="205">
                  <c:v>4.2</c:v>
                </c:pt>
                <c:pt idx="206">
                  <c:v>4.2</c:v>
                </c:pt>
                <c:pt idx="207">
                  <c:v>4.2</c:v>
                </c:pt>
                <c:pt idx="208">
                  <c:v>4.2</c:v>
                </c:pt>
                <c:pt idx="209">
                  <c:v>4.2</c:v>
                </c:pt>
                <c:pt idx="210">
                  <c:v>4.2</c:v>
                </c:pt>
                <c:pt idx="211">
                  <c:v>4.2</c:v>
                </c:pt>
                <c:pt idx="212">
                  <c:v>4.2</c:v>
                </c:pt>
                <c:pt idx="213">
                  <c:v>4.2</c:v>
                </c:pt>
                <c:pt idx="214">
                  <c:v>4.2</c:v>
                </c:pt>
                <c:pt idx="215">
                  <c:v>4.2</c:v>
                </c:pt>
                <c:pt idx="216">
                  <c:v>4.2</c:v>
                </c:pt>
                <c:pt idx="217">
                  <c:v>4.2</c:v>
                </c:pt>
                <c:pt idx="218">
                  <c:v>4.2</c:v>
                </c:pt>
                <c:pt idx="219">
                  <c:v>4.2</c:v>
                </c:pt>
                <c:pt idx="220">
                  <c:v>4.2</c:v>
                </c:pt>
                <c:pt idx="221">
                  <c:v>4.2</c:v>
                </c:pt>
                <c:pt idx="222">
                  <c:v>4.2</c:v>
                </c:pt>
                <c:pt idx="223">
                  <c:v>4.2</c:v>
                </c:pt>
                <c:pt idx="224">
                  <c:v>4.2</c:v>
                </c:pt>
                <c:pt idx="225">
                  <c:v>4.2</c:v>
                </c:pt>
                <c:pt idx="226">
                  <c:v>4.2</c:v>
                </c:pt>
                <c:pt idx="227">
                  <c:v>4.2</c:v>
                </c:pt>
                <c:pt idx="228">
                  <c:v>4.2</c:v>
                </c:pt>
                <c:pt idx="229">
                  <c:v>4.2</c:v>
                </c:pt>
                <c:pt idx="230">
                  <c:v>4.2</c:v>
                </c:pt>
                <c:pt idx="231">
                  <c:v>4.2</c:v>
                </c:pt>
                <c:pt idx="232">
                  <c:v>4.2</c:v>
                </c:pt>
                <c:pt idx="233">
                  <c:v>4.2</c:v>
                </c:pt>
                <c:pt idx="234">
                  <c:v>4.2</c:v>
                </c:pt>
                <c:pt idx="235">
                  <c:v>4.2</c:v>
                </c:pt>
                <c:pt idx="236">
                  <c:v>4.2</c:v>
                </c:pt>
                <c:pt idx="237">
                  <c:v>4.2</c:v>
                </c:pt>
                <c:pt idx="238">
                  <c:v>4.2</c:v>
                </c:pt>
                <c:pt idx="239">
                  <c:v>4.2</c:v>
                </c:pt>
                <c:pt idx="240">
                  <c:v>4.2</c:v>
                </c:pt>
                <c:pt idx="241">
                  <c:v>4.2</c:v>
                </c:pt>
                <c:pt idx="242">
                  <c:v>4.2</c:v>
                </c:pt>
                <c:pt idx="243">
                  <c:v>4.2</c:v>
                </c:pt>
                <c:pt idx="244">
                  <c:v>4.2</c:v>
                </c:pt>
                <c:pt idx="245">
                  <c:v>4.2</c:v>
                </c:pt>
                <c:pt idx="246">
                  <c:v>4.2</c:v>
                </c:pt>
                <c:pt idx="247">
                  <c:v>4.2</c:v>
                </c:pt>
                <c:pt idx="248">
                  <c:v>4.2</c:v>
                </c:pt>
                <c:pt idx="249">
                  <c:v>4.2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'51285_Duty'!$AS$128</c:f>
              <c:strCache>
                <c:ptCount val="1"/>
                <c:pt idx="0">
                  <c:v>UVLO-ON_max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none"/>
          </c:marker>
          <c:xVal>
            <c:numRef>
              <c:f>'51285_Duty'!$B$129:$B$378</c:f>
              <c:numCache>
                <c:formatCode>0.00_);[Red]\(0.00\)</c:formatCode>
                <c:ptCount val="250"/>
                <c:pt idx="0">
                  <c:v>3.5</c:v>
                </c:pt>
                <c:pt idx="1">
                  <c:v>3.52</c:v>
                </c:pt>
                <c:pt idx="2">
                  <c:v>3.54</c:v>
                </c:pt>
                <c:pt idx="3">
                  <c:v>3.56</c:v>
                </c:pt>
                <c:pt idx="4">
                  <c:v>3.58</c:v>
                </c:pt>
                <c:pt idx="5">
                  <c:v>3.6</c:v>
                </c:pt>
                <c:pt idx="6">
                  <c:v>3.62</c:v>
                </c:pt>
                <c:pt idx="7">
                  <c:v>3.64</c:v>
                </c:pt>
                <c:pt idx="8">
                  <c:v>3.66</c:v>
                </c:pt>
                <c:pt idx="9">
                  <c:v>3.68</c:v>
                </c:pt>
                <c:pt idx="10">
                  <c:v>3.7</c:v>
                </c:pt>
                <c:pt idx="11">
                  <c:v>3.72</c:v>
                </c:pt>
                <c:pt idx="12">
                  <c:v>3.74</c:v>
                </c:pt>
                <c:pt idx="13">
                  <c:v>3.7600000000000002</c:v>
                </c:pt>
                <c:pt idx="14">
                  <c:v>3.7800000000000002</c:v>
                </c:pt>
                <c:pt idx="15">
                  <c:v>3.8000000000000003</c:v>
                </c:pt>
                <c:pt idx="16">
                  <c:v>3.8200000000000003</c:v>
                </c:pt>
                <c:pt idx="17">
                  <c:v>3.8400000000000003</c:v>
                </c:pt>
                <c:pt idx="18">
                  <c:v>3.8600000000000003</c:v>
                </c:pt>
                <c:pt idx="19">
                  <c:v>3.8800000000000003</c:v>
                </c:pt>
                <c:pt idx="20">
                  <c:v>3.9000000000000004</c:v>
                </c:pt>
                <c:pt idx="21">
                  <c:v>3.9200000000000004</c:v>
                </c:pt>
                <c:pt idx="22">
                  <c:v>3.9400000000000004</c:v>
                </c:pt>
                <c:pt idx="23">
                  <c:v>3.9600000000000004</c:v>
                </c:pt>
                <c:pt idx="24">
                  <c:v>3.9800000000000004</c:v>
                </c:pt>
                <c:pt idx="25">
                  <c:v>4</c:v>
                </c:pt>
                <c:pt idx="26">
                  <c:v>4.0199999999999996</c:v>
                </c:pt>
                <c:pt idx="27">
                  <c:v>4.0399999999999991</c:v>
                </c:pt>
                <c:pt idx="28">
                  <c:v>4.0599999999999987</c:v>
                </c:pt>
                <c:pt idx="29">
                  <c:v>4.0799999999999983</c:v>
                </c:pt>
                <c:pt idx="30">
                  <c:v>4.0999999999999979</c:v>
                </c:pt>
                <c:pt idx="31">
                  <c:v>4.1199999999999974</c:v>
                </c:pt>
                <c:pt idx="32">
                  <c:v>4.139999999999997</c:v>
                </c:pt>
                <c:pt idx="33">
                  <c:v>4.1599999999999966</c:v>
                </c:pt>
                <c:pt idx="34">
                  <c:v>4.1799999999999962</c:v>
                </c:pt>
                <c:pt idx="35">
                  <c:v>4.1999999999999957</c:v>
                </c:pt>
                <c:pt idx="36">
                  <c:v>4.2199999999999953</c:v>
                </c:pt>
                <c:pt idx="37">
                  <c:v>4.2399999999999949</c:v>
                </c:pt>
                <c:pt idx="38">
                  <c:v>4.2599999999999945</c:v>
                </c:pt>
                <c:pt idx="39">
                  <c:v>4.279999999999994</c:v>
                </c:pt>
                <c:pt idx="40">
                  <c:v>4.2999999999999936</c:v>
                </c:pt>
                <c:pt idx="41">
                  <c:v>4.3199999999999932</c:v>
                </c:pt>
                <c:pt idx="42">
                  <c:v>4.3399999999999928</c:v>
                </c:pt>
                <c:pt idx="43">
                  <c:v>4.3599999999999923</c:v>
                </c:pt>
                <c:pt idx="44">
                  <c:v>4.3799999999999919</c:v>
                </c:pt>
                <c:pt idx="45">
                  <c:v>4.3999999999999915</c:v>
                </c:pt>
                <c:pt idx="46">
                  <c:v>4.419999999999991</c:v>
                </c:pt>
                <c:pt idx="47">
                  <c:v>4.4399999999999906</c:v>
                </c:pt>
                <c:pt idx="48">
                  <c:v>4.4599999999999902</c:v>
                </c:pt>
                <c:pt idx="49">
                  <c:v>4.4799999999999898</c:v>
                </c:pt>
                <c:pt idx="50">
                  <c:v>4.4999999999999893</c:v>
                </c:pt>
                <c:pt idx="51">
                  <c:v>4.5199999999999889</c:v>
                </c:pt>
                <c:pt idx="52">
                  <c:v>4.5399999999999885</c:v>
                </c:pt>
                <c:pt idx="53">
                  <c:v>4.5599999999999881</c:v>
                </c:pt>
                <c:pt idx="54">
                  <c:v>4.5799999999999876</c:v>
                </c:pt>
                <c:pt idx="55">
                  <c:v>4.5999999999999872</c:v>
                </c:pt>
                <c:pt idx="56">
                  <c:v>4.6199999999999868</c:v>
                </c:pt>
                <c:pt idx="57">
                  <c:v>4.6399999999999864</c:v>
                </c:pt>
                <c:pt idx="58">
                  <c:v>4.6599999999999859</c:v>
                </c:pt>
                <c:pt idx="59">
                  <c:v>4.6799999999999855</c:v>
                </c:pt>
                <c:pt idx="60">
                  <c:v>4.6999999999999851</c:v>
                </c:pt>
                <c:pt idx="61">
                  <c:v>4.7199999999999847</c:v>
                </c:pt>
                <c:pt idx="62">
                  <c:v>4.7399999999999842</c:v>
                </c:pt>
                <c:pt idx="63">
                  <c:v>4.7599999999999838</c:v>
                </c:pt>
                <c:pt idx="64">
                  <c:v>4.7799999999999834</c:v>
                </c:pt>
                <c:pt idx="65">
                  <c:v>4.7999999999999829</c:v>
                </c:pt>
                <c:pt idx="66">
                  <c:v>4.8199999999999825</c:v>
                </c:pt>
                <c:pt idx="67">
                  <c:v>4.8399999999999821</c:v>
                </c:pt>
                <c:pt idx="68">
                  <c:v>4.8599999999999817</c:v>
                </c:pt>
                <c:pt idx="69">
                  <c:v>4.8799999999999812</c:v>
                </c:pt>
                <c:pt idx="70">
                  <c:v>4.8999999999999808</c:v>
                </c:pt>
                <c:pt idx="71">
                  <c:v>4.9199999999999804</c:v>
                </c:pt>
                <c:pt idx="72">
                  <c:v>4.93999999999998</c:v>
                </c:pt>
                <c:pt idx="73">
                  <c:v>4.9599999999999795</c:v>
                </c:pt>
                <c:pt idx="74">
                  <c:v>4.9799999999999791</c:v>
                </c:pt>
                <c:pt idx="75">
                  <c:v>4.9999999999999787</c:v>
                </c:pt>
                <c:pt idx="76">
                  <c:v>5.0199999999999783</c:v>
                </c:pt>
                <c:pt idx="77">
                  <c:v>5.0399999999999778</c:v>
                </c:pt>
                <c:pt idx="78">
                  <c:v>5.0599999999999774</c:v>
                </c:pt>
                <c:pt idx="79">
                  <c:v>5.079999999999977</c:v>
                </c:pt>
                <c:pt idx="80">
                  <c:v>5.0999999999999766</c:v>
                </c:pt>
                <c:pt idx="81">
                  <c:v>5.1199999999999761</c:v>
                </c:pt>
                <c:pt idx="82">
                  <c:v>5.1399999999999757</c:v>
                </c:pt>
                <c:pt idx="83">
                  <c:v>5.1599999999999753</c:v>
                </c:pt>
                <c:pt idx="84">
                  <c:v>5.1799999999999748</c:v>
                </c:pt>
                <c:pt idx="85">
                  <c:v>5.1999999999999744</c:v>
                </c:pt>
                <c:pt idx="86">
                  <c:v>5.219999999999974</c:v>
                </c:pt>
                <c:pt idx="87">
                  <c:v>5.2399999999999736</c:v>
                </c:pt>
                <c:pt idx="88">
                  <c:v>5.2599999999999731</c:v>
                </c:pt>
                <c:pt idx="89">
                  <c:v>5.2799999999999727</c:v>
                </c:pt>
                <c:pt idx="90">
                  <c:v>5.2999999999999723</c:v>
                </c:pt>
                <c:pt idx="91">
                  <c:v>5.3199999999999719</c:v>
                </c:pt>
                <c:pt idx="92">
                  <c:v>5.3399999999999714</c:v>
                </c:pt>
                <c:pt idx="93">
                  <c:v>5.359999999999971</c:v>
                </c:pt>
                <c:pt idx="94">
                  <c:v>5.3799999999999706</c:v>
                </c:pt>
                <c:pt idx="95">
                  <c:v>5.3999999999999702</c:v>
                </c:pt>
                <c:pt idx="96">
                  <c:v>5.4199999999999697</c:v>
                </c:pt>
                <c:pt idx="97">
                  <c:v>5.4399999999999693</c:v>
                </c:pt>
                <c:pt idx="98">
                  <c:v>5.4599999999999689</c:v>
                </c:pt>
                <c:pt idx="99">
                  <c:v>5.4799999999999685</c:v>
                </c:pt>
                <c:pt idx="100">
                  <c:v>5.499999999999968</c:v>
                </c:pt>
                <c:pt idx="101">
                  <c:v>5.5199999999999676</c:v>
                </c:pt>
                <c:pt idx="102">
                  <c:v>5.5399999999999672</c:v>
                </c:pt>
                <c:pt idx="103">
                  <c:v>5.5599999999999667</c:v>
                </c:pt>
                <c:pt idx="104">
                  <c:v>5.5799999999999663</c:v>
                </c:pt>
                <c:pt idx="105">
                  <c:v>5.5999999999999659</c:v>
                </c:pt>
                <c:pt idx="106">
                  <c:v>5.6199999999999655</c:v>
                </c:pt>
                <c:pt idx="107">
                  <c:v>5.639999999999965</c:v>
                </c:pt>
                <c:pt idx="108">
                  <c:v>5.6599999999999646</c:v>
                </c:pt>
                <c:pt idx="109">
                  <c:v>5.6799999999999642</c:v>
                </c:pt>
                <c:pt idx="110">
                  <c:v>5.6999999999999638</c:v>
                </c:pt>
                <c:pt idx="111">
                  <c:v>5.7199999999999633</c:v>
                </c:pt>
                <c:pt idx="112">
                  <c:v>5.7399999999999629</c:v>
                </c:pt>
                <c:pt idx="113">
                  <c:v>5.7599999999999625</c:v>
                </c:pt>
                <c:pt idx="114">
                  <c:v>5.7799999999999621</c:v>
                </c:pt>
                <c:pt idx="115">
                  <c:v>5.7999999999999616</c:v>
                </c:pt>
                <c:pt idx="116">
                  <c:v>5.8199999999999612</c:v>
                </c:pt>
                <c:pt idx="117">
                  <c:v>5.8399999999999608</c:v>
                </c:pt>
                <c:pt idx="118">
                  <c:v>5.8599999999999604</c:v>
                </c:pt>
                <c:pt idx="119">
                  <c:v>5.8799999999999599</c:v>
                </c:pt>
                <c:pt idx="120">
                  <c:v>5.8999999999999595</c:v>
                </c:pt>
                <c:pt idx="121">
                  <c:v>5.9199999999999591</c:v>
                </c:pt>
                <c:pt idx="122">
                  <c:v>5.9399999999999586</c:v>
                </c:pt>
                <c:pt idx="123">
                  <c:v>5.9599999999999582</c:v>
                </c:pt>
                <c:pt idx="124">
                  <c:v>5.9799999999999578</c:v>
                </c:pt>
                <c:pt idx="125">
                  <c:v>5.9999999999999574</c:v>
                </c:pt>
                <c:pt idx="126">
                  <c:v>6.0199999999999569</c:v>
                </c:pt>
                <c:pt idx="127">
                  <c:v>6.0399999999999565</c:v>
                </c:pt>
                <c:pt idx="128">
                  <c:v>6.0599999999999561</c:v>
                </c:pt>
                <c:pt idx="129">
                  <c:v>6.0799999999999557</c:v>
                </c:pt>
                <c:pt idx="130">
                  <c:v>6.0999999999999552</c:v>
                </c:pt>
                <c:pt idx="131">
                  <c:v>6.1199999999999548</c:v>
                </c:pt>
                <c:pt idx="132">
                  <c:v>6.1399999999999544</c:v>
                </c:pt>
                <c:pt idx="133">
                  <c:v>6.159999999999954</c:v>
                </c:pt>
                <c:pt idx="134">
                  <c:v>6.1799999999999535</c:v>
                </c:pt>
                <c:pt idx="135">
                  <c:v>6.1999999999999531</c:v>
                </c:pt>
                <c:pt idx="136">
                  <c:v>6.2199999999999527</c:v>
                </c:pt>
                <c:pt idx="137">
                  <c:v>6.2399999999999523</c:v>
                </c:pt>
                <c:pt idx="138">
                  <c:v>6.2599999999999518</c:v>
                </c:pt>
                <c:pt idx="139">
                  <c:v>6.2799999999999514</c:v>
                </c:pt>
                <c:pt idx="140">
                  <c:v>6.299999999999951</c:v>
                </c:pt>
                <c:pt idx="141">
                  <c:v>6.3199999999999505</c:v>
                </c:pt>
                <c:pt idx="142">
                  <c:v>6.3399999999999501</c:v>
                </c:pt>
                <c:pt idx="143">
                  <c:v>6.3599999999999497</c:v>
                </c:pt>
                <c:pt idx="144">
                  <c:v>6.3799999999999493</c:v>
                </c:pt>
                <c:pt idx="145">
                  <c:v>6.3999999999999488</c:v>
                </c:pt>
                <c:pt idx="146">
                  <c:v>6.4199999999999484</c:v>
                </c:pt>
                <c:pt idx="147">
                  <c:v>6.439999999999948</c:v>
                </c:pt>
                <c:pt idx="148">
                  <c:v>6.4599999999999476</c:v>
                </c:pt>
                <c:pt idx="149">
                  <c:v>6.4799999999999471</c:v>
                </c:pt>
                <c:pt idx="150">
                  <c:v>6.4999999999999467</c:v>
                </c:pt>
                <c:pt idx="151">
                  <c:v>6.5199999999999463</c:v>
                </c:pt>
                <c:pt idx="152">
                  <c:v>6.5399999999999459</c:v>
                </c:pt>
                <c:pt idx="153">
                  <c:v>6.5599999999999454</c:v>
                </c:pt>
                <c:pt idx="154">
                  <c:v>6.579999999999945</c:v>
                </c:pt>
                <c:pt idx="155">
                  <c:v>6.5999999999999446</c:v>
                </c:pt>
                <c:pt idx="156">
                  <c:v>6.6199999999999442</c:v>
                </c:pt>
                <c:pt idx="157">
                  <c:v>6.6399999999999437</c:v>
                </c:pt>
                <c:pt idx="158">
                  <c:v>6.6599999999999433</c:v>
                </c:pt>
                <c:pt idx="159">
                  <c:v>6.6799999999999429</c:v>
                </c:pt>
                <c:pt idx="160">
                  <c:v>6.6999999999999424</c:v>
                </c:pt>
                <c:pt idx="161">
                  <c:v>6.719999999999942</c:v>
                </c:pt>
                <c:pt idx="162">
                  <c:v>6.7399999999999416</c:v>
                </c:pt>
                <c:pt idx="163">
                  <c:v>6.7599999999999412</c:v>
                </c:pt>
                <c:pt idx="164">
                  <c:v>6.7799999999999407</c:v>
                </c:pt>
                <c:pt idx="165">
                  <c:v>6.7999999999999403</c:v>
                </c:pt>
                <c:pt idx="166">
                  <c:v>6.8199999999999399</c:v>
                </c:pt>
                <c:pt idx="167">
                  <c:v>6.8399999999999395</c:v>
                </c:pt>
                <c:pt idx="168">
                  <c:v>6.859999999999939</c:v>
                </c:pt>
                <c:pt idx="169">
                  <c:v>6.8799999999999386</c:v>
                </c:pt>
                <c:pt idx="170">
                  <c:v>6.8999999999999382</c:v>
                </c:pt>
                <c:pt idx="171">
                  <c:v>6.9199999999999378</c:v>
                </c:pt>
                <c:pt idx="172">
                  <c:v>6.9399999999999373</c:v>
                </c:pt>
                <c:pt idx="173">
                  <c:v>6.9599999999999369</c:v>
                </c:pt>
                <c:pt idx="174">
                  <c:v>6.9799999999999365</c:v>
                </c:pt>
                <c:pt idx="175">
                  <c:v>6.9999999999999361</c:v>
                </c:pt>
                <c:pt idx="176">
                  <c:v>7.0199999999999356</c:v>
                </c:pt>
                <c:pt idx="177">
                  <c:v>7.0399999999999352</c:v>
                </c:pt>
                <c:pt idx="178">
                  <c:v>7.0599999999999348</c:v>
                </c:pt>
                <c:pt idx="179">
                  <c:v>7.0799999999999343</c:v>
                </c:pt>
                <c:pt idx="180">
                  <c:v>7.0999999999999339</c:v>
                </c:pt>
                <c:pt idx="181">
                  <c:v>7.1199999999999335</c:v>
                </c:pt>
                <c:pt idx="182">
                  <c:v>7.1399999999999331</c:v>
                </c:pt>
                <c:pt idx="183">
                  <c:v>7.1599999999999326</c:v>
                </c:pt>
                <c:pt idx="184">
                  <c:v>7.1799999999999322</c:v>
                </c:pt>
                <c:pt idx="185">
                  <c:v>7.1999999999999318</c:v>
                </c:pt>
                <c:pt idx="186">
                  <c:v>7.2199999999999314</c:v>
                </c:pt>
                <c:pt idx="187">
                  <c:v>7.2399999999999309</c:v>
                </c:pt>
                <c:pt idx="188">
                  <c:v>7.2599999999999305</c:v>
                </c:pt>
                <c:pt idx="189">
                  <c:v>7.2799999999999301</c:v>
                </c:pt>
                <c:pt idx="190">
                  <c:v>7.2999999999999297</c:v>
                </c:pt>
                <c:pt idx="191">
                  <c:v>7.3199999999999292</c:v>
                </c:pt>
                <c:pt idx="192">
                  <c:v>7.3399999999999288</c:v>
                </c:pt>
                <c:pt idx="193">
                  <c:v>7.3599999999999284</c:v>
                </c:pt>
                <c:pt idx="194">
                  <c:v>7.379999999999928</c:v>
                </c:pt>
                <c:pt idx="195">
                  <c:v>7.3999999999999275</c:v>
                </c:pt>
                <c:pt idx="196">
                  <c:v>7.4199999999999271</c:v>
                </c:pt>
                <c:pt idx="197">
                  <c:v>7.4399999999999267</c:v>
                </c:pt>
                <c:pt idx="198">
                  <c:v>7.4599999999999262</c:v>
                </c:pt>
                <c:pt idx="199">
                  <c:v>7.4799999999999258</c:v>
                </c:pt>
                <c:pt idx="200">
                  <c:v>7.4999999999999254</c:v>
                </c:pt>
                <c:pt idx="201">
                  <c:v>7.519999999999925</c:v>
                </c:pt>
                <c:pt idx="202">
                  <c:v>7.5399999999999245</c:v>
                </c:pt>
                <c:pt idx="203">
                  <c:v>7.5599999999999241</c:v>
                </c:pt>
                <c:pt idx="204">
                  <c:v>7.5799999999999237</c:v>
                </c:pt>
                <c:pt idx="205">
                  <c:v>7.5999999999999233</c:v>
                </c:pt>
                <c:pt idx="206">
                  <c:v>7.6199999999999228</c:v>
                </c:pt>
                <c:pt idx="207">
                  <c:v>7.6399999999999224</c:v>
                </c:pt>
                <c:pt idx="208">
                  <c:v>7.659999999999922</c:v>
                </c:pt>
                <c:pt idx="209">
                  <c:v>7.6799999999999216</c:v>
                </c:pt>
                <c:pt idx="210">
                  <c:v>7.6999999999999211</c:v>
                </c:pt>
                <c:pt idx="211">
                  <c:v>7.7199999999999207</c:v>
                </c:pt>
                <c:pt idx="212">
                  <c:v>7.7399999999999203</c:v>
                </c:pt>
                <c:pt idx="213">
                  <c:v>7.7599999999999199</c:v>
                </c:pt>
                <c:pt idx="214">
                  <c:v>7.7799999999999194</c:v>
                </c:pt>
                <c:pt idx="215">
                  <c:v>7.799999999999919</c:v>
                </c:pt>
                <c:pt idx="216">
                  <c:v>7.8199999999999186</c:v>
                </c:pt>
                <c:pt idx="217">
                  <c:v>7.8399999999999181</c:v>
                </c:pt>
                <c:pt idx="218">
                  <c:v>7.8599999999999177</c:v>
                </c:pt>
                <c:pt idx="219">
                  <c:v>7.8799999999999173</c:v>
                </c:pt>
                <c:pt idx="220">
                  <c:v>7.8999999999999169</c:v>
                </c:pt>
                <c:pt idx="221">
                  <c:v>7.9199999999999164</c:v>
                </c:pt>
                <c:pt idx="222">
                  <c:v>7.939999999999916</c:v>
                </c:pt>
                <c:pt idx="223">
                  <c:v>7.9599999999999156</c:v>
                </c:pt>
                <c:pt idx="224">
                  <c:v>7.9799999999999152</c:v>
                </c:pt>
                <c:pt idx="225">
                  <c:v>7.9999999999999147</c:v>
                </c:pt>
                <c:pt idx="226">
                  <c:v>8.4999999999999147</c:v>
                </c:pt>
                <c:pt idx="227">
                  <c:v>8.9999999999999147</c:v>
                </c:pt>
                <c:pt idx="228">
                  <c:v>9.4999999999999147</c:v>
                </c:pt>
                <c:pt idx="229">
                  <c:v>9.9999999999999147</c:v>
                </c:pt>
                <c:pt idx="230">
                  <c:v>10.499999999999915</c:v>
                </c:pt>
                <c:pt idx="231">
                  <c:v>10.999999999999915</c:v>
                </c:pt>
                <c:pt idx="232">
                  <c:v>11.499999999999915</c:v>
                </c:pt>
                <c:pt idx="233">
                  <c:v>11.999999999999915</c:v>
                </c:pt>
                <c:pt idx="234">
                  <c:v>12.499999999999915</c:v>
                </c:pt>
                <c:pt idx="235">
                  <c:v>12.999999999999915</c:v>
                </c:pt>
                <c:pt idx="236">
                  <c:v>13.499999999999915</c:v>
                </c:pt>
                <c:pt idx="237">
                  <c:v>13.999999999999915</c:v>
                </c:pt>
                <c:pt idx="238">
                  <c:v>14.499999999999915</c:v>
                </c:pt>
                <c:pt idx="239">
                  <c:v>14.999999999999915</c:v>
                </c:pt>
                <c:pt idx="240">
                  <c:v>15.499999999999915</c:v>
                </c:pt>
                <c:pt idx="241">
                  <c:v>15.999999999999915</c:v>
                </c:pt>
                <c:pt idx="242">
                  <c:v>16.499999999999915</c:v>
                </c:pt>
                <c:pt idx="243">
                  <c:v>16.999999999999915</c:v>
                </c:pt>
                <c:pt idx="244">
                  <c:v>17.499999999999915</c:v>
                </c:pt>
                <c:pt idx="245">
                  <c:v>17.999999999999915</c:v>
                </c:pt>
                <c:pt idx="246">
                  <c:v>18.499999999999915</c:v>
                </c:pt>
                <c:pt idx="247">
                  <c:v>18.999999999999915</c:v>
                </c:pt>
                <c:pt idx="248">
                  <c:v>19.499999999999915</c:v>
                </c:pt>
                <c:pt idx="249">
                  <c:v>19.999999999999915</c:v>
                </c:pt>
              </c:numCache>
            </c:numRef>
          </c:xVal>
          <c:yVal>
            <c:numRef>
              <c:f>'51285_Duty'!$AS$129:$AS$378</c:f>
              <c:numCache>
                <c:formatCode>0.0000_);[Red]\(0.0000\)</c:formatCode>
                <c:ptCount val="250"/>
                <c:pt idx="0">
                  <c:v>4.3</c:v>
                </c:pt>
                <c:pt idx="1">
                  <c:v>4.3</c:v>
                </c:pt>
                <c:pt idx="2">
                  <c:v>4.3</c:v>
                </c:pt>
                <c:pt idx="3">
                  <c:v>4.3</c:v>
                </c:pt>
                <c:pt idx="4">
                  <c:v>4.3</c:v>
                </c:pt>
                <c:pt idx="5">
                  <c:v>4.3</c:v>
                </c:pt>
                <c:pt idx="6">
                  <c:v>4.3</c:v>
                </c:pt>
                <c:pt idx="7">
                  <c:v>4.3</c:v>
                </c:pt>
                <c:pt idx="8">
                  <c:v>4.3</c:v>
                </c:pt>
                <c:pt idx="9">
                  <c:v>4.3</c:v>
                </c:pt>
                <c:pt idx="10">
                  <c:v>4.3</c:v>
                </c:pt>
                <c:pt idx="11">
                  <c:v>4.3</c:v>
                </c:pt>
                <c:pt idx="12">
                  <c:v>4.3</c:v>
                </c:pt>
                <c:pt idx="13">
                  <c:v>4.3</c:v>
                </c:pt>
                <c:pt idx="14">
                  <c:v>4.3</c:v>
                </c:pt>
                <c:pt idx="15">
                  <c:v>4.3</c:v>
                </c:pt>
                <c:pt idx="16">
                  <c:v>4.3</c:v>
                </c:pt>
                <c:pt idx="17">
                  <c:v>4.3</c:v>
                </c:pt>
                <c:pt idx="18">
                  <c:v>4.3</c:v>
                </c:pt>
                <c:pt idx="19">
                  <c:v>4.3</c:v>
                </c:pt>
                <c:pt idx="20">
                  <c:v>4.3</c:v>
                </c:pt>
                <c:pt idx="21">
                  <c:v>4.3</c:v>
                </c:pt>
                <c:pt idx="22">
                  <c:v>4.3</c:v>
                </c:pt>
                <c:pt idx="23">
                  <c:v>4.3</c:v>
                </c:pt>
                <c:pt idx="24">
                  <c:v>4.3</c:v>
                </c:pt>
                <c:pt idx="25">
                  <c:v>4.3</c:v>
                </c:pt>
                <c:pt idx="26">
                  <c:v>4.3</c:v>
                </c:pt>
                <c:pt idx="27">
                  <c:v>4.3</c:v>
                </c:pt>
                <c:pt idx="28">
                  <c:v>4.3</c:v>
                </c:pt>
                <c:pt idx="29">
                  <c:v>4.3</c:v>
                </c:pt>
                <c:pt idx="30">
                  <c:v>4.3</c:v>
                </c:pt>
                <c:pt idx="31">
                  <c:v>4.3</c:v>
                </c:pt>
                <c:pt idx="32">
                  <c:v>4.3</c:v>
                </c:pt>
                <c:pt idx="33">
                  <c:v>4.3</c:v>
                </c:pt>
                <c:pt idx="34">
                  <c:v>4.3</c:v>
                </c:pt>
                <c:pt idx="35">
                  <c:v>4.3</c:v>
                </c:pt>
                <c:pt idx="36">
                  <c:v>4.3</c:v>
                </c:pt>
                <c:pt idx="37">
                  <c:v>4.3</c:v>
                </c:pt>
                <c:pt idx="38">
                  <c:v>4.3</c:v>
                </c:pt>
                <c:pt idx="39">
                  <c:v>4.3</c:v>
                </c:pt>
                <c:pt idx="40">
                  <c:v>4.3</c:v>
                </c:pt>
                <c:pt idx="41">
                  <c:v>4.3</c:v>
                </c:pt>
                <c:pt idx="42">
                  <c:v>4.3</c:v>
                </c:pt>
                <c:pt idx="43">
                  <c:v>4.3</c:v>
                </c:pt>
                <c:pt idx="44">
                  <c:v>4.3</c:v>
                </c:pt>
                <c:pt idx="45">
                  <c:v>4.3</c:v>
                </c:pt>
                <c:pt idx="46">
                  <c:v>4.3</c:v>
                </c:pt>
                <c:pt idx="47">
                  <c:v>4.3</c:v>
                </c:pt>
                <c:pt idx="48">
                  <c:v>4.3</c:v>
                </c:pt>
                <c:pt idx="49">
                  <c:v>4.3</c:v>
                </c:pt>
                <c:pt idx="50">
                  <c:v>4.3</c:v>
                </c:pt>
                <c:pt idx="51">
                  <c:v>4.3</c:v>
                </c:pt>
                <c:pt idx="52">
                  <c:v>4.3</c:v>
                </c:pt>
                <c:pt idx="53">
                  <c:v>4.3</c:v>
                </c:pt>
                <c:pt idx="54">
                  <c:v>4.3</c:v>
                </c:pt>
                <c:pt idx="55">
                  <c:v>4.3</c:v>
                </c:pt>
                <c:pt idx="56">
                  <c:v>4.3</c:v>
                </c:pt>
                <c:pt idx="57">
                  <c:v>4.3</c:v>
                </c:pt>
                <c:pt idx="58">
                  <c:v>4.3</c:v>
                </c:pt>
                <c:pt idx="59">
                  <c:v>4.3</c:v>
                </c:pt>
                <c:pt idx="60">
                  <c:v>4.3</c:v>
                </c:pt>
                <c:pt idx="61">
                  <c:v>4.3</c:v>
                </c:pt>
                <c:pt idx="62">
                  <c:v>4.3</c:v>
                </c:pt>
                <c:pt idx="63">
                  <c:v>4.3</c:v>
                </c:pt>
                <c:pt idx="64">
                  <c:v>4.3</c:v>
                </c:pt>
                <c:pt idx="65">
                  <c:v>4.3</c:v>
                </c:pt>
                <c:pt idx="66">
                  <c:v>4.3</c:v>
                </c:pt>
                <c:pt idx="67">
                  <c:v>4.3</c:v>
                </c:pt>
                <c:pt idx="68">
                  <c:v>4.3</c:v>
                </c:pt>
                <c:pt idx="69">
                  <c:v>4.3</c:v>
                </c:pt>
                <c:pt idx="70">
                  <c:v>4.3</c:v>
                </c:pt>
                <c:pt idx="71">
                  <c:v>4.3</c:v>
                </c:pt>
                <c:pt idx="72">
                  <c:v>4.3</c:v>
                </c:pt>
                <c:pt idx="73">
                  <c:v>4.3</c:v>
                </c:pt>
                <c:pt idx="74">
                  <c:v>4.3</c:v>
                </c:pt>
                <c:pt idx="75">
                  <c:v>4.3</c:v>
                </c:pt>
                <c:pt idx="76">
                  <c:v>4.3</c:v>
                </c:pt>
                <c:pt idx="77">
                  <c:v>4.3</c:v>
                </c:pt>
                <c:pt idx="78">
                  <c:v>4.3</c:v>
                </c:pt>
                <c:pt idx="79">
                  <c:v>4.3</c:v>
                </c:pt>
                <c:pt idx="80">
                  <c:v>4.3</c:v>
                </c:pt>
                <c:pt idx="81">
                  <c:v>4.3</c:v>
                </c:pt>
                <c:pt idx="82">
                  <c:v>4.3</c:v>
                </c:pt>
                <c:pt idx="83">
                  <c:v>4.3</c:v>
                </c:pt>
                <c:pt idx="84">
                  <c:v>4.3</c:v>
                </c:pt>
                <c:pt idx="85">
                  <c:v>4.3</c:v>
                </c:pt>
                <c:pt idx="86">
                  <c:v>4.3</c:v>
                </c:pt>
                <c:pt idx="87">
                  <c:v>4.3</c:v>
                </c:pt>
                <c:pt idx="88">
                  <c:v>4.3</c:v>
                </c:pt>
                <c:pt idx="89">
                  <c:v>4.3</c:v>
                </c:pt>
                <c:pt idx="90">
                  <c:v>4.3</c:v>
                </c:pt>
                <c:pt idx="91">
                  <c:v>4.3</c:v>
                </c:pt>
                <c:pt idx="92">
                  <c:v>4.3</c:v>
                </c:pt>
                <c:pt idx="93">
                  <c:v>4.3</c:v>
                </c:pt>
                <c:pt idx="94">
                  <c:v>4.3</c:v>
                </c:pt>
                <c:pt idx="95">
                  <c:v>4.3</c:v>
                </c:pt>
                <c:pt idx="96">
                  <c:v>4.3</c:v>
                </c:pt>
                <c:pt idx="97">
                  <c:v>4.3</c:v>
                </c:pt>
                <c:pt idx="98">
                  <c:v>4.3</c:v>
                </c:pt>
                <c:pt idx="99">
                  <c:v>4.3</c:v>
                </c:pt>
                <c:pt idx="100">
                  <c:v>4.3</c:v>
                </c:pt>
                <c:pt idx="101">
                  <c:v>4.3</c:v>
                </c:pt>
                <c:pt idx="102">
                  <c:v>4.3</c:v>
                </c:pt>
                <c:pt idx="103">
                  <c:v>4.3</c:v>
                </c:pt>
                <c:pt idx="104">
                  <c:v>4.3</c:v>
                </c:pt>
                <c:pt idx="105">
                  <c:v>4.3</c:v>
                </c:pt>
                <c:pt idx="106">
                  <c:v>4.3</c:v>
                </c:pt>
                <c:pt idx="107">
                  <c:v>4.3</c:v>
                </c:pt>
                <c:pt idx="108">
                  <c:v>4.3</c:v>
                </c:pt>
                <c:pt idx="109">
                  <c:v>4.3</c:v>
                </c:pt>
                <c:pt idx="110">
                  <c:v>4.3</c:v>
                </c:pt>
                <c:pt idx="111">
                  <c:v>4.3</c:v>
                </c:pt>
                <c:pt idx="112">
                  <c:v>4.3</c:v>
                </c:pt>
                <c:pt idx="113">
                  <c:v>4.3</c:v>
                </c:pt>
                <c:pt idx="114">
                  <c:v>4.3</c:v>
                </c:pt>
                <c:pt idx="115">
                  <c:v>4.3</c:v>
                </c:pt>
                <c:pt idx="116">
                  <c:v>4.3</c:v>
                </c:pt>
                <c:pt idx="117">
                  <c:v>4.3</c:v>
                </c:pt>
                <c:pt idx="118">
                  <c:v>4.3</c:v>
                </c:pt>
                <c:pt idx="119">
                  <c:v>4.3</c:v>
                </c:pt>
                <c:pt idx="120">
                  <c:v>4.3</c:v>
                </c:pt>
                <c:pt idx="121">
                  <c:v>4.3</c:v>
                </c:pt>
                <c:pt idx="122">
                  <c:v>4.3</c:v>
                </c:pt>
                <c:pt idx="123">
                  <c:v>4.3</c:v>
                </c:pt>
                <c:pt idx="124">
                  <c:v>4.3</c:v>
                </c:pt>
                <c:pt idx="125">
                  <c:v>4.3</c:v>
                </c:pt>
                <c:pt idx="126">
                  <c:v>4.3</c:v>
                </c:pt>
                <c:pt idx="127">
                  <c:v>4.3</c:v>
                </c:pt>
                <c:pt idx="128">
                  <c:v>4.3</c:v>
                </c:pt>
                <c:pt idx="129">
                  <c:v>4.3</c:v>
                </c:pt>
                <c:pt idx="130">
                  <c:v>4.3</c:v>
                </c:pt>
                <c:pt idx="131">
                  <c:v>4.3</c:v>
                </c:pt>
                <c:pt idx="132">
                  <c:v>4.3</c:v>
                </c:pt>
                <c:pt idx="133">
                  <c:v>4.3</c:v>
                </c:pt>
                <c:pt idx="134">
                  <c:v>4.3</c:v>
                </c:pt>
                <c:pt idx="135">
                  <c:v>4.3</c:v>
                </c:pt>
                <c:pt idx="136">
                  <c:v>4.3</c:v>
                </c:pt>
                <c:pt idx="137">
                  <c:v>4.3</c:v>
                </c:pt>
                <c:pt idx="138">
                  <c:v>4.3</c:v>
                </c:pt>
                <c:pt idx="139">
                  <c:v>4.3</c:v>
                </c:pt>
                <c:pt idx="140">
                  <c:v>4.3</c:v>
                </c:pt>
                <c:pt idx="141">
                  <c:v>4.3</c:v>
                </c:pt>
                <c:pt idx="142">
                  <c:v>4.3</c:v>
                </c:pt>
                <c:pt idx="143">
                  <c:v>4.3</c:v>
                </c:pt>
                <c:pt idx="144">
                  <c:v>4.3</c:v>
                </c:pt>
                <c:pt idx="145">
                  <c:v>4.3</c:v>
                </c:pt>
                <c:pt idx="146">
                  <c:v>4.3</c:v>
                </c:pt>
                <c:pt idx="147">
                  <c:v>4.3</c:v>
                </c:pt>
                <c:pt idx="148">
                  <c:v>4.3</c:v>
                </c:pt>
                <c:pt idx="149">
                  <c:v>4.3</c:v>
                </c:pt>
                <c:pt idx="150">
                  <c:v>4.3</c:v>
                </c:pt>
                <c:pt idx="151">
                  <c:v>4.3</c:v>
                </c:pt>
                <c:pt idx="152">
                  <c:v>4.3</c:v>
                </c:pt>
                <c:pt idx="153">
                  <c:v>4.3</c:v>
                </c:pt>
                <c:pt idx="154">
                  <c:v>4.3</c:v>
                </c:pt>
                <c:pt idx="155">
                  <c:v>4.3</c:v>
                </c:pt>
                <c:pt idx="156">
                  <c:v>4.3</c:v>
                </c:pt>
                <c:pt idx="157">
                  <c:v>4.3</c:v>
                </c:pt>
                <c:pt idx="158">
                  <c:v>4.3</c:v>
                </c:pt>
                <c:pt idx="159">
                  <c:v>4.3</c:v>
                </c:pt>
                <c:pt idx="160">
                  <c:v>4.3</c:v>
                </c:pt>
                <c:pt idx="161">
                  <c:v>4.3</c:v>
                </c:pt>
                <c:pt idx="162">
                  <c:v>4.3</c:v>
                </c:pt>
                <c:pt idx="163">
                  <c:v>4.3</c:v>
                </c:pt>
                <c:pt idx="164">
                  <c:v>4.3</c:v>
                </c:pt>
                <c:pt idx="165">
                  <c:v>4.3</c:v>
                </c:pt>
                <c:pt idx="166">
                  <c:v>4.3</c:v>
                </c:pt>
                <c:pt idx="167">
                  <c:v>4.3</c:v>
                </c:pt>
                <c:pt idx="168">
                  <c:v>4.3</c:v>
                </c:pt>
                <c:pt idx="169">
                  <c:v>4.3</c:v>
                </c:pt>
                <c:pt idx="170">
                  <c:v>4.3</c:v>
                </c:pt>
                <c:pt idx="171">
                  <c:v>4.3</c:v>
                </c:pt>
                <c:pt idx="172">
                  <c:v>4.3</c:v>
                </c:pt>
                <c:pt idx="173">
                  <c:v>4.3</c:v>
                </c:pt>
                <c:pt idx="174">
                  <c:v>4.3</c:v>
                </c:pt>
                <c:pt idx="175">
                  <c:v>4.3</c:v>
                </c:pt>
                <c:pt idx="176">
                  <c:v>4.3</c:v>
                </c:pt>
                <c:pt idx="177">
                  <c:v>4.3</c:v>
                </c:pt>
                <c:pt idx="178">
                  <c:v>4.3</c:v>
                </c:pt>
                <c:pt idx="179">
                  <c:v>4.3</c:v>
                </c:pt>
                <c:pt idx="180">
                  <c:v>4.3</c:v>
                </c:pt>
                <c:pt idx="181">
                  <c:v>4.3</c:v>
                </c:pt>
                <c:pt idx="182">
                  <c:v>4.3</c:v>
                </c:pt>
                <c:pt idx="183">
                  <c:v>4.3</c:v>
                </c:pt>
                <c:pt idx="184">
                  <c:v>4.3</c:v>
                </c:pt>
                <c:pt idx="185">
                  <c:v>4.3</c:v>
                </c:pt>
                <c:pt idx="186">
                  <c:v>4.3</c:v>
                </c:pt>
                <c:pt idx="187">
                  <c:v>4.3</c:v>
                </c:pt>
                <c:pt idx="188">
                  <c:v>4.3</c:v>
                </c:pt>
                <c:pt idx="189">
                  <c:v>4.3</c:v>
                </c:pt>
                <c:pt idx="190">
                  <c:v>4.3</c:v>
                </c:pt>
                <c:pt idx="191">
                  <c:v>4.3</c:v>
                </c:pt>
                <c:pt idx="192">
                  <c:v>4.3</c:v>
                </c:pt>
                <c:pt idx="193">
                  <c:v>4.3</c:v>
                </c:pt>
                <c:pt idx="194">
                  <c:v>4.3</c:v>
                </c:pt>
                <c:pt idx="195">
                  <c:v>4.3</c:v>
                </c:pt>
                <c:pt idx="196">
                  <c:v>4.3</c:v>
                </c:pt>
                <c:pt idx="197">
                  <c:v>4.3</c:v>
                </c:pt>
                <c:pt idx="198">
                  <c:v>4.3</c:v>
                </c:pt>
                <c:pt idx="199">
                  <c:v>4.3</c:v>
                </c:pt>
                <c:pt idx="200">
                  <c:v>4.3</c:v>
                </c:pt>
                <c:pt idx="201">
                  <c:v>4.3</c:v>
                </c:pt>
                <c:pt idx="202">
                  <c:v>4.3</c:v>
                </c:pt>
                <c:pt idx="203">
                  <c:v>4.3</c:v>
                </c:pt>
                <c:pt idx="204">
                  <c:v>4.3</c:v>
                </c:pt>
                <c:pt idx="205">
                  <c:v>4.3</c:v>
                </c:pt>
                <c:pt idx="206">
                  <c:v>4.3</c:v>
                </c:pt>
                <c:pt idx="207">
                  <c:v>4.3</c:v>
                </c:pt>
                <c:pt idx="208">
                  <c:v>4.3</c:v>
                </c:pt>
                <c:pt idx="209">
                  <c:v>4.3</c:v>
                </c:pt>
                <c:pt idx="210">
                  <c:v>4.3</c:v>
                </c:pt>
                <c:pt idx="211">
                  <c:v>4.3</c:v>
                </c:pt>
                <c:pt idx="212">
                  <c:v>4.3</c:v>
                </c:pt>
                <c:pt idx="213">
                  <c:v>4.3</c:v>
                </c:pt>
                <c:pt idx="214">
                  <c:v>4.3</c:v>
                </c:pt>
                <c:pt idx="215">
                  <c:v>4.3</c:v>
                </c:pt>
                <c:pt idx="216">
                  <c:v>4.3</c:v>
                </c:pt>
                <c:pt idx="217">
                  <c:v>4.3</c:v>
                </c:pt>
                <c:pt idx="218">
                  <c:v>4.3</c:v>
                </c:pt>
                <c:pt idx="219">
                  <c:v>4.3</c:v>
                </c:pt>
                <c:pt idx="220">
                  <c:v>4.3</c:v>
                </c:pt>
                <c:pt idx="221">
                  <c:v>4.3</c:v>
                </c:pt>
                <c:pt idx="222">
                  <c:v>4.3</c:v>
                </c:pt>
                <c:pt idx="223">
                  <c:v>4.3</c:v>
                </c:pt>
                <c:pt idx="224">
                  <c:v>4.3</c:v>
                </c:pt>
                <c:pt idx="225">
                  <c:v>4.3</c:v>
                </c:pt>
                <c:pt idx="226">
                  <c:v>4.3</c:v>
                </c:pt>
                <c:pt idx="227">
                  <c:v>4.3</c:v>
                </c:pt>
                <c:pt idx="228">
                  <c:v>4.3</c:v>
                </c:pt>
                <c:pt idx="229">
                  <c:v>4.3</c:v>
                </c:pt>
                <c:pt idx="230">
                  <c:v>4.3</c:v>
                </c:pt>
                <c:pt idx="231">
                  <c:v>4.3</c:v>
                </c:pt>
                <c:pt idx="232">
                  <c:v>4.3</c:v>
                </c:pt>
                <c:pt idx="233">
                  <c:v>4.3</c:v>
                </c:pt>
                <c:pt idx="234">
                  <c:v>4.3</c:v>
                </c:pt>
                <c:pt idx="235">
                  <c:v>4.3</c:v>
                </c:pt>
                <c:pt idx="236">
                  <c:v>4.3</c:v>
                </c:pt>
                <c:pt idx="237">
                  <c:v>4.3</c:v>
                </c:pt>
                <c:pt idx="238">
                  <c:v>4.3</c:v>
                </c:pt>
                <c:pt idx="239">
                  <c:v>4.3</c:v>
                </c:pt>
                <c:pt idx="240">
                  <c:v>4.3</c:v>
                </c:pt>
                <c:pt idx="241">
                  <c:v>4.3</c:v>
                </c:pt>
                <c:pt idx="242">
                  <c:v>4.3</c:v>
                </c:pt>
                <c:pt idx="243">
                  <c:v>4.3</c:v>
                </c:pt>
                <c:pt idx="244">
                  <c:v>4.3</c:v>
                </c:pt>
                <c:pt idx="245">
                  <c:v>4.3</c:v>
                </c:pt>
                <c:pt idx="246">
                  <c:v>4.3</c:v>
                </c:pt>
                <c:pt idx="247">
                  <c:v>4.3</c:v>
                </c:pt>
                <c:pt idx="248">
                  <c:v>4.3</c:v>
                </c:pt>
                <c:pt idx="249">
                  <c:v>4.3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622656"/>
        <c:axId val="465623232"/>
      </c:scatterChart>
      <c:valAx>
        <c:axId val="465622656"/>
        <c:scaling>
          <c:orientation val="minMax"/>
          <c:max val="5.5"/>
          <c:min val="3.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lang="ja-JP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en-US"/>
                  <a:t>VIN - V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_);[Red]\(0.0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465623232"/>
        <c:crosses val="autoZero"/>
        <c:crossBetween val="midCat"/>
      </c:valAx>
      <c:valAx>
        <c:axId val="465623232"/>
        <c:scaling>
          <c:orientation val="minMax"/>
          <c:min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lang="ja-JP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en-US"/>
                  <a:t>Vout limitation by duty - V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46562265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zh-TW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'51285_Duty'!$W$128</c:f>
              <c:strCache>
                <c:ptCount val="1"/>
                <c:pt idx="0">
                  <c:v>51275_300k (min)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'51285_Duty'!$B$129:$B$378</c:f>
              <c:numCache>
                <c:formatCode>0.00_);[Red]\(0.00\)</c:formatCode>
                <c:ptCount val="250"/>
                <c:pt idx="0">
                  <c:v>3.5</c:v>
                </c:pt>
                <c:pt idx="1">
                  <c:v>3.52</c:v>
                </c:pt>
                <c:pt idx="2">
                  <c:v>3.54</c:v>
                </c:pt>
                <c:pt idx="3">
                  <c:v>3.56</c:v>
                </c:pt>
                <c:pt idx="4">
                  <c:v>3.58</c:v>
                </c:pt>
                <c:pt idx="5">
                  <c:v>3.6</c:v>
                </c:pt>
                <c:pt idx="6">
                  <c:v>3.62</c:v>
                </c:pt>
                <c:pt idx="7">
                  <c:v>3.64</c:v>
                </c:pt>
                <c:pt idx="8">
                  <c:v>3.66</c:v>
                </c:pt>
                <c:pt idx="9">
                  <c:v>3.68</c:v>
                </c:pt>
                <c:pt idx="10">
                  <c:v>3.7</c:v>
                </c:pt>
                <c:pt idx="11">
                  <c:v>3.72</c:v>
                </c:pt>
                <c:pt idx="12">
                  <c:v>3.74</c:v>
                </c:pt>
                <c:pt idx="13">
                  <c:v>3.7600000000000002</c:v>
                </c:pt>
                <c:pt idx="14">
                  <c:v>3.7800000000000002</c:v>
                </c:pt>
                <c:pt idx="15">
                  <c:v>3.8000000000000003</c:v>
                </c:pt>
                <c:pt idx="16">
                  <c:v>3.8200000000000003</c:v>
                </c:pt>
                <c:pt idx="17">
                  <c:v>3.8400000000000003</c:v>
                </c:pt>
                <c:pt idx="18">
                  <c:v>3.8600000000000003</c:v>
                </c:pt>
                <c:pt idx="19">
                  <c:v>3.8800000000000003</c:v>
                </c:pt>
                <c:pt idx="20">
                  <c:v>3.9000000000000004</c:v>
                </c:pt>
                <c:pt idx="21">
                  <c:v>3.9200000000000004</c:v>
                </c:pt>
                <c:pt idx="22">
                  <c:v>3.9400000000000004</c:v>
                </c:pt>
                <c:pt idx="23">
                  <c:v>3.9600000000000004</c:v>
                </c:pt>
                <c:pt idx="24">
                  <c:v>3.9800000000000004</c:v>
                </c:pt>
                <c:pt idx="25">
                  <c:v>4</c:v>
                </c:pt>
                <c:pt idx="26">
                  <c:v>4.0199999999999996</c:v>
                </c:pt>
                <c:pt idx="27">
                  <c:v>4.0399999999999991</c:v>
                </c:pt>
                <c:pt idx="28">
                  <c:v>4.0599999999999987</c:v>
                </c:pt>
                <c:pt idx="29">
                  <c:v>4.0799999999999983</c:v>
                </c:pt>
                <c:pt idx="30">
                  <c:v>4.0999999999999979</c:v>
                </c:pt>
                <c:pt idx="31">
                  <c:v>4.1199999999999974</c:v>
                </c:pt>
                <c:pt idx="32">
                  <c:v>4.139999999999997</c:v>
                </c:pt>
                <c:pt idx="33">
                  <c:v>4.1599999999999966</c:v>
                </c:pt>
                <c:pt idx="34">
                  <c:v>4.1799999999999962</c:v>
                </c:pt>
                <c:pt idx="35">
                  <c:v>4.1999999999999957</c:v>
                </c:pt>
                <c:pt idx="36">
                  <c:v>4.2199999999999953</c:v>
                </c:pt>
                <c:pt idx="37">
                  <c:v>4.2399999999999949</c:v>
                </c:pt>
                <c:pt idx="38">
                  <c:v>4.2599999999999945</c:v>
                </c:pt>
                <c:pt idx="39">
                  <c:v>4.279999999999994</c:v>
                </c:pt>
                <c:pt idx="40">
                  <c:v>4.2999999999999936</c:v>
                </c:pt>
                <c:pt idx="41">
                  <c:v>4.3199999999999932</c:v>
                </c:pt>
                <c:pt idx="42">
                  <c:v>4.3399999999999928</c:v>
                </c:pt>
                <c:pt idx="43">
                  <c:v>4.3599999999999923</c:v>
                </c:pt>
                <c:pt idx="44">
                  <c:v>4.3799999999999919</c:v>
                </c:pt>
                <c:pt idx="45">
                  <c:v>4.3999999999999915</c:v>
                </c:pt>
                <c:pt idx="46">
                  <c:v>4.419999999999991</c:v>
                </c:pt>
                <c:pt idx="47">
                  <c:v>4.4399999999999906</c:v>
                </c:pt>
                <c:pt idx="48">
                  <c:v>4.4599999999999902</c:v>
                </c:pt>
                <c:pt idx="49">
                  <c:v>4.4799999999999898</c:v>
                </c:pt>
                <c:pt idx="50">
                  <c:v>4.4999999999999893</c:v>
                </c:pt>
                <c:pt idx="51">
                  <c:v>4.5199999999999889</c:v>
                </c:pt>
                <c:pt idx="52">
                  <c:v>4.5399999999999885</c:v>
                </c:pt>
                <c:pt idx="53">
                  <c:v>4.5599999999999881</c:v>
                </c:pt>
                <c:pt idx="54">
                  <c:v>4.5799999999999876</c:v>
                </c:pt>
                <c:pt idx="55">
                  <c:v>4.5999999999999872</c:v>
                </c:pt>
                <c:pt idx="56">
                  <c:v>4.6199999999999868</c:v>
                </c:pt>
                <c:pt idx="57">
                  <c:v>4.6399999999999864</c:v>
                </c:pt>
                <c:pt idx="58">
                  <c:v>4.6599999999999859</c:v>
                </c:pt>
                <c:pt idx="59">
                  <c:v>4.6799999999999855</c:v>
                </c:pt>
                <c:pt idx="60">
                  <c:v>4.6999999999999851</c:v>
                </c:pt>
                <c:pt idx="61">
                  <c:v>4.7199999999999847</c:v>
                </c:pt>
                <c:pt idx="62">
                  <c:v>4.7399999999999842</c:v>
                </c:pt>
                <c:pt idx="63">
                  <c:v>4.7599999999999838</c:v>
                </c:pt>
                <c:pt idx="64">
                  <c:v>4.7799999999999834</c:v>
                </c:pt>
                <c:pt idx="65">
                  <c:v>4.7999999999999829</c:v>
                </c:pt>
                <c:pt idx="66">
                  <c:v>4.8199999999999825</c:v>
                </c:pt>
                <c:pt idx="67">
                  <c:v>4.8399999999999821</c:v>
                </c:pt>
                <c:pt idx="68">
                  <c:v>4.8599999999999817</c:v>
                </c:pt>
                <c:pt idx="69">
                  <c:v>4.8799999999999812</c:v>
                </c:pt>
                <c:pt idx="70">
                  <c:v>4.8999999999999808</c:v>
                </c:pt>
                <c:pt idx="71">
                  <c:v>4.9199999999999804</c:v>
                </c:pt>
                <c:pt idx="72">
                  <c:v>4.93999999999998</c:v>
                </c:pt>
                <c:pt idx="73">
                  <c:v>4.9599999999999795</c:v>
                </c:pt>
                <c:pt idx="74">
                  <c:v>4.9799999999999791</c:v>
                </c:pt>
                <c:pt idx="75">
                  <c:v>4.9999999999999787</c:v>
                </c:pt>
                <c:pt idx="76">
                  <c:v>5.0199999999999783</c:v>
                </c:pt>
                <c:pt idx="77">
                  <c:v>5.0399999999999778</c:v>
                </c:pt>
                <c:pt idx="78">
                  <c:v>5.0599999999999774</c:v>
                </c:pt>
                <c:pt idx="79">
                  <c:v>5.079999999999977</c:v>
                </c:pt>
                <c:pt idx="80">
                  <c:v>5.0999999999999766</c:v>
                </c:pt>
                <c:pt idx="81">
                  <c:v>5.1199999999999761</c:v>
                </c:pt>
                <c:pt idx="82">
                  <c:v>5.1399999999999757</c:v>
                </c:pt>
                <c:pt idx="83">
                  <c:v>5.1599999999999753</c:v>
                </c:pt>
                <c:pt idx="84">
                  <c:v>5.1799999999999748</c:v>
                </c:pt>
                <c:pt idx="85">
                  <c:v>5.1999999999999744</c:v>
                </c:pt>
                <c:pt idx="86">
                  <c:v>5.219999999999974</c:v>
                </c:pt>
                <c:pt idx="87">
                  <c:v>5.2399999999999736</c:v>
                </c:pt>
                <c:pt idx="88">
                  <c:v>5.2599999999999731</c:v>
                </c:pt>
                <c:pt idx="89">
                  <c:v>5.2799999999999727</c:v>
                </c:pt>
                <c:pt idx="90">
                  <c:v>5.2999999999999723</c:v>
                </c:pt>
                <c:pt idx="91">
                  <c:v>5.3199999999999719</c:v>
                </c:pt>
                <c:pt idx="92">
                  <c:v>5.3399999999999714</c:v>
                </c:pt>
                <c:pt idx="93">
                  <c:v>5.359999999999971</c:v>
                </c:pt>
                <c:pt idx="94">
                  <c:v>5.3799999999999706</c:v>
                </c:pt>
                <c:pt idx="95">
                  <c:v>5.3999999999999702</c:v>
                </c:pt>
                <c:pt idx="96">
                  <c:v>5.4199999999999697</c:v>
                </c:pt>
                <c:pt idx="97">
                  <c:v>5.4399999999999693</c:v>
                </c:pt>
                <c:pt idx="98">
                  <c:v>5.4599999999999689</c:v>
                </c:pt>
                <c:pt idx="99">
                  <c:v>5.4799999999999685</c:v>
                </c:pt>
                <c:pt idx="100">
                  <c:v>5.499999999999968</c:v>
                </c:pt>
                <c:pt idx="101">
                  <c:v>5.5199999999999676</c:v>
                </c:pt>
                <c:pt idx="102">
                  <c:v>5.5399999999999672</c:v>
                </c:pt>
                <c:pt idx="103">
                  <c:v>5.5599999999999667</c:v>
                </c:pt>
                <c:pt idx="104">
                  <c:v>5.5799999999999663</c:v>
                </c:pt>
                <c:pt idx="105">
                  <c:v>5.5999999999999659</c:v>
                </c:pt>
                <c:pt idx="106">
                  <c:v>5.6199999999999655</c:v>
                </c:pt>
                <c:pt idx="107">
                  <c:v>5.639999999999965</c:v>
                </c:pt>
                <c:pt idx="108">
                  <c:v>5.6599999999999646</c:v>
                </c:pt>
                <c:pt idx="109">
                  <c:v>5.6799999999999642</c:v>
                </c:pt>
                <c:pt idx="110">
                  <c:v>5.6999999999999638</c:v>
                </c:pt>
                <c:pt idx="111">
                  <c:v>5.7199999999999633</c:v>
                </c:pt>
                <c:pt idx="112">
                  <c:v>5.7399999999999629</c:v>
                </c:pt>
                <c:pt idx="113">
                  <c:v>5.7599999999999625</c:v>
                </c:pt>
                <c:pt idx="114">
                  <c:v>5.7799999999999621</c:v>
                </c:pt>
                <c:pt idx="115">
                  <c:v>5.7999999999999616</c:v>
                </c:pt>
                <c:pt idx="116">
                  <c:v>5.8199999999999612</c:v>
                </c:pt>
                <c:pt idx="117">
                  <c:v>5.8399999999999608</c:v>
                </c:pt>
                <c:pt idx="118">
                  <c:v>5.8599999999999604</c:v>
                </c:pt>
                <c:pt idx="119">
                  <c:v>5.8799999999999599</c:v>
                </c:pt>
                <c:pt idx="120">
                  <c:v>5.8999999999999595</c:v>
                </c:pt>
                <c:pt idx="121">
                  <c:v>5.9199999999999591</c:v>
                </c:pt>
                <c:pt idx="122">
                  <c:v>5.9399999999999586</c:v>
                </c:pt>
                <c:pt idx="123">
                  <c:v>5.9599999999999582</c:v>
                </c:pt>
                <c:pt idx="124">
                  <c:v>5.9799999999999578</c:v>
                </c:pt>
                <c:pt idx="125">
                  <c:v>5.9999999999999574</c:v>
                </c:pt>
                <c:pt idx="126">
                  <c:v>6.0199999999999569</c:v>
                </c:pt>
                <c:pt idx="127">
                  <c:v>6.0399999999999565</c:v>
                </c:pt>
                <c:pt idx="128">
                  <c:v>6.0599999999999561</c:v>
                </c:pt>
                <c:pt idx="129">
                  <c:v>6.0799999999999557</c:v>
                </c:pt>
                <c:pt idx="130">
                  <c:v>6.0999999999999552</c:v>
                </c:pt>
                <c:pt idx="131">
                  <c:v>6.1199999999999548</c:v>
                </c:pt>
                <c:pt idx="132">
                  <c:v>6.1399999999999544</c:v>
                </c:pt>
                <c:pt idx="133">
                  <c:v>6.159999999999954</c:v>
                </c:pt>
                <c:pt idx="134">
                  <c:v>6.1799999999999535</c:v>
                </c:pt>
                <c:pt idx="135">
                  <c:v>6.1999999999999531</c:v>
                </c:pt>
                <c:pt idx="136">
                  <c:v>6.2199999999999527</c:v>
                </c:pt>
                <c:pt idx="137">
                  <c:v>6.2399999999999523</c:v>
                </c:pt>
                <c:pt idx="138">
                  <c:v>6.2599999999999518</c:v>
                </c:pt>
                <c:pt idx="139">
                  <c:v>6.2799999999999514</c:v>
                </c:pt>
                <c:pt idx="140">
                  <c:v>6.299999999999951</c:v>
                </c:pt>
                <c:pt idx="141">
                  <c:v>6.3199999999999505</c:v>
                </c:pt>
                <c:pt idx="142">
                  <c:v>6.3399999999999501</c:v>
                </c:pt>
                <c:pt idx="143">
                  <c:v>6.3599999999999497</c:v>
                </c:pt>
                <c:pt idx="144">
                  <c:v>6.3799999999999493</c:v>
                </c:pt>
                <c:pt idx="145">
                  <c:v>6.3999999999999488</c:v>
                </c:pt>
                <c:pt idx="146">
                  <c:v>6.4199999999999484</c:v>
                </c:pt>
                <c:pt idx="147">
                  <c:v>6.439999999999948</c:v>
                </c:pt>
                <c:pt idx="148">
                  <c:v>6.4599999999999476</c:v>
                </c:pt>
                <c:pt idx="149">
                  <c:v>6.4799999999999471</c:v>
                </c:pt>
                <c:pt idx="150">
                  <c:v>6.4999999999999467</c:v>
                </c:pt>
                <c:pt idx="151">
                  <c:v>6.5199999999999463</c:v>
                </c:pt>
                <c:pt idx="152">
                  <c:v>6.5399999999999459</c:v>
                </c:pt>
                <c:pt idx="153">
                  <c:v>6.5599999999999454</c:v>
                </c:pt>
                <c:pt idx="154">
                  <c:v>6.579999999999945</c:v>
                </c:pt>
                <c:pt idx="155">
                  <c:v>6.5999999999999446</c:v>
                </c:pt>
                <c:pt idx="156">
                  <c:v>6.6199999999999442</c:v>
                </c:pt>
                <c:pt idx="157">
                  <c:v>6.6399999999999437</c:v>
                </c:pt>
                <c:pt idx="158">
                  <c:v>6.6599999999999433</c:v>
                </c:pt>
                <c:pt idx="159">
                  <c:v>6.6799999999999429</c:v>
                </c:pt>
                <c:pt idx="160">
                  <c:v>6.6999999999999424</c:v>
                </c:pt>
                <c:pt idx="161">
                  <c:v>6.719999999999942</c:v>
                </c:pt>
                <c:pt idx="162">
                  <c:v>6.7399999999999416</c:v>
                </c:pt>
                <c:pt idx="163">
                  <c:v>6.7599999999999412</c:v>
                </c:pt>
                <c:pt idx="164">
                  <c:v>6.7799999999999407</c:v>
                </c:pt>
                <c:pt idx="165">
                  <c:v>6.7999999999999403</c:v>
                </c:pt>
                <c:pt idx="166">
                  <c:v>6.8199999999999399</c:v>
                </c:pt>
                <c:pt idx="167">
                  <c:v>6.8399999999999395</c:v>
                </c:pt>
                <c:pt idx="168">
                  <c:v>6.859999999999939</c:v>
                </c:pt>
                <c:pt idx="169">
                  <c:v>6.8799999999999386</c:v>
                </c:pt>
                <c:pt idx="170">
                  <c:v>6.8999999999999382</c:v>
                </c:pt>
                <c:pt idx="171">
                  <c:v>6.9199999999999378</c:v>
                </c:pt>
                <c:pt idx="172">
                  <c:v>6.9399999999999373</c:v>
                </c:pt>
                <c:pt idx="173">
                  <c:v>6.9599999999999369</c:v>
                </c:pt>
                <c:pt idx="174">
                  <c:v>6.9799999999999365</c:v>
                </c:pt>
                <c:pt idx="175">
                  <c:v>6.9999999999999361</c:v>
                </c:pt>
                <c:pt idx="176">
                  <c:v>7.0199999999999356</c:v>
                </c:pt>
                <c:pt idx="177">
                  <c:v>7.0399999999999352</c:v>
                </c:pt>
                <c:pt idx="178">
                  <c:v>7.0599999999999348</c:v>
                </c:pt>
                <c:pt idx="179">
                  <c:v>7.0799999999999343</c:v>
                </c:pt>
                <c:pt idx="180">
                  <c:v>7.0999999999999339</c:v>
                </c:pt>
                <c:pt idx="181">
                  <c:v>7.1199999999999335</c:v>
                </c:pt>
                <c:pt idx="182">
                  <c:v>7.1399999999999331</c:v>
                </c:pt>
                <c:pt idx="183">
                  <c:v>7.1599999999999326</c:v>
                </c:pt>
                <c:pt idx="184">
                  <c:v>7.1799999999999322</c:v>
                </c:pt>
                <c:pt idx="185">
                  <c:v>7.1999999999999318</c:v>
                </c:pt>
                <c:pt idx="186">
                  <c:v>7.2199999999999314</c:v>
                </c:pt>
                <c:pt idx="187">
                  <c:v>7.2399999999999309</c:v>
                </c:pt>
                <c:pt idx="188">
                  <c:v>7.2599999999999305</c:v>
                </c:pt>
                <c:pt idx="189">
                  <c:v>7.2799999999999301</c:v>
                </c:pt>
                <c:pt idx="190">
                  <c:v>7.2999999999999297</c:v>
                </c:pt>
                <c:pt idx="191">
                  <c:v>7.3199999999999292</c:v>
                </c:pt>
                <c:pt idx="192">
                  <c:v>7.3399999999999288</c:v>
                </c:pt>
                <c:pt idx="193">
                  <c:v>7.3599999999999284</c:v>
                </c:pt>
                <c:pt idx="194">
                  <c:v>7.379999999999928</c:v>
                </c:pt>
                <c:pt idx="195">
                  <c:v>7.3999999999999275</c:v>
                </c:pt>
                <c:pt idx="196">
                  <c:v>7.4199999999999271</c:v>
                </c:pt>
                <c:pt idx="197">
                  <c:v>7.4399999999999267</c:v>
                </c:pt>
                <c:pt idx="198">
                  <c:v>7.4599999999999262</c:v>
                </c:pt>
                <c:pt idx="199">
                  <c:v>7.4799999999999258</c:v>
                </c:pt>
                <c:pt idx="200">
                  <c:v>7.4999999999999254</c:v>
                </c:pt>
                <c:pt idx="201">
                  <c:v>7.519999999999925</c:v>
                </c:pt>
                <c:pt idx="202">
                  <c:v>7.5399999999999245</c:v>
                </c:pt>
                <c:pt idx="203">
                  <c:v>7.5599999999999241</c:v>
                </c:pt>
                <c:pt idx="204">
                  <c:v>7.5799999999999237</c:v>
                </c:pt>
                <c:pt idx="205">
                  <c:v>7.5999999999999233</c:v>
                </c:pt>
                <c:pt idx="206">
                  <c:v>7.6199999999999228</c:v>
                </c:pt>
                <c:pt idx="207">
                  <c:v>7.6399999999999224</c:v>
                </c:pt>
                <c:pt idx="208">
                  <c:v>7.659999999999922</c:v>
                </c:pt>
                <c:pt idx="209">
                  <c:v>7.6799999999999216</c:v>
                </c:pt>
                <c:pt idx="210">
                  <c:v>7.6999999999999211</c:v>
                </c:pt>
                <c:pt idx="211">
                  <c:v>7.7199999999999207</c:v>
                </c:pt>
                <c:pt idx="212">
                  <c:v>7.7399999999999203</c:v>
                </c:pt>
                <c:pt idx="213">
                  <c:v>7.7599999999999199</c:v>
                </c:pt>
                <c:pt idx="214">
                  <c:v>7.7799999999999194</c:v>
                </c:pt>
                <c:pt idx="215">
                  <c:v>7.799999999999919</c:v>
                </c:pt>
                <c:pt idx="216">
                  <c:v>7.8199999999999186</c:v>
                </c:pt>
                <c:pt idx="217">
                  <c:v>7.8399999999999181</c:v>
                </c:pt>
                <c:pt idx="218">
                  <c:v>7.8599999999999177</c:v>
                </c:pt>
                <c:pt idx="219">
                  <c:v>7.8799999999999173</c:v>
                </c:pt>
                <c:pt idx="220">
                  <c:v>7.8999999999999169</c:v>
                </c:pt>
                <c:pt idx="221">
                  <c:v>7.9199999999999164</c:v>
                </c:pt>
                <c:pt idx="222">
                  <c:v>7.939999999999916</c:v>
                </c:pt>
                <c:pt idx="223">
                  <c:v>7.9599999999999156</c:v>
                </c:pt>
                <c:pt idx="224">
                  <c:v>7.9799999999999152</c:v>
                </c:pt>
                <c:pt idx="225">
                  <c:v>7.9999999999999147</c:v>
                </c:pt>
                <c:pt idx="226">
                  <c:v>8.4999999999999147</c:v>
                </c:pt>
                <c:pt idx="227">
                  <c:v>8.9999999999999147</c:v>
                </c:pt>
                <c:pt idx="228">
                  <c:v>9.4999999999999147</c:v>
                </c:pt>
                <c:pt idx="229">
                  <c:v>9.9999999999999147</c:v>
                </c:pt>
                <c:pt idx="230">
                  <c:v>10.499999999999915</c:v>
                </c:pt>
                <c:pt idx="231">
                  <c:v>10.999999999999915</c:v>
                </c:pt>
                <c:pt idx="232">
                  <c:v>11.499999999999915</c:v>
                </c:pt>
                <c:pt idx="233">
                  <c:v>11.999999999999915</c:v>
                </c:pt>
                <c:pt idx="234">
                  <c:v>12.499999999999915</c:v>
                </c:pt>
                <c:pt idx="235">
                  <c:v>12.999999999999915</c:v>
                </c:pt>
                <c:pt idx="236">
                  <c:v>13.499999999999915</c:v>
                </c:pt>
                <c:pt idx="237">
                  <c:v>13.999999999999915</c:v>
                </c:pt>
                <c:pt idx="238">
                  <c:v>14.499999999999915</c:v>
                </c:pt>
                <c:pt idx="239">
                  <c:v>14.999999999999915</c:v>
                </c:pt>
                <c:pt idx="240">
                  <c:v>15.499999999999915</c:v>
                </c:pt>
                <c:pt idx="241">
                  <c:v>15.999999999999915</c:v>
                </c:pt>
                <c:pt idx="242">
                  <c:v>16.499999999999915</c:v>
                </c:pt>
                <c:pt idx="243">
                  <c:v>16.999999999999915</c:v>
                </c:pt>
                <c:pt idx="244">
                  <c:v>17.499999999999915</c:v>
                </c:pt>
                <c:pt idx="245">
                  <c:v>17.999999999999915</c:v>
                </c:pt>
                <c:pt idx="246">
                  <c:v>18.499999999999915</c:v>
                </c:pt>
                <c:pt idx="247">
                  <c:v>18.999999999999915</c:v>
                </c:pt>
                <c:pt idx="248">
                  <c:v>19.499999999999915</c:v>
                </c:pt>
                <c:pt idx="249">
                  <c:v>19.999999999999915</c:v>
                </c:pt>
              </c:numCache>
            </c:numRef>
          </c:xVal>
          <c:yVal>
            <c:numRef>
              <c:f>'51285_Duty'!$W$129:$W$378</c:f>
              <c:numCache>
                <c:formatCode>General</c:formatCode>
                <c:ptCount val="250"/>
                <c:pt idx="0">
                  <c:v>3.1863909902923662</c:v>
                </c:pt>
                <c:pt idx="1">
                  <c:v>3.2056740748860841</c:v>
                </c:pt>
                <c:pt idx="2">
                  <c:v>3.2249571812003319</c:v>
                </c:pt>
                <c:pt idx="3">
                  <c:v>3.2442403088887479</c:v>
                </c:pt>
                <c:pt idx="4">
                  <c:v>3.2635234576123295</c:v>
                </c:pt>
                <c:pt idx="5">
                  <c:v>3.282806627039232</c:v>
                </c:pt>
                <c:pt idx="6">
                  <c:v>3.3020898168445876</c:v>
                </c:pt>
                <c:pt idx="7">
                  <c:v>3.321373026710313</c:v>
                </c:pt>
                <c:pt idx="8">
                  <c:v>3.3406562563249418</c:v>
                </c:pt>
                <c:pt idx="9">
                  <c:v>3.3599395053834447</c:v>
                </c:pt>
                <c:pt idx="10">
                  <c:v>3.3792227735870695</c:v>
                </c:pt>
                <c:pt idx="11">
                  <c:v>3.3985060606431752</c:v>
                </c:pt>
                <c:pt idx="12">
                  <c:v>3.4177893662650805</c:v>
                </c:pt>
                <c:pt idx="13">
                  <c:v>3.4370726901719064</c:v>
                </c:pt>
                <c:pt idx="14">
                  <c:v>3.4563560320884363</c:v>
                </c:pt>
                <c:pt idx="15">
                  <c:v>3.4756393917449664</c:v>
                </c:pt>
                <c:pt idx="16">
                  <c:v>3.4949227688771751</c:v>
                </c:pt>
                <c:pt idx="17">
                  <c:v>3.5142061632259827</c:v>
                </c:pt>
                <c:pt idx="18">
                  <c:v>3.5334895745374255</c:v>
                </c:pt>
                <c:pt idx="19">
                  <c:v>3.5527730025625273</c:v>
                </c:pt>
                <c:pt idx="20">
                  <c:v>3.5720564470571805</c:v>
                </c:pt>
                <c:pt idx="21">
                  <c:v>3.5913399077820212</c:v>
                </c:pt>
                <c:pt idx="22">
                  <c:v>3.6106233845023219</c:v>
                </c:pt>
                <c:pt idx="23">
                  <c:v>3.6299068769878722</c:v>
                </c:pt>
                <c:pt idx="24">
                  <c:v>3.6491903850128757</c:v>
                </c:pt>
                <c:pt idx="25">
                  <c:v>3.6684739083558404</c:v>
                </c:pt>
                <c:pt idx="26">
                  <c:v>3.6877574467994783</c:v>
                </c:pt>
                <c:pt idx="27">
                  <c:v>3.707041000130606</c:v>
                </c:pt>
                <c:pt idx="28">
                  <c:v>3.7263245681400479</c:v>
                </c:pt>
                <c:pt idx="29">
                  <c:v>3.7456081506225405</c:v>
                </c:pt>
                <c:pt idx="30">
                  <c:v>3.7648917473766423</c:v>
                </c:pt>
                <c:pt idx="31">
                  <c:v>3.7841753582046449</c:v>
                </c:pt>
                <c:pt idx="32">
                  <c:v>3.8034589829124874</c:v>
                </c:pt>
                <c:pt idx="33">
                  <c:v>3.8227426213096698</c:v>
                </c:pt>
                <c:pt idx="34">
                  <c:v>3.8420262732091754</c:v>
                </c:pt>
                <c:pt idx="35">
                  <c:v>3.8613099384273877</c:v>
                </c:pt>
                <c:pt idx="36">
                  <c:v>3.8805936167840147</c:v>
                </c:pt>
                <c:pt idx="37">
                  <c:v>3.8998773081020142</c:v>
                </c:pt>
                <c:pt idx="38">
                  <c:v>3.9191610122075198</c:v>
                </c:pt>
                <c:pt idx="39">
                  <c:v>3.9384447289297704</c:v>
                </c:pt>
                <c:pt idx="40">
                  <c:v>3.957728458101041</c:v>
                </c:pt>
                <c:pt idx="41">
                  <c:v>3.977012199556575</c:v>
                </c:pt>
                <c:pt idx="42">
                  <c:v>3.9962959531345179</c:v>
                </c:pt>
                <c:pt idx="43">
                  <c:v>4.0155797186758555</c:v>
                </c:pt>
                <c:pt idx="44">
                  <c:v>4.0348634960243501</c:v>
                </c:pt>
                <c:pt idx="45">
                  <c:v>4.0541472850264793</c:v>
                </c:pt>
                <c:pt idx="46">
                  <c:v>4.0734310855313804</c:v>
                </c:pt>
                <c:pt idx="47">
                  <c:v>4.0927148973907883</c:v>
                </c:pt>
                <c:pt idx="48">
                  <c:v>4.1119987204589847</c:v>
                </c:pt>
                <c:pt idx="49">
                  <c:v>4.1312825545927376</c:v>
                </c:pt>
                <c:pt idx="50">
                  <c:v>4.1505663996512547</c:v>
                </c:pt>
                <c:pt idx="51">
                  <c:v>4.1698502554961268</c:v>
                </c:pt>
                <c:pt idx="52">
                  <c:v>4.1891341219912794</c:v>
                </c:pt>
                <c:pt idx="53">
                  <c:v>4.2084179990029229</c:v>
                </c:pt>
                <c:pt idx="54">
                  <c:v>4.2277018863995055</c:v>
                </c:pt>
                <c:pt idx="55">
                  <c:v>4.2469857840516667</c:v>
                </c:pt>
                <c:pt idx="56">
                  <c:v>4.2662696918321892</c:v>
                </c:pt>
                <c:pt idx="57">
                  <c:v>4.2855536096159588</c:v>
                </c:pt>
                <c:pt idx="58">
                  <c:v>4.3048375372799175</c:v>
                </c:pt>
                <c:pt idx="59">
                  <c:v>4.3241214747030225</c:v>
                </c:pt>
                <c:pt idx="60">
                  <c:v>4.3434054217662039</c:v>
                </c:pt>
                <c:pt idx="61">
                  <c:v>4.3626893783523295</c:v>
                </c:pt>
                <c:pt idx="62">
                  <c:v>4.3819733443461564</c:v>
                </c:pt>
                <c:pt idx="63">
                  <c:v>4.4012573196343014</c:v>
                </c:pt>
                <c:pt idx="64">
                  <c:v>4.4205413041052015</c:v>
                </c:pt>
                <c:pt idx="65">
                  <c:v>4.4398252976490724</c:v>
                </c:pt>
                <c:pt idx="66">
                  <c:v>4.4591093001578814</c:v>
                </c:pt>
                <c:pt idx="67">
                  <c:v>4.4783933115253038</c:v>
                </c:pt>
                <c:pt idx="68">
                  <c:v>4.497677331646698</c:v>
                </c:pt>
                <c:pt idx="69">
                  <c:v>4.5169613604190637</c:v>
                </c:pt>
                <c:pt idx="70">
                  <c:v>4.5362453977410153</c:v>
                </c:pt>
                <c:pt idx="71">
                  <c:v>4.5555294435127509</c:v>
                </c:pt>
                <c:pt idx="72">
                  <c:v>4.5748134976360166</c:v>
                </c:pt>
                <c:pt idx="73">
                  <c:v>4.5940975600140801</c:v>
                </c:pt>
                <c:pt idx="74">
                  <c:v>4.613381630551701</c:v>
                </c:pt>
                <c:pt idx="75">
                  <c:v>4.632665709155102</c:v>
                </c:pt>
                <c:pt idx="76">
                  <c:v>4.6519497957319382</c:v>
                </c:pt>
                <c:pt idx="77">
                  <c:v>4.6712338901912753</c:v>
                </c:pt>
                <c:pt idx="78">
                  <c:v>4.6905179924435583</c:v>
                </c:pt>
                <c:pt idx="79">
                  <c:v>4.7098021024005838</c:v>
                </c:pt>
                <c:pt idx="80">
                  <c:v>4.7290862199754811</c:v>
                </c:pt>
                <c:pt idx="81">
                  <c:v>4.7483703450826811</c:v>
                </c:pt>
                <c:pt idx="82">
                  <c:v>4.7676544776378948</c:v>
                </c:pt>
                <c:pt idx="83">
                  <c:v>4.7869386175580892</c:v>
                </c:pt>
                <c:pt idx="84">
                  <c:v>4.8001907001047117</c:v>
                </c:pt>
                <c:pt idx="85">
                  <c:v>4.8183474792016794</c:v>
                </c:pt>
                <c:pt idx="86">
                  <c:v>4.8365091967222007</c:v>
                </c:pt>
                <c:pt idx="87">
                  <c:v>4.8546757008204597</c:v>
                </c:pt>
                <c:pt idx="88">
                  <c:v>4.8728468465858779</c:v>
                </c:pt>
                <c:pt idx="89">
                  <c:v>4.8910224956308967</c:v>
                </c:pt>
                <c:pt idx="90">
                  <c:v>4.9092025157090298</c:v>
                </c:pt>
                <c:pt idx="91">
                  <c:v>4.9273867803605267</c:v>
                </c:pt>
                <c:pt idx="92">
                  <c:v>4.9455751685832849</c:v>
                </c:pt>
                <c:pt idx="93">
                  <c:v>4.9637675645268695</c:v>
                </c:pt>
                <c:pt idx="94">
                  <c:v>4.9819638572077052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5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5</c:v>
                </c:pt>
                <c:pt idx="162">
                  <c:v>5</c:v>
                </c:pt>
                <c:pt idx="163">
                  <c:v>5</c:v>
                </c:pt>
                <c:pt idx="164">
                  <c:v>5</c:v>
                </c:pt>
                <c:pt idx="165">
                  <c:v>5</c:v>
                </c:pt>
                <c:pt idx="166">
                  <c:v>5</c:v>
                </c:pt>
                <c:pt idx="167">
                  <c:v>5</c:v>
                </c:pt>
                <c:pt idx="168">
                  <c:v>5</c:v>
                </c:pt>
                <c:pt idx="169">
                  <c:v>5</c:v>
                </c:pt>
                <c:pt idx="170">
                  <c:v>5</c:v>
                </c:pt>
                <c:pt idx="171">
                  <c:v>5</c:v>
                </c:pt>
                <c:pt idx="172">
                  <c:v>5</c:v>
                </c:pt>
                <c:pt idx="173">
                  <c:v>5</c:v>
                </c:pt>
                <c:pt idx="174">
                  <c:v>5</c:v>
                </c:pt>
                <c:pt idx="175">
                  <c:v>5</c:v>
                </c:pt>
                <c:pt idx="176">
                  <c:v>5</c:v>
                </c:pt>
                <c:pt idx="177">
                  <c:v>5</c:v>
                </c:pt>
                <c:pt idx="178">
                  <c:v>5</c:v>
                </c:pt>
                <c:pt idx="179">
                  <c:v>5</c:v>
                </c:pt>
                <c:pt idx="180">
                  <c:v>5</c:v>
                </c:pt>
                <c:pt idx="181">
                  <c:v>5</c:v>
                </c:pt>
                <c:pt idx="182">
                  <c:v>5</c:v>
                </c:pt>
                <c:pt idx="183">
                  <c:v>5</c:v>
                </c:pt>
                <c:pt idx="184">
                  <c:v>5</c:v>
                </c:pt>
                <c:pt idx="185">
                  <c:v>5</c:v>
                </c:pt>
                <c:pt idx="186">
                  <c:v>5</c:v>
                </c:pt>
                <c:pt idx="187">
                  <c:v>5</c:v>
                </c:pt>
                <c:pt idx="188">
                  <c:v>5</c:v>
                </c:pt>
                <c:pt idx="189">
                  <c:v>5</c:v>
                </c:pt>
                <c:pt idx="190">
                  <c:v>5</c:v>
                </c:pt>
                <c:pt idx="191">
                  <c:v>5</c:v>
                </c:pt>
                <c:pt idx="192">
                  <c:v>5</c:v>
                </c:pt>
                <c:pt idx="193">
                  <c:v>5</c:v>
                </c:pt>
                <c:pt idx="194">
                  <c:v>5</c:v>
                </c:pt>
                <c:pt idx="195">
                  <c:v>5</c:v>
                </c:pt>
                <c:pt idx="196">
                  <c:v>5</c:v>
                </c:pt>
                <c:pt idx="197">
                  <c:v>5</c:v>
                </c:pt>
                <c:pt idx="198">
                  <c:v>5</c:v>
                </c:pt>
                <c:pt idx="199">
                  <c:v>5</c:v>
                </c:pt>
                <c:pt idx="200">
                  <c:v>5</c:v>
                </c:pt>
                <c:pt idx="201">
                  <c:v>5</c:v>
                </c:pt>
                <c:pt idx="202">
                  <c:v>5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5</c:v>
                </c:pt>
                <c:pt idx="209">
                  <c:v>5</c:v>
                </c:pt>
                <c:pt idx="210">
                  <c:v>5</c:v>
                </c:pt>
                <c:pt idx="211">
                  <c:v>5</c:v>
                </c:pt>
                <c:pt idx="212">
                  <c:v>5</c:v>
                </c:pt>
                <c:pt idx="213">
                  <c:v>5</c:v>
                </c:pt>
                <c:pt idx="214">
                  <c:v>5</c:v>
                </c:pt>
                <c:pt idx="215">
                  <c:v>5</c:v>
                </c:pt>
                <c:pt idx="216">
                  <c:v>5</c:v>
                </c:pt>
                <c:pt idx="217">
                  <c:v>5</c:v>
                </c:pt>
                <c:pt idx="218">
                  <c:v>5</c:v>
                </c:pt>
                <c:pt idx="219">
                  <c:v>5</c:v>
                </c:pt>
                <c:pt idx="220">
                  <c:v>5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5</c:v>
                </c:pt>
                <c:pt idx="233">
                  <c:v>5</c:v>
                </c:pt>
                <c:pt idx="234">
                  <c:v>5</c:v>
                </c:pt>
                <c:pt idx="235">
                  <c:v>5</c:v>
                </c:pt>
                <c:pt idx="236">
                  <c:v>5</c:v>
                </c:pt>
                <c:pt idx="237">
                  <c:v>5</c:v>
                </c:pt>
                <c:pt idx="238">
                  <c:v>5</c:v>
                </c:pt>
                <c:pt idx="239">
                  <c:v>5</c:v>
                </c:pt>
                <c:pt idx="240">
                  <c:v>5</c:v>
                </c:pt>
                <c:pt idx="241">
                  <c:v>5</c:v>
                </c:pt>
                <c:pt idx="242">
                  <c:v>5</c:v>
                </c:pt>
                <c:pt idx="243">
                  <c:v>5</c:v>
                </c:pt>
                <c:pt idx="244">
                  <c:v>5</c:v>
                </c:pt>
                <c:pt idx="245">
                  <c:v>5</c:v>
                </c:pt>
                <c:pt idx="246">
                  <c:v>5</c:v>
                </c:pt>
                <c:pt idx="247">
                  <c:v>5</c:v>
                </c:pt>
                <c:pt idx="248">
                  <c:v>5</c:v>
                </c:pt>
                <c:pt idx="249">
                  <c:v>5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'51285_Duty'!$AJ$128</c:f>
              <c:strCache>
                <c:ptCount val="1"/>
                <c:pt idx="0">
                  <c:v>UVP-min</c:v>
                </c:pt>
              </c:strCache>
            </c:strRef>
          </c:tx>
          <c:spPr>
            <a:ln w="12700">
              <a:solidFill>
                <a:srgbClr val="FF6600"/>
              </a:solidFill>
              <a:prstDash val="lgDashDot"/>
            </a:ln>
          </c:spPr>
          <c:marker>
            <c:symbol val="none"/>
          </c:marker>
          <c:xVal>
            <c:numRef>
              <c:f>'51285_Duty'!$B$129:$B$378</c:f>
              <c:numCache>
                <c:formatCode>0.00_);[Red]\(0.00\)</c:formatCode>
                <c:ptCount val="250"/>
                <c:pt idx="0">
                  <c:v>3.5</c:v>
                </c:pt>
                <c:pt idx="1">
                  <c:v>3.52</c:v>
                </c:pt>
                <c:pt idx="2">
                  <c:v>3.54</c:v>
                </c:pt>
                <c:pt idx="3">
                  <c:v>3.56</c:v>
                </c:pt>
                <c:pt idx="4">
                  <c:v>3.58</c:v>
                </c:pt>
                <c:pt idx="5">
                  <c:v>3.6</c:v>
                </c:pt>
                <c:pt idx="6">
                  <c:v>3.62</c:v>
                </c:pt>
                <c:pt idx="7">
                  <c:v>3.64</c:v>
                </c:pt>
                <c:pt idx="8">
                  <c:v>3.66</c:v>
                </c:pt>
                <c:pt idx="9">
                  <c:v>3.68</c:v>
                </c:pt>
                <c:pt idx="10">
                  <c:v>3.7</c:v>
                </c:pt>
                <c:pt idx="11">
                  <c:v>3.72</c:v>
                </c:pt>
                <c:pt idx="12">
                  <c:v>3.74</c:v>
                </c:pt>
                <c:pt idx="13">
                  <c:v>3.7600000000000002</c:v>
                </c:pt>
                <c:pt idx="14">
                  <c:v>3.7800000000000002</c:v>
                </c:pt>
                <c:pt idx="15">
                  <c:v>3.8000000000000003</c:v>
                </c:pt>
                <c:pt idx="16">
                  <c:v>3.8200000000000003</c:v>
                </c:pt>
                <c:pt idx="17">
                  <c:v>3.8400000000000003</c:v>
                </c:pt>
                <c:pt idx="18">
                  <c:v>3.8600000000000003</c:v>
                </c:pt>
                <c:pt idx="19">
                  <c:v>3.8800000000000003</c:v>
                </c:pt>
                <c:pt idx="20">
                  <c:v>3.9000000000000004</c:v>
                </c:pt>
                <c:pt idx="21">
                  <c:v>3.9200000000000004</c:v>
                </c:pt>
                <c:pt idx="22">
                  <c:v>3.9400000000000004</c:v>
                </c:pt>
                <c:pt idx="23">
                  <c:v>3.9600000000000004</c:v>
                </c:pt>
                <c:pt idx="24">
                  <c:v>3.9800000000000004</c:v>
                </c:pt>
                <c:pt idx="25">
                  <c:v>4</c:v>
                </c:pt>
                <c:pt idx="26">
                  <c:v>4.0199999999999996</c:v>
                </c:pt>
                <c:pt idx="27">
                  <c:v>4.0399999999999991</c:v>
                </c:pt>
                <c:pt idx="28">
                  <c:v>4.0599999999999987</c:v>
                </c:pt>
                <c:pt idx="29">
                  <c:v>4.0799999999999983</c:v>
                </c:pt>
                <c:pt idx="30">
                  <c:v>4.0999999999999979</c:v>
                </c:pt>
                <c:pt idx="31">
                  <c:v>4.1199999999999974</c:v>
                </c:pt>
                <c:pt idx="32">
                  <c:v>4.139999999999997</c:v>
                </c:pt>
                <c:pt idx="33">
                  <c:v>4.1599999999999966</c:v>
                </c:pt>
                <c:pt idx="34">
                  <c:v>4.1799999999999962</c:v>
                </c:pt>
                <c:pt idx="35">
                  <c:v>4.1999999999999957</c:v>
                </c:pt>
                <c:pt idx="36">
                  <c:v>4.2199999999999953</c:v>
                </c:pt>
                <c:pt idx="37">
                  <c:v>4.2399999999999949</c:v>
                </c:pt>
                <c:pt idx="38">
                  <c:v>4.2599999999999945</c:v>
                </c:pt>
                <c:pt idx="39">
                  <c:v>4.279999999999994</c:v>
                </c:pt>
                <c:pt idx="40">
                  <c:v>4.2999999999999936</c:v>
                </c:pt>
                <c:pt idx="41">
                  <c:v>4.3199999999999932</c:v>
                </c:pt>
                <c:pt idx="42">
                  <c:v>4.3399999999999928</c:v>
                </c:pt>
                <c:pt idx="43">
                  <c:v>4.3599999999999923</c:v>
                </c:pt>
                <c:pt idx="44">
                  <c:v>4.3799999999999919</c:v>
                </c:pt>
                <c:pt idx="45">
                  <c:v>4.3999999999999915</c:v>
                </c:pt>
                <c:pt idx="46">
                  <c:v>4.419999999999991</c:v>
                </c:pt>
                <c:pt idx="47">
                  <c:v>4.4399999999999906</c:v>
                </c:pt>
                <c:pt idx="48">
                  <c:v>4.4599999999999902</c:v>
                </c:pt>
                <c:pt idx="49">
                  <c:v>4.4799999999999898</c:v>
                </c:pt>
                <c:pt idx="50">
                  <c:v>4.4999999999999893</c:v>
                </c:pt>
                <c:pt idx="51">
                  <c:v>4.5199999999999889</c:v>
                </c:pt>
                <c:pt idx="52">
                  <c:v>4.5399999999999885</c:v>
                </c:pt>
                <c:pt idx="53">
                  <c:v>4.5599999999999881</c:v>
                </c:pt>
                <c:pt idx="54">
                  <c:v>4.5799999999999876</c:v>
                </c:pt>
                <c:pt idx="55">
                  <c:v>4.5999999999999872</c:v>
                </c:pt>
                <c:pt idx="56">
                  <c:v>4.6199999999999868</c:v>
                </c:pt>
                <c:pt idx="57">
                  <c:v>4.6399999999999864</c:v>
                </c:pt>
                <c:pt idx="58">
                  <c:v>4.6599999999999859</c:v>
                </c:pt>
                <c:pt idx="59">
                  <c:v>4.6799999999999855</c:v>
                </c:pt>
                <c:pt idx="60">
                  <c:v>4.6999999999999851</c:v>
                </c:pt>
                <c:pt idx="61">
                  <c:v>4.7199999999999847</c:v>
                </c:pt>
                <c:pt idx="62">
                  <c:v>4.7399999999999842</c:v>
                </c:pt>
                <c:pt idx="63">
                  <c:v>4.7599999999999838</c:v>
                </c:pt>
                <c:pt idx="64">
                  <c:v>4.7799999999999834</c:v>
                </c:pt>
                <c:pt idx="65">
                  <c:v>4.7999999999999829</c:v>
                </c:pt>
                <c:pt idx="66">
                  <c:v>4.8199999999999825</c:v>
                </c:pt>
                <c:pt idx="67">
                  <c:v>4.8399999999999821</c:v>
                </c:pt>
                <c:pt idx="68">
                  <c:v>4.8599999999999817</c:v>
                </c:pt>
                <c:pt idx="69">
                  <c:v>4.8799999999999812</c:v>
                </c:pt>
                <c:pt idx="70">
                  <c:v>4.8999999999999808</c:v>
                </c:pt>
                <c:pt idx="71">
                  <c:v>4.9199999999999804</c:v>
                </c:pt>
                <c:pt idx="72">
                  <c:v>4.93999999999998</c:v>
                </c:pt>
                <c:pt idx="73">
                  <c:v>4.9599999999999795</c:v>
                </c:pt>
                <c:pt idx="74">
                  <c:v>4.9799999999999791</c:v>
                </c:pt>
                <c:pt idx="75">
                  <c:v>4.9999999999999787</c:v>
                </c:pt>
                <c:pt idx="76">
                  <c:v>5.0199999999999783</c:v>
                </c:pt>
                <c:pt idx="77">
                  <c:v>5.0399999999999778</c:v>
                </c:pt>
                <c:pt idx="78">
                  <c:v>5.0599999999999774</c:v>
                </c:pt>
                <c:pt idx="79">
                  <c:v>5.079999999999977</c:v>
                </c:pt>
                <c:pt idx="80">
                  <c:v>5.0999999999999766</c:v>
                </c:pt>
                <c:pt idx="81">
                  <c:v>5.1199999999999761</c:v>
                </c:pt>
                <c:pt idx="82">
                  <c:v>5.1399999999999757</c:v>
                </c:pt>
                <c:pt idx="83">
                  <c:v>5.1599999999999753</c:v>
                </c:pt>
                <c:pt idx="84">
                  <c:v>5.1799999999999748</c:v>
                </c:pt>
                <c:pt idx="85">
                  <c:v>5.1999999999999744</c:v>
                </c:pt>
                <c:pt idx="86">
                  <c:v>5.219999999999974</c:v>
                </c:pt>
                <c:pt idx="87">
                  <c:v>5.2399999999999736</c:v>
                </c:pt>
                <c:pt idx="88">
                  <c:v>5.2599999999999731</c:v>
                </c:pt>
                <c:pt idx="89">
                  <c:v>5.2799999999999727</c:v>
                </c:pt>
                <c:pt idx="90">
                  <c:v>5.2999999999999723</c:v>
                </c:pt>
                <c:pt idx="91">
                  <c:v>5.3199999999999719</c:v>
                </c:pt>
                <c:pt idx="92">
                  <c:v>5.3399999999999714</c:v>
                </c:pt>
                <c:pt idx="93">
                  <c:v>5.359999999999971</c:v>
                </c:pt>
                <c:pt idx="94">
                  <c:v>5.3799999999999706</c:v>
                </c:pt>
                <c:pt idx="95">
                  <c:v>5.3999999999999702</c:v>
                </c:pt>
                <c:pt idx="96">
                  <c:v>5.4199999999999697</c:v>
                </c:pt>
                <c:pt idx="97">
                  <c:v>5.4399999999999693</c:v>
                </c:pt>
                <c:pt idx="98">
                  <c:v>5.4599999999999689</c:v>
                </c:pt>
                <c:pt idx="99">
                  <c:v>5.4799999999999685</c:v>
                </c:pt>
                <c:pt idx="100">
                  <c:v>5.499999999999968</c:v>
                </c:pt>
                <c:pt idx="101">
                  <c:v>5.5199999999999676</c:v>
                </c:pt>
                <c:pt idx="102">
                  <c:v>5.5399999999999672</c:v>
                </c:pt>
                <c:pt idx="103">
                  <c:v>5.5599999999999667</c:v>
                </c:pt>
                <c:pt idx="104">
                  <c:v>5.5799999999999663</c:v>
                </c:pt>
                <c:pt idx="105">
                  <c:v>5.5999999999999659</c:v>
                </c:pt>
                <c:pt idx="106">
                  <c:v>5.6199999999999655</c:v>
                </c:pt>
                <c:pt idx="107">
                  <c:v>5.639999999999965</c:v>
                </c:pt>
                <c:pt idx="108">
                  <c:v>5.6599999999999646</c:v>
                </c:pt>
                <c:pt idx="109">
                  <c:v>5.6799999999999642</c:v>
                </c:pt>
                <c:pt idx="110">
                  <c:v>5.6999999999999638</c:v>
                </c:pt>
                <c:pt idx="111">
                  <c:v>5.7199999999999633</c:v>
                </c:pt>
                <c:pt idx="112">
                  <c:v>5.7399999999999629</c:v>
                </c:pt>
                <c:pt idx="113">
                  <c:v>5.7599999999999625</c:v>
                </c:pt>
                <c:pt idx="114">
                  <c:v>5.7799999999999621</c:v>
                </c:pt>
                <c:pt idx="115">
                  <c:v>5.7999999999999616</c:v>
                </c:pt>
                <c:pt idx="116">
                  <c:v>5.8199999999999612</c:v>
                </c:pt>
                <c:pt idx="117">
                  <c:v>5.8399999999999608</c:v>
                </c:pt>
                <c:pt idx="118">
                  <c:v>5.8599999999999604</c:v>
                </c:pt>
                <c:pt idx="119">
                  <c:v>5.8799999999999599</c:v>
                </c:pt>
                <c:pt idx="120">
                  <c:v>5.8999999999999595</c:v>
                </c:pt>
                <c:pt idx="121">
                  <c:v>5.9199999999999591</c:v>
                </c:pt>
                <c:pt idx="122">
                  <c:v>5.9399999999999586</c:v>
                </c:pt>
                <c:pt idx="123">
                  <c:v>5.9599999999999582</c:v>
                </c:pt>
                <c:pt idx="124">
                  <c:v>5.9799999999999578</c:v>
                </c:pt>
                <c:pt idx="125">
                  <c:v>5.9999999999999574</c:v>
                </c:pt>
                <c:pt idx="126">
                  <c:v>6.0199999999999569</c:v>
                </c:pt>
                <c:pt idx="127">
                  <c:v>6.0399999999999565</c:v>
                </c:pt>
                <c:pt idx="128">
                  <c:v>6.0599999999999561</c:v>
                </c:pt>
                <c:pt idx="129">
                  <c:v>6.0799999999999557</c:v>
                </c:pt>
                <c:pt idx="130">
                  <c:v>6.0999999999999552</c:v>
                </c:pt>
                <c:pt idx="131">
                  <c:v>6.1199999999999548</c:v>
                </c:pt>
                <c:pt idx="132">
                  <c:v>6.1399999999999544</c:v>
                </c:pt>
                <c:pt idx="133">
                  <c:v>6.159999999999954</c:v>
                </c:pt>
                <c:pt idx="134">
                  <c:v>6.1799999999999535</c:v>
                </c:pt>
                <c:pt idx="135">
                  <c:v>6.1999999999999531</c:v>
                </c:pt>
                <c:pt idx="136">
                  <c:v>6.2199999999999527</c:v>
                </c:pt>
                <c:pt idx="137">
                  <c:v>6.2399999999999523</c:v>
                </c:pt>
                <c:pt idx="138">
                  <c:v>6.2599999999999518</c:v>
                </c:pt>
                <c:pt idx="139">
                  <c:v>6.2799999999999514</c:v>
                </c:pt>
                <c:pt idx="140">
                  <c:v>6.299999999999951</c:v>
                </c:pt>
                <c:pt idx="141">
                  <c:v>6.3199999999999505</c:v>
                </c:pt>
                <c:pt idx="142">
                  <c:v>6.3399999999999501</c:v>
                </c:pt>
                <c:pt idx="143">
                  <c:v>6.3599999999999497</c:v>
                </c:pt>
                <c:pt idx="144">
                  <c:v>6.3799999999999493</c:v>
                </c:pt>
                <c:pt idx="145">
                  <c:v>6.3999999999999488</c:v>
                </c:pt>
                <c:pt idx="146">
                  <c:v>6.4199999999999484</c:v>
                </c:pt>
                <c:pt idx="147">
                  <c:v>6.439999999999948</c:v>
                </c:pt>
                <c:pt idx="148">
                  <c:v>6.4599999999999476</c:v>
                </c:pt>
                <c:pt idx="149">
                  <c:v>6.4799999999999471</c:v>
                </c:pt>
                <c:pt idx="150">
                  <c:v>6.4999999999999467</c:v>
                </c:pt>
                <c:pt idx="151">
                  <c:v>6.5199999999999463</c:v>
                </c:pt>
                <c:pt idx="152">
                  <c:v>6.5399999999999459</c:v>
                </c:pt>
                <c:pt idx="153">
                  <c:v>6.5599999999999454</c:v>
                </c:pt>
                <c:pt idx="154">
                  <c:v>6.579999999999945</c:v>
                </c:pt>
                <c:pt idx="155">
                  <c:v>6.5999999999999446</c:v>
                </c:pt>
                <c:pt idx="156">
                  <c:v>6.6199999999999442</c:v>
                </c:pt>
                <c:pt idx="157">
                  <c:v>6.6399999999999437</c:v>
                </c:pt>
                <c:pt idx="158">
                  <c:v>6.6599999999999433</c:v>
                </c:pt>
                <c:pt idx="159">
                  <c:v>6.6799999999999429</c:v>
                </c:pt>
                <c:pt idx="160">
                  <c:v>6.6999999999999424</c:v>
                </c:pt>
                <c:pt idx="161">
                  <c:v>6.719999999999942</c:v>
                </c:pt>
                <c:pt idx="162">
                  <c:v>6.7399999999999416</c:v>
                </c:pt>
                <c:pt idx="163">
                  <c:v>6.7599999999999412</c:v>
                </c:pt>
                <c:pt idx="164">
                  <c:v>6.7799999999999407</c:v>
                </c:pt>
                <c:pt idx="165">
                  <c:v>6.7999999999999403</c:v>
                </c:pt>
                <c:pt idx="166">
                  <c:v>6.8199999999999399</c:v>
                </c:pt>
                <c:pt idx="167">
                  <c:v>6.8399999999999395</c:v>
                </c:pt>
                <c:pt idx="168">
                  <c:v>6.859999999999939</c:v>
                </c:pt>
                <c:pt idx="169">
                  <c:v>6.8799999999999386</c:v>
                </c:pt>
                <c:pt idx="170">
                  <c:v>6.8999999999999382</c:v>
                </c:pt>
                <c:pt idx="171">
                  <c:v>6.9199999999999378</c:v>
                </c:pt>
                <c:pt idx="172">
                  <c:v>6.9399999999999373</c:v>
                </c:pt>
                <c:pt idx="173">
                  <c:v>6.9599999999999369</c:v>
                </c:pt>
                <c:pt idx="174">
                  <c:v>6.9799999999999365</c:v>
                </c:pt>
                <c:pt idx="175">
                  <c:v>6.9999999999999361</c:v>
                </c:pt>
                <c:pt idx="176">
                  <c:v>7.0199999999999356</c:v>
                </c:pt>
                <c:pt idx="177">
                  <c:v>7.0399999999999352</c:v>
                </c:pt>
                <c:pt idx="178">
                  <c:v>7.0599999999999348</c:v>
                </c:pt>
                <c:pt idx="179">
                  <c:v>7.0799999999999343</c:v>
                </c:pt>
                <c:pt idx="180">
                  <c:v>7.0999999999999339</c:v>
                </c:pt>
                <c:pt idx="181">
                  <c:v>7.1199999999999335</c:v>
                </c:pt>
                <c:pt idx="182">
                  <c:v>7.1399999999999331</c:v>
                </c:pt>
                <c:pt idx="183">
                  <c:v>7.1599999999999326</c:v>
                </c:pt>
                <c:pt idx="184">
                  <c:v>7.1799999999999322</c:v>
                </c:pt>
                <c:pt idx="185">
                  <c:v>7.1999999999999318</c:v>
                </c:pt>
                <c:pt idx="186">
                  <c:v>7.2199999999999314</c:v>
                </c:pt>
                <c:pt idx="187">
                  <c:v>7.2399999999999309</c:v>
                </c:pt>
                <c:pt idx="188">
                  <c:v>7.2599999999999305</c:v>
                </c:pt>
                <c:pt idx="189">
                  <c:v>7.2799999999999301</c:v>
                </c:pt>
                <c:pt idx="190">
                  <c:v>7.2999999999999297</c:v>
                </c:pt>
                <c:pt idx="191">
                  <c:v>7.3199999999999292</c:v>
                </c:pt>
                <c:pt idx="192">
                  <c:v>7.3399999999999288</c:v>
                </c:pt>
                <c:pt idx="193">
                  <c:v>7.3599999999999284</c:v>
                </c:pt>
                <c:pt idx="194">
                  <c:v>7.379999999999928</c:v>
                </c:pt>
                <c:pt idx="195">
                  <c:v>7.3999999999999275</c:v>
                </c:pt>
                <c:pt idx="196">
                  <c:v>7.4199999999999271</c:v>
                </c:pt>
                <c:pt idx="197">
                  <c:v>7.4399999999999267</c:v>
                </c:pt>
                <c:pt idx="198">
                  <c:v>7.4599999999999262</c:v>
                </c:pt>
                <c:pt idx="199">
                  <c:v>7.4799999999999258</c:v>
                </c:pt>
                <c:pt idx="200">
                  <c:v>7.4999999999999254</c:v>
                </c:pt>
                <c:pt idx="201">
                  <c:v>7.519999999999925</c:v>
                </c:pt>
                <c:pt idx="202">
                  <c:v>7.5399999999999245</c:v>
                </c:pt>
                <c:pt idx="203">
                  <c:v>7.5599999999999241</c:v>
                </c:pt>
                <c:pt idx="204">
                  <c:v>7.5799999999999237</c:v>
                </c:pt>
                <c:pt idx="205">
                  <c:v>7.5999999999999233</c:v>
                </c:pt>
                <c:pt idx="206">
                  <c:v>7.6199999999999228</c:v>
                </c:pt>
                <c:pt idx="207">
                  <c:v>7.6399999999999224</c:v>
                </c:pt>
                <c:pt idx="208">
                  <c:v>7.659999999999922</c:v>
                </c:pt>
                <c:pt idx="209">
                  <c:v>7.6799999999999216</c:v>
                </c:pt>
                <c:pt idx="210">
                  <c:v>7.6999999999999211</c:v>
                </c:pt>
                <c:pt idx="211">
                  <c:v>7.7199999999999207</c:v>
                </c:pt>
                <c:pt idx="212">
                  <c:v>7.7399999999999203</c:v>
                </c:pt>
                <c:pt idx="213">
                  <c:v>7.7599999999999199</c:v>
                </c:pt>
                <c:pt idx="214">
                  <c:v>7.7799999999999194</c:v>
                </c:pt>
                <c:pt idx="215">
                  <c:v>7.799999999999919</c:v>
                </c:pt>
                <c:pt idx="216">
                  <c:v>7.8199999999999186</c:v>
                </c:pt>
                <c:pt idx="217">
                  <c:v>7.8399999999999181</c:v>
                </c:pt>
                <c:pt idx="218">
                  <c:v>7.8599999999999177</c:v>
                </c:pt>
                <c:pt idx="219">
                  <c:v>7.8799999999999173</c:v>
                </c:pt>
                <c:pt idx="220">
                  <c:v>7.8999999999999169</c:v>
                </c:pt>
                <c:pt idx="221">
                  <c:v>7.9199999999999164</c:v>
                </c:pt>
                <c:pt idx="222">
                  <c:v>7.939999999999916</c:v>
                </c:pt>
                <c:pt idx="223">
                  <c:v>7.9599999999999156</c:v>
                </c:pt>
                <c:pt idx="224">
                  <c:v>7.9799999999999152</c:v>
                </c:pt>
                <c:pt idx="225">
                  <c:v>7.9999999999999147</c:v>
                </c:pt>
                <c:pt idx="226">
                  <c:v>8.4999999999999147</c:v>
                </c:pt>
                <c:pt idx="227">
                  <c:v>8.9999999999999147</c:v>
                </c:pt>
                <c:pt idx="228">
                  <c:v>9.4999999999999147</c:v>
                </c:pt>
                <c:pt idx="229">
                  <c:v>9.9999999999999147</c:v>
                </c:pt>
                <c:pt idx="230">
                  <c:v>10.499999999999915</c:v>
                </c:pt>
                <c:pt idx="231">
                  <c:v>10.999999999999915</c:v>
                </c:pt>
                <c:pt idx="232">
                  <c:v>11.499999999999915</c:v>
                </c:pt>
                <c:pt idx="233">
                  <c:v>11.999999999999915</c:v>
                </c:pt>
                <c:pt idx="234">
                  <c:v>12.499999999999915</c:v>
                </c:pt>
                <c:pt idx="235">
                  <c:v>12.999999999999915</c:v>
                </c:pt>
                <c:pt idx="236">
                  <c:v>13.499999999999915</c:v>
                </c:pt>
                <c:pt idx="237">
                  <c:v>13.999999999999915</c:v>
                </c:pt>
                <c:pt idx="238">
                  <c:v>14.499999999999915</c:v>
                </c:pt>
                <c:pt idx="239">
                  <c:v>14.999999999999915</c:v>
                </c:pt>
                <c:pt idx="240">
                  <c:v>15.499999999999915</c:v>
                </c:pt>
                <c:pt idx="241">
                  <c:v>15.999999999999915</c:v>
                </c:pt>
                <c:pt idx="242">
                  <c:v>16.499999999999915</c:v>
                </c:pt>
                <c:pt idx="243">
                  <c:v>16.999999999999915</c:v>
                </c:pt>
                <c:pt idx="244">
                  <c:v>17.499999999999915</c:v>
                </c:pt>
                <c:pt idx="245">
                  <c:v>17.999999999999915</c:v>
                </c:pt>
                <c:pt idx="246">
                  <c:v>18.499999999999915</c:v>
                </c:pt>
                <c:pt idx="247">
                  <c:v>18.999999999999915</c:v>
                </c:pt>
                <c:pt idx="248">
                  <c:v>19.499999999999915</c:v>
                </c:pt>
                <c:pt idx="249">
                  <c:v>19.999999999999915</c:v>
                </c:pt>
              </c:numCache>
            </c:numRef>
          </c:xVal>
          <c:yVal>
            <c:numRef>
              <c:f>'51285_Duty'!$AJ$129:$AJ$378</c:f>
              <c:numCache>
                <c:formatCode>0.0000_);[Red]\(0.0000\)</c:formatCode>
                <c:ptCount val="250"/>
                <c:pt idx="0">
                  <c:v>3.25</c:v>
                </c:pt>
                <c:pt idx="1">
                  <c:v>3.25</c:v>
                </c:pt>
                <c:pt idx="2">
                  <c:v>3.25</c:v>
                </c:pt>
                <c:pt idx="3">
                  <c:v>3.25</c:v>
                </c:pt>
                <c:pt idx="4">
                  <c:v>3.25</c:v>
                </c:pt>
                <c:pt idx="5">
                  <c:v>3.25</c:v>
                </c:pt>
                <c:pt idx="6">
                  <c:v>3.25</c:v>
                </c:pt>
                <c:pt idx="7">
                  <c:v>3.25</c:v>
                </c:pt>
                <c:pt idx="8">
                  <c:v>3.25</c:v>
                </c:pt>
                <c:pt idx="9">
                  <c:v>3.25</c:v>
                </c:pt>
                <c:pt idx="10">
                  <c:v>3.25</c:v>
                </c:pt>
                <c:pt idx="11">
                  <c:v>3.25</c:v>
                </c:pt>
                <c:pt idx="12">
                  <c:v>3.25</c:v>
                </c:pt>
                <c:pt idx="13">
                  <c:v>3.25</c:v>
                </c:pt>
                <c:pt idx="14">
                  <c:v>3.25</c:v>
                </c:pt>
                <c:pt idx="15">
                  <c:v>3.25</c:v>
                </c:pt>
                <c:pt idx="16">
                  <c:v>3.25</c:v>
                </c:pt>
                <c:pt idx="17">
                  <c:v>3.25</c:v>
                </c:pt>
                <c:pt idx="18">
                  <c:v>3.25</c:v>
                </c:pt>
                <c:pt idx="19">
                  <c:v>3.25</c:v>
                </c:pt>
                <c:pt idx="20">
                  <c:v>3.25</c:v>
                </c:pt>
                <c:pt idx="21">
                  <c:v>3.25</c:v>
                </c:pt>
                <c:pt idx="22">
                  <c:v>3.25</c:v>
                </c:pt>
                <c:pt idx="23">
                  <c:v>3.25</c:v>
                </c:pt>
                <c:pt idx="24">
                  <c:v>3.25</c:v>
                </c:pt>
                <c:pt idx="25">
                  <c:v>3.25</c:v>
                </c:pt>
                <c:pt idx="26">
                  <c:v>3.25</c:v>
                </c:pt>
                <c:pt idx="27">
                  <c:v>3.25</c:v>
                </c:pt>
                <c:pt idx="28">
                  <c:v>3.25</c:v>
                </c:pt>
                <c:pt idx="29">
                  <c:v>3.25</c:v>
                </c:pt>
                <c:pt idx="30">
                  <c:v>3.25</c:v>
                </c:pt>
                <c:pt idx="31">
                  <c:v>3.25</c:v>
                </c:pt>
                <c:pt idx="32">
                  <c:v>3.25</c:v>
                </c:pt>
                <c:pt idx="33">
                  <c:v>3.25</c:v>
                </c:pt>
                <c:pt idx="34">
                  <c:v>3.25</c:v>
                </c:pt>
                <c:pt idx="35">
                  <c:v>3.25</c:v>
                </c:pt>
                <c:pt idx="36">
                  <c:v>3.25</c:v>
                </c:pt>
                <c:pt idx="37">
                  <c:v>3.25</c:v>
                </c:pt>
                <c:pt idx="38">
                  <c:v>3.25</c:v>
                </c:pt>
                <c:pt idx="39">
                  <c:v>3.25</c:v>
                </c:pt>
                <c:pt idx="40">
                  <c:v>3.25</c:v>
                </c:pt>
                <c:pt idx="41">
                  <c:v>3.25</c:v>
                </c:pt>
                <c:pt idx="42">
                  <c:v>3.25</c:v>
                </c:pt>
                <c:pt idx="43">
                  <c:v>3.25</c:v>
                </c:pt>
                <c:pt idx="44">
                  <c:v>3.25</c:v>
                </c:pt>
                <c:pt idx="45">
                  <c:v>3.25</c:v>
                </c:pt>
                <c:pt idx="46">
                  <c:v>3.25</c:v>
                </c:pt>
                <c:pt idx="47">
                  <c:v>3.25</c:v>
                </c:pt>
                <c:pt idx="48">
                  <c:v>3.25</c:v>
                </c:pt>
                <c:pt idx="49">
                  <c:v>3.25</c:v>
                </c:pt>
                <c:pt idx="50">
                  <c:v>3.25</c:v>
                </c:pt>
                <c:pt idx="51">
                  <c:v>3.25</c:v>
                </c:pt>
                <c:pt idx="52">
                  <c:v>3.25</c:v>
                </c:pt>
                <c:pt idx="53">
                  <c:v>3.25</c:v>
                </c:pt>
                <c:pt idx="54">
                  <c:v>3.25</c:v>
                </c:pt>
                <c:pt idx="55">
                  <c:v>3.25</c:v>
                </c:pt>
                <c:pt idx="56">
                  <c:v>3.25</c:v>
                </c:pt>
                <c:pt idx="57">
                  <c:v>3.25</c:v>
                </c:pt>
                <c:pt idx="58">
                  <c:v>3.25</c:v>
                </c:pt>
                <c:pt idx="59">
                  <c:v>3.25</c:v>
                </c:pt>
                <c:pt idx="60">
                  <c:v>3.25</c:v>
                </c:pt>
                <c:pt idx="61">
                  <c:v>3.25</c:v>
                </c:pt>
                <c:pt idx="62">
                  <c:v>3.25</c:v>
                </c:pt>
                <c:pt idx="63">
                  <c:v>3.25</c:v>
                </c:pt>
                <c:pt idx="64">
                  <c:v>3.25</c:v>
                </c:pt>
                <c:pt idx="65">
                  <c:v>3.25</c:v>
                </c:pt>
                <c:pt idx="66">
                  <c:v>3.25</c:v>
                </c:pt>
                <c:pt idx="67">
                  <c:v>3.25</c:v>
                </c:pt>
                <c:pt idx="68">
                  <c:v>3.25</c:v>
                </c:pt>
                <c:pt idx="69">
                  <c:v>3.25</c:v>
                </c:pt>
                <c:pt idx="70">
                  <c:v>3.25</c:v>
                </c:pt>
                <c:pt idx="71">
                  <c:v>3.25</c:v>
                </c:pt>
                <c:pt idx="72">
                  <c:v>3.25</c:v>
                </c:pt>
                <c:pt idx="73">
                  <c:v>3.25</c:v>
                </c:pt>
                <c:pt idx="74">
                  <c:v>3.25</c:v>
                </c:pt>
                <c:pt idx="75">
                  <c:v>3.25</c:v>
                </c:pt>
                <c:pt idx="76">
                  <c:v>3.25</c:v>
                </c:pt>
                <c:pt idx="77">
                  <c:v>3.25</c:v>
                </c:pt>
                <c:pt idx="78">
                  <c:v>3.25</c:v>
                </c:pt>
                <c:pt idx="79">
                  <c:v>3.25</c:v>
                </c:pt>
                <c:pt idx="80">
                  <c:v>3.25</c:v>
                </c:pt>
                <c:pt idx="81">
                  <c:v>3.25</c:v>
                </c:pt>
                <c:pt idx="82">
                  <c:v>3.25</c:v>
                </c:pt>
                <c:pt idx="83">
                  <c:v>3.25</c:v>
                </c:pt>
                <c:pt idx="84">
                  <c:v>3.25</c:v>
                </c:pt>
                <c:pt idx="85">
                  <c:v>3.25</c:v>
                </c:pt>
                <c:pt idx="86">
                  <c:v>3.25</c:v>
                </c:pt>
                <c:pt idx="87">
                  <c:v>3.25</c:v>
                </c:pt>
                <c:pt idx="88">
                  <c:v>3.25</c:v>
                </c:pt>
                <c:pt idx="89">
                  <c:v>3.25</c:v>
                </c:pt>
                <c:pt idx="90">
                  <c:v>3.25</c:v>
                </c:pt>
                <c:pt idx="91">
                  <c:v>3.25</c:v>
                </c:pt>
                <c:pt idx="92">
                  <c:v>3.25</c:v>
                </c:pt>
                <c:pt idx="93">
                  <c:v>3.25</c:v>
                </c:pt>
                <c:pt idx="94">
                  <c:v>3.25</c:v>
                </c:pt>
                <c:pt idx="95">
                  <c:v>3.25</c:v>
                </c:pt>
                <c:pt idx="96">
                  <c:v>3.25</c:v>
                </c:pt>
                <c:pt idx="97">
                  <c:v>3.25</c:v>
                </c:pt>
                <c:pt idx="98">
                  <c:v>3.25</c:v>
                </c:pt>
                <c:pt idx="99">
                  <c:v>3.25</c:v>
                </c:pt>
                <c:pt idx="100">
                  <c:v>3.25</c:v>
                </c:pt>
                <c:pt idx="101">
                  <c:v>3.25</c:v>
                </c:pt>
                <c:pt idx="102">
                  <c:v>3.25</c:v>
                </c:pt>
                <c:pt idx="103">
                  <c:v>3.25</c:v>
                </c:pt>
                <c:pt idx="104">
                  <c:v>3.25</c:v>
                </c:pt>
                <c:pt idx="105">
                  <c:v>3.25</c:v>
                </c:pt>
                <c:pt idx="106">
                  <c:v>3.25</c:v>
                </c:pt>
                <c:pt idx="107">
                  <c:v>3.25</c:v>
                </c:pt>
                <c:pt idx="108">
                  <c:v>3.25</c:v>
                </c:pt>
                <c:pt idx="109">
                  <c:v>3.25</c:v>
                </c:pt>
                <c:pt idx="110">
                  <c:v>3.25</c:v>
                </c:pt>
                <c:pt idx="111">
                  <c:v>3.25</c:v>
                </c:pt>
                <c:pt idx="112">
                  <c:v>3.25</c:v>
                </c:pt>
                <c:pt idx="113">
                  <c:v>3.25</c:v>
                </c:pt>
                <c:pt idx="114">
                  <c:v>3.25</c:v>
                </c:pt>
                <c:pt idx="115">
                  <c:v>3.25</c:v>
                </c:pt>
                <c:pt idx="116">
                  <c:v>3.25</c:v>
                </c:pt>
                <c:pt idx="117">
                  <c:v>3.25</c:v>
                </c:pt>
                <c:pt idx="118">
                  <c:v>3.25</c:v>
                </c:pt>
                <c:pt idx="119">
                  <c:v>3.25</c:v>
                </c:pt>
                <c:pt idx="120">
                  <c:v>3.25</c:v>
                </c:pt>
                <c:pt idx="121">
                  <c:v>3.25</c:v>
                </c:pt>
                <c:pt idx="122">
                  <c:v>3.25</c:v>
                </c:pt>
                <c:pt idx="123">
                  <c:v>3.25</c:v>
                </c:pt>
                <c:pt idx="124">
                  <c:v>3.25</c:v>
                </c:pt>
                <c:pt idx="125">
                  <c:v>3.25</c:v>
                </c:pt>
                <c:pt idx="126">
                  <c:v>3.25</c:v>
                </c:pt>
                <c:pt idx="127">
                  <c:v>3.25</c:v>
                </c:pt>
                <c:pt idx="128">
                  <c:v>3.25</c:v>
                </c:pt>
                <c:pt idx="129">
                  <c:v>3.25</c:v>
                </c:pt>
                <c:pt idx="130">
                  <c:v>3.25</c:v>
                </c:pt>
                <c:pt idx="131">
                  <c:v>3.25</c:v>
                </c:pt>
                <c:pt idx="132">
                  <c:v>3.25</c:v>
                </c:pt>
                <c:pt idx="133">
                  <c:v>3.25</c:v>
                </c:pt>
                <c:pt idx="134">
                  <c:v>3.25</c:v>
                </c:pt>
                <c:pt idx="135">
                  <c:v>3.25</c:v>
                </c:pt>
                <c:pt idx="136">
                  <c:v>3.25</c:v>
                </c:pt>
                <c:pt idx="137">
                  <c:v>3.25</c:v>
                </c:pt>
                <c:pt idx="138">
                  <c:v>3.25</c:v>
                </c:pt>
                <c:pt idx="139">
                  <c:v>3.25</c:v>
                </c:pt>
                <c:pt idx="140">
                  <c:v>3.25</c:v>
                </c:pt>
                <c:pt idx="141">
                  <c:v>3.25</c:v>
                </c:pt>
                <c:pt idx="142">
                  <c:v>3.25</c:v>
                </c:pt>
                <c:pt idx="143">
                  <c:v>3.25</c:v>
                </c:pt>
                <c:pt idx="144">
                  <c:v>3.25</c:v>
                </c:pt>
                <c:pt idx="145">
                  <c:v>3.25</c:v>
                </c:pt>
                <c:pt idx="146">
                  <c:v>3.25</c:v>
                </c:pt>
                <c:pt idx="147">
                  <c:v>3.25</c:v>
                </c:pt>
                <c:pt idx="148">
                  <c:v>3.25</c:v>
                </c:pt>
                <c:pt idx="149">
                  <c:v>3.25</c:v>
                </c:pt>
                <c:pt idx="150">
                  <c:v>3.25</c:v>
                </c:pt>
                <c:pt idx="151">
                  <c:v>3.25</c:v>
                </c:pt>
                <c:pt idx="152">
                  <c:v>3.25</c:v>
                </c:pt>
                <c:pt idx="153">
                  <c:v>3.25</c:v>
                </c:pt>
                <c:pt idx="154">
                  <c:v>3.25</c:v>
                </c:pt>
                <c:pt idx="155">
                  <c:v>3.25</c:v>
                </c:pt>
                <c:pt idx="156">
                  <c:v>3.25</c:v>
                </c:pt>
                <c:pt idx="157">
                  <c:v>3.25</c:v>
                </c:pt>
                <c:pt idx="158">
                  <c:v>3.25</c:v>
                </c:pt>
                <c:pt idx="159">
                  <c:v>3.25</c:v>
                </c:pt>
                <c:pt idx="160">
                  <c:v>3.25</c:v>
                </c:pt>
                <c:pt idx="161">
                  <c:v>3.25</c:v>
                </c:pt>
                <c:pt idx="162">
                  <c:v>3.25</c:v>
                </c:pt>
                <c:pt idx="163">
                  <c:v>3.25</c:v>
                </c:pt>
                <c:pt idx="164">
                  <c:v>3.25</c:v>
                </c:pt>
                <c:pt idx="165">
                  <c:v>3.25</c:v>
                </c:pt>
                <c:pt idx="166">
                  <c:v>3.25</c:v>
                </c:pt>
                <c:pt idx="167">
                  <c:v>3.25</c:v>
                </c:pt>
                <c:pt idx="168">
                  <c:v>3.25</c:v>
                </c:pt>
                <c:pt idx="169">
                  <c:v>3.25</c:v>
                </c:pt>
                <c:pt idx="170">
                  <c:v>3.25</c:v>
                </c:pt>
                <c:pt idx="171">
                  <c:v>3.25</c:v>
                </c:pt>
                <c:pt idx="172">
                  <c:v>3.25</c:v>
                </c:pt>
                <c:pt idx="173">
                  <c:v>3.25</c:v>
                </c:pt>
                <c:pt idx="174">
                  <c:v>3.25</c:v>
                </c:pt>
                <c:pt idx="175">
                  <c:v>3.25</c:v>
                </c:pt>
                <c:pt idx="176">
                  <c:v>3.25</c:v>
                </c:pt>
                <c:pt idx="177">
                  <c:v>3.25</c:v>
                </c:pt>
                <c:pt idx="178">
                  <c:v>3.25</c:v>
                </c:pt>
                <c:pt idx="179">
                  <c:v>3.25</c:v>
                </c:pt>
                <c:pt idx="180">
                  <c:v>3.25</c:v>
                </c:pt>
                <c:pt idx="181">
                  <c:v>3.25</c:v>
                </c:pt>
                <c:pt idx="182">
                  <c:v>3.25</c:v>
                </c:pt>
                <c:pt idx="183">
                  <c:v>3.25</c:v>
                </c:pt>
                <c:pt idx="184">
                  <c:v>3.25</c:v>
                </c:pt>
                <c:pt idx="185">
                  <c:v>3.25</c:v>
                </c:pt>
                <c:pt idx="186">
                  <c:v>3.25</c:v>
                </c:pt>
                <c:pt idx="187">
                  <c:v>3.25</c:v>
                </c:pt>
                <c:pt idx="188">
                  <c:v>3.25</c:v>
                </c:pt>
                <c:pt idx="189">
                  <c:v>3.25</c:v>
                </c:pt>
                <c:pt idx="190">
                  <c:v>3.25</c:v>
                </c:pt>
                <c:pt idx="191">
                  <c:v>3.25</c:v>
                </c:pt>
                <c:pt idx="192">
                  <c:v>3.25</c:v>
                </c:pt>
                <c:pt idx="193">
                  <c:v>3.25</c:v>
                </c:pt>
                <c:pt idx="194">
                  <c:v>3.25</c:v>
                </c:pt>
                <c:pt idx="195">
                  <c:v>3.25</c:v>
                </c:pt>
                <c:pt idx="196">
                  <c:v>3.25</c:v>
                </c:pt>
                <c:pt idx="197">
                  <c:v>3.25</c:v>
                </c:pt>
                <c:pt idx="198">
                  <c:v>3.25</c:v>
                </c:pt>
                <c:pt idx="199">
                  <c:v>3.25</c:v>
                </c:pt>
                <c:pt idx="200">
                  <c:v>3.25</c:v>
                </c:pt>
                <c:pt idx="201">
                  <c:v>3.25</c:v>
                </c:pt>
                <c:pt idx="202">
                  <c:v>3.25</c:v>
                </c:pt>
                <c:pt idx="203">
                  <c:v>3.25</c:v>
                </c:pt>
                <c:pt idx="204">
                  <c:v>3.25</c:v>
                </c:pt>
                <c:pt idx="205">
                  <c:v>3.25</c:v>
                </c:pt>
                <c:pt idx="206">
                  <c:v>3.25</c:v>
                </c:pt>
                <c:pt idx="207">
                  <c:v>3.25</c:v>
                </c:pt>
                <c:pt idx="208">
                  <c:v>3.25</c:v>
                </c:pt>
                <c:pt idx="209">
                  <c:v>3.25</c:v>
                </c:pt>
                <c:pt idx="210">
                  <c:v>3.25</c:v>
                </c:pt>
                <c:pt idx="211">
                  <c:v>3.25</c:v>
                </c:pt>
                <c:pt idx="212">
                  <c:v>3.25</c:v>
                </c:pt>
                <c:pt idx="213">
                  <c:v>3.25</c:v>
                </c:pt>
                <c:pt idx="214">
                  <c:v>3.25</c:v>
                </c:pt>
                <c:pt idx="215">
                  <c:v>3.25</c:v>
                </c:pt>
                <c:pt idx="216">
                  <c:v>3.25</c:v>
                </c:pt>
                <c:pt idx="217">
                  <c:v>3.25</c:v>
                </c:pt>
                <c:pt idx="218">
                  <c:v>3.25</c:v>
                </c:pt>
                <c:pt idx="219">
                  <c:v>3.25</c:v>
                </c:pt>
                <c:pt idx="220">
                  <c:v>3.25</c:v>
                </c:pt>
                <c:pt idx="221">
                  <c:v>3.25</c:v>
                </c:pt>
                <c:pt idx="222">
                  <c:v>3.25</c:v>
                </c:pt>
                <c:pt idx="223">
                  <c:v>3.25</c:v>
                </c:pt>
                <c:pt idx="224">
                  <c:v>3.25</c:v>
                </c:pt>
                <c:pt idx="225">
                  <c:v>3.25</c:v>
                </c:pt>
                <c:pt idx="226">
                  <c:v>3.25</c:v>
                </c:pt>
                <c:pt idx="227">
                  <c:v>3.25</c:v>
                </c:pt>
                <c:pt idx="228">
                  <c:v>3.25</c:v>
                </c:pt>
                <c:pt idx="229">
                  <c:v>3.25</c:v>
                </c:pt>
                <c:pt idx="230">
                  <c:v>3.25</c:v>
                </c:pt>
                <c:pt idx="231">
                  <c:v>3.25</c:v>
                </c:pt>
                <c:pt idx="232">
                  <c:v>3.25</c:v>
                </c:pt>
                <c:pt idx="233">
                  <c:v>3.25</c:v>
                </c:pt>
                <c:pt idx="234">
                  <c:v>3.25</c:v>
                </c:pt>
                <c:pt idx="235">
                  <c:v>3.25</c:v>
                </c:pt>
                <c:pt idx="236">
                  <c:v>3.25</c:v>
                </c:pt>
                <c:pt idx="237">
                  <c:v>3.25</c:v>
                </c:pt>
                <c:pt idx="238">
                  <c:v>3.25</c:v>
                </c:pt>
                <c:pt idx="239">
                  <c:v>3.25</c:v>
                </c:pt>
                <c:pt idx="240">
                  <c:v>3.25</c:v>
                </c:pt>
                <c:pt idx="241">
                  <c:v>3.25</c:v>
                </c:pt>
                <c:pt idx="242">
                  <c:v>3.25</c:v>
                </c:pt>
                <c:pt idx="243">
                  <c:v>3.25</c:v>
                </c:pt>
                <c:pt idx="244">
                  <c:v>3.25</c:v>
                </c:pt>
                <c:pt idx="245">
                  <c:v>3.25</c:v>
                </c:pt>
                <c:pt idx="246">
                  <c:v>3.25</c:v>
                </c:pt>
                <c:pt idx="247">
                  <c:v>3.25</c:v>
                </c:pt>
                <c:pt idx="248">
                  <c:v>3.25</c:v>
                </c:pt>
                <c:pt idx="249">
                  <c:v>3.25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'51285_Duty'!$AK$128</c:f>
              <c:strCache>
                <c:ptCount val="1"/>
                <c:pt idx="0">
                  <c:v>UVP-typ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'51285_Duty'!$B$129:$B$378</c:f>
              <c:numCache>
                <c:formatCode>0.00_);[Red]\(0.00\)</c:formatCode>
                <c:ptCount val="250"/>
                <c:pt idx="0">
                  <c:v>3.5</c:v>
                </c:pt>
                <c:pt idx="1">
                  <c:v>3.52</c:v>
                </c:pt>
                <c:pt idx="2">
                  <c:v>3.54</c:v>
                </c:pt>
                <c:pt idx="3">
                  <c:v>3.56</c:v>
                </c:pt>
                <c:pt idx="4">
                  <c:v>3.58</c:v>
                </c:pt>
                <c:pt idx="5">
                  <c:v>3.6</c:v>
                </c:pt>
                <c:pt idx="6">
                  <c:v>3.62</c:v>
                </c:pt>
                <c:pt idx="7">
                  <c:v>3.64</c:v>
                </c:pt>
                <c:pt idx="8">
                  <c:v>3.66</c:v>
                </c:pt>
                <c:pt idx="9">
                  <c:v>3.68</c:v>
                </c:pt>
                <c:pt idx="10">
                  <c:v>3.7</c:v>
                </c:pt>
                <c:pt idx="11">
                  <c:v>3.72</c:v>
                </c:pt>
                <c:pt idx="12">
                  <c:v>3.74</c:v>
                </c:pt>
                <c:pt idx="13">
                  <c:v>3.7600000000000002</c:v>
                </c:pt>
                <c:pt idx="14">
                  <c:v>3.7800000000000002</c:v>
                </c:pt>
                <c:pt idx="15">
                  <c:v>3.8000000000000003</c:v>
                </c:pt>
                <c:pt idx="16">
                  <c:v>3.8200000000000003</c:v>
                </c:pt>
                <c:pt idx="17">
                  <c:v>3.8400000000000003</c:v>
                </c:pt>
                <c:pt idx="18">
                  <c:v>3.8600000000000003</c:v>
                </c:pt>
                <c:pt idx="19">
                  <c:v>3.8800000000000003</c:v>
                </c:pt>
                <c:pt idx="20">
                  <c:v>3.9000000000000004</c:v>
                </c:pt>
                <c:pt idx="21">
                  <c:v>3.9200000000000004</c:v>
                </c:pt>
                <c:pt idx="22">
                  <c:v>3.9400000000000004</c:v>
                </c:pt>
                <c:pt idx="23">
                  <c:v>3.9600000000000004</c:v>
                </c:pt>
                <c:pt idx="24">
                  <c:v>3.9800000000000004</c:v>
                </c:pt>
                <c:pt idx="25">
                  <c:v>4</c:v>
                </c:pt>
                <c:pt idx="26">
                  <c:v>4.0199999999999996</c:v>
                </c:pt>
                <c:pt idx="27">
                  <c:v>4.0399999999999991</c:v>
                </c:pt>
                <c:pt idx="28">
                  <c:v>4.0599999999999987</c:v>
                </c:pt>
                <c:pt idx="29">
                  <c:v>4.0799999999999983</c:v>
                </c:pt>
                <c:pt idx="30">
                  <c:v>4.0999999999999979</c:v>
                </c:pt>
                <c:pt idx="31">
                  <c:v>4.1199999999999974</c:v>
                </c:pt>
                <c:pt idx="32">
                  <c:v>4.139999999999997</c:v>
                </c:pt>
                <c:pt idx="33">
                  <c:v>4.1599999999999966</c:v>
                </c:pt>
                <c:pt idx="34">
                  <c:v>4.1799999999999962</c:v>
                </c:pt>
                <c:pt idx="35">
                  <c:v>4.1999999999999957</c:v>
                </c:pt>
                <c:pt idx="36">
                  <c:v>4.2199999999999953</c:v>
                </c:pt>
                <c:pt idx="37">
                  <c:v>4.2399999999999949</c:v>
                </c:pt>
                <c:pt idx="38">
                  <c:v>4.2599999999999945</c:v>
                </c:pt>
                <c:pt idx="39">
                  <c:v>4.279999999999994</c:v>
                </c:pt>
                <c:pt idx="40">
                  <c:v>4.2999999999999936</c:v>
                </c:pt>
                <c:pt idx="41">
                  <c:v>4.3199999999999932</c:v>
                </c:pt>
                <c:pt idx="42">
                  <c:v>4.3399999999999928</c:v>
                </c:pt>
                <c:pt idx="43">
                  <c:v>4.3599999999999923</c:v>
                </c:pt>
                <c:pt idx="44">
                  <c:v>4.3799999999999919</c:v>
                </c:pt>
                <c:pt idx="45">
                  <c:v>4.3999999999999915</c:v>
                </c:pt>
                <c:pt idx="46">
                  <c:v>4.419999999999991</c:v>
                </c:pt>
                <c:pt idx="47">
                  <c:v>4.4399999999999906</c:v>
                </c:pt>
                <c:pt idx="48">
                  <c:v>4.4599999999999902</c:v>
                </c:pt>
                <c:pt idx="49">
                  <c:v>4.4799999999999898</c:v>
                </c:pt>
                <c:pt idx="50">
                  <c:v>4.4999999999999893</c:v>
                </c:pt>
                <c:pt idx="51">
                  <c:v>4.5199999999999889</c:v>
                </c:pt>
                <c:pt idx="52">
                  <c:v>4.5399999999999885</c:v>
                </c:pt>
                <c:pt idx="53">
                  <c:v>4.5599999999999881</c:v>
                </c:pt>
                <c:pt idx="54">
                  <c:v>4.5799999999999876</c:v>
                </c:pt>
                <c:pt idx="55">
                  <c:v>4.5999999999999872</c:v>
                </c:pt>
                <c:pt idx="56">
                  <c:v>4.6199999999999868</c:v>
                </c:pt>
                <c:pt idx="57">
                  <c:v>4.6399999999999864</c:v>
                </c:pt>
                <c:pt idx="58">
                  <c:v>4.6599999999999859</c:v>
                </c:pt>
                <c:pt idx="59">
                  <c:v>4.6799999999999855</c:v>
                </c:pt>
                <c:pt idx="60">
                  <c:v>4.6999999999999851</c:v>
                </c:pt>
                <c:pt idx="61">
                  <c:v>4.7199999999999847</c:v>
                </c:pt>
                <c:pt idx="62">
                  <c:v>4.7399999999999842</c:v>
                </c:pt>
                <c:pt idx="63">
                  <c:v>4.7599999999999838</c:v>
                </c:pt>
                <c:pt idx="64">
                  <c:v>4.7799999999999834</c:v>
                </c:pt>
                <c:pt idx="65">
                  <c:v>4.7999999999999829</c:v>
                </c:pt>
                <c:pt idx="66">
                  <c:v>4.8199999999999825</c:v>
                </c:pt>
                <c:pt idx="67">
                  <c:v>4.8399999999999821</c:v>
                </c:pt>
                <c:pt idx="68">
                  <c:v>4.8599999999999817</c:v>
                </c:pt>
                <c:pt idx="69">
                  <c:v>4.8799999999999812</c:v>
                </c:pt>
                <c:pt idx="70">
                  <c:v>4.8999999999999808</c:v>
                </c:pt>
                <c:pt idx="71">
                  <c:v>4.9199999999999804</c:v>
                </c:pt>
                <c:pt idx="72">
                  <c:v>4.93999999999998</c:v>
                </c:pt>
                <c:pt idx="73">
                  <c:v>4.9599999999999795</c:v>
                </c:pt>
                <c:pt idx="74">
                  <c:v>4.9799999999999791</c:v>
                </c:pt>
                <c:pt idx="75">
                  <c:v>4.9999999999999787</c:v>
                </c:pt>
                <c:pt idx="76">
                  <c:v>5.0199999999999783</c:v>
                </c:pt>
                <c:pt idx="77">
                  <c:v>5.0399999999999778</c:v>
                </c:pt>
                <c:pt idx="78">
                  <c:v>5.0599999999999774</c:v>
                </c:pt>
                <c:pt idx="79">
                  <c:v>5.079999999999977</c:v>
                </c:pt>
                <c:pt idx="80">
                  <c:v>5.0999999999999766</c:v>
                </c:pt>
                <c:pt idx="81">
                  <c:v>5.1199999999999761</c:v>
                </c:pt>
                <c:pt idx="82">
                  <c:v>5.1399999999999757</c:v>
                </c:pt>
                <c:pt idx="83">
                  <c:v>5.1599999999999753</c:v>
                </c:pt>
                <c:pt idx="84">
                  <c:v>5.1799999999999748</c:v>
                </c:pt>
                <c:pt idx="85">
                  <c:v>5.1999999999999744</c:v>
                </c:pt>
                <c:pt idx="86">
                  <c:v>5.219999999999974</c:v>
                </c:pt>
                <c:pt idx="87">
                  <c:v>5.2399999999999736</c:v>
                </c:pt>
                <c:pt idx="88">
                  <c:v>5.2599999999999731</c:v>
                </c:pt>
                <c:pt idx="89">
                  <c:v>5.2799999999999727</c:v>
                </c:pt>
                <c:pt idx="90">
                  <c:v>5.2999999999999723</c:v>
                </c:pt>
                <c:pt idx="91">
                  <c:v>5.3199999999999719</c:v>
                </c:pt>
                <c:pt idx="92">
                  <c:v>5.3399999999999714</c:v>
                </c:pt>
                <c:pt idx="93">
                  <c:v>5.359999999999971</c:v>
                </c:pt>
                <c:pt idx="94">
                  <c:v>5.3799999999999706</c:v>
                </c:pt>
                <c:pt idx="95">
                  <c:v>5.3999999999999702</c:v>
                </c:pt>
                <c:pt idx="96">
                  <c:v>5.4199999999999697</c:v>
                </c:pt>
                <c:pt idx="97">
                  <c:v>5.4399999999999693</c:v>
                </c:pt>
                <c:pt idx="98">
                  <c:v>5.4599999999999689</c:v>
                </c:pt>
                <c:pt idx="99">
                  <c:v>5.4799999999999685</c:v>
                </c:pt>
                <c:pt idx="100">
                  <c:v>5.499999999999968</c:v>
                </c:pt>
                <c:pt idx="101">
                  <c:v>5.5199999999999676</c:v>
                </c:pt>
                <c:pt idx="102">
                  <c:v>5.5399999999999672</c:v>
                </c:pt>
                <c:pt idx="103">
                  <c:v>5.5599999999999667</c:v>
                </c:pt>
                <c:pt idx="104">
                  <c:v>5.5799999999999663</c:v>
                </c:pt>
                <c:pt idx="105">
                  <c:v>5.5999999999999659</c:v>
                </c:pt>
                <c:pt idx="106">
                  <c:v>5.6199999999999655</c:v>
                </c:pt>
                <c:pt idx="107">
                  <c:v>5.639999999999965</c:v>
                </c:pt>
                <c:pt idx="108">
                  <c:v>5.6599999999999646</c:v>
                </c:pt>
                <c:pt idx="109">
                  <c:v>5.6799999999999642</c:v>
                </c:pt>
                <c:pt idx="110">
                  <c:v>5.6999999999999638</c:v>
                </c:pt>
                <c:pt idx="111">
                  <c:v>5.7199999999999633</c:v>
                </c:pt>
                <c:pt idx="112">
                  <c:v>5.7399999999999629</c:v>
                </c:pt>
                <c:pt idx="113">
                  <c:v>5.7599999999999625</c:v>
                </c:pt>
                <c:pt idx="114">
                  <c:v>5.7799999999999621</c:v>
                </c:pt>
                <c:pt idx="115">
                  <c:v>5.7999999999999616</c:v>
                </c:pt>
                <c:pt idx="116">
                  <c:v>5.8199999999999612</c:v>
                </c:pt>
                <c:pt idx="117">
                  <c:v>5.8399999999999608</c:v>
                </c:pt>
                <c:pt idx="118">
                  <c:v>5.8599999999999604</c:v>
                </c:pt>
                <c:pt idx="119">
                  <c:v>5.8799999999999599</c:v>
                </c:pt>
                <c:pt idx="120">
                  <c:v>5.8999999999999595</c:v>
                </c:pt>
                <c:pt idx="121">
                  <c:v>5.9199999999999591</c:v>
                </c:pt>
                <c:pt idx="122">
                  <c:v>5.9399999999999586</c:v>
                </c:pt>
                <c:pt idx="123">
                  <c:v>5.9599999999999582</c:v>
                </c:pt>
                <c:pt idx="124">
                  <c:v>5.9799999999999578</c:v>
                </c:pt>
                <c:pt idx="125">
                  <c:v>5.9999999999999574</c:v>
                </c:pt>
                <c:pt idx="126">
                  <c:v>6.0199999999999569</c:v>
                </c:pt>
                <c:pt idx="127">
                  <c:v>6.0399999999999565</c:v>
                </c:pt>
                <c:pt idx="128">
                  <c:v>6.0599999999999561</c:v>
                </c:pt>
                <c:pt idx="129">
                  <c:v>6.0799999999999557</c:v>
                </c:pt>
                <c:pt idx="130">
                  <c:v>6.0999999999999552</c:v>
                </c:pt>
                <c:pt idx="131">
                  <c:v>6.1199999999999548</c:v>
                </c:pt>
                <c:pt idx="132">
                  <c:v>6.1399999999999544</c:v>
                </c:pt>
                <c:pt idx="133">
                  <c:v>6.159999999999954</c:v>
                </c:pt>
                <c:pt idx="134">
                  <c:v>6.1799999999999535</c:v>
                </c:pt>
                <c:pt idx="135">
                  <c:v>6.1999999999999531</c:v>
                </c:pt>
                <c:pt idx="136">
                  <c:v>6.2199999999999527</c:v>
                </c:pt>
                <c:pt idx="137">
                  <c:v>6.2399999999999523</c:v>
                </c:pt>
                <c:pt idx="138">
                  <c:v>6.2599999999999518</c:v>
                </c:pt>
                <c:pt idx="139">
                  <c:v>6.2799999999999514</c:v>
                </c:pt>
                <c:pt idx="140">
                  <c:v>6.299999999999951</c:v>
                </c:pt>
                <c:pt idx="141">
                  <c:v>6.3199999999999505</c:v>
                </c:pt>
                <c:pt idx="142">
                  <c:v>6.3399999999999501</c:v>
                </c:pt>
                <c:pt idx="143">
                  <c:v>6.3599999999999497</c:v>
                </c:pt>
                <c:pt idx="144">
                  <c:v>6.3799999999999493</c:v>
                </c:pt>
                <c:pt idx="145">
                  <c:v>6.3999999999999488</c:v>
                </c:pt>
                <c:pt idx="146">
                  <c:v>6.4199999999999484</c:v>
                </c:pt>
                <c:pt idx="147">
                  <c:v>6.439999999999948</c:v>
                </c:pt>
                <c:pt idx="148">
                  <c:v>6.4599999999999476</c:v>
                </c:pt>
                <c:pt idx="149">
                  <c:v>6.4799999999999471</c:v>
                </c:pt>
                <c:pt idx="150">
                  <c:v>6.4999999999999467</c:v>
                </c:pt>
                <c:pt idx="151">
                  <c:v>6.5199999999999463</c:v>
                </c:pt>
                <c:pt idx="152">
                  <c:v>6.5399999999999459</c:v>
                </c:pt>
                <c:pt idx="153">
                  <c:v>6.5599999999999454</c:v>
                </c:pt>
                <c:pt idx="154">
                  <c:v>6.579999999999945</c:v>
                </c:pt>
                <c:pt idx="155">
                  <c:v>6.5999999999999446</c:v>
                </c:pt>
                <c:pt idx="156">
                  <c:v>6.6199999999999442</c:v>
                </c:pt>
                <c:pt idx="157">
                  <c:v>6.6399999999999437</c:v>
                </c:pt>
                <c:pt idx="158">
                  <c:v>6.6599999999999433</c:v>
                </c:pt>
                <c:pt idx="159">
                  <c:v>6.6799999999999429</c:v>
                </c:pt>
                <c:pt idx="160">
                  <c:v>6.6999999999999424</c:v>
                </c:pt>
                <c:pt idx="161">
                  <c:v>6.719999999999942</c:v>
                </c:pt>
                <c:pt idx="162">
                  <c:v>6.7399999999999416</c:v>
                </c:pt>
                <c:pt idx="163">
                  <c:v>6.7599999999999412</c:v>
                </c:pt>
                <c:pt idx="164">
                  <c:v>6.7799999999999407</c:v>
                </c:pt>
                <c:pt idx="165">
                  <c:v>6.7999999999999403</c:v>
                </c:pt>
                <c:pt idx="166">
                  <c:v>6.8199999999999399</c:v>
                </c:pt>
                <c:pt idx="167">
                  <c:v>6.8399999999999395</c:v>
                </c:pt>
                <c:pt idx="168">
                  <c:v>6.859999999999939</c:v>
                </c:pt>
                <c:pt idx="169">
                  <c:v>6.8799999999999386</c:v>
                </c:pt>
                <c:pt idx="170">
                  <c:v>6.8999999999999382</c:v>
                </c:pt>
                <c:pt idx="171">
                  <c:v>6.9199999999999378</c:v>
                </c:pt>
                <c:pt idx="172">
                  <c:v>6.9399999999999373</c:v>
                </c:pt>
                <c:pt idx="173">
                  <c:v>6.9599999999999369</c:v>
                </c:pt>
                <c:pt idx="174">
                  <c:v>6.9799999999999365</c:v>
                </c:pt>
                <c:pt idx="175">
                  <c:v>6.9999999999999361</c:v>
                </c:pt>
                <c:pt idx="176">
                  <c:v>7.0199999999999356</c:v>
                </c:pt>
                <c:pt idx="177">
                  <c:v>7.0399999999999352</c:v>
                </c:pt>
                <c:pt idx="178">
                  <c:v>7.0599999999999348</c:v>
                </c:pt>
                <c:pt idx="179">
                  <c:v>7.0799999999999343</c:v>
                </c:pt>
                <c:pt idx="180">
                  <c:v>7.0999999999999339</c:v>
                </c:pt>
                <c:pt idx="181">
                  <c:v>7.1199999999999335</c:v>
                </c:pt>
                <c:pt idx="182">
                  <c:v>7.1399999999999331</c:v>
                </c:pt>
                <c:pt idx="183">
                  <c:v>7.1599999999999326</c:v>
                </c:pt>
                <c:pt idx="184">
                  <c:v>7.1799999999999322</c:v>
                </c:pt>
                <c:pt idx="185">
                  <c:v>7.1999999999999318</c:v>
                </c:pt>
                <c:pt idx="186">
                  <c:v>7.2199999999999314</c:v>
                </c:pt>
                <c:pt idx="187">
                  <c:v>7.2399999999999309</c:v>
                </c:pt>
                <c:pt idx="188">
                  <c:v>7.2599999999999305</c:v>
                </c:pt>
                <c:pt idx="189">
                  <c:v>7.2799999999999301</c:v>
                </c:pt>
                <c:pt idx="190">
                  <c:v>7.2999999999999297</c:v>
                </c:pt>
                <c:pt idx="191">
                  <c:v>7.3199999999999292</c:v>
                </c:pt>
                <c:pt idx="192">
                  <c:v>7.3399999999999288</c:v>
                </c:pt>
                <c:pt idx="193">
                  <c:v>7.3599999999999284</c:v>
                </c:pt>
                <c:pt idx="194">
                  <c:v>7.379999999999928</c:v>
                </c:pt>
                <c:pt idx="195">
                  <c:v>7.3999999999999275</c:v>
                </c:pt>
                <c:pt idx="196">
                  <c:v>7.4199999999999271</c:v>
                </c:pt>
                <c:pt idx="197">
                  <c:v>7.4399999999999267</c:v>
                </c:pt>
                <c:pt idx="198">
                  <c:v>7.4599999999999262</c:v>
                </c:pt>
                <c:pt idx="199">
                  <c:v>7.4799999999999258</c:v>
                </c:pt>
                <c:pt idx="200">
                  <c:v>7.4999999999999254</c:v>
                </c:pt>
                <c:pt idx="201">
                  <c:v>7.519999999999925</c:v>
                </c:pt>
                <c:pt idx="202">
                  <c:v>7.5399999999999245</c:v>
                </c:pt>
                <c:pt idx="203">
                  <c:v>7.5599999999999241</c:v>
                </c:pt>
                <c:pt idx="204">
                  <c:v>7.5799999999999237</c:v>
                </c:pt>
                <c:pt idx="205">
                  <c:v>7.5999999999999233</c:v>
                </c:pt>
                <c:pt idx="206">
                  <c:v>7.6199999999999228</c:v>
                </c:pt>
                <c:pt idx="207">
                  <c:v>7.6399999999999224</c:v>
                </c:pt>
                <c:pt idx="208">
                  <c:v>7.659999999999922</c:v>
                </c:pt>
                <c:pt idx="209">
                  <c:v>7.6799999999999216</c:v>
                </c:pt>
                <c:pt idx="210">
                  <c:v>7.6999999999999211</c:v>
                </c:pt>
                <c:pt idx="211">
                  <c:v>7.7199999999999207</c:v>
                </c:pt>
                <c:pt idx="212">
                  <c:v>7.7399999999999203</c:v>
                </c:pt>
                <c:pt idx="213">
                  <c:v>7.7599999999999199</c:v>
                </c:pt>
                <c:pt idx="214">
                  <c:v>7.7799999999999194</c:v>
                </c:pt>
                <c:pt idx="215">
                  <c:v>7.799999999999919</c:v>
                </c:pt>
                <c:pt idx="216">
                  <c:v>7.8199999999999186</c:v>
                </c:pt>
                <c:pt idx="217">
                  <c:v>7.8399999999999181</c:v>
                </c:pt>
                <c:pt idx="218">
                  <c:v>7.8599999999999177</c:v>
                </c:pt>
                <c:pt idx="219">
                  <c:v>7.8799999999999173</c:v>
                </c:pt>
                <c:pt idx="220">
                  <c:v>7.8999999999999169</c:v>
                </c:pt>
                <c:pt idx="221">
                  <c:v>7.9199999999999164</c:v>
                </c:pt>
                <c:pt idx="222">
                  <c:v>7.939999999999916</c:v>
                </c:pt>
                <c:pt idx="223">
                  <c:v>7.9599999999999156</c:v>
                </c:pt>
                <c:pt idx="224">
                  <c:v>7.9799999999999152</c:v>
                </c:pt>
                <c:pt idx="225">
                  <c:v>7.9999999999999147</c:v>
                </c:pt>
                <c:pt idx="226">
                  <c:v>8.4999999999999147</c:v>
                </c:pt>
                <c:pt idx="227">
                  <c:v>8.9999999999999147</c:v>
                </c:pt>
                <c:pt idx="228">
                  <c:v>9.4999999999999147</c:v>
                </c:pt>
                <c:pt idx="229">
                  <c:v>9.9999999999999147</c:v>
                </c:pt>
                <c:pt idx="230">
                  <c:v>10.499999999999915</c:v>
                </c:pt>
                <c:pt idx="231">
                  <c:v>10.999999999999915</c:v>
                </c:pt>
                <c:pt idx="232">
                  <c:v>11.499999999999915</c:v>
                </c:pt>
                <c:pt idx="233">
                  <c:v>11.999999999999915</c:v>
                </c:pt>
                <c:pt idx="234">
                  <c:v>12.499999999999915</c:v>
                </c:pt>
                <c:pt idx="235">
                  <c:v>12.999999999999915</c:v>
                </c:pt>
                <c:pt idx="236">
                  <c:v>13.499999999999915</c:v>
                </c:pt>
                <c:pt idx="237">
                  <c:v>13.999999999999915</c:v>
                </c:pt>
                <c:pt idx="238">
                  <c:v>14.499999999999915</c:v>
                </c:pt>
                <c:pt idx="239">
                  <c:v>14.999999999999915</c:v>
                </c:pt>
                <c:pt idx="240">
                  <c:v>15.499999999999915</c:v>
                </c:pt>
                <c:pt idx="241">
                  <c:v>15.999999999999915</c:v>
                </c:pt>
                <c:pt idx="242">
                  <c:v>16.499999999999915</c:v>
                </c:pt>
                <c:pt idx="243">
                  <c:v>16.999999999999915</c:v>
                </c:pt>
                <c:pt idx="244">
                  <c:v>17.499999999999915</c:v>
                </c:pt>
                <c:pt idx="245">
                  <c:v>17.999999999999915</c:v>
                </c:pt>
                <c:pt idx="246">
                  <c:v>18.499999999999915</c:v>
                </c:pt>
                <c:pt idx="247">
                  <c:v>18.999999999999915</c:v>
                </c:pt>
                <c:pt idx="248">
                  <c:v>19.499999999999915</c:v>
                </c:pt>
                <c:pt idx="249">
                  <c:v>19.999999999999915</c:v>
                </c:pt>
              </c:numCache>
            </c:numRef>
          </c:xVal>
          <c:yVal>
            <c:numRef>
              <c:f>'51285_Duty'!$AK$129:$AK$378</c:f>
              <c:numCache>
                <c:formatCode>0.0000_);[Red]\(0.0000\)</c:formatCode>
                <c:ptCount val="250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  <c:pt idx="5">
                  <c:v>3.5</c:v>
                </c:pt>
                <c:pt idx="6">
                  <c:v>3.5</c:v>
                </c:pt>
                <c:pt idx="7">
                  <c:v>3.5</c:v>
                </c:pt>
                <c:pt idx="8">
                  <c:v>3.5</c:v>
                </c:pt>
                <c:pt idx="9">
                  <c:v>3.5</c:v>
                </c:pt>
                <c:pt idx="10">
                  <c:v>3.5</c:v>
                </c:pt>
                <c:pt idx="11">
                  <c:v>3.5</c:v>
                </c:pt>
                <c:pt idx="12">
                  <c:v>3.5</c:v>
                </c:pt>
                <c:pt idx="13">
                  <c:v>3.5</c:v>
                </c:pt>
                <c:pt idx="14">
                  <c:v>3.5</c:v>
                </c:pt>
                <c:pt idx="15">
                  <c:v>3.5</c:v>
                </c:pt>
                <c:pt idx="16">
                  <c:v>3.5</c:v>
                </c:pt>
                <c:pt idx="17">
                  <c:v>3.5</c:v>
                </c:pt>
                <c:pt idx="18">
                  <c:v>3.5</c:v>
                </c:pt>
                <c:pt idx="19">
                  <c:v>3.5</c:v>
                </c:pt>
                <c:pt idx="20">
                  <c:v>3.5</c:v>
                </c:pt>
                <c:pt idx="21">
                  <c:v>3.5</c:v>
                </c:pt>
                <c:pt idx="22">
                  <c:v>3.5</c:v>
                </c:pt>
                <c:pt idx="23">
                  <c:v>3.5</c:v>
                </c:pt>
                <c:pt idx="24">
                  <c:v>3.5</c:v>
                </c:pt>
                <c:pt idx="25">
                  <c:v>3.5</c:v>
                </c:pt>
                <c:pt idx="26">
                  <c:v>3.5</c:v>
                </c:pt>
                <c:pt idx="27">
                  <c:v>3.5</c:v>
                </c:pt>
                <c:pt idx="28">
                  <c:v>3.5</c:v>
                </c:pt>
                <c:pt idx="29">
                  <c:v>3.5</c:v>
                </c:pt>
                <c:pt idx="30">
                  <c:v>3.5</c:v>
                </c:pt>
                <c:pt idx="31">
                  <c:v>3.5</c:v>
                </c:pt>
                <c:pt idx="32">
                  <c:v>3.5</c:v>
                </c:pt>
                <c:pt idx="33">
                  <c:v>3.5</c:v>
                </c:pt>
                <c:pt idx="34">
                  <c:v>3.5</c:v>
                </c:pt>
                <c:pt idx="35">
                  <c:v>3.5</c:v>
                </c:pt>
                <c:pt idx="36">
                  <c:v>3.5</c:v>
                </c:pt>
                <c:pt idx="37">
                  <c:v>3.5</c:v>
                </c:pt>
                <c:pt idx="38">
                  <c:v>3.5</c:v>
                </c:pt>
                <c:pt idx="39">
                  <c:v>3.5</c:v>
                </c:pt>
                <c:pt idx="40">
                  <c:v>3.5</c:v>
                </c:pt>
                <c:pt idx="41">
                  <c:v>3.5</c:v>
                </c:pt>
                <c:pt idx="42">
                  <c:v>3.5</c:v>
                </c:pt>
                <c:pt idx="43">
                  <c:v>3.5</c:v>
                </c:pt>
                <c:pt idx="44">
                  <c:v>3.5</c:v>
                </c:pt>
                <c:pt idx="45">
                  <c:v>3.5</c:v>
                </c:pt>
                <c:pt idx="46">
                  <c:v>3.5</c:v>
                </c:pt>
                <c:pt idx="47">
                  <c:v>3.5</c:v>
                </c:pt>
                <c:pt idx="48">
                  <c:v>3.5</c:v>
                </c:pt>
                <c:pt idx="49">
                  <c:v>3.5</c:v>
                </c:pt>
                <c:pt idx="50">
                  <c:v>3.5</c:v>
                </c:pt>
                <c:pt idx="51">
                  <c:v>3.5</c:v>
                </c:pt>
                <c:pt idx="52">
                  <c:v>3.5</c:v>
                </c:pt>
                <c:pt idx="53">
                  <c:v>3.5</c:v>
                </c:pt>
                <c:pt idx="54">
                  <c:v>3.5</c:v>
                </c:pt>
                <c:pt idx="55">
                  <c:v>3.5</c:v>
                </c:pt>
                <c:pt idx="56">
                  <c:v>3.5</c:v>
                </c:pt>
                <c:pt idx="57">
                  <c:v>3.5</c:v>
                </c:pt>
                <c:pt idx="58">
                  <c:v>3.5</c:v>
                </c:pt>
                <c:pt idx="59">
                  <c:v>3.5</c:v>
                </c:pt>
                <c:pt idx="60">
                  <c:v>3.5</c:v>
                </c:pt>
                <c:pt idx="61">
                  <c:v>3.5</c:v>
                </c:pt>
                <c:pt idx="62">
                  <c:v>3.5</c:v>
                </c:pt>
                <c:pt idx="63">
                  <c:v>3.5</c:v>
                </c:pt>
                <c:pt idx="64">
                  <c:v>3.5</c:v>
                </c:pt>
                <c:pt idx="65">
                  <c:v>3.5</c:v>
                </c:pt>
                <c:pt idx="66">
                  <c:v>3.5</c:v>
                </c:pt>
                <c:pt idx="67">
                  <c:v>3.5</c:v>
                </c:pt>
                <c:pt idx="68">
                  <c:v>3.5</c:v>
                </c:pt>
                <c:pt idx="69">
                  <c:v>3.5</c:v>
                </c:pt>
                <c:pt idx="70">
                  <c:v>3.5</c:v>
                </c:pt>
                <c:pt idx="71">
                  <c:v>3.5</c:v>
                </c:pt>
                <c:pt idx="72">
                  <c:v>3.5</c:v>
                </c:pt>
                <c:pt idx="73">
                  <c:v>3.5</c:v>
                </c:pt>
                <c:pt idx="74">
                  <c:v>3.5</c:v>
                </c:pt>
                <c:pt idx="75">
                  <c:v>3.5</c:v>
                </c:pt>
                <c:pt idx="76">
                  <c:v>3.5</c:v>
                </c:pt>
                <c:pt idx="77">
                  <c:v>3.5</c:v>
                </c:pt>
                <c:pt idx="78">
                  <c:v>3.5</c:v>
                </c:pt>
                <c:pt idx="79">
                  <c:v>3.5</c:v>
                </c:pt>
                <c:pt idx="80">
                  <c:v>3.5</c:v>
                </c:pt>
                <c:pt idx="81">
                  <c:v>3.5</c:v>
                </c:pt>
                <c:pt idx="82">
                  <c:v>3.5</c:v>
                </c:pt>
                <c:pt idx="83">
                  <c:v>3.5</c:v>
                </c:pt>
                <c:pt idx="84">
                  <c:v>3.5</c:v>
                </c:pt>
                <c:pt idx="85">
                  <c:v>3.5</c:v>
                </c:pt>
                <c:pt idx="86">
                  <c:v>3.5</c:v>
                </c:pt>
                <c:pt idx="87">
                  <c:v>3.5</c:v>
                </c:pt>
                <c:pt idx="88">
                  <c:v>3.5</c:v>
                </c:pt>
                <c:pt idx="89">
                  <c:v>3.5</c:v>
                </c:pt>
                <c:pt idx="90">
                  <c:v>3.5</c:v>
                </c:pt>
                <c:pt idx="91">
                  <c:v>3.5</c:v>
                </c:pt>
                <c:pt idx="92">
                  <c:v>3.5</c:v>
                </c:pt>
                <c:pt idx="93">
                  <c:v>3.5</c:v>
                </c:pt>
                <c:pt idx="94">
                  <c:v>3.5</c:v>
                </c:pt>
                <c:pt idx="95">
                  <c:v>3.5</c:v>
                </c:pt>
                <c:pt idx="96">
                  <c:v>3.5</c:v>
                </c:pt>
                <c:pt idx="97">
                  <c:v>3.5</c:v>
                </c:pt>
                <c:pt idx="98">
                  <c:v>3.5</c:v>
                </c:pt>
                <c:pt idx="99">
                  <c:v>3.5</c:v>
                </c:pt>
                <c:pt idx="100">
                  <c:v>3.5</c:v>
                </c:pt>
                <c:pt idx="101">
                  <c:v>3.5</c:v>
                </c:pt>
                <c:pt idx="102">
                  <c:v>3.5</c:v>
                </c:pt>
                <c:pt idx="103">
                  <c:v>3.5</c:v>
                </c:pt>
                <c:pt idx="104">
                  <c:v>3.5</c:v>
                </c:pt>
                <c:pt idx="105">
                  <c:v>3.5</c:v>
                </c:pt>
                <c:pt idx="106">
                  <c:v>3.5</c:v>
                </c:pt>
                <c:pt idx="107">
                  <c:v>3.5</c:v>
                </c:pt>
                <c:pt idx="108">
                  <c:v>3.5</c:v>
                </c:pt>
                <c:pt idx="109">
                  <c:v>3.5</c:v>
                </c:pt>
                <c:pt idx="110">
                  <c:v>3.5</c:v>
                </c:pt>
                <c:pt idx="111">
                  <c:v>3.5</c:v>
                </c:pt>
                <c:pt idx="112">
                  <c:v>3.5</c:v>
                </c:pt>
                <c:pt idx="113">
                  <c:v>3.5</c:v>
                </c:pt>
                <c:pt idx="114">
                  <c:v>3.5</c:v>
                </c:pt>
                <c:pt idx="115">
                  <c:v>3.5</c:v>
                </c:pt>
                <c:pt idx="116">
                  <c:v>3.5</c:v>
                </c:pt>
                <c:pt idx="117">
                  <c:v>3.5</c:v>
                </c:pt>
                <c:pt idx="118">
                  <c:v>3.5</c:v>
                </c:pt>
                <c:pt idx="119">
                  <c:v>3.5</c:v>
                </c:pt>
                <c:pt idx="120">
                  <c:v>3.5</c:v>
                </c:pt>
                <c:pt idx="121">
                  <c:v>3.5</c:v>
                </c:pt>
                <c:pt idx="122">
                  <c:v>3.5</c:v>
                </c:pt>
                <c:pt idx="123">
                  <c:v>3.5</c:v>
                </c:pt>
                <c:pt idx="124">
                  <c:v>3.5</c:v>
                </c:pt>
                <c:pt idx="125">
                  <c:v>3.5</c:v>
                </c:pt>
                <c:pt idx="126">
                  <c:v>3.5</c:v>
                </c:pt>
                <c:pt idx="127">
                  <c:v>3.5</c:v>
                </c:pt>
                <c:pt idx="128">
                  <c:v>3.5</c:v>
                </c:pt>
                <c:pt idx="129">
                  <c:v>3.5</c:v>
                </c:pt>
                <c:pt idx="130">
                  <c:v>3.5</c:v>
                </c:pt>
                <c:pt idx="131">
                  <c:v>3.5</c:v>
                </c:pt>
                <c:pt idx="132">
                  <c:v>3.5</c:v>
                </c:pt>
                <c:pt idx="133">
                  <c:v>3.5</c:v>
                </c:pt>
                <c:pt idx="134">
                  <c:v>3.5</c:v>
                </c:pt>
                <c:pt idx="135">
                  <c:v>3.5</c:v>
                </c:pt>
                <c:pt idx="136">
                  <c:v>3.5</c:v>
                </c:pt>
                <c:pt idx="137">
                  <c:v>3.5</c:v>
                </c:pt>
                <c:pt idx="138">
                  <c:v>3.5</c:v>
                </c:pt>
                <c:pt idx="139">
                  <c:v>3.5</c:v>
                </c:pt>
                <c:pt idx="140">
                  <c:v>3.5</c:v>
                </c:pt>
                <c:pt idx="141">
                  <c:v>3.5</c:v>
                </c:pt>
                <c:pt idx="142">
                  <c:v>3.5</c:v>
                </c:pt>
                <c:pt idx="143">
                  <c:v>3.5</c:v>
                </c:pt>
                <c:pt idx="144">
                  <c:v>3.5</c:v>
                </c:pt>
                <c:pt idx="145">
                  <c:v>3.5</c:v>
                </c:pt>
                <c:pt idx="146">
                  <c:v>3.5</c:v>
                </c:pt>
                <c:pt idx="147">
                  <c:v>3.5</c:v>
                </c:pt>
                <c:pt idx="148">
                  <c:v>3.5</c:v>
                </c:pt>
                <c:pt idx="149">
                  <c:v>3.5</c:v>
                </c:pt>
                <c:pt idx="150">
                  <c:v>3.5</c:v>
                </c:pt>
                <c:pt idx="151">
                  <c:v>3.5</c:v>
                </c:pt>
                <c:pt idx="152">
                  <c:v>3.5</c:v>
                </c:pt>
                <c:pt idx="153">
                  <c:v>3.5</c:v>
                </c:pt>
                <c:pt idx="154">
                  <c:v>3.5</c:v>
                </c:pt>
                <c:pt idx="155">
                  <c:v>3.5</c:v>
                </c:pt>
                <c:pt idx="156">
                  <c:v>3.5</c:v>
                </c:pt>
                <c:pt idx="157">
                  <c:v>3.5</c:v>
                </c:pt>
                <c:pt idx="158">
                  <c:v>3.5</c:v>
                </c:pt>
                <c:pt idx="159">
                  <c:v>3.5</c:v>
                </c:pt>
                <c:pt idx="160">
                  <c:v>3.5</c:v>
                </c:pt>
                <c:pt idx="161">
                  <c:v>3.5</c:v>
                </c:pt>
                <c:pt idx="162">
                  <c:v>3.5</c:v>
                </c:pt>
                <c:pt idx="163">
                  <c:v>3.5</c:v>
                </c:pt>
                <c:pt idx="164">
                  <c:v>3.5</c:v>
                </c:pt>
                <c:pt idx="165">
                  <c:v>3.5</c:v>
                </c:pt>
                <c:pt idx="166">
                  <c:v>3.5</c:v>
                </c:pt>
                <c:pt idx="167">
                  <c:v>3.5</c:v>
                </c:pt>
                <c:pt idx="168">
                  <c:v>3.5</c:v>
                </c:pt>
                <c:pt idx="169">
                  <c:v>3.5</c:v>
                </c:pt>
                <c:pt idx="170">
                  <c:v>3.5</c:v>
                </c:pt>
                <c:pt idx="171">
                  <c:v>3.5</c:v>
                </c:pt>
                <c:pt idx="172">
                  <c:v>3.5</c:v>
                </c:pt>
                <c:pt idx="173">
                  <c:v>3.5</c:v>
                </c:pt>
                <c:pt idx="174">
                  <c:v>3.5</c:v>
                </c:pt>
                <c:pt idx="175">
                  <c:v>3.5</c:v>
                </c:pt>
                <c:pt idx="176">
                  <c:v>3.5</c:v>
                </c:pt>
                <c:pt idx="177">
                  <c:v>3.5</c:v>
                </c:pt>
                <c:pt idx="178">
                  <c:v>3.5</c:v>
                </c:pt>
                <c:pt idx="179">
                  <c:v>3.5</c:v>
                </c:pt>
                <c:pt idx="180">
                  <c:v>3.5</c:v>
                </c:pt>
                <c:pt idx="181">
                  <c:v>3.5</c:v>
                </c:pt>
                <c:pt idx="182">
                  <c:v>3.5</c:v>
                </c:pt>
                <c:pt idx="183">
                  <c:v>3.5</c:v>
                </c:pt>
                <c:pt idx="184">
                  <c:v>3.5</c:v>
                </c:pt>
                <c:pt idx="185">
                  <c:v>3.5</c:v>
                </c:pt>
                <c:pt idx="186">
                  <c:v>3.5</c:v>
                </c:pt>
                <c:pt idx="187">
                  <c:v>3.5</c:v>
                </c:pt>
                <c:pt idx="188">
                  <c:v>3.5</c:v>
                </c:pt>
                <c:pt idx="189">
                  <c:v>3.5</c:v>
                </c:pt>
                <c:pt idx="190">
                  <c:v>3.5</c:v>
                </c:pt>
                <c:pt idx="191">
                  <c:v>3.5</c:v>
                </c:pt>
                <c:pt idx="192">
                  <c:v>3.5</c:v>
                </c:pt>
                <c:pt idx="193">
                  <c:v>3.5</c:v>
                </c:pt>
                <c:pt idx="194">
                  <c:v>3.5</c:v>
                </c:pt>
                <c:pt idx="195">
                  <c:v>3.5</c:v>
                </c:pt>
                <c:pt idx="196">
                  <c:v>3.5</c:v>
                </c:pt>
                <c:pt idx="197">
                  <c:v>3.5</c:v>
                </c:pt>
                <c:pt idx="198">
                  <c:v>3.5</c:v>
                </c:pt>
                <c:pt idx="199">
                  <c:v>3.5</c:v>
                </c:pt>
                <c:pt idx="200">
                  <c:v>3.5</c:v>
                </c:pt>
                <c:pt idx="201">
                  <c:v>3.5</c:v>
                </c:pt>
                <c:pt idx="202">
                  <c:v>3.5</c:v>
                </c:pt>
                <c:pt idx="203">
                  <c:v>3.5</c:v>
                </c:pt>
                <c:pt idx="204">
                  <c:v>3.5</c:v>
                </c:pt>
                <c:pt idx="205">
                  <c:v>3.5</c:v>
                </c:pt>
                <c:pt idx="206">
                  <c:v>3.5</c:v>
                </c:pt>
                <c:pt idx="207">
                  <c:v>3.5</c:v>
                </c:pt>
                <c:pt idx="208">
                  <c:v>3.5</c:v>
                </c:pt>
                <c:pt idx="209">
                  <c:v>3.5</c:v>
                </c:pt>
                <c:pt idx="210">
                  <c:v>3.5</c:v>
                </c:pt>
                <c:pt idx="211">
                  <c:v>3.5</c:v>
                </c:pt>
                <c:pt idx="212">
                  <c:v>3.5</c:v>
                </c:pt>
                <c:pt idx="213">
                  <c:v>3.5</c:v>
                </c:pt>
                <c:pt idx="214">
                  <c:v>3.5</c:v>
                </c:pt>
                <c:pt idx="215">
                  <c:v>3.5</c:v>
                </c:pt>
                <c:pt idx="216">
                  <c:v>3.5</c:v>
                </c:pt>
                <c:pt idx="217">
                  <c:v>3.5</c:v>
                </c:pt>
                <c:pt idx="218">
                  <c:v>3.5</c:v>
                </c:pt>
                <c:pt idx="219">
                  <c:v>3.5</c:v>
                </c:pt>
                <c:pt idx="220">
                  <c:v>3.5</c:v>
                </c:pt>
                <c:pt idx="221">
                  <c:v>3.5</c:v>
                </c:pt>
                <c:pt idx="222">
                  <c:v>3.5</c:v>
                </c:pt>
                <c:pt idx="223">
                  <c:v>3.5</c:v>
                </c:pt>
                <c:pt idx="224">
                  <c:v>3.5</c:v>
                </c:pt>
                <c:pt idx="225">
                  <c:v>3.5</c:v>
                </c:pt>
                <c:pt idx="226">
                  <c:v>3.5</c:v>
                </c:pt>
                <c:pt idx="227">
                  <c:v>3.5</c:v>
                </c:pt>
                <c:pt idx="228">
                  <c:v>3.5</c:v>
                </c:pt>
                <c:pt idx="229">
                  <c:v>3.5</c:v>
                </c:pt>
                <c:pt idx="230">
                  <c:v>3.5</c:v>
                </c:pt>
                <c:pt idx="231">
                  <c:v>3.5</c:v>
                </c:pt>
                <c:pt idx="232">
                  <c:v>3.5</c:v>
                </c:pt>
                <c:pt idx="233">
                  <c:v>3.5</c:v>
                </c:pt>
                <c:pt idx="234">
                  <c:v>3.5</c:v>
                </c:pt>
                <c:pt idx="235">
                  <c:v>3.5</c:v>
                </c:pt>
                <c:pt idx="236">
                  <c:v>3.5</c:v>
                </c:pt>
                <c:pt idx="237">
                  <c:v>3.5</c:v>
                </c:pt>
                <c:pt idx="238">
                  <c:v>3.5</c:v>
                </c:pt>
                <c:pt idx="239">
                  <c:v>3.5</c:v>
                </c:pt>
                <c:pt idx="240">
                  <c:v>3.5</c:v>
                </c:pt>
                <c:pt idx="241">
                  <c:v>3.5</c:v>
                </c:pt>
                <c:pt idx="242">
                  <c:v>3.5</c:v>
                </c:pt>
                <c:pt idx="243">
                  <c:v>3.5</c:v>
                </c:pt>
                <c:pt idx="244">
                  <c:v>3.5</c:v>
                </c:pt>
                <c:pt idx="245">
                  <c:v>3.5</c:v>
                </c:pt>
                <c:pt idx="246">
                  <c:v>3.5</c:v>
                </c:pt>
                <c:pt idx="247">
                  <c:v>3.5</c:v>
                </c:pt>
                <c:pt idx="248">
                  <c:v>3.5</c:v>
                </c:pt>
                <c:pt idx="249">
                  <c:v>3.5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'51285_Duty'!$AL$128</c:f>
              <c:strCache>
                <c:ptCount val="1"/>
                <c:pt idx="0">
                  <c:v>UVP-max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xVal>
            <c:numRef>
              <c:f>'51285_Duty'!$B$129:$B$378</c:f>
              <c:numCache>
                <c:formatCode>0.00_);[Red]\(0.00\)</c:formatCode>
                <c:ptCount val="250"/>
                <c:pt idx="0">
                  <c:v>3.5</c:v>
                </c:pt>
                <c:pt idx="1">
                  <c:v>3.52</c:v>
                </c:pt>
                <c:pt idx="2">
                  <c:v>3.54</c:v>
                </c:pt>
                <c:pt idx="3">
                  <c:v>3.56</c:v>
                </c:pt>
                <c:pt idx="4">
                  <c:v>3.58</c:v>
                </c:pt>
                <c:pt idx="5">
                  <c:v>3.6</c:v>
                </c:pt>
                <c:pt idx="6">
                  <c:v>3.62</c:v>
                </c:pt>
                <c:pt idx="7">
                  <c:v>3.64</c:v>
                </c:pt>
                <c:pt idx="8">
                  <c:v>3.66</c:v>
                </c:pt>
                <c:pt idx="9">
                  <c:v>3.68</c:v>
                </c:pt>
                <c:pt idx="10">
                  <c:v>3.7</c:v>
                </c:pt>
                <c:pt idx="11">
                  <c:v>3.72</c:v>
                </c:pt>
                <c:pt idx="12">
                  <c:v>3.74</c:v>
                </c:pt>
                <c:pt idx="13">
                  <c:v>3.7600000000000002</c:v>
                </c:pt>
                <c:pt idx="14">
                  <c:v>3.7800000000000002</c:v>
                </c:pt>
                <c:pt idx="15">
                  <c:v>3.8000000000000003</c:v>
                </c:pt>
                <c:pt idx="16">
                  <c:v>3.8200000000000003</c:v>
                </c:pt>
                <c:pt idx="17">
                  <c:v>3.8400000000000003</c:v>
                </c:pt>
                <c:pt idx="18">
                  <c:v>3.8600000000000003</c:v>
                </c:pt>
                <c:pt idx="19">
                  <c:v>3.8800000000000003</c:v>
                </c:pt>
                <c:pt idx="20">
                  <c:v>3.9000000000000004</c:v>
                </c:pt>
                <c:pt idx="21">
                  <c:v>3.9200000000000004</c:v>
                </c:pt>
                <c:pt idx="22">
                  <c:v>3.9400000000000004</c:v>
                </c:pt>
                <c:pt idx="23">
                  <c:v>3.9600000000000004</c:v>
                </c:pt>
                <c:pt idx="24">
                  <c:v>3.9800000000000004</c:v>
                </c:pt>
                <c:pt idx="25">
                  <c:v>4</c:v>
                </c:pt>
                <c:pt idx="26">
                  <c:v>4.0199999999999996</c:v>
                </c:pt>
                <c:pt idx="27">
                  <c:v>4.0399999999999991</c:v>
                </c:pt>
                <c:pt idx="28">
                  <c:v>4.0599999999999987</c:v>
                </c:pt>
                <c:pt idx="29">
                  <c:v>4.0799999999999983</c:v>
                </c:pt>
                <c:pt idx="30">
                  <c:v>4.0999999999999979</c:v>
                </c:pt>
                <c:pt idx="31">
                  <c:v>4.1199999999999974</c:v>
                </c:pt>
                <c:pt idx="32">
                  <c:v>4.139999999999997</c:v>
                </c:pt>
                <c:pt idx="33">
                  <c:v>4.1599999999999966</c:v>
                </c:pt>
                <c:pt idx="34">
                  <c:v>4.1799999999999962</c:v>
                </c:pt>
                <c:pt idx="35">
                  <c:v>4.1999999999999957</c:v>
                </c:pt>
                <c:pt idx="36">
                  <c:v>4.2199999999999953</c:v>
                </c:pt>
                <c:pt idx="37">
                  <c:v>4.2399999999999949</c:v>
                </c:pt>
                <c:pt idx="38">
                  <c:v>4.2599999999999945</c:v>
                </c:pt>
                <c:pt idx="39">
                  <c:v>4.279999999999994</c:v>
                </c:pt>
                <c:pt idx="40">
                  <c:v>4.2999999999999936</c:v>
                </c:pt>
                <c:pt idx="41">
                  <c:v>4.3199999999999932</c:v>
                </c:pt>
                <c:pt idx="42">
                  <c:v>4.3399999999999928</c:v>
                </c:pt>
                <c:pt idx="43">
                  <c:v>4.3599999999999923</c:v>
                </c:pt>
                <c:pt idx="44">
                  <c:v>4.3799999999999919</c:v>
                </c:pt>
                <c:pt idx="45">
                  <c:v>4.3999999999999915</c:v>
                </c:pt>
                <c:pt idx="46">
                  <c:v>4.419999999999991</c:v>
                </c:pt>
                <c:pt idx="47">
                  <c:v>4.4399999999999906</c:v>
                </c:pt>
                <c:pt idx="48">
                  <c:v>4.4599999999999902</c:v>
                </c:pt>
                <c:pt idx="49">
                  <c:v>4.4799999999999898</c:v>
                </c:pt>
                <c:pt idx="50">
                  <c:v>4.4999999999999893</c:v>
                </c:pt>
                <c:pt idx="51">
                  <c:v>4.5199999999999889</c:v>
                </c:pt>
                <c:pt idx="52">
                  <c:v>4.5399999999999885</c:v>
                </c:pt>
                <c:pt idx="53">
                  <c:v>4.5599999999999881</c:v>
                </c:pt>
                <c:pt idx="54">
                  <c:v>4.5799999999999876</c:v>
                </c:pt>
                <c:pt idx="55">
                  <c:v>4.5999999999999872</c:v>
                </c:pt>
                <c:pt idx="56">
                  <c:v>4.6199999999999868</c:v>
                </c:pt>
                <c:pt idx="57">
                  <c:v>4.6399999999999864</c:v>
                </c:pt>
                <c:pt idx="58">
                  <c:v>4.6599999999999859</c:v>
                </c:pt>
                <c:pt idx="59">
                  <c:v>4.6799999999999855</c:v>
                </c:pt>
                <c:pt idx="60">
                  <c:v>4.6999999999999851</c:v>
                </c:pt>
                <c:pt idx="61">
                  <c:v>4.7199999999999847</c:v>
                </c:pt>
                <c:pt idx="62">
                  <c:v>4.7399999999999842</c:v>
                </c:pt>
                <c:pt idx="63">
                  <c:v>4.7599999999999838</c:v>
                </c:pt>
                <c:pt idx="64">
                  <c:v>4.7799999999999834</c:v>
                </c:pt>
                <c:pt idx="65">
                  <c:v>4.7999999999999829</c:v>
                </c:pt>
                <c:pt idx="66">
                  <c:v>4.8199999999999825</c:v>
                </c:pt>
                <c:pt idx="67">
                  <c:v>4.8399999999999821</c:v>
                </c:pt>
                <c:pt idx="68">
                  <c:v>4.8599999999999817</c:v>
                </c:pt>
                <c:pt idx="69">
                  <c:v>4.8799999999999812</c:v>
                </c:pt>
                <c:pt idx="70">
                  <c:v>4.8999999999999808</c:v>
                </c:pt>
                <c:pt idx="71">
                  <c:v>4.9199999999999804</c:v>
                </c:pt>
                <c:pt idx="72">
                  <c:v>4.93999999999998</c:v>
                </c:pt>
                <c:pt idx="73">
                  <c:v>4.9599999999999795</c:v>
                </c:pt>
                <c:pt idx="74">
                  <c:v>4.9799999999999791</c:v>
                </c:pt>
                <c:pt idx="75">
                  <c:v>4.9999999999999787</c:v>
                </c:pt>
                <c:pt idx="76">
                  <c:v>5.0199999999999783</c:v>
                </c:pt>
                <c:pt idx="77">
                  <c:v>5.0399999999999778</c:v>
                </c:pt>
                <c:pt idx="78">
                  <c:v>5.0599999999999774</c:v>
                </c:pt>
                <c:pt idx="79">
                  <c:v>5.079999999999977</c:v>
                </c:pt>
                <c:pt idx="80">
                  <c:v>5.0999999999999766</c:v>
                </c:pt>
                <c:pt idx="81">
                  <c:v>5.1199999999999761</c:v>
                </c:pt>
                <c:pt idx="82">
                  <c:v>5.1399999999999757</c:v>
                </c:pt>
                <c:pt idx="83">
                  <c:v>5.1599999999999753</c:v>
                </c:pt>
                <c:pt idx="84">
                  <c:v>5.1799999999999748</c:v>
                </c:pt>
                <c:pt idx="85">
                  <c:v>5.1999999999999744</c:v>
                </c:pt>
                <c:pt idx="86">
                  <c:v>5.219999999999974</c:v>
                </c:pt>
                <c:pt idx="87">
                  <c:v>5.2399999999999736</c:v>
                </c:pt>
                <c:pt idx="88">
                  <c:v>5.2599999999999731</c:v>
                </c:pt>
                <c:pt idx="89">
                  <c:v>5.2799999999999727</c:v>
                </c:pt>
                <c:pt idx="90">
                  <c:v>5.2999999999999723</c:v>
                </c:pt>
                <c:pt idx="91">
                  <c:v>5.3199999999999719</c:v>
                </c:pt>
                <c:pt idx="92">
                  <c:v>5.3399999999999714</c:v>
                </c:pt>
                <c:pt idx="93">
                  <c:v>5.359999999999971</c:v>
                </c:pt>
                <c:pt idx="94">
                  <c:v>5.3799999999999706</c:v>
                </c:pt>
                <c:pt idx="95">
                  <c:v>5.3999999999999702</c:v>
                </c:pt>
                <c:pt idx="96">
                  <c:v>5.4199999999999697</c:v>
                </c:pt>
                <c:pt idx="97">
                  <c:v>5.4399999999999693</c:v>
                </c:pt>
                <c:pt idx="98">
                  <c:v>5.4599999999999689</c:v>
                </c:pt>
                <c:pt idx="99">
                  <c:v>5.4799999999999685</c:v>
                </c:pt>
                <c:pt idx="100">
                  <c:v>5.499999999999968</c:v>
                </c:pt>
                <c:pt idx="101">
                  <c:v>5.5199999999999676</c:v>
                </c:pt>
                <c:pt idx="102">
                  <c:v>5.5399999999999672</c:v>
                </c:pt>
                <c:pt idx="103">
                  <c:v>5.5599999999999667</c:v>
                </c:pt>
                <c:pt idx="104">
                  <c:v>5.5799999999999663</c:v>
                </c:pt>
                <c:pt idx="105">
                  <c:v>5.5999999999999659</c:v>
                </c:pt>
                <c:pt idx="106">
                  <c:v>5.6199999999999655</c:v>
                </c:pt>
                <c:pt idx="107">
                  <c:v>5.639999999999965</c:v>
                </c:pt>
                <c:pt idx="108">
                  <c:v>5.6599999999999646</c:v>
                </c:pt>
                <c:pt idx="109">
                  <c:v>5.6799999999999642</c:v>
                </c:pt>
                <c:pt idx="110">
                  <c:v>5.6999999999999638</c:v>
                </c:pt>
                <c:pt idx="111">
                  <c:v>5.7199999999999633</c:v>
                </c:pt>
                <c:pt idx="112">
                  <c:v>5.7399999999999629</c:v>
                </c:pt>
                <c:pt idx="113">
                  <c:v>5.7599999999999625</c:v>
                </c:pt>
                <c:pt idx="114">
                  <c:v>5.7799999999999621</c:v>
                </c:pt>
                <c:pt idx="115">
                  <c:v>5.7999999999999616</c:v>
                </c:pt>
                <c:pt idx="116">
                  <c:v>5.8199999999999612</c:v>
                </c:pt>
                <c:pt idx="117">
                  <c:v>5.8399999999999608</c:v>
                </c:pt>
                <c:pt idx="118">
                  <c:v>5.8599999999999604</c:v>
                </c:pt>
                <c:pt idx="119">
                  <c:v>5.8799999999999599</c:v>
                </c:pt>
                <c:pt idx="120">
                  <c:v>5.8999999999999595</c:v>
                </c:pt>
                <c:pt idx="121">
                  <c:v>5.9199999999999591</c:v>
                </c:pt>
                <c:pt idx="122">
                  <c:v>5.9399999999999586</c:v>
                </c:pt>
                <c:pt idx="123">
                  <c:v>5.9599999999999582</c:v>
                </c:pt>
                <c:pt idx="124">
                  <c:v>5.9799999999999578</c:v>
                </c:pt>
                <c:pt idx="125">
                  <c:v>5.9999999999999574</c:v>
                </c:pt>
                <c:pt idx="126">
                  <c:v>6.0199999999999569</c:v>
                </c:pt>
                <c:pt idx="127">
                  <c:v>6.0399999999999565</c:v>
                </c:pt>
                <c:pt idx="128">
                  <c:v>6.0599999999999561</c:v>
                </c:pt>
                <c:pt idx="129">
                  <c:v>6.0799999999999557</c:v>
                </c:pt>
                <c:pt idx="130">
                  <c:v>6.0999999999999552</c:v>
                </c:pt>
                <c:pt idx="131">
                  <c:v>6.1199999999999548</c:v>
                </c:pt>
                <c:pt idx="132">
                  <c:v>6.1399999999999544</c:v>
                </c:pt>
                <c:pt idx="133">
                  <c:v>6.159999999999954</c:v>
                </c:pt>
                <c:pt idx="134">
                  <c:v>6.1799999999999535</c:v>
                </c:pt>
                <c:pt idx="135">
                  <c:v>6.1999999999999531</c:v>
                </c:pt>
                <c:pt idx="136">
                  <c:v>6.2199999999999527</c:v>
                </c:pt>
                <c:pt idx="137">
                  <c:v>6.2399999999999523</c:v>
                </c:pt>
                <c:pt idx="138">
                  <c:v>6.2599999999999518</c:v>
                </c:pt>
                <c:pt idx="139">
                  <c:v>6.2799999999999514</c:v>
                </c:pt>
                <c:pt idx="140">
                  <c:v>6.299999999999951</c:v>
                </c:pt>
                <c:pt idx="141">
                  <c:v>6.3199999999999505</c:v>
                </c:pt>
                <c:pt idx="142">
                  <c:v>6.3399999999999501</c:v>
                </c:pt>
                <c:pt idx="143">
                  <c:v>6.3599999999999497</c:v>
                </c:pt>
                <c:pt idx="144">
                  <c:v>6.3799999999999493</c:v>
                </c:pt>
                <c:pt idx="145">
                  <c:v>6.3999999999999488</c:v>
                </c:pt>
                <c:pt idx="146">
                  <c:v>6.4199999999999484</c:v>
                </c:pt>
                <c:pt idx="147">
                  <c:v>6.439999999999948</c:v>
                </c:pt>
                <c:pt idx="148">
                  <c:v>6.4599999999999476</c:v>
                </c:pt>
                <c:pt idx="149">
                  <c:v>6.4799999999999471</c:v>
                </c:pt>
                <c:pt idx="150">
                  <c:v>6.4999999999999467</c:v>
                </c:pt>
                <c:pt idx="151">
                  <c:v>6.5199999999999463</c:v>
                </c:pt>
                <c:pt idx="152">
                  <c:v>6.5399999999999459</c:v>
                </c:pt>
                <c:pt idx="153">
                  <c:v>6.5599999999999454</c:v>
                </c:pt>
                <c:pt idx="154">
                  <c:v>6.579999999999945</c:v>
                </c:pt>
                <c:pt idx="155">
                  <c:v>6.5999999999999446</c:v>
                </c:pt>
                <c:pt idx="156">
                  <c:v>6.6199999999999442</c:v>
                </c:pt>
                <c:pt idx="157">
                  <c:v>6.6399999999999437</c:v>
                </c:pt>
                <c:pt idx="158">
                  <c:v>6.6599999999999433</c:v>
                </c:pt>
                <c:pt idx="159">
                  <c:v>6.6799999999999429</c:v>
                </c:pt>
                <c:pt idx="160">
                  <c:v>6.6999999999999424</c:v>
                </c:pt>
                <c:pt idx="161">
                  <c:v>6.719999999999942</c:v>
                </c:pt>
                <c:pt idx="162">
                  <c:v>6.7399999999999416</c:v>
                </c:pt>
                <c:pt idx="163">
                  <c:v>6.7599999999999412</c:v>
                </c:pt>
                <c:pt idx="164">
                  <c:v>6.7799999999999407</c:v>
                </c:pt>
                <c:pt idx="165">
                  <c:v>6.7999999999999403</c:v>
                </c:pt>
                <c:pt idx="166">
                  <c:v>6.8199999999999399</c:v>
                </c:pt>
                <c:pt idx="167">
                  <c:v>6.8399999999999395</c:v>
                </c:pt>
                <c:pt idx="168">
                  <c:v>6.859999999999939</c:v>
                </c:pt>
                <c:pt idx="169">
                  <c:v>6.8799999999999386</c:v>
                </c:pt>
                <c:pt idx="170">
                  <c:v>6.8999999999999382</c:v>
                </c:pt>
                <c:pt idx="171">
                  <c:v>6.9199999999999378</c:v>
                </c:pt>
                <c:pt idx="172">
                  <c:v>6.9399999999999373</c:v>
                </c:pt>
                <c:pt idx="173">
                  <c:v>6.9599999999999369</c:v>
                </c:pt>
                <c:pt idx="174">
                  <c:v>6.9799999999999365</c:v>
                </c:pt>
                <c:pt idx="175">
                  <c:v>6.9999999999999361</c:v>
                </c:pt>
                <c:pt idx="176">
                  <c:v>7.0199999999999356</c:v>
                </c:pt>
                <c:pt idx="177">
                  <c:v>7.0399999999999352</c:v>
                </c:pt>
                <c:pt idx="178">
                  <c:v>7.0599999999999348</c:v>
                </c:pt>
                <c:pt idx="179">
                  <c:v>7.0799999999999343</c:v>
                </c:pt>
                <c:pt idx="180">
                  <c:v>7.0999999999999339</c:v>
                </c:pt>
                <c:pt idx="181">
                  <c:v>7.1199999999999335</c:v>
                </c:pt>
                <c:pt idx="182">
                  <c:v>7.1399999999999331</c:v>
                </c:pt>
                <c:pt idx="183">
                  <c:v>7.1599999999999326</c:v>
                </c:pt>
                <c:pt idx="184">
                  <c:v>7.1799999999999322</c:v>
                </c:pt>
                <c:pt idx="185">
                  <c:v>7.1999999999999318</c:v>
                </c:pt>
                <c:pt idx="186">
                  <c:v>7.2199999999999314</c:v>
                </c:pt>
                <c:pt idx="187">
                  <c:v>7.2399999999999309</c:v>
                </c:pt>
                <c:pt idx="188">
                  <c:v>7.2599999999999305</c:v>
                </c:pt>
                <c:pt idx="189">
                  <c:v>7.2799999999999301</c:v>
                </c:pt>
                <c:pt idx="190">
                  <c:v>7.2999999999999297</c:v>
                </c:pt>
                <c:pt idx="191">
                  <c:v>7.3199999999999292</c:v>
                </c:pt>
                <c:pt idx="192">
                  <c:v>7.3399999999999288</c:v>
                </c:pt>
                <c:pt idx="193">
                  <c:v>7.3599999999999284</c:v>
                </c:pt>
                <c:pt idx="194">
                  <c:v>7.379999999999928</c:v>
                </c:pt>
                <c:pt idx="195">
                  <c:v>7.3999999999999275</c:v>
                </c:pt>
                <c:pt idx="196">
                  <c:v>7.4199999999999271</c:v>
                </c:pt>
                <c:pt idx="197">
                  <c:v>7.4399999999999267</c:v>
                </c:pt>
                <c:pt idx="198">
                  <c:v>7.4599999999999262</c:v>
                </c:pt>
                <c:pt idx="199">
                  <c:v>7.4799999999999258</c:v>
                </c:pt>
                <c:pt idx="200">
                  <c:v>7.4999999999999254</c:v>
                </c:pt>
                <c:pt idx="201">
                  <c:v>7.519999999999925</c:v>
                </c:pt>
                <c:pt idx="202">
                  <c:v>7.5399999999999245</c:v>
                </c:pt>
                <c:pt idx="203">
                  <c:v>7.5599999999999241</c:v>
                </c:pt>
                <c:pt idx="204">
                  <c:v>7.5799999999999237</c:v>
                </c:pt>
                <c:pt idx="205">
                  <c:v>7.5999999999999233</c:v>
                </c:pt>
                <c:pt idx="206">
                  <c:v>7.6199999999999228</c:v>
                </c:pt>
                <c:pt idx="207">
                  <c:v>7.6399999999999224</c:v>
                </c:pt>
                <c:pt idx="208">
                  <c:v>7.659999999999922</c:v>
                </c:pt>
                <c:pt idx="209">
                  <c:v>7.6799999999999216</c:v>
                </c:pt>
                <c:pt idx="210">
                  <c:v>7.6999999999999211</c:v>
                </c:pt>
                <c:pt idx="211">
                  <c:v>7.7199999999999207</c:v>
                </c:pt>
                <c:pt idx="212">
                  <c:v>7.7399999999999203</c:v>
                </c:pt>
                <c:pt idx="213">
                  <c:v>7.7599999999999199</c:v>
                </c:pt>
                <c:pt idx="214">
                  <c:v>7.7799999999999194</c:v>
                </c:pt>
                <c:pt idx="215">
                  <c:v>7.799999999999919</c:v>
                </c:pt>
                <c:pt idx="216">
                  <c:v>7.8199999999999186</c:v>
                </c:pt>
                <c:pt idx="217">
                  <c:v>7.8399999999999181</c:v>
                </c:pt>
                <c:pt idx="218">
                  <c:v>7.8599999999999177</c:v>
                </c:pt>
                <c:pt idx="219">
                  <c:v>7.8799999999999173</c:v>
                </c:pt>
                <c:pt idx="220">
                  <c:v>7.8999999999999169</c:v>
                </c:pt>
                <c:pt idx="221">
                  <c:v>7.9199999999999164</c:v>
                </c:pt>
                <c:pt idx="222">
                  <c:v>7.939999999999916</c:v>
                </c:pt>
                <c:pt idx="223">
                  <c:v>7.9599999999999156</c:v>
                </c:pt>
                <c:pt idx="224">
                  <c:v>7.9799999999999152</c:v>
                </c:pt>
                <c:pt idx="225">
                  <c:v>7.9999999999999147</c:v>
                </c:pt>
                <c:pt idx="226">
                  <c:v>8.4999999999999147</c:v>
                </c:pt>
                <c:pt idx="227">
                  <c:v>8.9999999999999147</c:v>
                </c:pt>
                <c:pt idx="228">
                  <c:v>9.4999999999999147</c:v>
                </c:pt>
                <c:pt idx="229">
                  <c:v>9.9999999999999147</c:v>
                </c:pt>
                <c:pt idx="230">
                  <c:v>10.499999999999915</c:v>
                </c:pt>
                <c:pt idx="231">
                  <c:v>10.999999999999915</c:v>
                </c:pt>
                <c:pt idx="232">
                  <c:v>11.499999999999915</c:v>
                </c:pt>
                <c:pt idx="233">
                  <c:v>11.999999999999915</c:v>
                </c:pt>
                <c:pt idx="234">
                  <c:v>12.499999999999915</c:v>
                </c:pt>
                <c:pt idx="235">
                  <c:v>12.999999999999915</c:v>
                </c:pt>
                <c:pt idx="236">
                  <c:v>13.499999999999915</c:v>
                </c:pt>
                <c:pt idx="237">
                  <c:v>13.999999999999915</c:v>
                </c:pt>
                <c:pt idx="238">
                  <c:v>14.499999999999915</c:v>
                </c:pt>
                <c:pt idx="239">
                  <c:v>14.999999999999915</c:v>
                </c:pt>
                <c:pt idx="240">
                  <c:v>15.499999999999915</c:v>
                </c:pt>
                <c:pt idx="241">
                  <c:v>15.999999999999915</c:v>
                </c:pt>
                <c:pt idx="242">
                  <c:v>16.499999999999915</c:v>
                </c:pt>
                <c:pt idx="243">
                  <c:v>16.999999999999915</c:v>
                </c:pt>
                <c:pt idx="244">
                  <c:v>17.499999999999915</c:v>
                </c:pt>
                <c:pt idx="245">
                  <c:v>17.999999999999915</c:v>
                </c:pt>
                <c:pt idx="246">
                  <c:v>18.499999999999915</c:v>
                </c:pt>
                <c:pt idx="247">
                  <c:v>18.999999999999915</c:v>
                </c:pt>
                <c:pt idx="248">
                  <c:v>19.499999999999915</c:v>
                </c:pt>
                <c:pt idx="249">
                  <c:v>19.999999999999915</c:v>
                </c:pt>
              </c:numCache>
            </c:numRef>
          </c:xVal>
          <c:yVal>
            <c:numRef>
              <c:f>'51285_Duty'!$AL$129:$AL$378</c:f>
              <c:numCache>
                <c:formatCode>0.0000_);[Red]\(0.0000\)</c:formatCode>
                <c:ptCount val="250"/>
                <c:pt idx="0">
                  <c:v>3.65</c:v>
                </c:pt>
                <c:pt idx="1">
                  <c:v>3.65</c:v>
                </c:pt>
                <c:pt idx="2">
                  <c:v>3.65</c:v>
                </c:pt>
                <c:pt idx="3">
                  <c:v>3.65</c:v>
                </c:pt>
                <c:pt idx="4">
                  <c:v>3.65</c:v>
                </c:pt>
                <c:pt idx="5">
                  <c:v>3.65</c:v>
                </c:pt>
                <c:pt idx="6">
                  <c:v>3.65</c:v>
                </c:pt>
                <c:pt idx="7">
                  <c:v>3.65</c:v>
                </c:pt>
                <c:pt idx="8">
                  <c:v>3.65</c:v>
                </c:pt>
                <c:pt idx="9">
                  <c:v>3.65</c:v>
                </c:pt>
                <c:pt idx="10">
                  <c:v>3.65</c:v>
                </c:pt>
                <c:pt idx="11">
                  <c:v>3.65</c:v>
                </c:pt>
                <c:pt idx="12">
                  <c:v>3.65</c:v>
                </c:pt>
                <c:pt idx="13">
                  <c:v>3.65</c:v>
                </c:pt>
                <c:pt idx="14">
                  <c:v>3.65</c:v>
                </c:pt>
                <c:pt idx="15">
                  <c:v>3.65</c:v>
                </c:pt>
                <c:pt idx="16">
                  <c:v>3.65</c:v>
                </c:pt>
                <c:pt idx="17">
                  <c:v>3.65</c:v>
                </c:pt>
                <c:pt idx="18">
                  <c:v>3.65</c:v>
                </c:pt>
                <c:pt idx="19">
                  <c:v>3.65</c:v>
                </c:pt>
                <c:pt idx="20">
                  <c:v>3.65</c:v>
                </c:pt>
                <c:pt idx="21">
                  <c:v>3.65</c:v>
                </c:pt>
                <c:pt idx="22">
                  <c:v>3.65</c:v>
                </c:pt>
                <c:pt idx="23">
                  <c:v>3.65</c:v>
                </c:pt>
                <c:pt idx="24">
                  <c:v>3.65</c:v>
                </c:pt>
                <c:pt idx="25">
                  <c:v>3.65</c:v>
                </c:pt>
                <c:pt idx="26">
                  <c:v>3.65</c:v>
                </c:pt>
                <c:pt idx="27">
                  <c:v>3.65</c:v>
                </c:pt>
                <c:pt idx="28">
                  <c:v>3.65</c:v>
                </c:pt>
                <c:pt idx="29">
                  <c:v>3.65</c:v>
                </c:pt>
                <c:pt idx="30">
                  <c:v>3.65</c:v>
                </c:pt>
                <c:pt idx="31">
                  <c:v>3.65</c:v>
                </c:pt>
                <c:pt idx="32">
                  <c:v>3.65</c:v>
                </c:pt>
                <c:pt idx="33">
                  <c:v>3.65</c:v>
                </c:pt>
                <c:pt idx="34">
                  <c:v>3.65</c:v>
                </c:pt>
                <c:pt idx="35">
                  <c:v>3.65</c:v>
                </c:pt>
                <c:pt idx="36">
                  <c:v>3.65</c:v>
                </c:pt>
                <c:pt idx="37">
                  <c:v>3.65</c:v>
                </c:pt>
                <c:pt idx="38">
                  <c:v>3.65</c:v>
                </c:pt>
                <c:pt idx="39">
                  <c:v>3.65</c:v>
                </c:pt>
                <c:pt idx="40">
                  <c:v>3.65</c:v>
                </c:pt>
                <c:pt idx="41">
                  <c:v>3.65</c:v>
                </c:pt>
                <c:pt idx="42">
                  <c:v>3.65</c:v>
                </c:pt>
                <c:pt idx="43">
                  <c:v>3.65</c:v>
                </c:pt>
                <c:pt idx="44">
                  <c:v>3.65</c:v>
                </c:pt>
                <c:pt idx="45">
                  <c:v>3.65</c:v>
                </c:pt>
                <c:pt idx="46">
                  <c:v>3.65</c:v>
                </c:pt>
                <c:pt idx="47">
                  <c:v>3.65</c:v>
                </c:pt>
                <c:pt idx="48">
                  <c:v>3.65</c:v>
                </c:pt>
                <c:pt idx="49">
                  <c:v>3.65</c:v>
                </c:pt>
                <c:pt idx="50">
                  <c:v>3.65</c:v>
                </c:pt>
                <c:pt idx="51">
                  <c:v>3.65</c:v>
                </c:pt>
                <c:pt idx="52">
                  <c:v>3.65</c:v>
                </c:pt>
                <c:pt idx="53">
                  <c:v>3.65</c:v>
                </c:pt>
                <c:pt idx="54">
                  <c:v>3.65</c:v>
                </c:pt>
                <c:pt idx="55">
                  <c:v>3.65</c:v>
                </c:pt>
                <c:pt idx="56">
                  <c:v>3.65</c:v>
                </c:pt>
                <c:pt idx="57">
                  <c:v>3.65</c:v>
                </c:pt>
                <c:pt idx="58">
                  <c:v>3.65</c:v>
                </c:pt>
                <c:pt idx="59">
                  <c:v>3.65</c:v>
                </c:pt>
                <c:pt idx="60">
                  <c:v>3.65</c:v>
                </c:pt>
                <c:pt idx="61">
                  <c:v>3.65</c:v>
                </c:pt>
                <c:pt idx="62">
                  <c:v>3.65</c:v>
                </c:pt>
                <c:pt idx="63">
                  <c:v>3.65</c:v>
                </c:pt>
                <c:pt idx="64">
                  <c:v>3.65</c:v>
                </c:pt>
                <c:pt idx="65">
                  <c:v>3.65</c:v>
                </c:pt>
                <c:pt idx="66">
                  <c:v>3.65</c:v>
                </c:pt>
                <c:pt idx="67">
                  <c:v>3.65</c:v>
                </c:pt>
                <c:pt idx="68">
                  <c:v>3.65</c:v>
                </c:pt>
                <c:pt idx="69">
                  <c:v>3.65</c:v>
                </c:pt>
                <c:pt idx="70">
                  <c:v>3.65</c:v>
                </c:pt>
                <c:pt idx="71">
                  <c:v>3.65</c:v>
                </c:pt>
                <c:pt idx="72">
                  <c:v>3.65</c:v>
                </c:pt>
                <c:pt idx="73">
                  <c:v>3.65</c:v>
                </c:pt>
                <c:pt idx="74">
                  <c:v>3.65</c:v>
                </c:pt>
                <c:pt idx="75">
                  <c:v>3.65</c:v>
                </c:pt>
                <c:pt idx="76">
                  <c:v>3.65</c:v>
                </c:pt>
                <c:pt idx="77">
                  <c:v>3.65</c:v>
                </c:pt>
                <c:pt idx="78">
                  <c:v>3.65</c:v>
                </c:pt>
                <c:pt idx="79">
                  <c:v>3.65</c:v>
                </c:pt>
                <c:pt idx="80">
                  <c:v>3.65</c:v>
                </c:pt>
                <c:pt idx="81">
                  <c:v>3.65</c:v>
                </c:pt>
                <c:pt idx="82">
                  <c:v>3.65</c:v>
                </c:pt>
                <c:pt idx="83">
                  <c:v>3.65</c:v>
                </c:pt>
                <c:pt idx="84">
                  <c:v>3.65</c:v>
                </c:pt>
                <c:pt idx="85">
                  <c:v>3.65</c:v>
                </c:pt>
                <c:pt idx="86">
                  <c:v>3.65</c:v>
                </c:pt>
                <c:pt idx="87">
                  <c:v>3.65</c:v>
                </c:pt>
                <c:pt idx="88">
                  <c:v>3.65</c:v>
                </c:pt>
                <c:pt idx="89">
                  <c:v>3.65</c:v>
                </c:pt>
                <c:pt idx="90">
                  <c:v>3.65</c:v>
                </c:pt>
                <c:pt idx="91">
                  <c:v>3.65</c:v>
                </c:pt>
                <c:pt idx="92">
                  <c:v>3.65</c:v>
                </c:pt>
                <c:pt idx="93">
                  <c:v>3.65</c:v>
                </c:pt>
                <c:pt idx="94">
                  <c:v>3.65</c:v>
                </c:pt>
                <c:pt idx="95">
                  <c:v>3.65</c:v>
                </c:pt>
                <c:pt idx="96">
                  <c:v>3.65</c:v>
                </c:pt>
                <c:pt idx="97">
                  <c:v>3.65</c:v>
                </c:pt>
                <c:pt idx="98">
                  <c:v>3.65</c:v>
                </c:pt>
                <c:pt idx="99">
                  <c:v>3.65</c:v>
                </c:pt>
                <c:pt idx="100">
                  <c:v>3.65</c:v>
                </c:pt>
                <c:pt idx="101">
                  <c:v>3.65</c:v>
                </c:pt>
                <c:pt idx="102">
                  <c:v>3.65</c:v>
                </c:pt>
                <c:pt idx="103">
                  <c:v>3.65</c:v>
                </c:pt>
                <c:pt idx="104">
                  <c:v>3.65</c:v>
                </c:pt>
                <c:pt idx="105">
                  <c:v>3.65</c:v>
                </c:pt>
                <c:pt idx="106">
                  <c:v>3.65</c:v>
                </c:pt>
                <c:pt idx="107">
                  <c:v>3.65</c:v>
                </c:pt>
                <c:pt idx="108">
                  <c:v>3.65</c:v>
                </c:pt>
                <c:pt idx="109">
                  <c:v>3.65</c:v>
                </c:pt>
                <c:pt idx="110">
                  <c:v>3.65</c:v>
                </c:pt>
                <c:pt idx="111">
                  <c:v>3.65</c:v>
                </c:pt>
                <c:pt idx="112">
                  <c:v>3.65</c:v>
                </c:pt>
                <c:pt idx="113">
                  <c:v>3.65</c:v>
                </c:pt>
                <c:pt idx="114">
                  <c:v>3.65</c:v>
                </c:pt>
                <c:pt idx="115">
                  <c:v>3.65</c:v>
                </c:pt>
                <c:pt idx="116">
                  <c:v>3.65</c:v>
                </c:pt>
                <c:pt idx="117">
                  <c:v>3.65</c:v>
                </c:pt>
                <c:pt idx="118">
                  <c:v>3.65</c:v>
                </c:pt>
                <c:pt idx="119">
                  <c:v>3.65</c:v>
                </c:pt>
                <c:pt idx="120">
                  <c:v>3.65</c:v>
                </c:pt>
                <c:pt idx="121">
                  <c:v>3.65</c:v>
                </c:pt>
                <c:pt idx="122">
                  <c:v>3.65</c:v>
                </c:pt>
                <c:pt idx="123">
                  <c:v>3.65</c:v>
                </c:pt>
                <c:pt idx="124">
                  <c:v>3.65</c:v>
                </c:pt>
                <c:pt idx="125">
                  <c:v>3.65</c:v>
                </c:pt>
                <c:pt idx="126">
                  <c:v>3.65</c:v>
                </c:pt>
                <c:pt idx="127">
                  <c:v>3.65</c:v>
                </c:pt>
                <c:pt idx="128">
                  <c:v>3.65</c:v>
                </c:pt>
                <c:pt idx="129">
                  <c:v>3.65</c:v>
                </c:pt>
                <c:pt idx="130">
                  <c:v>3.65</c:v>
                </c:pt>
                <c:pt idx="131">
                  <c:v>3.65</c:v>
                </c:pt>
                <c:pt idx="132">
                  <c:v>3.65</c:v>
                </c:pt>
                <c:pt idx="133">
                  <c:v>3.65</c:v>
                </c:pt>
                <c:pt idx="134">
                  <c:v>3.65</c:v>
                </c:pt>
                <c:pt idx="135">
                  <c:v>3.65</c:v>
                </c:pt>
                <c:pt idx="136">
                  <c:v>3.65</c:v>
                </c:pt>
                <c:pt idx="137">
                  <c:v>3.65</c:v>
                </c:pt>
                <c:pt idx="138">
                  <c:v>3.65</c:v>
                </c:pt>
                <c:pt idx="139">
                  <c:v>3.65</c:v>
                </c:pt>
                <c:pt idx="140">
                  <c:v>3.65</c:v>
                </c:pt>
                <c:pt idx="141">
                  <c:v>3.65</c:v>
                </c:pt>
                <c:pt idx="142">
                  <c:v>3.65</c:v>
                </c:pt>
                <c:pt idx="143">
                  <c:v>3.65</c:v>
                </c:pt>
                <c:pt idx="144">
                  <c:v>3.65</c:v>
                </c:pt>
                <c:pt idx="145">
                  <c:v>3.65</c:v>
                </c:pt>
                <c:pt idx="146">
                  <c:v>3.65</c:v>
                </c:pt>
                <c:pt idx="147">
                  <c:v>3.65</c:v>
                </c:pt>
                <c:pt idx="148">
                  <c:v>3.65</c:v>
                </c:pt>
                <c:pt idx="149">
                  <c:v>3.65</c:v>
                </c:pt>
                <c:pt idx="150">
                  <c:v>3.65</c:v>
                </c:pt>
                <c:pt idx="151">
                  <c:v>3.65</c:v>
                </c:pt>
                <c:pt idx="152">
                  <c:v>3.65</c:v>
                </c:pt>
                <c:pt idx="153">
                  <c:v>3.65</c:v>
                </c:pt>
                <c:pt idx="154">
                  <c:v>3.65</c:v>
                </c:pt>
                <c:pt idx="155">
                  <c:v>3.65</c:v>
                </c:pt>
                <c:pt idx="156">
                  <c:v>3.65</c:v>
                </c:pt>
                <c:pt idx="157">
                  <c:v>3.65</c:v>
                </c:pt>
                <c:pt idx="158">
                  <c:v>3.65</c:v>
                </c:pt>
                <c:pt idx="159">
                  <c:v>3.65</c:v>
                </c:pt>
                <c:pt idx="160">
                  <c:v>3.65</c:v>
                </c:pt>
                <c:pt idx="161">
                  <c:v>3.65</c:v>
                </c:pt>
                <c:pt idx="162">
                  <c:v>3.65</c:v>
                </c:pt>
                <c:pt idx="163">
                  <c:v>3.65</c:v>
                </c:pt>
                <c:pt idx="164">
                  <c:v>3.65</c:v>
                </c:pt>
                <c:pt idx="165">
                  <c:v>3.65</c:v>
                </c:pt>
                <c:pt idx="166">
                  <c:v>3.65</c:v>
                </c:pt>
                <c:pt idx="167">
                  <c:v>3.65</c:v>
                </c:pt>
                <c:pt idx="168">
                  <c:v>3.65</c:v>
                </c:pt>
                <c:pt idx="169">
                  <c:v>3.65</c:v>
                </c:pt>
                <c:pt idx="170">
                  <c:v>3.65</c:v>
                </c:pt>
                <c:pt idx="171">
                  <c:v>3.65</c:v>
                </c:pt>
                <c:pt idx="172">
                  <c:v>3.65</c:v>
                </c:pt>
                <c:pt idx="173">
                  <c:v>3.65</c:v>
                </c:pt>
                <c:pt idx="174">
                  <c:v>3.65</c:v>
                </c:pt>
                <c:pt idx="175">
                  <c:v>3.65</c:v>
                </c:pt>
                <c:pt idx="176">
                  <c:v>3.65</c:v>
                </c:pt>
                <c:pt idx="177">
                  <c:v>3.65</c:v>
                </c:pt>
                <c:pt idx="178">
                  <c:v>3.65</c:v>
                </c:pt>
                <c:pt idx="179">
                  <c:v>3.65</c:v>
                </c:pt>
                <c:pt idx="180">
                  <c:v>3.65</c:v>
                </c:pt>
                <c:pt idx="181">
                  <c:v>3.65</c:v>
                </c:pt>
                <c:pt idx="182">
                  <c:v>3.65</c:v>
                </c:pt>
                <c:pt idx="183">
                  <c:v>3.65</c:v>
                </c:pt>
                <c:pt idx="184">
                  <c:v>3.65</c:v>
                </c:pt>
                <c:pt idx="185">
                  <c:v>3.65</c:v>
                </c:pt>
                <c:pt idx="186">
                  <c:v>3.65</c:v>
                </c:pt>
                <c:pt idx="187">
                  <c:v>3.65</c:v>
                </c:pt>
                <c:pt idx="188">
                  <c:v>3.65</c:v>
                </c:pt>
                <c:pt idx="189">
                  <c:v>3.65</c:v>
                </c:pt>
                <c:pt idx="190">
                  <c:v>3.65</c:v>
                </c:pt>
                <c:pt idx="191">
                  <c:v>3.65</c:v>
                </c:pt>
                <c:pt idx="192">
                  <c:v>3.65</c:v>
                </c:pt>
                <c:pt idx="193">
                  <c:v>3.65</c:v>
                </c:pt>
                <c:pt idx="194">
                  <c:v>3.65</c:v>
                </c:pt>
                <c:pt idx="195">
                  <c:v>3.65</c:v>
                </c:pt>
                <c:pt idx="196">
                  <c:v>3.65</c:v>
                </c:pt>
                <c:pt idx="197">
                  <c:v>3.65</c:v>
                </c:pt>
                <c:pt idx="198">
                  <c:v>3.65</c:v>
                </c:pt>
                <c:pt idx="199">
                  <c:v>3.65</c:v>
                </c:pt>
                <c:pt idx="200">
                  <c:v>3.65</c:v>
                </c:pt>
                <c:pt idx="201">
                  <c:v>3.65</c:v>
                </c:pt>
                <c:pt idx="202">
                  <c:v>3.65</c:v>
                </c:pt>
                <c:pt idx="203">
                  <c:v>3.65</c:v>
                </c:pt>
                <c:pt idx="204">
                  <c:v>3.65</c:v>
                </c:pt>
                <c:pt idx="205">
                  <c:v>3.65</c:v>
                </c:pt>
                <c:pt idx="206">
                  <c:v>3.65</c:v>
                </c:pt>
                <c:pt idx="207">
                  <c:v>3.65</c:v>
                </c:pt>
                <c:pt idx="208">
                  <c:v>3.65</c:v>
                </c:pt>
                <c:pt idx="209">
                  <c:v>3.65</c:v>
                </c:pt>
                <c:pt idx="210">
                  <c:v>3.65</c:v>
                </c:pt>
                <c:pt idx="211">
                  <c:v>3.65</c:v>
                </c:pt>
                <c:pt idx="212">
                  <c:v>3.65</c:v>
                </c:pt>
                <c:pt idx="213">
                  <c:v>3.65</c:v>
                </c:pt>
                <c:pt idx="214">
                  <c:v>3.65</c:v>
                </c:pt>
                <c:pt idx="215">
                  <c:v>3.65</c:v>
                </c:pt>
                <c:pt idx="216">
                  <c:v>3.65</c:v>
                </c:pt>
                <c:pt idx="217">
                  <c:v>3.65</c:v>
                </c:pt>
                <c:pt idx="218">
                  <c:v>3.65</c:v>
                </c:pt>
                <c:pt idx="219">
                  <c:v>3.65</c:v>
                </c:pt>
                <c:pt idx="220">
                  <c:v>3.65</c:v>
                </c:pt>
                <c:pt idx="221">
                  <c:v>3.65</c:v>
                </c:pt>
                <c:pt idx="222">
                  <c:v>3.65</c:v>
                </c:pt>
                <c:pt idx="223">
                  <c:v>3.65</c:v>
                </c:pt>
                <c:pt idx="224">
                  <c:v>3.65</c:v>
                </c:pt>
                <c:pt idx="225">
                  <c:v>3.65</c:v>
                </c:pt>
                <c:pt idx="226">
                  <c:v>3.65</c:v>
                </c:pt>
                <c:pt idx="227">
                  <c:v>3.65</c:v>
                </c:pt>
                <c:pt idx="228">
                  <c:v>3.65</c:v>
                </c:pt>
                <c:pt idx="229">
                  <c:v>3.65</c:v>
                </c:pt>
                <c:pt idx="230">
                  <c:v>3.65</c:v>
                </c:pt>
                <c:pt idx="231">
                  <c:v>3.65</c:v>
                </c:pt>
                <c:pt idx="232">
                  <c:v>3.65</c:v>
                </c:pt>
                <c:pt idx="233">
                  <c:v>3.65</c:v>
                </c:pt>
                <c:pt idx="234">
                  <c:v>3.65</c:v>
                </c:pt>
                <c:pt idx="235">
                  <c:v>3.65</c:v>
                </c:pt>
                <c:pt idx="236">
                  <c:v>3.65</c:v>
                </c:pt>
                <c:pt idx="237">
                  <c:v>3.65</c:v>
                </c:pt>
                <c:pt idx="238">
                  <c:v>3.65</c:v>
                </c:pt>
                <c:pt idx="239">
                  <c:v>3.65</c:v>
                </c:pt>
                <c:pt idx="240">
                  <c:v>3.65</c:v>
                </c:pt>
                <c:pt idx="241">
                  <c:v>3.65</c:v>
                </c:pt>
                <c:pt idx="242">
                  <c:v>3.65</c:v>
                </c:pt>
                <c:pt idx="243">
                  <c:v>3.65</c:v>
                </c:pt>
                <c:pt idx="244">
                  <c:v>3.65</c:v>
                </c:pt>
                <c:pt idx="245">
                  <c:v>3.65</c:v>
                </c:pt>
                <c:pt idx="246">
                  <c:v>3.65</c:v>
                </c:pt>
                <c:pt idx="247">
                  <c:v>3.65</c:v>
                </c:pt>
                <c:pt idx="248">
                  <c:v>3.65</c:v>
                </c:pt>
                <c:pt idx="249">
                  <c:v>3.65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'51285_Duty'!$AM$128</c:f>
              <c:strCache>
                <c:ptCount val="1"/>
                <c:pt idx="0">
                  <c:v>5V-LDO (VREG5)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'51285_Duty'!$B$129:$B$378</c:f>
              <c:numCache>
                <c:formatCode>0.00_);[Red]\(0.00\)</c:formatCode>
                <c:ptCount val="250"/>
                <c:pt idx="0">
                  <c:v>3.5</c:v>
                </c:pt>
                <c:pt idx="1">
                  <c:v>3.52</c:v>
                </c:pt>
                <c:pt idx="2">
                  <c:v>3.54</c:v>
                </c:pt>
                <c:pt idx="3">
                  <c:v>3.56</c:v>
                </c:pt>
                <c:pt idx="4">
                  <c:v>3.58</c:v>
                </c:pt>
                <c:pt idx="5">
                  <c:v>3.6</c:v>
                </c:pt>
                <c:pt idx="6">
                  <c:v>3.62</c:v>
                </c:pt>
                <c:pt idx="7">
                  <c:v>3.64</c:v>
                </c:pt>
                <c:pt idx="8">
                  <c:v>3.66</c:v>
                </c:pt>
                <c:pt idx="9">
                  <c:v>3.68</c:v>
                </c:pt>
                <c:pt idx="10">
                  <c:v>3.7</c:v>
                </c:pt>
                <c:pt idx="11">
                  <c:v>3.72</c:v>
                </c:pt>
                <c:pt idx="12">
                  <c:v>3.74</c:v>
                </c:pt>
                <c:pt idx="13">
                  <c:v>3.7600000000000002</c:v>
                </c:pt>
                <c:pt idx="14">
                  <c:v>3.7800000000000002</c:v>
                </c:pt>
                <c:pt idx="15">
                  <c:v>3.8000000000000003</c:v>
                </c:pt>
                <c:pt idx="16">
                  <c:v>3.8200000000000003</c:v>
                </c:pt>
                <c:pt idx="17">
                  <c:v>3.8400000000000003</c:v>
                </c:pt>
                <c:pt idx="18">
                  <c:v>3.8600000000000003</c:v>
                </c:pt>
                <c:pt idx="19">
                  <c:v>3.8800000000000003</c:v>
                </c:pt>
                <c:pt idx="20">
                  <c:v>3.9000000000000004</c:v>
                </c:pt>
                <c:pt idx="21">
                  <c:v>3.9200000000000004</c:v>
                </c:pt>
                <c:pt idx="22">
                  <c:v>3.9400000000000004</c:v>
                </c:pt>
                <c:pt idx="23">
                  <c:v>3.9600000000000004</c:v>
                </c:pt>
                <c:pt idx="24">
                  <c:v>3.9800000000000004</c:v>
                </c:pt>
                <c:pt idx="25">
                  <c:v>4</c:v>
                </c:pt>
                <c:pt idx="26">
                  <c:v>4.0199999999999996</c:v>
                </c:pt>
                <c:pt idx="27">
                  <c:v>4.0399999999999991</c:v>
                </c:pt>
                <c:pt idx="28">
                  <c:v>4.0599999999999987</c:v>
                </c:pt>
                <c:pt idx="29">
                  <c:v>4.0799999999999983</c:v>
                </c:pt>
                <c:pt idx="30">
                  <c:v>4.0999999999999979</c:v>
                </c:pt>
                <c:pt idx="31">
                  <c:v>4.1199999999999974</c:v>
                </c:pt>
                <c:pt idx="32">
                  <c:v>4.139999999999997</c:v>
                </c:pt>
                <c:pt idx="33">
                  <c:v>4.1599999999999966</c:v>
                </c:pt>
                <c:pt idx="34">
                  <c:v>4.1799999999999962</c:v>
                </c:pt>
                <c:pt idx="35">
                  <c:v>4.1999999999999957</c:v>
                </c:pt>
                <c:pt idx="36">
                  <c:v>4.2199999999999953</c:v>
                </c:pt>
                <c:pt idx="37">
                  <c:v>4.2399999999999949</c:v>
                </c:pt>
                <c:pt idx="38">
                  <c:v>4.2599999999999945</c:v>
                </c:pt>
                <c:pt idx="39">
                  <c:v>4.279999999999994</c:v>
                </c:pt>
                <c:pt idx="40">
                  <c:v>4.2999999999999936</c:v>
                </c:pt>
                <c:pt idx="41">
                  <c:v>4.3199999999999932</c:v>
                </c:pt>
                <c:pt idx="42">
                  <c:v>4.3399999999999928</c:v>
                </c:pt>
                <c:pt idx="43">
                  <c:v>4.3599999999999923</c:v>
                </c:pt>
                <c:pt idx="44">
                  <c:v>4.3799999999999919</c:v>
                </c:pt>
                <c:pt idx="45">
                  <c:v>4.3999999999999915</c:v>
                </c:pt>
                <c:pt idx="46">
                  <c:v>4.419999999999991</c:v>
                </c:pt>
                <c:pt idx="47">
                  <c:v>4.4399999999999906</c:v>
                </c:pt>
                <c:pt idx="48">
                  <c:v>4.4599999999999902</c:v>
                </c:pt>
                <c:pt idx="49">
                  <c:v>4.4799999999999898</c:v>
                </c:pt>
                <c:pt idx="50">
                  <c:v>4.4999999999999893</c:v>
                </c:pt>
                <c:pt idx="51">
                  <c:v>4.5199999999999889</c:v>
                </c:pt>
                <c:pt idx="52">
                  <c:v>4.5399999999999885</c:v>
                </c:pt>
                <c:pt idx="53">
                  <c:v>4.5599999999999881</c:v>
                </c:pt>
                <c:pt idx="54">
                  <c:v>4.5799999999999876</c:v>
                </c:pt>
                <c:pt idx="55">
                  <c:v>4.5999999999999872</c:v>
                </c:pt>
                <c:pt idx="56">
                  <c:v>4.6199999999999868</c:v>
                </c:pt>
                <c:pt idx="57">
                  <c:v>4.6399999999999864</c:v>
                </c:pt>
                <c:pt idx="58">
                  <c:v>4.6599999999999859</c:v>
                </c:pt>
                <c:pt idx="59">
                  <c:v>4.6799999999999855</c:v>
                </c:pt>
                <c:pt idx="60">
                  <c:v>4.6999999999999851</c:v>
                </c:pt>
                <c:pt idx="61">
                  <c:v>4.7199999999999847</c:v>
                </c:pt>
                <c:pt idx="62">
                  <c:v>4.7399999999999842</c:v>
                </c:pt>
                <c:pt idx="63">
                  <c:v>4.7599999999999838</c:v>
                </c:pt>
                <c:pt idx="64">
                  <c:v>4.7799999999999834</c:v>
                </c:pt>
                <c:pt idx="65">
                  <c:v>4.7999999999999829</c:v>
                </c:pt>
                <c:pt idx="66">
                  <c:v>4.8199999999999825</c:v>
                </c:pt>
                <c:pt idx="67">
                  <c:v>4.8399999999999821</c:v>
                </c:pt>
                <c:pt idx="68">
                  <c:v>4.8599999999999817</c:v>
                </c:pt>
                <c:pt idx="69">
                  <c:v>4.8799999999999812</c:v>
                </c:pt>
                <c:pt idx="70">
                  <c:v>4.8999999999999808</c:v>
                </c:pt>
                <c:pt idx="71">
                  <c:v>4.9199999999999804</c:v>
                </c:pt>
                <c:pt idx="72">
                  <c:v>4.93999999999998</c:v>
                </c:pt>
                <c:pt idx="73">
                  <c:v>4.9599999999999795</c:v>
                </c:pt>
                <c:pt idx="74">
                  <c:v>4.9799999999999791</c:v>
                </c:pt>
                <c:pt idx="75">
                  <c:v>4.9999999999999787</c:v>
                </c:pt>
                <c:pt idx="76">
                  <c:v>5.0199999999999783</c:v>
                </c:pt>
                <c:pt idx="77">
                  <c:v>5.0399999999999778</c:v>
                </c:pt>
                <c:pt idx="78">
                  <c:v>5.0599999999999774</c:v>
                </c:pt>
                <c:pt idx="79">
                  <c:v>5.079999999999977</c:v>
                </c:pt>
                <c:pt idx="80">
                  <c:v>5.0999999999999766</c:v>
                </c:pt>
                <c:pt idx="81">
                  <c:v>5.1199999999999761</c:v>
                </c:pt>
                <c:pt idx="82">
                  <c:v>5.1399999999999757</c:v>
                </c:pt>
                <c:pt idx="83">
                  <c:v>5.1599999999999753</c:v>
                </c:pt>
                <c:pt idx="84">
                  <c:v>5.1799999999999748</c:v>
                </c:pt>
                <c:pt idx="85">
                  <c:v>5.1999999999999744</c:v>
                </c:pt>
                <c:pt idx="86">
                  <c:v>5.219999999999974</c:v>
                </c:pt>
                <c:pt idx="87">
                  <c:v>5.2399999999999736</c:v>
                </c:pt>
                <c:pt idx="88">
                  <c:v>5.2599999999999731</c:v>
                </c:pt>
                <c:pt idx="89">
                  <c:v>5.2799999999999727</c:v>
                </c:pt>
                <c:pt idx="90">
                  <c:v>5.2999999999999723</c:v>
                </c:pt>
                <c:pt idx="91">
                  <c:v>5.3199999999999719</c:v>
                </c:pt>
                <c:pt idx="92">
                  <c:v>5.3399999999999714</c:v>
                </c:pt>
                <c:pt idx="93">
                  <c:v>5.359999999999971</c:v>
                </c:pt>
                <c:pt idx="94">
                  <c:v>5.3799999999999706</c:v>
                </c:pt>
                <c:pt idx="95">
                  <c:v>5.3999999999999702</c:v>
                </c:pt>
                <c:pt idx="96">
                  <c:v>5.4199999999999697</c:v>
                </c:pt>
                <c:pt idx="97">
                  <c:v>5.4399999999999693</c:v>
                </c:pt>
                <c:pt idx="98">
                  <c:v>5.4599999999999689</c:v>
                </c:pt>
                <c:pt idx="99">
                  <c:v>5.4799999999999685</c:v>
                </c:pt>
                <c:pt idx="100">
                  <c:v>5.499999999999968</c:v>
                </c:pt>
                <c:pt idx="101">
                  <c:v>5.5199999999999676</c:v>
                </c:pt>
                <c:pt idx="102">
                  <c:v>5.5399999999999672</c:v>
                </c:pt>
                <c:pt idx="103">
                  <c:v>5.5599999999999667</c:v>
                </c:pt>
                <c:pt idx="104">
                  <c:v>5.5799999999999663</c:v>
                </c:pt>
                <c:pt idx="105">
                  <c:v>5.5999999999999659</c:v>
                </c:pt>
                <c:pt idx="106">
                  <c:v>5.6199999999999655</c:v>
                </c:pt>
                <c:pt idx="107">
                  <c:v>5.639999999999965</c:v>
                </c:pt>
                <c:pt idx="108">
                  <c:v>5.6599999999999646</c:v>
                </c:pt>
                <c:pt idx="109">
                  <c:v>5.6799999999999642</c:v>
                </c:pt>
                <c:pt idx="110">
                  <c:v>5.6999999999999638</c:v>
                </c:pt>
                <c:pt idx="111">
                  <c:v>5.7199999999999633</c:v>
                </c:pt>
                <c:pt idx="112">
                  <c:v>5.7399999999999629</c:v>
                </c:pt>
                <c:pt idx="113">
                  <c:v>5.7599999999999625</c:v>
                </c:pt>
                <c:pt idx="114">
                  <c:v>5.7799999999999621</c:v>
                </c:pt>
                <c:pt idx="115">
                  <c:v>5.7999999999999616</c:v>
                </c:pt>
                <c:pt idx="116">
                  <c:v>5.8199999999999612</c:v>
                </c:pt>
                <c:pt idx="117">
                  <c:v>5.8399999999999608</c:v>
                </c:pt>
                <c:pt idx="118">
                  <c:v>5.8599999999999604</c:v>
                </c:pt>
                <c:pt idx="119">
                  <c:v>5.8799999999999599</c:v>
                </c:pt>
                <c:pt idx="120">
                  <c:v>5.8999999999999595</c:v>
                </c:pt>
                <c:pt idx="121">
                  <c:v>5.9199999999999591</c:v>
                </c:pt>
                <c:pt idx="122">
                  <c:v>5.9399999999999586</c:v>
                </c:pt>
                <c:pt idx="123">
                  <c:v>5.9599999999999582</c:v>
                </c:pt>
                <c:pt idx="124">
                  <c:v>5.9799999999999578</c:v>
                </c:pt>
                <c:pt idx="125">
                  <c:v>5.9999999999999574</c:v>
                </c:pt>
                <c:pt idx="126">
                  <c:v>6.0199999999999569</c:v>
                </c:pt>
                <c:pt idx="127">
                  <c:v>6.0399999999999565</c:v>
                </c:pt>
                <c:pt idx="128">
                  <c:v>6.0599999999999561</c:v>
                </c:pt>
                <c:pt idx="129">
                  <c:v>6.0799999999999557</c:v>
                </c:pt>
                <c:pt idx="130">
                  <c:v>6.0999999999999552</c:v>
                </c:pt>
                <c:pt idx="131">
                  <c:v>6.1199999999999548</c:v>
                </c:pt>
                <c:pt idx="132">
                  <c:v>6.1399999999999544</c:v>
                </c:pt>
                <c:pt idx="133">
                  <c:v>6.159999999999954</c:v>
                </c:pt>
                <c:pt idx="134">
                  <c:v>6.1799999999999535</c:v>
                </c:pt>
                <c:pt idx="135">
                  <c:v>6.1999999999999531</c:v>
                </c:pt>
                <c:pt idx="136">
                  <c:v>6.2199999999999527</c:v>
                </c:pt>
                <c:pt idx="137">
                  <c:v>6.2399999999999523</c:v>
                </c:pt>
                <c:pt idx="138">
                  <c:v>6.2599999999999518</c:v>
                </c:pt>
                <c:pt idx="139">
                  <c:v>6.2799999999999514</c:v>
                </c:pt>
                <c:pt idx="140">
                  <c:v>6.299999999999951</c:v>
                </c:pt>
                <c:pt idx="141">
                  <c:v>6.3199999999999505</c:v>
                </c:pt>
                <c:pt idx="142">
                  <c:v>6.3399999999999501</c:v>
                </c:pt>
                <c:pt idx="143">
                  <c:v>6.3599999999999497</c:v>
                </c:pt>
                <c:pt idx="144">
                  <c:v>6.3799999999999493</c:v>
                </c:pt>
                <c:pt idx="145">
                  <c:v>6.3999999999999488</c:v>
                </c:pt>
                <c:pt idx="146">
                  <c:v>6.4199999999999484</c:v>
                </c:pt>
                <c:pt idx="147">
                  <c:v>6.439999999999948</c:v>
                </c:pt>
                <c:pt idx="148">
                  <c:v>6.4599999999999476</c:v>
                </c:pt>
                <c:pt idx="149">
                  <c:v>6.4799999999999471</c:v>
                </c:pt>
                <c:pt idx="150">
                  <c:v>6.4999999999999467</c:v>
                </c:pt>
                <c:pt idx="151">
                  <c:v>6.5199999999999463</c:v>
                </c:pt>
                <c:pt idx="152">
                  <c:v>6.5399999999999459</c:v>
                </c:pt>
                <c:pt idx="153">
                  <c:v>6.5599999999999454</c:v>
                </c:pt>
                <c:pt idx="154">
                  <c:v>6.579999999999945</c:v>
                </c:pt>
                <c:pt idx="155">
                  <c:v>6.5999999999999446</c:v>
                </c:pt>
                <c:pt idx="156">
                  <c:v>6.6199999999999442</c:v>
                </c:pt>
                <c:pt idx="157">
                  <c:v>6.6399999999999437</c:v>
                </c:pt>
                <c:pt idx="158">
                  <c:v>6.6599999999999433</c:v>
                </c:pt>
                <c:pt idx="159">
                  <c:v>6.6799999999999429</c:v>
                </c:pt>
                <c:pt idx="160">
                  <c:v>6.6999999999999424</c:v>
                </c:pt>
                <c:pt idx="161">
                  <c:v>6.719999999999942</c:v>
                </c:pt>
                <c:pt idx="162">
                  <c:v>6.7399999999999416</c:v>
                </c:pt>
                <c:pt idx="163">
                  <c:v>6.7599999999999412</c:v>
                </c:pt>
                <c:pt idx="164">
                  <c:v>6.7799999999999407</c:v>
                </c:pt>
                <c:pt idx="165">
                  <c:v>6.7999999999999403</c:v>
                </c:pt>
                <c:pt idx="166">
                  <c:v>6.8199999999999399</c:v>
                </c:pt>
                <c:pt idx="167">
                  <c:v>6.8399999999999395</c:v>
                </c:pt>
                <c:pt idx="168">
                  <c:v>6.859999999999939</c:v>
                </c:pt>
                <c:pt idx="169">
                  <c:v>6.8799999999999386</c:v>
                </c:pt>
                <c:pt idx="170">
                  <c:v>6.8999999999999382</c:v>
                </c:pt>
                <c:pt idx="171">
                  <c:v>6.9199999999999378</c:v>
                </c:pt>
                <c:pt idx="172">
                  <c:v>6.9399999999999373</c:v>
                </c:pt>
                <c:pt idx="173">
                  <c:v>6.9599999999999369</c:v>
                </c:pt>
                <c:pt idx="174">
                  <c:v>6.9799999999999365</c:v>
                </c:pt>
                <c:pt idx="175">
                  <c:v>6.9999999999999361</c:v>
                </c:pt>
                <c:pt idx="176">
                  <c:v>7.0199999999999356</c:v>
                </c:pt>
                <c:pt idx="177">
                  <c:v>7.0399999999999352</c:v>
                </c:pt>
                <c:pt idx="178">
                  <c:v>7.0599999999999348</c:v>
                </c:pt>
                <c:pt idx="179">
                  <c:v>7.0799999999999343</c:v>
                </c:pt>
                <c:pt idx="180">
                  <c:v>7.0999999999999339</c:v>
                </c:pt>
                <c:pt idx="181">
                  <c:v>7.1199999999999335</c:v>
                </c:pt>
                <c:pt idx="182">
                  <c:v>7.1399999999999331</c:v>
                </c:pt>
                <c:pt idx="183">
                  <c:v>7.1599999999999326</c:v>
                </c:pt>
                <c:pt idx="184">
                  <c:v>7.1799999999999322</c:v>
                </c:pt>
                <c:pt idx="185">
                  <c:v>7.1999999999999318</c:v>
                </c:pt>
                <c:pt idx="186">
                  <c:v>7.2199999999999314</c:v>
                </c:pt>
                <c:pt idx="187">
                  <c:v>7.2399999999999309</c:v>
                </c:pt>
                <c:pt idx="188">
                  <c:v>7.2599999999999305</c:v>
                </c:pt>
                <c:pt idx="189">
                  <c:v>7.2799999999999301</c:v>
                </c:pt>
                <c:pt idx="190">
                  <c:v>7.2999999999999297</c:v>
                </c:pt>
                <c:pt idx="191">
                  <c:v>7.3199999999999292</c:v>
                </c:pt>
                <c:pt idx="192">
                  <c:v>7.3399999999999288</c:v>
                </c:pt>
                <c:pt idx="193">
                  <c:v>7.3599999999999284</c:v>
                </c:pt>
                <c:pt idx="194">
                  <c:v>7.379999999999928</c:v>
                </c:pt>
                <c:pt idx="195">
                  <c:v>7.3999999999999275</c:v>
                </c:pt>
                <c:pt idx="196">
                  <c:v>7.4199999999999271</c:v>
                </c:pt>
                <c:pt idx="197">
                  <c:v>7.4399999999999267</c:v>
                </c:pt>
                <c:pt idx="198">
                  <c:v>7.4599999999999262</c:v>
                </c:pt>
                <c:pt idx="199">
                  <c:v>7.4799999999999258</c:v>
                </c:pt>
                <c:pt idx="200">
                  <c:v>7.4999999999999254</c:v>
                </c:pt>
                <c:pt idx="201">
                  <c:v>7.519999999999925</c:v>
                </c:pt>
                <c:pt idx="202">
                  <c:v>7.5399999999999245</c:v>
                </c:pt>
                <c:pt idx="203">
                  <c:v>7.5599999999999241</c:v>
                </c:pt>
                <c:pt idx="204">
                  <c:v>7.5799999999999237</c:v>
                </c:pt>
                <c:pt idx="205">
                  <c:v>7.5999999999999233</c:v>
                </c:pt>
                <c:pt idx="206">
                  <c:v>7.6199999999999228</c:v>
                </c:pt>
                <c:pt idx="207">
                  <c:v>7.6399999999999224</c:v>
                </c:pt>
                <c:pt idx="208">
                  <c:v>7.659999999999922</c:v>
                </c:pt>
                <c:pt idx="209">
                  <c:v>7.6799999999999216</c:v>
                </c:pt>
                <c:pt idx="210">
                  <c:v>7.6999999999999211</c:v>
                </c:pt>
                <c:pt idx="211">
                  <c:v>7.7199999999999207</c:v>
                </c:pt>
                <c:pt idx="212">
                  <c:v>7.7399999999999203</c:v>
                </c:pt>
                <c:pt idx="213">
                  <c:v>7.7599999999999199</c:v>
                </c:pt>
                <c:pt idx="214">
                  <c:v>7.7799999999999194</c:v>
                </c:pt>
                <c:pt idx="215">
                  <c:v>7.799999999999919</c:v>
                </c:pt>
                <c:pt idx="216">
                  <c:v>7.8199999999999186</c:v>
                </c:pt>
                <c:pt idx="217">
                  <c:v>7.8399999999999181</c:v>
                </c:pt>
                <c:pt idx="218">
                  <c:v>7.8599999999999177</c:v>
                </c:pt>
                <c:pt idx="219">
                  <c:v>7.8799999999999173</c:v>
                </c:pt>
                <c:pt idx="220">
                  <c:v>7.8999999999999169</c:v>
                </c:pt>
                <c:pt idx="221">
                  <c:v>7.9199999999999164</c:v>
                </c:pt>
                <c:pt idx="222">
                  <c:v>7.939999999999916</c:v>
                </c:pt>
                <c:pt idx="223">
                  <c:v>7.9599999999999156</c:v>
                </c:pt>
                <c:pt idx="224">
                  <c:v>7.9799999999999152</c:v>
                </c:pt>
                <c:pt idx="225">
                  <c:v>7.9999999999999147</c:v>
                </c:pt>
                <c:pt idx="226">
                  <c:v>8.4999999999999147</c:v>
                </c:pt>
                <c:pt idx="227">
                  <c:v>8.9999999999999147</c:v>
                </c:pt>
                <c:pt idx="228">
                  <c:v>9.4999999999999147</c:v>
                </c:pt>
                <c:pt idx="229">
                  <c:v>9.9999999999999147</c:v>
                </c:pt>
                <c:pt idx="230">
                  <c:v>10.499999999999915</c:v>
                </c:pt>
                <c:pt idx="231">
                  <c:v>10.999999999999915</c:v>
                </c:pt>
                <c:pt idx="232">
                  <c:v>11.499999999999915</c:v>
                </c:pt>
                <c:pt idx="233">
                  <c:v>11.999999999999915</c:v>
                </c:pt>
                <c:pt idx="234">
                  <c:v>12.499999999999915</c:v>
                </c:pt>
                <c:pt idx="235">
                  <c:v>12.999999999999915</c:v>
                </c:pt>
                <c:pt idx="236">
                  <c:v>13.499999999999915</c:v>
                </c:pt>
                <c:pt idx="237">
                  <c:v>13.999999999999915</c:v>
                </c:pt>
                <c:pt idx="238">
                  <c:v>14.499999999999915</c:v>
                </c:pt>
                <c:pt idx="239">
                  <c:v>14.999999999999915</c:v>
                </c:pt>
                <c:pt idx="240">
                  <c:v>15.499999999999915</c:v>
                </c:pt>
                <c:pt idx="241">
                  <c:v>15.999999999999915</c:v>
                </c:pt>
                <c:pt idx="242">
                  <c:v>16.499999999999915</c:v>
                </c:pt>
                <c:pt idx="243">
                  <c:v>16.999999999999915</c:v>
                </c:pt>
                <c:pt idx="244">
                  <c:v>17.499999999999915</c:v>
                </c:pt>
                <c:pt idx="245">
                  <c:v>17.999999999999915</c:v>
                </c:pt>
                <c:pt idx="246">
                  <c:v>18.499999999999915</c:v>
                </c:pt>
                <c:pt idx="247">
                  <c:v>18.999999999999915</c:v>
                </c:pt>
                <c:pt idx="248">
                  <c:v>19.499999999999915</c:v>
                </c:pt>
                <c:pt idx="249">
                  <c:v>19.999999999999915</c:v>
                </c:pt>
              </c:numCache>
            </c:numRef>
          </c:xVal>
          <c:yVal>
            <c:numRef>
              <c:f>'51285_Duty'!$AM$129:$AM$378</c:f>
              <c:numCache>
                <c:formatCode>0.00_);[Red]\(0.00\)</c:formatCode>
                <c:ptCount val="250"/>
                <c:pt idx="0">
                  <c:v>3.45</c:v>
                </c:pt>
                <c:pt idx="1">
                  <c:v>3.47</c:v>
                </c:pt>
                <c:pt idx="2">
                  <c:v>3.49</c:v>
                </c:pt>
                <c:pt idx="3">
                  <c:v>3.5100000000000002</c:v>
                </c:pt>
                <c:pt idx="4">
                  <c:v>3.5300000000000002</c:v>
                </c:pt>
                <c:pt idx="5">
                  <c:v>3.5500000000000003</c:v>
                </c:pt>
                <c:pt idx="6">
                  <c:v>3.5700000000000003</c:v>
                </c:pt>
                <c:pt idx="7">
                  <c:v>3.5900000000000003</c:v>
                </c:pt>
                <c:pt idx="8">
                  <c:v>3.6100000000000003</c:v>
                </c:pt>
                <c:pt idx="9">
                  <c:v>3.6300000000000003</c:v>
                </c:pt>
                <c:pt idx="10">
                  <c:v>3.6500000000000004</c:v>
                </c:pt>
                <c:pt idx="11">
                  <c:v>3.6700000000000004</c:v>
                </c:pt>
                <c:pt idx="12">
                  <c:v>3.6900000000000004</c:v>
                </c:pt>
                <c:pt idx="13">
                  <c:v>3.7100000000000004</c:v>
                </c:pt>
                <c:pt idx="14">
                  <c:v>3.7300000000000004</c:v>
                </c:pt>
                <c:pt idx="15">
                  <c:v>3.7500000000000004</c:v>
                </c:pt>
                <c:pt idx="16">
                  <c:v>3.7700000000000005</c:v>
                </c:pt>
                <c:pt idx="17">
                  <c:v>3.7900000000000005</c:v>
                </c:pt>
                <c:pt idx="18">
                  <c:v>3.8100000000000005</c:v>
                </c:pt>
                <c:pt idx="19">
                  <c:v>3.8300000000000005</c:v>
                </c:pt>
                <c:pt idx="20">
                  <c:v>3.8500000000000005</c:v>
                </c:pt>
                <c:pt idx="21">
                  <c:v>3.8700000000000006</c:v>
                </c:pt>
                <c:pt idx="22">
                  <c:v>3.8900000000000006</c:v>
                </c:pt>
                <c:pt idx="23">
                  <c:v>3.9100000000000006</c:v>
                </c:pt>
                <c:pt idx="24">
                  <c:v>3.9300000000000006</c:v>
                </c:pt>
                <c:pt idx="25">
                  <c:v>3.95</c:v>
                </c:pt>
                <c:pt idx="26">
                  <c:v>3.9699999999999998</c:v>
                </c:pt>
                <c:pt idx="27">
                  <c:v>3.9899999999999993</c:v>
                </c:pt>
                <c:pt idx="28">
                  <c:v>4.0099999999999989</c:v>
                </c:pt>
                <c:pt idx="29">
                  <c:v>4.0299999999999985</c:v>
                </c:pt>
                <c:pt idx="30">
                  <c:v>4.049999999999998</c:v>
                </c:pt>
                <c:pt idx="31">
                  <c:v>4.0699999999999976</c:v>
                </c:pt>
                <c:pt idx="32">
                  <c:v>4.0899999999999972</c:v>
                </c:pt>
                <c:pt idx="33">
                  <c:v>4.1099999999999968</c:v>
                </c:pt>
                <c:pt idx="34">
                  <c:v>4.1299999999999963</c:v>
                </c:pt>
                <c:pt idx="35">
                  <c:v>4.1499999999999959</c:v>
                </c:pt>
                <c:pt idx="36">
                  <c:v>4.1699999999999955</c:v>
                </c:pt>
                <c:pt idx="37">
                  <c:v>4.1899999999999951</c:v>
                </c:pt>
                <c:pt idx="38">
                  <c:v>4.2099999999999946</c:v>
                </c:pt>
                <c:pt idx="39">
                  <c:v>4.2299999999999942</c:v>
                </c:pt>
                <c:pt idx="40">
                  <c:v>4.2499999999999938</c:v>
                </c:pt>
                <c:pt idx="41">
                  <c:v>4.2699999999999934</c:v>
                </c:pt>
                <c:pt idx="42">
                  <c:v>4.2899999999999929</c:v>
                </c:pt>
                <c:pt idx="43">
                  <c:v>4.3099999999999925</c:v>
                </c:pt>
                <c:pt idx="44">
                  <c:v>4.3299999999999921</c:v>
                </c:pt>
                <c:pt idx="45">
                  <c:v>4.3499999999999917</c:v>
                </c:pt>
                <c:pt idx="46">
                  <c:v>4.3699999999999912</c:v>
                </c:pt>
                <c:pt idx="47">
                  <c:v>4.3899999999999908</c:v>
                </c:pt>
                <c:pt idx="48">
                  <c:v>4.4099999999999904</c:v>
                </c:pt>
                <c:pt idx="49">
                  <c:v>4.4299999999999899</c:v>
                </c:pt>
                <c:pt idx="50">
                  <c:v>4.4499999999999895</c:v>
                </c:pt>
                <c:pt idx="51">
                  <c:v>4.4699999999999891</c:v>
                </c:pt>
                <c:pt idx="52">
                  <c:v>4.4899999999999887</c:v>
                </c:pt>
                <c:pt idx="53">
                  <c:v>4.5099999999999882</c:v>
                </c:pt>
                <c:pt idx="54">
                  <c:v>4.5299999999999878</c:v>
                </c:pt>
                <c:pt idx="55">
                  <c:v>4.5499999999999874</c:v>
                </c:pt>
                <c:pt idx="56">
                  <c:v>4.569999999999987</c:v>
                </c:pt>
                <c:pt idx="57">
                  <c:v>4.5899999999999865</c:v>
                </c:pt>
                <c:pt idx="58">
                  <c:v>4.6099999999999861</c:v>
                </c:pt>
                <c:pt idx="59">
                  <c:v>4.6299999999999857</c:v>
                </c:pt>
                <c:pt idx="60">
                  <c:v>4.6499999999999853</c:v>
                </c:pt>
                <c:pt idx="61">
                  <c:v>4.6699999999999848</c:v>
                </c:pt>
                <c:pt idx="62">
                  <c:v>4.6899999999999844</c:v>
                </c:pt>
                <c:pt idx="63">
                  <c:v>4.709999999999984</c:v>
                </c:pt>
                <c:pt idx="64">
                  <c:v>4.7299999999999836</c:v>
                </c:pt>
                <c:pt idx="65">
                  <c:v>4.7499999999999831</c:v>
                </c:pt>
                <c:pt idx="66">
                  <c:v>4.7699999999999827</c:v>
                </c:pt>
                <c:pt idx="67">
                  <c:v>4.7899999999999823</c:v>
                </c:pt>
                <c:pt idx="68">
                  <c:v>4.8099999999999818</c:v>
                </c:pt>
                <c:pt idx="69">
                  <c:v>4.8299999999999814</c:v>
                </c:pt>
                <c:pt idx="70">
                  <c:v>4.849999999999981</c:v>
                </c:pt>
                <c:pt idx="71">
                  <c:v>4.8699999999999806</c:v>
                </c:pt>
                <c:pt idx="72">
                  <c:v>4.8899999999999801</c:v>
                </c:pt>
                <c:pt idx="73">
                  <c:v>4.9099999999999797</c:v>
                </c:pt>
                <c:pt idx="74">
                  <c:v>4.9299999999999793</c:v>
                </c:pt>
                <c:pt idx="75">
                  <c:v>4.9499999999999789</c:v>
                </c:pt>
                <c:pt idx="76">
                  <c:v>4.9699999999999784</c:v>
                </c:pt>
                <c:pt idx="77">
                  <c:v>4.989999999999978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5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5</c:v>
                </c:pt>
                <c:pt idx="162">
                  <c:v>5</c:v>
                </c:pt>
                <c:pt idx="163">
                  <c:v>5</c:v>
                </c:pt>
                <c:pt idx="164">
                  <c:v>5</c:v>
                </c:pt>
                <c:pt idx="165">
                  <c:v>5</c:v>
                </c:pt>
                <c:pt idx="166">
                  <c:v>5</c:v>
                </c:pt>
                <c:pt idx="167">
                  <c:v>5</c:v>
                </c:pt>
                <c:pt idx="168">
                  <c:v>5</c:v>
                </c:pt>
                <c:pt idx="169">
                  <c:v>5</c:v>
                </c:pt>
                <c:pt idx="170">
                  <c:v>5</c:v>
                </c:pt>
                <c:pt idx="171">
                  <c:v>5</c:v>
                </c:pt>
                <c:pt idx="172">
                  <c:v>5</c:v>
                </c:pt>
                <c:pt idx="173">
                  <c:v>5</c:v>
                </c:pt>
                <c:pt idx="174">
                  <c:v>5</c:v>
                </c:pt>
                <c:pt idx="175">
                  <c:v>5</c:v>
                </c:pt>
                <c:pt idx="176">
                  <c:v>5</c:v>
                </c:pt>
                <c:pt idx="177">
                  <c:v>5</c:v>
                </c:pt>
                <c:pt idx="178">
                  <c:v>5</c:v>
                </c:pt>
                <c:pt idx="179">
                  <c:v>5</c:v>
                </c:pt>
                <c:pt idx="180">
                  <c:v>5</c:v>
                </c:pt>
                <c:pt idx="181">
                  <c:v>5</c:v>
                </c:pt>
                <c:pt idx="182">
                  <c:v>5</c:v>
                </c:pt>
                <c:pt idx="183">
                  <c:v>5</c:v>
                </c:pt>
                <c:pt idx="184">
                  <c:v>5</c:v>
                </c:pt>
                <c:pt idx="185">
                  <c:v>5</c:v>
                </c:pt>
                <c:pt idx="186">
                  <c:v>5</c:v>
                </c:pt>
                <c:pt idx="187">
                  <c:v>5</c:v>
                </c:pt>
                <c:pt idx="188">
                  <c:v>5</c:v>
                </c:pt>
                <c:pt idx="189">
                  <c:v>5</c:v>
                </c:pt>
                <c:pt idx="190">
                  <c:v>5</c:v>
                </c:pt>
                <c:pt idx="191">
                  <c:v>5</c:v>
                </c:pt>
                <c:pt idx="192">
                  <c:v>5</c:v>
                </c:pt>
                <c:pt idx="193">
                  <c:v>5</c:v>
                </c:pt>
                <c:pt idx="194">
                  <c:v>5</c:v>
                </c:pt>
                <c:pt idx="195">
                  <c:v>5</c:v>
                </c:pt>
                <c:pt idx="196">
                  <c:v>5</c:v>
                </c:pt>
                <c:pt idx="197">
                  <c:v>5</c:v>
                </c:pt>
                <c:pt idx="198">
                  <c:v>5</c:v>
                </c:pt>
                <c:pt idx="199">
                  <c:v>5</c:v>
                </c:pt>
                <c:pt idx="200">
                  <c:v>5</c:v>
                </c:pt>
                <c:pt idx="201">
                  <c:v>5</c:v>
                </c:pt>
                <c:pt idx="202">
                  <c:v>5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5</c:v>
                </c:pt>
                <c:pt idx="209">
                  <c:v>5</c:v>
                </c:pt>
                <c:pt idx="210">
                  <c:v>5</c:v>
                </c:pt>
                <c:pt idx="211">
                  <c:v>5</c:v>
                </c:pt>
                <c:pt idx="212">
                  <c:v>5</c:v>
                </c:pt>
                <c:pt idx="213">
                  <c:v>5</c:v>
                </c:pt>
                <c:pt idx="214">
                  <c:v>5</c:v>
                </c:pt>
                <c:pt idx="215">
                  <c:v>5</c:v>
                </c:pt>
                <c:pt idx="216">
                  <c:v>5</c:v>
                </c:pt>
                <c:pt idx="217">
                  <c:v>5</c:v>
                </c:pt>
                <c:pt idx="218">
                  <c:v>5</c:v>
                </c:pt>
                <c:pt idx="219">
                  <c:v>5</c:v>
                </c:pt>
                <c:pt idx="220">
                  <c:v>5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5</c:v>
                </c:pt>
                <c:pt idx="233">
                  <c:v>5</c:v>
                </c:pt>
                <c:pt idx="234">
                  <c:v>5</c:v>
                </c:pt>
                <c:pt idx="235">
                  <c:v>5</c:v>
                </c:pt>
                <c:pt idx="236">
                  <c:v>5</c:v>
                </c:pt>
                <c:pt idx="237">
                  <c:v>5</c:v>
                </c:pt>
                <c:pt idx="238">
                  <c:v>5</c:v>
                </c:pt>
                <c:pt idx="239">
                  <c:v>5</c:v>
                </c:pt>
                <c:pt idx="240">
                  <c:v>5</c:v>
                </c:pt>
                <c:pt idx="241">
                  <c:v>5</c:v>
                </c:pt>
                <c:pt idx="242">
                  <c:v>5</c:v>
                </c:pt>
                <c:pt idx="243">
                  <c:v>5</c:v>
                </c:pt>
                <c:pt idx="244">
                  <c:v>5</c:v>
                </c:pt>
                <c:pt idx="245">
                  <c:v>5</c:v>
                </c:pt>
                <c:pt idx="246">
                  <c:v>5</c:v>
                </c:pt>
                <c:pt idx="247">
                  <c:v>5</c:v>
                </c:pt>
                <c:pt idx="248">
                  <c:v>5</c:v>
                </c:pt>
                <c:pt idx="249">
                  <c:v>5</c:v>
                </c:pt>
              </c:numCache>
            </c:numRef>
          </c:yVal>
          <c:smooth val="1"/>
        </c:ser>
        <c:ser>
          <c:idx val="0"/>
          <c:order val="5"/>
          <c:tx>
            <c:strRef>
              <c:f>'51285_Duty'!$AN$128</c:f>
              <c:strCache>
                <c:ptCount val="1"/>
                <c:pt idx="0">
                  <c:v>UVLO-OFF_min</c:v>
                </c:pt>
              </c:strCache>
            </c:strRef>
          </c:tx>
          <c:spPr>
            <a:ln w="12700">
              <a:solidFill>
                <a:srgbClr val="FFFF00"/>
              </a:solidFill>
              <a:prstDash val="lgDashDot"/>
            </a:ln>
          </c:spPr>
          <c:marker>
            <c:symbol val="none"/>
          </c:marker>
          <c:xVal>
            <c:numRef>
              <c:f>'51285_Duty'!$B$129:$B$378</c:f>
              <c:numCache>
                <c:formatCode>0.00_);[Red]\(0.00\)</c:formatCode>
                <c:ptCount val="250"/>
                <c:pt idx="0">
                  <c:v>3.5</c:v>
                </c:pt>
                <c:pt idx="1">
                  <c:v>3.52</c:v>
                </c:pt>
                <c:pt idx="2">
                  <c:v>3.54</c:v>
                </c:pt>
                <c:pt idx="3">
                  <c:v>3.56</c:v>
                </c:pt>
                <c:pt idx="4">
                  <c:v>3.58</c:v>
                </c:pt>
                <c:pt idx="5">
                  <c:v>3.6</c:v>
                </c:pt>
                <c:pt idx="6">
                  <c:v>3.62</c:v>
                </c:pt>
                <c:pt idx="7">
                  <c:v>3.64</c:v>
                </c:pt>
                <c:pt idx="8">
                  <c:v>3.66</c:v>
                </c:pt>
                <c:pt idx="9">
                  <c:v>3.68</c:v>
                </c:pt>
                <c:pt idx="10">
                  <c:v>3.7</c:v>
                </c:pt>
                <c:pt idx="11">
                  <c:v>3.72</c:v>
                </c:pt>
                <c:pt idx="12">
                  <c:v>3.74</c:v>
                </c:pt>
                <c:pt idx="13">
                  <c:v>3.7600000000000002</c:v>
                </c:pt>
                <c:pt idx="14">
                  <c:v>3.7800000000000002</c:v>
                </c:pt>
                <c:pt idx="15">
                  <c:v>3.8000000000000003</c:v>
                </c:pt>
                <c:pt idx="16">
                  <c:v>3.8200000000000003</c:v>
                </c:pt>
                <c:pt idx="17">
                  <c:v>3.8400000000000003</c:v>
                </c:pt>
                <c:pt idx="18">
                  <c:v>3.8600000000000003</c:v>
                </c:pt>
                <c:pt idx="19">
                  <c:v>3.8800000000000003</c:v>
                </c:pt>
                <c:pt idx="20">
                  <c:v>3.9000000000000004</c:v>
                </c:pt>
                <c:pt idx="21">
                  <c:v>3.9200000000000004</c:v>
                </c:pt>
                <c:pt idx="22">
                  <c:v>3.9400000000000004</c:v>
                </c:pt>
                <c:pt idx="23">
                  <c:v>3.9600000000000004</c:v>
                </c:pt>
                <c:pt idx="24">
                  <c:v>3.9800000000000004</c:v>
                </c:pt>
                <c:pt idx="25">
                  <c:v>4</c:v>
                </c:pt>
                <c:pt idx="26">
                  <c:v>4.0199999999999996</c:v>
                </c:pt>
                <c:pt idx="27">
                  <c:v>4.0399999999999991</c:v>
                </c:pt>
                <c:pt idx="28">
                  <c:v>4.0599999999999987</c:v>
                </c:pt>
                <c:pt idx="29">
                  <c:v>4.0799999999999983</c:v>
                </c:pt>
                <c:pt idx="30">
                  <c:v>4.0999999999999979</c:v>
                </c:pt>
                <c:pt idx="31">
                  <c:v>4.1199999999999974</c:v>
                </c:pt>
                <c:pt idx="32">
                  <c:v>4.139999999999997</c:v>
                </c:pt>
                <c:pt idx="33">
                  <c:v>4.1599999999999966</c:v>
                </c:pt>
                <c:pt idx="34">
                  <c:v>4.1799999999999962</c:v>
                </c:pt>
                <c:pt idx="35">
                  <c:v>4.1999999999999957</c:v>
                </c:pt>
                <c:pt idx="36">
                  <c:v>4.2199999999999953</c:v>
                </c:pt>
                <c:pt idx="37">
                  <c:v>4.2399999999999949</c:v>
                </c:pt>
                <c:pt idx="38">
                  <c:v>4.2599999999999945</c:v>
                </c:pt>
                <c:pt idx="39">
                  <c:v>4.279999999999994</c:v>
                </c:pt>
                <c:pt idx="40">
                  <c:v>4.2999999999999936</c:v>
                </c:pt>
                <c:pt idx="41">
                  <c:v>4.3199999999999932</c:v>
                </c:pt>
                <c:pt idx="42">
                  <c:v>4.3399999999999928</c:v>
                </c:pt>
                <c:pt idx="43">
                  <c:v>4.3599999999999923</c:v>
                </c:pt>
                <c:pt idx="44">
                  <c:v>4.3799999999999919</c:v>
                </c:pt>
                <c:pt idx="45">
                  <c:v>4.3999999999999915</c:v>
                </c:pt>
                <c:pt idx="46">
                  <c:v>4.419999999999991</c:v>
                </c:pt>
                <c:pt idx="47">
                  <c:v>4.4399999999999906</c:v>
                </c:pt>
                <c:pt idx="48">
                  <c:v>4.4599999999999902</c:v>
                </c:pt>
                <c:pt idx="49">
                  <c:v>4.4799999999999898</c:v>
                </c:pt>
                <c:pt idx="50">
                  <c:v>4.4999999999999893</c:v>
                </c:pt>
                <c:pt idx="51">
                  <c:v>4.5199999999999889</c:v>
                </c:pt>
                <c:pt idx="52">
                  <c:v>4.5399999999999885</c:v>
                </c:pt>
                <c:pt idx="53">
                  <c:v>4.5599999999999881</c:v>
                </c:pt>
                <c:pt idx="54">
                  <c:v>4.5799999999999876</c:v>
                </c:pt>
                <c:pt idx="55">
                  <c:v>4.5999999999999872</c:v>
                </c:pt>
                <c:pt idx="56">
                  <c:v>4.6199999999999868</c:v>
                </c:pt>
                <c:pt idx="57">
                  <c:v>4.6399999999999864</c:v>
                </c:pt>
                <c:pt idx="58">
                  <c:v>4.6599999999999859</c:v>
                </c:pt>
                <c:pt idx="59">
                  <c:v>4.6799999999999855</c:v>
                </c:pt>
                <c:pt idx="60">
                  <c:v>4.6999999999999851</c:v>
                </c:pt>
                <c:pt idx="61">
                  <c:v>4.7199999999999847</c:v>
                </c:pt>
                <c:pt idx="62">
                  <c:v>4.7399999999999842</c:v>
                </c:pt>
                <c:pt idx="63">
                  <c:v>4.7599999999999838</c:v>
                </c:pt>
                <c:pt idx="64">
                  <c:v>4.7799999999999834</c:v>
                </c:pt>
                <c:pt idx="65">
                  <c:v>4.7999999999999829</c:v>
                </c:pt>
                <c:pt idx="66">
                  <c:v>4.8199999999999825</c:v>
                </c:pt>
                <c:pt idx="67">
                  <c:v>4.8399999999999821</c:v>
                </c:pt>
                <c:pt idx="68">
                  <c:v>4.8599999999999817</c:v>
                </c:pt>
                <c:pt idx="69">
                  <c:v>4.8799999999999812</c:v>
                </c:pt>
                <c:pt idx="70">
                  <c:v>4.8999999999999808</c:v>
                </c:pt>
                <c:pt idx="71">
                  <c:v>4.9199999999999804</c:v>
                </c:pt>
                <c:pt idx="72">
                  <c:v>4.93999999999998</c:v>
                </c:pt>
                <c:pt idx="73">
                  <c:v>4.9599999999999795</c:v>
                </c:pt>
                <c:pt idx="74">
                  <c:v>4.9799999999999791</c:v>
                </c:pt>
                <c:pt idx="75">
                  <c:v>4.9999999999999787</c:v>
                </c:pt>
                <c:pt idx="76">
                  <c:v>5.0199999999999783</c:v>
                </c:pt>
                <c:pt idx="77">
                  <c:v>5.0399999999999778</c:v>
                </c:pt>
                <c:pt idx="78">
                  <c:v>5.0599999999999774</c:v>
                </c:pt>
                <c:pt idx="79">
                  <c:v>5.079999999999977</c:v>
                </c:pt>
                <c:pt idx="80">
                  <c:v>5.0999999999999766</c:v>
                </c:pt>
                <c:pt idx="81">
                  <c:v>5.1199999999999761</c:v>
                </c:pt>
                <c:pt idx="82">
                  <c:v>5.1399999999999757</c:v>
                </c:pt>
                <c:pt idx="83">
                  <c:v>5.1599999999999753</c:v>
                </c:pt>
                <c:pt idx="84">
                  <c:v>5.1799999999999748</c:v>
                </c:pt>
                <c:pt idx="85">
                  <c:v>5.1999999999999744</c:v>
                </c:pt>
                <c:pt idx="86">
                  <c:v>5.219999999999974</c:v>
                </c:pt>
                <c:pt idx="87">
                  <c:v>5.2399999999999736</c:v>
                </c:pt>
                <c:pt idx="88">
                  <c:v>5.2599999999999731</c:v>
                </c:pt>
                <c:pt idx="89">
                  <c:v>5.2799999999999727</c:v>
                </c:pt>
                <c:pt idx="90">
                  <c:v>5.2999999999999723</c:v>
                </c:pt>
                <c:pt idx="91">
                  <c:v>5.3199999999999719</c:v>
                </c:pt>
                <c:pt idx="92">
                  <c:v>5.3399999999999714</c:v>
                </c:pt>
                <c:pt idx="93">
                  <c:v>5.359999999999971</c:v>
                </c:pt>
                <c:pt idx="94">
                  <c:v>5.3799999999999706</c:v>
                </c:pt>
                <c:pt idx="95">
                  <c:v>5.3999999999999702</c:v>
                </c:pt>
                <c:pt idx="96">
                  <c:v>5.4199999999999697</c:v>
                </c:pt>
                <c:pt idx="97">
                  <c:v>5.4399999999999693</c:v>
                </c:pt>
                <c:pt idx="98">
                  <c:v>5.4599999999999689</c:v>
                </c:pt>
                <c:pt idx="99">
                  <c:v>5.4799999999999685</c:v>
                </c:pt>
                <c:pt idx="100">
                  <c:v>5.499999999999968</c:v>
                </c:pt>
                <c:pt idx="101">
                  <c:v>5.5199999999999676</c:v>
                </c:pt>
                <c:pt idx="102">
                  <c:v>5.5399999999999672</c:v>
                </c:pt>
                <c:pt idx="103">
                  <c:v>5.5599999999999667</c:v>
                </c:pt>
                <c:pt idx="104">
                  <c:v>5.5799999999999663</c:v>
                </c:pt>
                <c:pt idx="105">
                  <c:v>5.5999999999999659</c:v>
                </c:pt>
                <c:pt idx="106">
                  <c:v>5.6199999999999655</c:v>
                </c:pt>
                <c:pt idx="107">
                  <c:v>5.639999999999965</c:v>
                </c:pt>
                <c:pt idx="108">
                  <c:v>5.6599999999999646</c:v>
                </c:pt>
                <c:pt idx="109">
                  <c:v>5.6799999999999642</c:v>
                </c:pt>
                <c:pt idx="110">
                  <c:v>5.6999999999999638</c:v>
                </c:pt>
                <c:pt idx="111">
                  <c:v>5.7199999999999633</c:v>
                </c:pt>
                <c:pt idx="112">
                  <c:v>5.7399999999999629</c:v>
                </c:pt>
                <c:pt idx="113">
                  <c:v>5.7599999999999625</c:v>
                </c:pt>
                <c:pt idx="114">
                  <c:v>5.7799999999999621</c:v>
                </c:pt>
                <c:pt idx="115">
                  <c:v>5.7999999999999616</c:v>
                </c:pt>
                <c:pt idx="116">
                  <c:v>5.8199999999999612</c:v>
                </c:pt>
                <c:pt idx="117">
                  <c:v>5.8399999999999608</c:v>
                </c:pt>
                <c:pt idx="118">
                  <c:v>5.8599999999999604</c:v>
                </c:pt>
                <c:pt idx="119">
                  <c:v>5.8799999999999599</c:v>
                </c:pt>
                <c:pt idx="120">
                  <c:v>5.8999999999999595</c:v>
                </c:pt>
                <c:pt idx="121">
                  <c:v>5.9199999999999591</c:v>
                </c:pt>
                <c:pt idx="122">
                  <c:v>5.9399999999999586</c:v>
                </c:pt>
                <c:pt idx="123">
                  <c:v>5.9599999999999582</c:v>
                </c:pt>
                <c:pt idx="124">
                  <c:v>5.9799999999999578</c:v>
                </c:pt>
                <c:pt idx="125">
                  <c:v>5.9999999999999574</c:v>
                </c:pt>
                <c:pt idx="126">
                  <c:v>6.0199999999999569</c:v>
                </c:pt>
                <c:pt idx="127">
                  <c:v>6.0399999999999565</c:v>
                </c:pt>
                <c:pt idx="128">
                  <c:v>6.0599999999999561</c:v>
                </c:pt>
                <c:pt idx="129">
                  <c:v>6.0799999999999557</c:v>
                </c:pt>
                <c:pt idx="130">
                  <c:v>6.0999999999999552</c:v>
                </c:pt>
                <c:pt idx="131">
                  <c:v>6.1199999999999548</c:v>
                </c:pt>
                <c:pt idx="132">
                  <c:v>6.1399999999999544</c:v>
                </c:pt>
                <c:pt idx="133">
                  <c:v>6.159999999999954</c:v>
                </c:pt>
                <c:pt idx="134">
                  <c:v>6.1799999999999535</c:v>
                </c:pt>
                <c:pt idx="135">
                  <c:v>6.1999999999999531</c:v>
                </c:pt>
                <c:pt idx="136">
                  <c:v>6.2199999999999527</c:v>
                </c:pt>
                <c:pt idx="137">
                  <c:v>6.2399999999999523</c:v>
                </c:pt>
                <c:pt idx="138">
                  <c:v>6.2599999999999518</c:v>
                </c:pt>
                <c:pt idx="139">
                  <c:v>6.2799999999999514</c:v>
                </c:pt>
                <c:pt idx="140">
                  <c:v>6.299999999999951</c:v>
                </c:pt>
                <c:pt idx="141">
                  <c:v>6.3199999999999505</c:v>
                </c:pt>
                <c:pt idx="142">
                  <c:v>6.3399999999999501</c:v>
                </c:pt>
                <c:pt idx="143">
                  <c:v>6.3599999999999497</c:v>
                </c:pt>
                <c:pt idx="144">
                  <c:v>6.3799999999999493</c:v>
                </c:pt>
                <c:pt idx="145">
                  <c:v>6.3999999999999488</c:v>
                </c:pt>
                <c:pt idx="146">
                  <c:v>6.4199999999999484</c:v>
                </c:pt>
                <c:pt idx="147">
                  <c:v>6.439999999999948</c:v>
                </c:pt>
                <c:pt idx="148">
                  <c:v>6.4599999999999476</c:v>
                </c:pt>
                <c:pt idx="149">
                  <c:v>6.4799999999999471</c:v>
                </c:pt>
                <c:pt idx="150">
                  <c:v>6.4999999999999467</c:v>
                </c:pt>
                <c:pt idx="151">
                  <c:v>6.5199999999999463</c:v>
                </c:pt>
                <c:pt idx="152">
                  <c:v>6.5399999999999459</c:v>
                </c:pt>
                <c:pt idx="153">
                  <c:v>6.5599999999999454</c:v>
                </c:pt>
                <c:pt idx="154">
                  <c:v>6.579999999999945</c:v>
                </c:pt>
                <c:pt idx="155">
                  <c:v>6.5999999999999446</c:v>
                </c:pt>
                <c:pt idx="156">
                  <c:v>6.6199999999999442</c:v>
                </c:pt>
                <c:pt idx="157">
                  <c:v>6.6399999999999437</c:v>
                </c:pt>
                <c:pt idx="158">
                  <c:v>6.6599999999999433</c:v>
                </c:pt>
                <c:pt idx="159">
                  <c:v>6.6799999999999429</c:v>
                </c:pt>
                <c:pt idx="160">
                  <c:v>6.6999999999999424</c:v>
                </c:pt>
                <c:pt idx="161">
                  <c:v>6.719999999999942</c:v>
                </c:pt>
                <c:pt idx="162">
                  <c:v>6.7399999999999416</c:v>
                </c:pt>
                <c:pt idx="163">
                  <c:v>6.7599999999999412</c:v>
                </c:pt>
                <c:pt idx="164">
                  <c:v>6.7799999999999407</c:v>
                </c:pt>
                <c:pt idx="165">
                  <c:v>6.7999999999999403</c:v>
                </c:pt>
                <c:pt idx="166">
                  <c:v>6.8199999999999399</c:v>
                </c:pt>
                <c:pt idx="167">
                  <c:v>6.8399999999999395</c:v>
                </c:pt>
                <c:pt idx="168">
                  <c:v>6.859999999999939</c:v>
                </c:pt>
                <c:pt idx="169">
                  <c:v>6.8799999999999386</c:v>
                </c:pt>
                <c:pt idx="170">
                  <c:v>6.8999999999999382</c:v>
                </c:pt>
                <c:pt idx="171">
                  <c:v>6.9199999999999378</c:v>
                </c:pt>
                <c:pt idx="172">
                  <c:v>6.9399999999999373</c:v>
                </c:pt>
                <c:pt idx="173">
                  <c:v>6.9599999999999369</c:v>
                </c:pt>
                <c:pt idx="174">
                  <c:v>6.9799999999999365</c:v>
                </c:pt>
                <c:pt idx="175">
                  <c:v>6.9999999999999361</c:v>
                </c:pt>
                <c:pt idx="176">
                  <c:v>7.0199999999999356</c:v>
                </c:pt>
                <c:pt idx="177">
                  <c:v>7.0399999999999352</c:v>
                </c:pt>
                <c:pt idx="178">
                  <c:v>7.0599999999999348</c:v>
                </c:pt>
                <c:pt idx="179">
                  <c:v>7.0799999999999343</c:v>
                </c:pt>
                <c:pt idx="180">
                  <c:v>7.0999999999999339</c:v>
                </c:pt>
                <c:pt idx="181">
                  <c:v>7.1199999999999335</c:v>
                </c:pt>
                <c:pt idx="182">
                  <c:v>7.1399999999999331</c:v>
                </c:pt>
                <c:pt idx="183">
                  <c:v>7.1599999999999326</c:v>
                </c:pt>
                <c:pt idx="184">
                  <c:v>7.1799999999999322</c:v>
                </c:pt>
                <c:pt idx="185">
                  <c:v>7.1999999999999318</c:v>
                </c:pt>
                <c:pt idx="186">
                  <c:v>7.2199999999999314</c:v>
                </c:pt>
                <c:pt idx="187">
                  <c:v>7.2399999999999309</c:v>
                </c:pt>
                <c:pt idx="188">
                  <c:v>7.2599999999999305</c:v>
                </c:pt>
                <c:pt idx="189">
                  <c:v>7.2799999999999301</c:v>
                </c:pt>
                <c:pt idx="190">
                  <c:v>7.2999999999999297</c:v>
                </c:pt>
                <c:pt idx="191">
                  <c:v>7.3199999999999292</c:v>
                </c:pt>
                <c:pt idx="192">
                  <c:v>7.3399999999999288</c:v>
                </c:pt>
                <c:pt idx="193">
                  <c:v>7.3599999999999284</c:v>
                </c:pt>
                <c:pt idx="194">
                  <c:v>7.379999999999928</c:v>
                </c:pt>
                <c:pt idx="195">
                  <c:v>7.3999999999999275</c:v>
                </c:pt>
                <c:pt idx="196">
                  <c:v>7.4199999999999271</c:v>
                </c:pt>
                <c:pt idx="197">
                  <c:v>7.4399999999999267</c:v>
                </c:pt>
                <c:pt idx="198">
                  <c:v>7.4599999999999262</c:v>
                </c:pt>
                <c:pt idx="199">
                  <c:v>7.4799999999999258</c:v>
                </c:pt>
                <c:pt idx="200">
                  <c:v>7.4999999999999254</c:v>
                </c:pt>
                <c:pt idx="201">
                  <c:v>7.519999999999925</c:v>
                </c:pt>
                <c:pt idx="202">
                  <c:v>7.5399999999999245</c:v>
                </c:pt>
                <c:pt idx="203">
                  <c:v>7.5599999999999241</c:v>
                </c:pt>
                <c:pt idx="204">
                  <c:v>7.5799999999999237</c:v>
                </c:pt>
                <c:pt idx="205">
                  <c:v>7.5999999999999233</c:v>
                </c:pt>
                <c:pt idx="206">
                  <c:v>7.6199999999999228</c:v>
                </c:pt>
                <c:pt idx="207">
                  <c:v>7.6399999999999224</c:v>
                </c:pt>
                <c:pt idx="208">
                  <c:v>7.659999999999922</c:v>
                </c:pt>
                <c:pt idx="209">
                  <c:v>7.6799999999999216</c:v>
                </c:pt>
                <c:pt idx="210">
                  <c:v>7.6999999999999211</c:v>
                </c:pt>
                <c:pt idx="211">
                  <c:v>7.7199999999999207</c:v>
                </c:pt>
                <c:pt idx="212">
                  <c:v>7.7399999999999203</c:v>
                </c:pt>
                <c:pt idx="213">
                  <c:v>7.7599999999999199</c:v>
                </c:pt>
                <c:pt idx="214">
                  <c:v>7.7799999999999194</c:v>
                </c:pt>
                <c:pt idx="215">
                  <c:v>7.799999999999919</c:v>
                </c:pt>
                <c:pt idx="216">
                  <c:v>7.8199999999999186</c:v>
                </c:pt>
                <c:pt idx="217">
                  <c:v>7.8399999999999181</c:v>
                </c:pt>
                <c:pt idx="218">
                  <c:v>7.8599999999999177</c:v>
                </c:pt>
                <c:pt idx="219">
                  <c:v>7.8799999999999173</c:v>
                </c:pt>
                <c:pt idx="220">
                  <c:v>7.8999999999999169</c:v>
                </c:pt>
                <c:pt idx="221">
                  <c:v>7.9199999999999164</c:v>
                </c:pt>
                <c:pt idx="222">
                  <c:v>7.939999999999916</c:v>
                </c:pt>
                <c:pt idx="223">
                  <c:v>7.9599999999999156</c:v>
                </c:pt>
                <c:pt idx="224">
                  <c:v>7.9799999999999152</c:v>
                </c:pt>
                <c:pt idx="225">
                  <c:v>7.9999999999999147</c:v>
                </c:pt>
                <c:pt idx="226">
                  <c:v>8.4999999999999147</c:v>
                </c:pt>
                <c:pt idx="227">
                  <c:v>8.9999999999999147</c:v>
                </c:pt>
                <c:pt idx="228">
                  <c:v>9.4999999999999147</c:v>
                </c:pt>
                <c:pt idx="229">
                  <c:v>9.9999999999999147</c:v>
                </c:pt>
                <c:pt idx="230">
                  <c:v>10.499999999999915</c:v>
                </c:pt>
                <c:pt idx="231">
                  <c:v>10.999999999999915</c:v>
                </c:pt>
                <c:pt idx="232">
                  <c:v>11.499999999999915</c:v>
                </c:pt>
                <c:pt idx="233">
                  <c:v>11.999999999999915</c:v>
                </c:pt>
                <c:pt idx="234">
                  <c:v>12.499999999999915</c:v>
                </c:pt>
                <c:pt idx="235">
                  <c:v>12.999999999999915</c:v>
                </c:pt>
                <c:pt idx="236">
                  <c:v>13.499999999999915</c:v>
                </c:pt>
                <c:pt idx="237">
                  <c:v>13.999999999999915</c:v>
                </c:pt>
                <c:pt idx="238">
                  <c:v>14.499999999999915</c:v>
                </c:pt>
                <c:pt idx="239">
                  <c:v>14.999999999999915</c:v>
                </c:pt>
                <c:pt idx="240">
                  <c:v>15.499999999999915</c:v>
                </c:pt>
                <c:pt idx="241">
                  <c:v>15.999999999999915</c:v>
                </c:pt>
                <c:pt idx="242">
                  <c:v>16.499999999999915</c:v>
                </c:pt>
                <c:pt idx="243">
                  <c:v>16.999999999999915</c:v>
                </c:pt>
                <c:pt idx="244">
                  <c:v>17.499999999999915</c:v>
                </c:pt>
                <c:pt idx="245">
                  <c:v>17.999999999999915</c:v>
                </c:pt>
                <c:pt idx="246">
                  <c:v>18.499999999999915</c:v>
                </c:pt>
                <c:pt idx="247">
                  <c:v>18.999999999999915</c:v>
                </c:pt>
                <c:pt idx="248">
                  <c:v>19.499999999999915</c:v>
                </c:pt>
                <c:pt idx="249">
                  <c:v>19.999999999999915</c:v>
                </c:pt>
              </c:numCache>
            </c:numRef>
          </c:xVal>
          <c:yVal>
            <c:numRef>
              <c:f>'51285_Duty'!$AN$129:$AN$378</c:f>
              <c:numCache>
                <c:formatCode>0.0000_);[Red]\(0.0000\)</c:formatCode>
                <c:ptCount val="250"/>
                <c:pt idx="0">
                  <c:v>3.6599999999999997</c:v>
                </c:pt>
                <c:pt idx="1">
                  <c:v>3.6599999999999997</c:v>
                </c:pt>
                <c:pt idx="2">
                  <c:v>3.6599999999999997</c:v>
                </c:pt>
                <c:pt idx="3">
                  <c:v>3.6599999999999997</c:v>
                </c:pt>
                <c:pt idx="4">
                  <c:v>3.6599999999999997</c:v>
                </c:pt>
                <c:pt idx="5">
                  <c:v>3.6599999999999997</c:v>
                </c:pt>
                <c:pt idx="6">
                  <c:v>3.6599999999999997</c:v>
                </c:pt>
                <c:pt idx="7">
                  <c:v>3.6599999999999997</c:v>
                </c:pt>
                <c:pt idx="8">
                  <c:v>3.6599999999999997</c:v>
                </c:pt>
                <c:pt idx="9">
                  <c:v>3.6599999999999997</c:v>
                </c:pt>
                <c:pt idx="10">
                  <c:v>3.6599999999999997</c:v>
                </c:pt>
                <c:pt idx="11">
                  <c:v>3.6599999999999997</c:v>
                </c:pt>
                <c:pt idx="12">
                  <c:v>3.6599999999999997</c:v>
                </c:pt>
                <c:pt idx="13">
                  <c:v>3.6599999999999997</c:v>
                </c:pt>
                <c:pt idx="14">
                  <c:v>3.6599999999999997</c:v>
                </c:pt>
                <c:pt idx="15">
                  <c:v>3.6599999999999997</c:v>
                </c:pt>
                <c:pt idx="16">
                  <c:v>3.6599999999999997</c:v>
                </c:pt>
                <c:pt idx="17">
                  <c:v>3.6599999999999997</c:v>
                </c:pt>
                <c:pt idx="18">
                  <c:v>3.6599999999999997</c:v>
                </c:pt>
                <c:pt idx="19">
                  <c:v>3.6599999999999997</c:v>
                </c:pt>
                <c:pt idx="20">
                  <c:v>3.6599999999999997</c:v>
                </c:pt>
                <c:pt idx="21">
                  <c:v>3.6599999999999997</c:v>
                </c:pt>
                <c:pt idx="22">
                  <c:v>3.6599999999999997</c:v>
                </c:pt>
                <c:pt idx="23">
                  <c:v>3.6599999999999997</c:v>
                </c:pt>
                <c:pt idx="24">
                  <c:v>3.6599999999999997</c:v>
                </c:pt>
                <c:pt idx="25">
                  <c:v>3.6599999999999997</c:v>
                </c:pt>
                <c:pt idx="26">
                  <c:v>3.6599999999999997</c:v>
                </c:pt>
                <c:pt idx="27">
                  <c:v>3.6599999999999997</c:v>
                </c:pt>
                <c:pt idx="28">
                  <c:v>3.6599999999999997</c:v>
                </c:pt>
                <c:pt idx="29">
                  <c:v>3.6599999999999997</c:v>
                </c:pt>
                <c:pt idx="30">
                  <c:v>3.6599999999999997</c:v>
                </c:pt>
                <c:pt idx="31">
                  <c:v>3.6599999999999997</c:v>
                </c:pt>
                <c:pt idx="32">
                  <c:v>3.6599999999999997</c:v>
                </c:pt>
                <c:pt idx="33">
                  <c:v>3.6599999999999997</c:v>
                </c:pt>
                <c:pt idx="34">
                  <c:v>3.6599999999999997</c:v>
                </c:pt>
                <c:pt idx="35">
                  <c:v>3.6599999999999997</c:v>
                </c:pt>
                <c:pt idx="36">
                  <c:v>3.6599999999999997</c:v>
                </c:pt>
                <c:pt idx="37">
                  <c:v>3.6599999999999997</c:v>
                </c:pt>
                <c:pt idx="38">
                  <c:v>3.6599999999999997</c:v>
                </c:pt>
                <c:pt idx="39">
                  <c:v>3.6599999999999997</c:v>
                </c:pt>
                <c:pt idx="40">
                  <c:v>3.6599999999999997</c:v>
                </c:pt>
                <c:pt idx="41">
                  <c:v>3.6599999999999997</c:v>
                </c:pt>
                <c:pt idx="42">
                  <c:v>3.6599999999999997</c:v>
                </c:pt>
                <c:pt idx="43">
                  <c:v>3.6599999999999997</c:v>
                </c:pt>
                <c:pt idx="44">
                  <c:v>3.6599999999999997</c:v>
                </c:pt>
                <c:pt idx="45">
                  <c:v>3.6599999999999997</c:v>
                </c:pt>
                <c:pt idx="46">
                  <c:v>3.6599999999999997</c:v>
                </c:pt>
                <c:pt idx="47">
                  <c:v>3.6599999999999997</c:v>
                </c:pt>
                <c:pt idx="48">
                  <c:v>3.6599999999999997</c:v>
                </c:pt>
                <c:pt idx="49">
                  <c:v>3.6599999999999997</c:v>
                </c:pt>
                <c:pt idx="50">
                  <c:v>3.6599999999999997</c:v>
                </c:pt>
                <c:pt idx="51">
                  <c:v>3.6599999999999997</c:v>
                </c:pt>
                <c:pt idx="52">
                  <c:v>3.6599999999999997</c:v>
                </c:pt>
                <c:pt idx="53">
                  <c:v>3.6599999999999997</c:v>
                </c:pt>
                <c:pt idx="54">
                  <c:v>3.6599999999999997</c:v>
                </c:pt>
                <c:pt idx="55">
                  <c:v>3.6599999999999997</c:v>
                </c:pt>
                <c:pt idx="56">
                  <c:v>3.6599999999999997</c:v>
                </c:pt>
                <c:pt idx="57">
                  <c:v>3.6599999999999997</c:v>
                </c:pt>
                <c:pt idx="58">
                  <c:v>3.6599999999999997</c:v>
                </c:pt>
                <c:pt idx="59">
                  <c:v>3.6599999999999997</c:v>
                </c:pt>
                <c:pt idx="60">
                  <c:v>3.6599999999999997</c:v>
                </c:pt>
                <c:pt idx="61">
                  <c:v>3.6599999999999997</c:v>
                </c:pt>
                <c:pt idx="62">
                  <c:v>3.6599999999999997</c:v>
                </c:pt>
                <c:pt idx="63">
                  <c:v>3.6599999999999997</c:v>
                </c:pt>
                <c:pt idx="64">
                  <c:v>3.6599999999999997</c:v>
                </c:pt>
                <c:pt idx="65">
                  <c:v>3.6599999999999997</c:v>
                </c:pt>
                <c:pt idx="66">
                  <c:v>3.6599999999999997</c:v>
                </c:pt>
                <c:pt idx="67">
                  <c:v>3.6599999999999997</c:v>
                </c:pt>
                <c:pt idx="68">
                  <c:v>3.6599999999999997</c:v>
                </c:pt>
                <c:pt idx="69">
                  <c:v>3.6599999999999997</c:v>
                </c:pt>
                <c:pt idx="70">
                  <c:v>3.6599999999999997</c:v>
                </c:pt>
                <c:pt idx="71">
                  <c:v>3.6599999999999997</c:v>
                </c:pt>
                <c:pt idx="72">
                  <c:v>3.6599999999999997</c:v>
                </c:pt>
                <c:pt idx="73">
                  <c:v>3.6599999999999997</c:v>
                </c:pt>
                <c:pt idx="74">
                  <c:v>3.6599999999999997</c:v>
                </c:pt>
                <c:pt idx="75">
                  <c:v>3.6599999999999997</c:v>
                </c:pt>
                <c:pt idx="76">
                  <c:v>3.6599999999999997</c:v>
                </c:pt>
                <c:pt idx="77">
                  <c:v>3.6599999999999997</c:v>
                </c:pt>
                <c:pt idx="78">
                  <c:v>3.6599999999999997</c:v>
                </c:pt>
                <c:pt idx="79">
                  <c:v>3.6599999999999997</c:v>
                </c:pt>
                <c:pt idx="80">
                  <c:v>3.6599999999999997</c:v>
                </c:pt>
                <c:pt idx="81">
                  <c:v>3.6599999999999997</c:v>
                </c:pt>
                <c:pt idx="82">
                  <c:v>3.6599999999999997</c:v>
                </c:pt>
                <c:pt idx="83">
                  <c:v>3.6599999999999997</c:v>
                </c:pt>
                <c:pt idx="84">
                  <c:v>3.6599999999999997</c:v>
                </c:pt>
                <c:pt idx="85">
                  <c:v>3.6599999999999997</c:v>
                </c:pt>
                <c:pt idx="86">
                  <c:v>3.6599999999999997</c:v>
                </c:pt>
                <c:pt idx="87">
                  <c:v>3.6599999999999997</c:v>
                </c:pt>
                <c:pt idx="88">
                  <c:v>3.6599999999999997</c:v>
                </c:pt>
                <c:pt idx="89">
                  <c:v>3.6599999999999997</c:v>
                </c:pt>
                <c:pt idx="90">
                  <c:v>3.6599999999999997</c:v>
                </c:pt>
                <c:pt idx="91">
                  <c:v>3.6599999999999997</c:v>
                </c:pt>
                <c:pt idx="92">
                  <c:v>3.6599999999999997</c:v>
                </c:pt>
                <c:pt idx="93">
                  <c:v>3.6599999999999997</c:v>
                </c:pt>
                <c:pt idx="94">
                  <c:v>3.6599999999999997</c:v>
                </c:pt>
                <c:pt idx="95">
                  <c:v>3.6599999999999997</c:v>
                </c:pt>
                <c:pt idx="96">
                  <c:v>3.6599999999999997</c:v>
                </c:pt>
                <c:pt idx="97">
                  <c:v>3.6599999999999997</c:v>
                </c:pt>
                <c:pt idx="98">
                  <c:v>3.6599999999999997</c:v>
                </c:pt>
                <c:pt idx="99">
                  <c:v>3.6599999999999997</c:v>
                </c:pt>
                <c:pt idx="100">
                  <c:v>3.6599999999999997</c:v>
                </c:pt>
                <c:pt idx="101">
                  <c:v>3.6599999999999997</c:v>
                </c:pt>
                <c:pt idx="102">
                  <c:v>3.6599999999999997</c:v>
                </c:pt>
                <c:pt idx="103">
                  <c:v>3.6599999999999997</c:v>
                </c:pt>
                <c:pt idx="104">
                  <c:v>3.6599999999999997</c:v>
                </c:pt>
                <c:pt idx="105">
                  <c:v>3.6599999999999997</c:v>
                </c:pt>
                <c:pt idx="106">
                  <c:v>3.6599999999999997</c:v>
                </c:pt>
                <c:pt idx="107">
                  <c:v>3.6599999999999997</c:v>
                </c:pt>
                <c:pt idx="108">
                  <c:v>3.6599999999999997</c:v>
                </c:pt>
                <c:pt idx="109">
                  <c:v>3.6599999999999997</c:v>
                </c:pt>
                <c:pt idx="110">
                  <c:v>3.6599999999999997</c:v>
                </c:pt>
                <c:pt idx="111">
                  <c:v>3.6599999999999997</c:v>
                </c:pt>
                <c:pt idx="112">
                  <c:v>3.6599999999999997</c:v>
                </c:pt>
                <c:pt idx="113">
                  <c:v>3.6599999999999997</c:v>
                </c:pt>
                <c:pt idx="114">
                  <c:v>3.6599999999999997</c:v>
                </c:pt>
                <c:pt idx="115">
                  <c:v>3.6599999999999997</c:v>
                </c:pt>
                <c:pt idx="116">
                  <c:v>3.6599999999999997</c:v>
                </c:pt>
                <c:pt idx="117">
                  <c:v>3.6599999999999997</c:v>
                </c:pt>
                <c:pt idx="118">
                  <c:v>3.6599999999999997</c:v>
                </c:pt>
                <c:pt idx="119">
                  <c:v>3.6599999999999997</c:v>
                </c:pt>
                <c:pt idx="120">
                  <c:v>3.6599999999999997</c:v>
                </c:pt>
                <c:pt idx="121">
                  <c:v>3.6599999999999997</c:v>
                </c:pt>
                <c:pt idx="122">
                  <c:v>3.6599999999999997</c:v>
                </c:pt>
                <c:pt idx="123">
                  <c:v>3.6599999999999997</c:v>
                </c:pt>
                <c:pt idx="124">
                  <c:v>3.6599999999999997</c:v>
                </c:pt>
                <c:pt idx="125">
                  <c:v>3.6599999999999997</c:v>
                </c:pt>
                <c:pt idx="126">
                  <c:v>3.6599999999999997</c:v>
                </c:pt>
                <c:pt idx="127">
                  <c:v>3.6599999999999997</c:v>
                </c:pt>
                <c:pt idx="128">
                  <c:v>3.6599999999999997</c:v>
                </c:pt>
                <c:pt idx="129">
                  <c:v>3.6599999999999997</c:v>
                </c:pt>
                <c:pt idx="130">
                  <c:v>3.6599999999999997</c:v>
                </c:pt>
                <c:pt idx="131">
                  <c:v>3.6599999999999997</c:v>
                </c:pt>
                <c:pt idx="132">
                  <c:v>3.6599999999999997</c:v>
                </c:pt>
                <c:pt idx="133">
                  <c:v>3.6599999999999997</c:v>
                </c:pt>
                <c:pt idx="134">
                  <c:v>3.6599999999999997</c:v>
                </c:pt>
                <c:pt idx="135">
                  <c:v>3.6599999999999997</c:v>
                </c:pt>
                <c:pt idx="136">
                  <c:v>3.6599999999999997</c:v>
                </c:pt>
                <c:pt idx="137">
                  <c:v>3.6599999999999997</c:v>
                </c:pt>
                <c:pt idx="138">
                  <c:v>3.6599999999999997</c:v>
                </c:pt>
                <c:pt idx="139">
                  <c:v>3.6599999999999997</c:v>
                </c:pt>
                <c:pt idx="140">
                  <c:v>3.6599999999999997</c:v>
                </c:pt>
                <c:pt idx="141">
                  <c:v>3.6599999999999997</c:v>
                </c:pt>
                <c:pt idx="142">
                  <c:v>3.6599999999999997</c:v>
                </c:pt>
                <c:pt idx="143">
                  <c:v>3.6599999999999997</c:v>
                </c:pt>
                <c:pt idx="144">
                  <c:v>3.6599999999999997</c:v>
                </c:pt>
                <c:pt idx="145">
                  <c:v>3.6599999999999997</c:v>
                </c:pt>
                <c:pt idx="146">
                  <c:v>3.6599999999999997</c:v>
                </c:pt>
                <c:pt idx="147">
                  <c:v>3.6599999999999997</c:v>
                </c:pt>
                <c:pt idx="148">
                  <c:v>3.6599999999999997</c:v>
                </c:pt>
                <c:pt idx="149">
                  <c:v>3.6599999999999997</c:v>
                </c:pt>
                <c:pt idx="150">
                  <c:v>3.6599999999999997</c:v>
                </c:pt>
                <c:pt idx="151">
                  <c:v>3.6599999999999997</c:v>
                </c:pt>
                <c:pt idx="152">
                  <c:v>3.6599999999999997</c:v>
                </c:pt>
                <c:pt idx="153">
                  <c:v>3.6599999999999997</c:v>
                </c:pt>
                <c:pt idx="154">
                  <c:v>3.6599999999999997</c:v>
                </c:pt>
                <c:pt idx="155">
                  <c:v>3.6599999999999997</c:v>
                </c:pt>
                <c:pt idx="156">
                  <c:v>3.6599999999999997</c:v>
                </c:pt>
                <c:pt idx="157">
                  <c:v>3.6599999999999997</c:v>
                </c:pt>
                <c:pt idx="158">
                  <c:v>3.6599999999999997</c:v>
                </c:pt>
                <c:pt idx="159">
                  <c:v>3.6599999999999997</c:v>
                </c:pt>
                <c:pt idx="160">
                  <c:v>3.6599999999999997</c:v>
                </c:pt>
                <c:pt idx="161">
                  <c:v>3.6599999999999997</c:v>
                </c:pt>
                <c:pt idx="162">
                  <c:v>3.6599999999999997</c:v>
                </c:pt>
                <c:pt idx="163">
                  <c:v>3.6599999999999997</c:v>
                </c:pt>
                <c:pt idx="164">
                  <c:v>3.6599999999999997</c:v>
                </c:pt>
                <c:pt idx="165">
                  <c:v>3.6599999999999997</c:v>
                </c:pt>
                <c:pt idx="166">
                  <c:v>3.6599999999999997</c:v>
                </c:pt>
                <c:pt idx="167">
                  <c:v>3.6599999999999997</c:v>
                </c:pt>
                <c:pt idx="168">
                  <c:v>3.6599999999999997</c:v>
                </c:pt>
                <c:pt idx="169">
                  <c:v>3.6599999999999997</c:v>
                </c:pt>
                <c:pt idx="170">
                  <c:v>3.6599999999999997</c:v>
                </c:pt>
                <c:pt idx="171">
                  <c:v>3.6599999999999997</c:v>
                </c:pt>
                <c:pt idx="172">
                  <c:v>3.6599999999999997</c:v>
                </c:pt>
                <c:pt idx="173">
                  <c:v>3.6599999999999997</c:v>
                </c:pt>
                <c:pt idx="174">
                  <c:v>3.6599999999999997</c:v>
                </c:pt>
                <c:pt idx="175">
                  <c:v>3.6599999999999997</c:v>
                </c:pt>
                <c:pt idx="176">
                  <c:v>3.6599999999999997</c:v>
                </c:pt>
                <c:pt idx="177">
                  <c:v>3.6599999999999997</c:v>
                </c:pt>
                <c:pt idx="178">
                  <c:v>3.6599999999999997</c:v>
                </c:pt>
                <c:pt idx="179">
                  <c:v>3.6599999999999997</c:v>
                </c:pt>
                <c:pt idx="180">
                  <c:v>3.6599999999999997</c:v>
                </c:pt>
                <c:pt idx="181">
                  <c:v>3.6599999999999997</c:v>
                </c:pt>
                <c:pt idx="182">
                  <c:v>3.6599999999999997</c:v>
                </c:pt>
                <c:pt idx="183">
                  <c:v>3.6599999999999997</c:v>
                </c:pt>
                <c:pt idx="184">
                  <c:v>3.6599999999999997</c:v>
                </c:pt>
                <c:pt idx="185">
                  <c:v>3.6599999999999997</c:v>
                </c:pt>
                <c:pt idx="186">
                  <c:v>3.6599999999999997</c:v>
                </c:pt>
                <c:pt idx="187">
                  <c:v>3.6599999999999997</c:v>
                </c:pt>
                <c:pt idx="188">
                  <c:v>3.6599999999999997</c:v>
                </c:pt>
                <c:pt idx="189">
                  <c:v>3.6599999999999997</c:v>
                </c:pt>
                <c:pt idx="190">
                  <c:v>3.6599999999999997</c:v>
                </c:pt>
                <c:pt idx="191">
                  <c:v>3.6599999999999997</c:v>
                </c:pt>
                <c:pt idx="192">
                  <c:v>3.6599999999999997</c:v>
                </c:pt>
                <c:pt idx="193">
                  <c:v>3.6599999999999997</c:v>
                </c:pt>
                <c:pt idx="194">
                  <c:v>3.6599999999999997</c:v>
                </c:pt>
                <c:pt idx="195">
                  <c:v>3.6599999999999997</c:v>
                </c:pt>
                <c:pt idx="196">
                  <c:v>3.6599999999999997</c:v>
                </c:pt>
                <c:pt idx="197">
                  <c:v>3.6599999999999997</c:v>
                </c:pt>
                <c:pt idx="198">
                  <c:v>3.6599999999999997</c:v>
                </c:pt>
                <c:pt idx="199">
                  <c:v>3.6599999999999997</c:v>
                </c:pt>
                <c:pt idx="200">
                  <c:v>3.6599999999999997</c:v>
                </c:pt>
                <c:pt idx="201">
                  <c:v>3.6599999999999997</c:v>
                </c:pt>
                <c:pt idx="202">
                  <c:v>3.6599999999999997</c:v>
                </c:pt>
                <c:pt idx="203">
                  <c:v>3.6599999999999997</c:v>
                </c:pt>
                <c:pt idx="204">
                  <c:v>3.6599999999999997</c:v>
                </c:pt>
                <c:pt idx="205">
                  <c:v>3.6599999999999997</c:v>
                </c:pt>
                <c:pt idx="206">
                  <c:v>3.6599999999999997</c:v>
                </c:pt>
                <c:pt idx="207">
                  <c:v>3.6599999999999997</c:v>
                </c:pt>
                <c:pt idx="208">
                  <c:v>3.6599999999999997</c:v>
                </c:pt>
                <c:pt idx="209">
                  <c:v>3.6599999999999997</c:v>
                </c:pt>
                <c:pt idx="210">
                  <c:v>3.6599999999999997</c:v>
                </c:pt>
                <c:pt idx="211">
                  <c:v>3.6599999999999997</c:v>
                </c:pt>
                <c:pt idx="212">
                  <c:v>3.6599999999999997</c:v>
                </c:pt>
                <c:pt idx="213">
                  <c:v>3.6599999999999997</c:v>
                </c:pt>
                <c:pt idx="214">
                  <c:v>3.6599999999999997</c:v>
                </c:pt>
                <c:pt idx="215">
                  <c:v>3.6599999999999997</c:v>
                </c:pt>
                <c:pt idx="216">
                  <c:v>3.6599999999999997</c:v>
                </c:pt>
                <c:pt idx="217">
                  <c:v>3.6599999999999997</c:v>
                </c:pt>
                <c:pt idx="218">
                  <c:v>3.6599999999999997</c:v>
                </c:pt>
                <c:pt idx="219">
                  <c:v>3.6599999999999997</c:v>
                </c:pt>
                <c:pt idx="220">
                  <c:v>3.6599999999999997</c:v>
                </c:pt>
                <c:pt idx="221">
                  <c:v>3.6599999999999997</c:v>
                </c:pt>
                <c:pt idx="222">
                  <c:v>3.6599999999999997</c:v>
                </c:pt>
                <c:pt idx="223">
                  <c:v>3.6599999999999997</c:v>
                </c:pt>
                <c:pt idx="224">
                  <c:v>3.6599999999999997</c:v>
                </c:pt>
                <c:pt idx="225">
                  <c:v>3.6599999999999997</c:v>
                </c:pt>
                <c:pt idx="226">
                  <c:v>3.6599999999999997</c:v>
                </c:pt>
                <c:pt idx="227">
                  <c:v>3.6599999999999997</c:v>
                </c:pt>
                <c:pt idx="228">
                  <c:v>3.6599999999999997</c:v>
                </c:pt>
                <c:pt idx="229">
                  <c:v>3.6599999999999997</c:v>
                </c:pt>
                <c:pt idx="230">
                  <c:v>3.6599999999999997</c:v>
                </c:pt>
                <c:pt idx="231">
                  <c:v>3.6599999999999997</c:v>
                </c:pt>
                <c:pt idx="232">
                  <c:v>3.6599999999999997</c:v>
                </c:pt>
                <c:pt idx="233">
                  <c:v>3.6599999999999997</c:v>
                </c:pt>
                <c:pt idx="234">
                  <c:v>3.6599999999999997</c:v>
                </c:pt>
                <c:pt idx="235">
                  <c:v>3.6599999999999997</c:v>
                </c:pt>
                <c:pt idx="236">
                  <c:v>3.6599999999999997</c:v>
                </c:pt>
                <c:pt idx="237">
                  <c:v>3.6599999999999997</c:v>
                </c:pt>
                <c:pt idx="238">
                  <c:v>3.6599999999999997</c:v>
                </c:pt>
                <c:pt idx="239">
                  <c:v>3.6599999999999997</c:v>
                </c:pt>
                <c:pt idx="240">
                  <c:v>3.6599999999999997</c:v>
                </c:pt>
                <c:pt idx="241">
                  <c:v>3.6599999999999997</c:v>
                </c:pt>
                <c:pt idx="242">
                  <c:v>3.6599999999999997</c:v>
                </c:pt>
                <c:pt idx="243">
                  <c:v>3.6599999999999997</c:v>
                </c:pt>
                <c:pt idx="244">
                  <c:v>3.6599999999999997</c:v>
                </c:pt>
                <c:pt idx="245">
                  <c:v>3.6599999999999997</c:v>
                </c:pt>
                <c:pt idx="246">
                  <c:v>3.6599999999999997</c:v>
                </c:pt>
                <c:pt idx="247">
                  <c:v>3.6599999999999997</c:v>
                </c:pt>
                <c:pt idx="248">
                  <c:v>3.6599999999999997</c:v>
                </c:pt>
                <c:pt idx="249">
                  <c:v>3.6599999999999997</c:v>
                </c:pt>
              </c:numCache>
            </c:numRef>
          </c:yVal>
          <c:smooth val="1"/>
        </c:ser>
        <c:ser>
          <c:idx val="2"/>
          <c:order val="6"/>
          <c:tx>
            <c:strRef>
              <c:f>'51285_Duty'!$AO$128</c:f>
              <c:strCache>
                <c:ptCount val="1"/>
                <c:pt idx="0">
                  <c:v>UVLO-OFF_typ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'51285_Duty'!$B$129:$B$378</c:f>
              <c:numCache>
                <c:formatCode>0.00_);[Red]\(0.00\)</c:formatCode>
                <c:ptCount val="250"/>
                <c:pt idx="0">
                  <c:v>3.5</c:v>
                </c:pt>
                <c:pt idx="1">
                  <c:v>3.52</c:v>
                </c:pt>
                <c:pt idx="2">
                  <c:v>3.54</c:v>
                </c:pt>
                <c:pt idx="3">
                  <c:v>3.56</c:v>
                </c:pt>
                <c:pt idx="4">
                  <c:v>3.58</c:v>
                </c:pt>
                <c:pt idx="5">
                  <c:v>3.6</c:v>
                </c:pt>
                <c:pt idx="6">
                  <c:v>3.62</c:v>
                </c:pt>
                <c:pt idx="7">
                  <c:v>3.64</c:v>
                </c:pt>
                <c:pt idx="8">
                  <c:v>3.66</c:v>
                </c:pt>
                <c:pt idx="9">
                  <c:v>3.68</c:v>
                </c:pt>
                <c:pt idx="10">
                  <c:v>3.7</c:v>
                </c:pt>
                <c:pt idx="11">
                  <c:v>3.72</c:v>
                </c:pt>
                <c:pt idx="12">
                  <c:v>3.74</c:v>
                </c:pt>
                <c:pt idx="13">
                  <c:v>3.7600000000000002</c:v>
                </c:pt>
                <c:pt idx="14">
                  <c:v>3.7800000000000002</c:v>
                </c:pt>
                <c:pt idx="15">
                  <c:v>3.8000000000000003</c:v>
                </c:pt>
                <c:pt idx="16">
                  <c:v>3.8200000000000003</c:v>
                </c:pt>
                <c:pt idx="17">
                  <c:v>3.8400000000000003</c:v>
                </c:pt>
                <c:pt idx="18">
                  <c:v>3.8600000000000003</c:v>
                </c:pt>
                <c:pt idx="19">
                  <c:v>3.8800000000000003</c:v>
                </c:pt>
                <c:pt idx="20">
                  <c:v>3.9000000000000004</c:v>
                </c:pt>
                <c:pt idx="21">
                  <c:v>3.9200000000000004</c:v>
                </c:pt>
                <c:pt idx="22">
                  <c:v>3.9400000000000004</c:v>
                </c:pt>
                <c:pt idx="23">
                  <c:v>3.9600000000000004</c:v>
                </c:pt>
                <c:pt idx="24">
                  <c:v>3.9800000000000004</c:v>
                </c:pt>
                <c:pt idx="25">
                  <c:v>4</c:v>
                </c:pt>
                <c:pt idx="26">
                  <c:v>4.0199999999999996</c:v>
                </c:pt>
                <c:pt idx="27">
                  <c:v>4.0399999999999991</c:v>
                </c:pt>
                <c:pt idx="28">
                  <c:v>4.0599999999999987</c:v>
                </c:pt>
                <c:pt idx="29">
                  <c:v>4.0799999999999983</c:v>
                </c:pt>
                <c:pt idx="30">
                  <c:v>4.0999999999999979</c:v>
                </c:pt>
                <c:pt idx="31">
                  <c:v>4.1199999999999974</c:v>
                </c:pt>
                <c:pt idx="32">
                  <c:v>4.139999999999997</c:v>
                </c:pt>
                <c:pt idx="33">
                  <c:v>4.1599999999999966</c:v>
                </c:pt>
                <c:pt idx="34">
                  <c:v>4.1799999999999962</c:v>
                </c:pt>
                <c:pt idx="35">
                  <c:v>4.1999999999999957</c:v>
                </c:pt>
                <c:pt idx="36">
                  <c:v>4.2199999999999953</c:v>
                </c:pt>
                <c:pt idx="37">
                  <c:v>4.2399999999999949</c:v>
                </c:pt>
                <c:pt idx="38">
                  <c:v>4.2599999999999945</c:v>
                </c:pt>
                <c:pt idx="39">
                  <c:v>4.279999999999994</c:v>
                </c:pt>
                <c:pt idx="40">
                  <c:v>4.2999999999999936</c:v>
                </c:pt>
                <c:pt idx="41">
                  <c:v>4.3199999999999932</c:v>
                </c:pt>
                <c:pt idx="42">
                  <c:v>4.3399999999999928</c:v>
                </c:pt>
                <c:pt idx="43">
                  <c:v>4.3599999999999923</c:v>
                </c:pt>
                <c:pt idx="44">
                  <c:v>4.3799999999999919</c:v>
                </c:pt>
                <c:pt idx="45">
                  <c:v>4.3999999999999915</c:v>
                </c:pt>
                <c:pt idx="46">
                  <c:v>4.419999999999991</c:v>
                </c:pt>
                <c:pt idx="47">
                  <c:v>4.4399999999999906</c:v>
                </c:pt>
                <c:pt idx="48">
                  <c:v>4.4599999999999902</c:v>
                </c:pt>
                <c:pt idx="49">
                  <c:v>4.4799999999999898</c:v>
                </c:pt>
                <c:pt idx="50">
                  <c:v>4.4999999999999893</c:v>
                </c:pt>
                <c:pt idx="51">
                  <c:v>4.5199999999999889</c:v>
                </c:pt>
                <c:pt idx="52">
                  <c:v>4.5399999999999885</c:v>
                </c:pt>
                <c:pt idx="53">
                  <c:v>4.5599999999999881</c:v>
                </c:pt>
                <c:pt idx="54">
                  <c:v>4.5799999999999876</c:v>
                </c:pt>
                <c:pt idx="55">
                  <c:v>4.5999999999999872</c:v>
                </c:pt>
                <c:pt idx="56">
                  <c:v>4.6199999999999868</c:v>
                </c:pt>
                <c:pt idx="57">
                  <c:v>4.6399999999999864</c:v>
                </c:pt>
                <c:pt idx="58">
                  <c:v>4.6599999999999859</c:v>
                </c:pt>
                <c:pt idx="59">
                  <c:v>4.6799999999999855</c:v>
                </c:pt>
                <c:pt idx="60">
                  <c:v>4.6999999999999851</c:v>
                </c:pt>
                <c:pt idx="61">
                  <c:v>4.7199999999999847</c:v>
                </c:pt>
                <c:pt idx="62">
                  <c:v>4.7399999999999842</c:v>
                </c:pt>
                <c:pt idx="63">
                  <c:v>4.7599999999999838</c:v>
                </c:pt>
                <c:pt idx="64">
                  <c:v>4.7799999999999834</c:v>
                </c:pt>
                <c:pt idx="65">
                  <c:v>4.7999999999999829</c:v>
                </c:pt>
                <c:pt idx="66">
                  <c:v>4.8199999999999825</c:v>
                </c:pt>
                <c:pt idx="67">
                  <c:v>4.8399999999999821</c:v>
                </c:pt>
                <c:pt idx="68">
                  <c:v>4.8599999999999817</c:v>
                </c:pt>
                <c:pt idx="69">
                  <c:v>4.8799999999999812</c:v>
                </c:pt>
                <c:pt idx="70">
                  <c:v>4.8999999999999808</c:v>
                </c:pt>
                <c:pt idx="71">
                  <c:v>4.9199999999999804</c:v>
                </c:pt>
                <c:pt idx="72">
                  <c:v>4.93999999999998</c:v>
                </c:pt>
                <c:pt idx="73">
                  <c:v>4.9599999999999795</c:v>
                </c:pt>
                <c:pt idx="74">
                  <c:v>4.9799999999999791</c:v>
                </c:pt>
                <c:pt idx="75">
                  <c:v>4.9999999999999787</c:v>
                </c:pt>
                <c:pt idx="76">
                  <c:v>5.0199999999999783</c:v>
                </c:pt>
                <c:pt idx="77">
                  <c:v>5.0399999999999778</c:v>
                </c:pt>
                <c:pt idx="78">
                  <c:v>5.0599999999999774</c:v>
                </c:pt>
                <c:pt idx="79">
                  <c:v>5.079999999999977</c:v>
                </c:pt>
                <c:pt idx="80">
                  <c:v>5.0999999999999766</c:v>
                </c:pt>
                <c:pt idx="81">
                  <c:v>5.1199999999999761</c:v>
                </c:pt>
                <c:pt idx="82">
                  <c:v>5.1399999999999757</c:v>
                </c:pt>
                <c:pt idx="83">
                  <c:v>5.1599999999999753</c:v>
                </c:pt>
                <c:pt idx="84">
                  <c:v>5.1799999999999748</c:v>
                </c:pt>
                <c:pt idx="85">
                  <c:v>5.1999999999999744</c:v>
                </c:pt>
                <c:pt idx="86">
                  <c:v>5.219999999999974</c:v>
                </c:pt>
                <c:pt idx="87">
                  <c:v>5.2399999999999736</c:v>
                </c:pt>
                <c:pt idx="88">
                  <c:v>5.2599999999999731</c:v>
                </c:pt>
                <c:pt idx="89">
                  <c:v>5.2799999999999727</c:v>
                </c:pt>
                <c:pt idx="90">
                  <c:v>5.2999999999999723</c:v>
                </c:pt>
                <c:pt idx="91">
                  <c:v>5.3199999999999719</c:v>
                </c:pt>
                <c:pt idx="92">
                  <c:v>5.3399999999999714</c:v>
                </c:pt>
                <c:pt idx="93">
                  <c:v>5.359999999999971</c:v>
                </c:pt>
                <c:pt idx="94">
                  <c:v>5.3799999999999706</c:v>
                </c:pt>
                <c:pt idx="95">
                  <c:v>5.3999999999999702</c:v>
                </c:pt>
                <c:pt idx="96">
                  <c:v>5.4199999999999697</c:v>
                </c:pt>
                <c:pt idx="97">
                  <c:v>5.4399999999999693</c:v>
                </c:pt>
                <c:pt idx="98">
                  <c:v>5.4599999999999689</c:v>
                </c:pt>
                <c:pt idx="99">
                  <c:v>5.4799999999999685</c:v>
                </c:pt>
                <c:pt idx="100">
                  <c:v>5.499999999999968</c:v>
                </c:pt>
                <c:pt idx="101">
                  <c:v>5.5199999999999676</c:v>
                </c:pt>
                <c:pt idx="102">
                  <c:v>5.5399999999999672</c:v>
                </c:pt>
                <c:pt idx="103">
                  <c:v>5.5599999999999667</c:v>
                </c:pt>
                <c:pt idx="104">
                  <c:v>5.5799999999999663</c:v>
                </c:pt>
                <c:pt idx="105">
                  <c:v>5.5999999999999659</c:v>
                </c:pt>
                <c:pt idx="106">
                  <c:v>5.6199999999999655</c:v>
                </c:pt>
                <c:pt idx="107">
                  <c:v>5.639999999999965</c:v>
                </c:pt>
                <c:pt idx="108">
                  <c:v>5.6599999999999646</c:v>
                </c:pt>
                <c:pt idx="109">
                  <c:v>5.6799999999999642</c:v>
                </c:pt>
                <c:pt idx="110">
                  <c:v>5.6999999999999638</c:v>
                </c:pt>
                <c:pt idx="111">
                  <c:v>5.7199999999999633</c:v>
                </c:pt>
                <c:pt idx="112">
                  <c:v>5.7399999999999629</c:v>
                </c:pt>
                <c:pt idx="113">
                  <c:v>5.7599999999999625</c:v>
                </c:pt>
                <c:pt idx="114">
                  <c:v>5.7799999999999621</c:v>
                </c:pt>
                <c:pt idx="115">
                  <c:v>5.7999999999999616</c:v>
                </c:pt>
                <c:pt idx="116">
                  <c:v>5.8199999999999612</c:v>
                </c:pt>
                <c:pt idx="117">
                  <c:v>5.8399999999999608</c:v>
                </c:pt>
                <c:pt idx="118">
                  <c:v>5.8599999999999604</c:v>
                </c:pt>
                <c:pt idx="119">
                  <c:v>5.8799999999999599</c:v>
                </c:pt>
                <c:pt idx="120">
                  <c:v>5.8999999999999595</c:v>
                </c:pt>
                <c:pt idx="121">
                  <c:v>5.9199999999999591</c:v>
                </c:pt>
                <c:pt idx="122">
                  <c:v>5.9399999999999586</c:v>
                </c:pt>
                <c:pt idx="123">
                  <c:v>5.9599999999999582</c:v>
                </c:pt>
                <c:pt idx="124">
                  <c:v>5.9799999999999578</c:v>
                </c:pt>
                <c:pt idx="125">
                  <c:v>5.9999999999999574</c:v>
                </c:pt>
                <c:pt idx="126">
                  <c:v>6.0199999999999569</c:v>
                </c:pt>
                <c:pt idx="127">
                  <c:v>6.0399999999999565</c:v>
                </c:pt>
                <c:pt idx="128">
                  <c:v>6.0599999999999561</c:v>
                </c:pt>
                <c:pt idx="129">
                  <c:v>6.0799999999999557</c:v>
                </c:pt>
                <c:pt idx="130">
                  <c:v>6.0999999999999552</c:v>
                </c:pt>
                <c:pt idx="131">
                  <c:v>6.1199999999999548</c:v>
                </c:pt>
                <c:pt idx="132">
                  <c:v>6.1399999999999544</c:v>
                </c:pt>
                <c:pt idx="133">
                  <c:v>6.159999999999954</c:v>
                </c:pt>
                <c:pt idx="134">
                  <c:v>6.1799999999999535</c:v>
                </c:pt>
                <c:pt idx="135">
                  <c:v>6.1999999999999531</c:v>
                </c:pt>
                <c:pt idx="136">
                  <c:v>6.2199999999999527</c:v>
                </c:pt>
                <c:pt idx="137">
                  <c:v>6.2399999999999523</c:v>
                </c:pt>
                <c:pt idx="138">
                  <c:v>6.2599999999999518</c:v>
                </c:pt>
                <c:pt idx="139">
                  <c:v>6.2799999999999514</c:v>
                </c:pt>
                <c:pt idx="140">
                  <c:v>6.299999999999951</c:v>
                </c:pt>
                <c:pt idx="141">
                  <c:v>6.3199999999999505</c:v>
                </c:pt>
                <c:pt idx="142">
                  <c:v>6.3399999999999501</c:v>
                </c:pt>
                <c:pt idx="143">
                  <c:v>6.3599999999999497</c:v>
                </c:pt>
                <c:pt idx="144">
                  <c:v>6.3799999999999493</c:v>
                </c:pt>
                <c:pt idx="145">
                  <c:v>6.3999999999999488</c:v>
                </c:pt>
                <c:pt idx="146">
                  <c:v>6.4199999999999484</c:v>
                </c:pt>
                <c:pt idx="147">
                  <c:v>6.439999999999948</c:v>
                </c:pt>
                <c:pt idx="148">
                  <c:v>6.4599999999999476</c:v>
                </c:pt>
                <c:pt idx="149">
                  <c:v>6.4799999999999471</c:v>
                </c:pt>
                <c:pt idx="150">
                  <c:v>6.4999999999999467</c:v>
                </c:pt>
                <c:pt idx="151">
                  <c:v>6.5199999999999463</c:v>
                </c:pt>
                <c:pt idx="152">
                  <c:v>6.5399999999999459</c:v>
                </c:pt>
                <c:pt idx="153">
                  <c:v>6.5599999999999454</c:v>
                </c:pt>
                <c:pt idx="154">
                  <c:v>6.579999999999945</c:v>
                </c:pt>
                <c:pt idx="155">
                  <c:v>6.5999999999999446</c:v>
                </c:pt>
                <c:pt idx="156">
                  <c:v>6.6199999999999442</c:v>
                </c:pt>
                <c:pt idx="157">
                  <c:v>6.6399999999999437</c:v>
                </c:pt>
                <c:pt idx="158">
                  <c:v>6.6599999999999433</c:v>
                </c:pt>
                <c:pt idx="159">
                  <c:v>6.6799999999999429</c:v>
                </c:pt>
                <c:pt idx="160">
                  <c:v>6.6999999999999424</c:v>
                </c:pt>
                <c:pt idx="161">
                  <c:v>6.719999999999942</c:v>
                </c:pt>
                <c:pt idx="162">
                  <c:v>6.7399999999999416</c:v>
                </c:pt>
                <c:pt idx="163">
                  <c:v>6.7599999999999412</c:v>
                </c:pt>
                <c:pt idx="164">
                  <c:v>6.7799999999999407</c:v>
                </c:pt>
                <c:pt idx="165">
                  <c:v>6.7999999999999403</c:v>
                </c:pt>
                <c:pt idx="166">
                  <c:v>6.8199999999999399</c:v>
                </c:pt>
                <c:pt idx="167">
                  <c:v>6.8399999999999395</c:v>
                </c:pt>
                <c:pt idx="168">
                  <c:v>6.859999999999939</c:v>
                </c:pt>
                <c:pt idx="169">
                  <c:v>6.8799999999999386</c:v>
                </c:pt>
                <c:pt idx="170">
                  <c:v>6.8999999999999382</c:v>
                </c:pt>
                <c:pt idx="171">
                  <c:v>6.9199999999999378</c:v>
                </c:pt>
                <c:pt idx="172">
                  <c:v>6.9399999999999373</c:v>
                </c:pt>
                <c:pt idx="173">
                  <c:v>6.9599999999999369</c:v>
                </c:pt>
                <c:pt idx="174">
                  <c:v>6.9799999999999365</c:v>
                </c:pt>
                <c:pt idx="175">
                  <c:v>6.9999999999999361</c:v>
                </c:pt>
                <c:pt idx="176">
                  <c:v>7.0199999999999356</c:v>
                </c:pt>
                <c:pt idx="177">
                  <c:v>7.0399999999999352</c:v>
                </c:pt>
                <c:pt idx="178">
                  <c:v>7.0599999999999348</c:v>
                </c:pt>
                <c:pt idx="179">
                  <c:v>7.0799999999999343</c:v>
                </c:pt>
                <c:pt idx="180">
                  <c:v>7.0999999999999339</c:v>
                </c:pt>
                <c:pt idx="181">
                  <c:v>7.1199999999999335</c:v>
                </c:pt>
                <c:pt idx="182">
                  <c:v>7.1399999999999331</c:v>
                </c:pt>
                <c:pt idx="183">
                  <c:v>7.1599999999999326</c:v>
                </c:pt>
                <c:pt idx="184">
                  <c:v>7.1799999999999322</c:v>
                </c:pt>
                <c:pt idx="185">
                  <c:v>7.1999999999999318</c:v>
                </c:pt>
                <c:pt idx="186">
                  <c:v>7.2199999999999314</c:v>
                </c:pt>
                <c:pt idx="187">
                  <c:v>7.2399999999999309</c:v>
                </c:pt>
                <c:pt idx="188">
                  <c:v>7.2599999999999305</c:v>
                </c:pt>
                <c:pt idx="189">
                  <c:v>7.2799999999999301</c:v>
                </c:pt>
                <c:pt idx="190">
                  <c:v>7.2999999999999297</c:v>
                </c:pt>
                <c:pt idx="191">
                  <c:v>7.3199999999999292</c:v>
                </c:pt>
                <c:pt idx="192">
                  <c:v>7.3399999999999288</c:v>
                </c:pt>
                <c:pt idx="193">
                  <c:v>7.3599999999999284</c:v>
                </c:pt>
                <c:pt idx="194">
                  <c:v>7.379999999999928</c:v>
                </c:pt>
                <c:pt idx="195">
                  <c:v>7.3999999999999275</c:v>
                </c:pt>
                <c:pt idx="196">
                  <c:v>7.4199999999999271</c:v>
                </c:pt>
                <c:pt idx="197">
                  <c:v>7.4399999999999267</c:v>
                </c:pt>
                <c:pt idx="198">
                  <c:v>7.4599999999999262</c:v>
                </c:pt>
                <c:pt idx="199">
                  <c:v>7.4799999999999258</c:v>
                </c:pt>
                <c:pt idx="200">
                  <c:v>7.4999999999999254</c:v>
                </c:pt>
                <c:pt idx="201">
                  <c:v>7.519999999999925</c:v>
                </c:pt>
                <c:pt idx="202">
                  <c:v>7.5399999999999245</c:v>
                </c:pt>
                <c:pt idx="203">
                  <c:v>7.5599999999999241</c:v>
                </c:pt>
                <c:pt idx="204">
                  <c:v>7.5799999999999237</c:v>
                </c:pt>
                <c:pt idx="205">
                  <c:v>7.5999999999999233</c:v>
                </c:pt>
                <c:pt idx="206">
                  <c:v>7.6199999999999228</c:v>
                </c:pt>
                <c:pt idx="207">
                  <c:v>7.6399999999999224</c:v>
                </c:pt>
                <c:pt idx="208">
                  <c:v>7.659999999999922</c:v>
                </c:pt>
                <c:pt idx="209">
                  <c:v>7.6799999999999216</c:v>
                </c:pt>
                <c:pt idx="210">
                  <c:v>7.6999999999999211</c:v>
                </c:pt>
                <c:pt idx="211">
                  <c:v>7.7199999999999207</c:v>
                </c:pt>
                <c:pt idx="212">
                  <c:v>7.7399999999999203</c:v>
                </c:pt>
                <c:pt idx="213">
                  <c:v>7.7599999999999199</c:v>
                </c:pt>
                <c:pt idx="214">
                  <c:v>7.7799999999999194</c:v>
                </c:pt>
                <c:pt idx="215">
                  <c:v>7.799999999999919</c:v>
                </c:pt>
                <c:pt idx="216">
                  <c:v>7.8199999999999186</c:v>
                </c:pt>
                <c:pt idx="217">
                  <c:v>7.8399999999999181</c:v>
                </c:pt>
                <c:pt idx="218">
                  <c:v>7.8599999999999177</c:v>
                </c:pt>
                <c:pt idx="219">
                  <c:v>7.8799999999999173</c:v>
                </c:pt>
                <c:pt idx="220">
                  <c:v>7.8999999999999169</c:v>
                </c:pt>
                <c:pt idx="221">
                  <c:v>7.9199999999999164</c:v>
                </c:pt>
                <c:pt idx="222">
                  <c:v>7.939999999999916</c:v>
                </c:pt>
                <c:pt idx="223">
                  <c:v>7.9599999999999156</c:v>
                </c:pt>
                <c:pt idx="224">
                  <c:v>7.9799999999999152</c:v>
                </c:pt>
                <c:pt idx="225">
                  <c:v>7.9999999999999147</c:v>
                </c:pt>
                <c:pt idx="226">
                  <c:v>8.4999999999999147</c:v>
                </c:pt>
                <c:pt idx="227">
                  <c:v>8.9999999999999147</c:v>
                </c:pt>
                <c:pt idx="228">
                  <c:v>9.4999999999999147</c:v>
                </c:pt>
                <c:pt idx="229">
                  <c:v>9.9999999999999147</c:v>
                </c:pt>
                <c:pt idx="230">
                  <c:v>10.499999999999915</c:v>
                </c:pt>
                <c:pt idx="231">
                  <c:v>10.999999999999915</c:v>
                </c:pt>
                <c:pt idx="232">
                  <c:v>11.499999999999915</c:v>
                </c:pt>
                <c:pt idx="233">
                  <c:v>11.999999999999915</c:v>
                </c:pt>
                <c:pt idx="234">
                  <c:v>12.499999999999915</c:v>
                </c:pt>
                <c:pt idx="235">
                  <c:v>12.999999999999915</c:v>
                </c:pt>
                <c:pt idx="236">
                  <c:v>13.499999999999915</c:v>
                </c:pt>
                <c:pt idx="237">
                  <c:v>13.999999999999915</c:v>
                </c:pt>
                <c:pt idx="238">
                  <c:v>14.499999999999915</c:v>
                </c:pt>
                <c:pt idx="239">
                  <c:v>14.999999999999915</c:v>
                </c:pt>
                <c:pt idx="240">
                  <c:v>15.499999999999915</c:v>
                </c:pt>
                <c:pt idx="241">
                  <c:v>15.999999999999915</c:v>
                </c:pt>
                <c:pt idx="242">
                  <c:v>16.499999999999915</c:v>
                </c:pt>
                <c:pt idx="243">
                  <c:v>16.999999999999915</c:v>
                </c:pt>
                <c:pt idx="244">
                  <c:v>17.499999999999915</c:v>
                </c:pt>
                <c:pt idx="245">
                  <c:v>17.999999999999915</c:v>
                </c:pt>
                <c:pt idx="246">
                  <c:v>18.499999999999915</c:v>
                </c:pt>
                <c:pt idx="247">
                  <c:v>18.999999999999915</c:v>
                </c:pt>
                <c:pt idx="248">
                  <c:v>19.499999999999915</c:v>
                </c:pt>
                <c:pt idx="249">
                  <c:v>19.999999999999915</c:v>
                </c:pt>
              </c:numCache>
            </c:numRef>
          </c:xVal>
          <c:yVal>
            <c:numRef>
              <c:f>'51285_Duty'!$AO$129:$AO$378</c:f>
              <c:numCache>
                <c:formatCode>0.0000_);[Red]\(0.0000\)</c:formatCode>
                <c:ptCount val="250"/>
                <c:pt idx="0">
                  <c:v>3.8000000000000003</c:v>
                </c:pt>
                <c:pt idx="1">
                  <c:v>3.8000000000000003</c:v>
                </c:pt>
                <c:pt idx="2">
                  <c:v>3.8000000000000003</c:v>
                </c:pt>
                <c:pt idx="3">
                  <c:v>3.8000000000000003</c:v>
                </c:pt>
                <c:pt idx="4">
                  <c:v>3.8000000000000003</c:v>
                </c:pt>
                <c:pt idx="5">
                  <c:v>3.8000000000000003</c:v>
                </c:pt>
                <c:pt idx="6">
                  <c:v>3.8000000000000003</c:v>
                </c:pt>
                <c:pt idx="7">
                  <c:v>3.8000000000000003</c:v>
                </c:pt>
                <c:pt idx="8">
                  <c:v>3.8000000000000003</c:v>
                </c:pt>
                <c:pt idx="9">
                  <c:v>3.8000000000000003</c:v>
                </c:pt>
                <c:pt idx="10">
                  <c:v>3.8000000000000003</c:v>
                </c:pt>
                <c:pt idx="11">
                  <c:v>3.8000000000000003</c:v>
                </c:pt>
                <c:pt idx="12">
                  <c:v>3.8000000000000003</c:v>
                </c:pt>
                <c:pt idx="13">
                  <c:v>3.8000000000000003</c:v>
                </c:pt>
                <c:pt idx="14">
                  <c:v>3.8000000000000003</c:v>
                </c:pt>
                <c:pt idx="15">
                  <c:v>3.8000000000000003</c:v>
                </c:pt>
                <c:pt idx="16">
                  <c:v>3.8000000000000003</c:v>
                </c:pt>
                <c:pt idx="17">
                  <c:v>3.8000000000000003</c:v>
                </c:pt>
                <c:pt idx="18">
                  <c:v>3.8000000000000003</c:v>
                </c:pt>
                <c:pt idx="19">
                  <c:v>3.8000000000000003</c:v>
                </c:pt>
                <c:pt idx="20">
                  <c:v>3.8000000000000003</c:v>
                </c:pt>
                <c:pt idx="21">
                  <c:v>3.8000000000000003</c:v>
                </c:pt>
                <c:pt idx="22">
                  <c:v>3.8000000000000003</c:v>
                </c:pt>
                <c:pt idx="23">
                  <c:v>3.8000000000000003</c:v>
                </c:pt>
                <c:pt idx="24">
                  <c:v>3.8000000000000003</c:v>
                </c:pt>
                <c:pt idx="25">
                  <c:v>3.8000000000000003</c:v>
                </c:pt>
                <c:pt idx="26">
                  <c:v>3.8000000000000003</c:v>
                </c:pt>
                <c:pt idx="27">
                  <c:v>3.8000000000000003</c:v>
                </c:pt>
                <c:pt idx="28">
                  <c:v>3.8000000000000003</c:v>
                </c:pt>
                <c:pt idx="29">
                  <c:v>3.8000000000000003</c:v>
                </c:pt>
                <c:pt idx="30">
                  <c:v>3.8000000000000003</c:v>
                </c:pt>
                <c:pt idx="31">
                  <c:v>3.8000000000000003</c:v>
                </c:pt>
                <c:pt idx="32">
                  <c:v>3.8000000000000003</c:v>
                </c:pt>
                <c:pt idx="33">
                  <c:v>3.8000000000000003</c:v>
                </c:pt>
                <c:pt idx="34">
                  <c:v>3.8000000000000003</c:v>
                </c:pt>
                <c:pt idx="35">
                  <c:v>3.8000000000000003</c:v>
                </c:pt>
                <c:pt idx="36">
                  <c:v>3.8000000000000003</c:v>
                </c:pt>
                <c:pt idx="37">
                  <c:v>3.8000000000000003</c:v>
                </c:pt>
                <c:pt idx="38">
                  <c:v>3.8000000000000003</c:v>
                </c:pt>
                <c:pt idx="39">
                  <c:v>3.8000000000000003</c:v>
                </c:pt>
                <c:pt idx="40">
                  <c:v>3.8000000000000003</c:v>
                </c:pt>
                <c:pt idx="41">
                  <c:v>3.8000000000000003</c:v>
                </c:pt>
                <c:pt idx="42">
                  <c:v>3.8000000000000003</c:v>
                </c:pt>
                <c:pt idx="43">
                  <c:v>3.8000000000000003</c:v>
                </c:pt>
                <c:pt idx="44">
                  <c:v>3.8000000000000003</c:v>
                </c:pt>
                <c:pt idx="45">
                  <c:v>3.8000000000000003</c:v>
                </c:pt>
                <c:pt idx="46">
                  <c:v>3.8000000000000003</c:v>
                </c:pt>
                <c:pt idx="47">
                  <c:v>3.8000000000000003</c:v>
                </c:pt>
                <c:pt idx="48">
                  <c:v>3.8000000000000003</c:v>
                </c:pt>
                <c:pt idx="49">
                  <c:v>3.8000000000000003</c:v>
                </c:pt>
                <c:pt idx="50">
                  <c:v>3.8000000000000003</c:v>
                </c:pt>
                <c:pt idx="51">
                  <c:v>3.8000000000000003</c:v>
                </c:pt>
                <c:pt idx="52">
                  <c:v>3.8000000000000003</c:v>
                </c:pt>
                <c:pt idx="53">
                  <c:v>3.8000000000000003</c:v>
                </c:pt>
                <c:pt idx="54">
                  <c:v>3.8000000000000003</c:v>
                </c:pt>
                <c:pt idx="55">
                  <c:v>3.8000000000000003</c:v>
                </c:pt>
                <c:pt idx="56">
                  <c:v>3.8000000000000003</c:v>
                </c:pt>
                <c:pt idx="57">
                  <c:v>3.8000000000000003</c:v>
                </c:pt>
                <c:pt idx="58">
                  <c:v>3.8000000000000003</c:v>
                </c:pt>
                <c:pt idx="59">
                  <c:v>3.8000000000000003</c:v>
                </c:pt>
                <c:pt idx="60">
                  <c:v>3.8000000000000003</c:v>
                </c:pt>
                <c:pt idx="61">
                  <c:v>3.8000000000000003</c:v>
                </c:pt>
                <c:pt idx="62">
                  <c:v>3.8000000000000003</c:v>
                </c:pt>
                <c:pt idx="63">
                  <c:v>3.8000000000000003</c:v>
                </c:pt>
                <c:pt idx="64">
                  <c:v>3.8000000000000003</c:v>
                </c:pt>
                <c:pt idx="65">
                  <c:v>3.8000000000000003</c:v>
                </c:pt>
                <c:pt idx="66">
                  <c:v>3.8000000000000003</c:v>
                </c:pt>
                <c:pt idx="67">
                  <c:v>3.8000000000000003</c:v>
                </c:pt>
                <c:pt idx="68">
                  <c:v>3.8000000000000003</c:v>
                </c:pt>
                <c:pt idx="69">
                  <c:v>3.8000000000000003</c:v>
                </c:pt>
                <c:pt idx="70">
                  <c:v>3.8000000000000003</c:v>
                </c:pt>
                <c:pt idx="71">
                  <c:v>3.8000000000000003</c:v>
                </c:pt>
                <c:pt idx="72">
                  <c:v>3.8000000000000003</c:v>
                </c:pt>
                <c:pt idx="73">
                  <c:v>3.8000000000000003</c:v>
                </c:pt>
                <c:pt idx="74">
                  <c:v>3.8000000000000003</c:v>
                </c:pt>
                <c:pt idx="75">
                  <c:v>3.8000000000000003</c:v>
                </c:pt>
                <c:pt idx="76">
                  <c:v>3.8000000000000003</c:v>
                </c:pt>
                <c:pt idx="77">
                  <c:v>3.8000000000000003</c:v>
                </c:pt>
                <c:pt idx="78">
                  <c:v>3.8000000000000003</c:v>
                </c:pt>
                <c:pt idx="79">
                  <c:v>3.8000000000000003</c:v>
                </c:pt>
                <c:pt idx="80">
                  <c:v>3.8000000000000003</c:v>
                </c:pt>
                <c:pt idx="81">
                  <c:v>3.8000000000000003</c:v>
                </c:pt>
                <c:pt idx="82">
                  <c:v>3.8000000000000003</c:v>
                </c:pt>
                <c:pt idx="83">
                  <c:v>3.8000000000000003</c:v>
                </c:pt>
                <c:pt idx="84">
                  <c:v>3.8000000000000003</c:v>
                </c:pt>
                <c:pt idx="85">
                  <c:v>3.8000000000000003</c:v>
                </c:pt>
                <c:pt idx="86">
                  <c:v>3.8000000000000003</c:v>
                </c:pt>
                <c:pt idx="87">
                  <c:v>3.8000000000000003</c:v>
                </c:pt>
                <c:pt idx="88">
                  <c:v>3.8000000000000003</c:v>
                </c:pt>
                <c:pt idx="89">
                  <c:v>3.8000000000000003</c:v>
                </c:pt>
                <c:pt idx="90">
                  <c:v>3.8000000000000003</c:v>
                </c:pt>
                <c:pt idx="91">
                  <c:v>3.8000000000000003</c:v>
                </c:pt>
                <c:pt idx="92">
                  <c:v>3.8000000000000003</c:v>
                </c:pt>
                <c:pt idx="93">
                  <c:v>3.8000000000000003</c:v>
                </c:pt>
                <c:pt idx="94">
                  <c:v>3.8000000000000003</c:v>
                </c:pt>
                <c:pt idx="95">
                  <c:v>3.8000000000000003</c:v>
                </c:pt>
                <c:pt idx="96">
                  <c:v>3.8000000000000003</c:v>
                </c:pt>
                <c:pt idx="97">
                  <c:v>3.8000000000000003</c:v>
                </c:pt>
                <c:pt idx="98">
                  <c:v>3.8000000000000003</c:v>
                </c:pt>
                <c:pt idx="99">
                  <c:v>3.8000000000000003</c:v>
                </c:pt>
                <c:pt idx="100">
                  <c:v>3.8000000000000003</c:v>
                </c:pt>
                <c:pt idx="101">
                  <c:v>3.8000000000000003</c:v>
                </c:pt>
                <c:pt idx="102">
                  <c:v>3.8000000000000003</c:v>
                </c:pt>
                <c:pt idx="103">
                  <c:v>3.8000000000000003</c:v>
                </c:pt>
                <c:pt idx="104">
                  <c:v>3.8000000000000003</c:v>
                </c:pt>
                <c:pt idx="105">
                  <c:v>3.8000000000000003</c:v>
                </c:pt>
                <c:pt idx="106">
                  <c:v>3.8000000000000003</c:v>
                </c:pt>
                <c:pt idx="107">
                  <c:v>3.8000000000000003</c:v>
                </c:pt>
                <c:pt idx="108">
                  <c:v>3.8000000000000003</c:v>
                </c:pt>
                <c:pt idx="109">
                  <c:v>3.8000000000000003</c:v>
                </c:pt>
                <c:pt idx="110">
                  <c:v>3.8000000000000003</c:v>
                </c:pt>
                <c:pt idx="111">
                  <c:v>3.8000000000000003</c:v>
                </c:pt>
                <c:pt idx="112">
                  <c:v>3.8000000000000003</c:v>
                </c:pt>
                <c:pt idx="113">
                  <c:v>3.8000000000000003</c:v>
                </c:pt>
                <c:pt idx="114">
                  <c:v>3.8000000000000003</c:v>
                </c:pt>
                <c:pt idx="115">
                  <c:v>3.8000000000000003</c:v>
                </c:pt>
                <c:pt idx="116">
                  <c:v>3.8000000000000003</c:v>
                </c:pt>
                <c:pt idx="117">
                  <c:v>3.8000000000000003</c:v>
                </c:pt>
                <c:pt idx="118">
                  <c:v>3.8000000000000003</c:v>
                </c:pt>
                <c:pt idx="119">
                  <c:v>3.8000000000000003</c:v>
                </c:pt>
                <c:pt idx="120">
                  <c:v>3.8000000000000003</c:v>
                </c:pt>
                <c:pt idx="121">
                  <c:v>3.8000000000000003</c:v>
                </c:pt>
                <c:pt idx="122">
                  <c:v>3.8000000000000003</c:v>
                </c:pt>
                <c:pt idx="123">
                  <c:v>3.8000000000000003</c:v>
                </c:pt>
                <c:pt idx="124">
                  <c:v>3.8000000000000003</c:v>
                </c:pt>
                <c:pt idx="125">
                  <c:v>3.8000000000000003</c:v>
                </c:pt>
                <c:pt idx="126">
                  <c:v>3.8000000000000003</c:v>
                </c:pt>
                <c:pt idx="127">
                  <c:v>3.8000000000000003</c:v>
                </c:pt>
                <c:pt idx="128">
                  <c:v>3.8000000000000003</c:v>
                </c:pt>
                <c:pt idx="129">
                  <c:v>3.8000000000000003</c:v>
                </c:pt>
                <c:pt idx="130">
                  <c:v>3.8000000000000003</c:v>
                </c:pt>
                <c:pt idx="131">
                  <c:v>3.8000000000000003</c:v>
                </c:pt>
                <c:pt idx="132">
                  <c:v>3.8000000000000003</c:v>
                </c:pt>
                <c:pt idx="133">
                  <c:v>3.8000000000000003</c:v>
                </c:pt>
                <c:pt idx="134">
                  <c:v>3.8000000000000003</c:v>
                </c:pt>
                <c:pt idx="135">
                  <c:v>3.8000000000000003</c:v>
                </c:pt>
                <c:pt idx="136">
                  <c:v>3.8000000000000003</c:v>
                </c:pt>
                <c:pt idx="137">
                  <c:v>3.8000000000000003</c:v>
                </c:pt>
                <c:pt idx="138">
                  <c:v>3.8000000000000003</c:v>
                </c:pt>
                <c:pt idx="139">
                  <c:v>3.8000000000000003</c:v>
                </c:pt>
                <c:pt idx="140">
                  <c:v>3.8000000000000003</c:v>
                </c:pt>
                <c:pt idx="141">
                  <c:v>3.8000000000000003</c:v>
                </c:pt>
                <c:pt idx="142">
                  <c:v>3.8000000000000003</c:v>
                </c:pt>
                <c:pt idx="143">
                  <c:v>3.8000000000000003</c:v>
                </c:pt>
                <c:pt idx="144">
                  <c:v>3.8000000000000003</c:v>
                </c:pt>
                <c:pt idx="145">
                  <c:v>3.8000000000000003</c:v>
                </c:pt>
                <c:pt idx="146">
                  <c:v>3.8000000000000003</c:v>
                </c:pt>
                <c:pt idx="147">
                  <c:v>3.8000000000000003</c:v>
                </c:pt>
                <c:pt idx="148">
                  <c:v>3.8000000000000003</c:v>
                </c:pt>
                <c:pt idx="149">
                  <c:v>3.8000000000000003</c:v>
                </c:pt>
                <c:pt idx="150">
                  <c:v>3.8000000000000003</c:v>
                </c:pt>
                <c:pt idx="151">
                  <c:v>3.8000000000000003</c:v>
                </c:pt>
                <c:pt idx="152">
                  <c:v>3.8000000000000003</c:v>
                </c:pt>
                <c:pt idx="153">
                  <c:v>3.8000000000000003</c:v>
                </c:pt>
                <c:pt idx="154">
                  <c:v>3.8000000000000003</c:v>
                </c:pt>
                <c:pt idx="155">
                  <c:v>3.8000000000000003</c:v>
                </c:pt>
                <c:pt idx="156">
                  <c:v>3.8000000000000003</c:v>
                </c:pt>
                <c:pt idx="157">
                  <c:v>3.8000000000000003</c:v>
                </c:pt>
                <c:pt idx="158">
                  <c:v>3.8000000000000003</c:v>
                </c:pt>
                <c:pt idx="159">
                  <c:v>3.8000000000000003</c:v>
                </c:pt>
                <c:pt idx="160">
                  <c:v>3.8000000000000003</c:v>
                </c:pt>
                <c:pt idx="161">
                  <c:v>3.8000000000000003</c:v>
                </c:pt>
                <c:pt idx="162">
                  <c:v>3.8000000000000003</c:v>
                </c:pt>
                <c:pt idx="163">
                  <c:v>3.8000000000000003</c:v>
                </c:pt>
                <c:pt idx="164">
                  <c:v>3.8000000000000003</c:v>
                </c:pt>
                <c:pt idx="165">
                  <c:v>3.8000000000000003</c:v>
                </c:pt>
                <c:pt idx="166">
                  <c:v>3.8000000000000003</c:v>
                </c:pt>
                <c:pt idx="167">
                  <c:v>3.8000000000000003</c:v>
                </c:pt>
                <c:pt idx="168">
                  <c:v>3.8000000000000003</c:v>
                </c:pt>
                <c:pt idx="169">
                  <c:v>3.8000000000000003</c:v>
                </c:pt>
                <c:pt idx="170">
                  <c:v>3.8000000000000003</c:v>
                </c:pt>
                <c:pt idx="171">
                  <c:v>3.8000000000000003</c:v>
                </c:pt>
                <c:pt idx="172">
                  <c:v>3.8000000000000003</c:v>
                </c:pt>
                <c:pt idx="173">
                  <c:v>3.8000000000000003</c:v>
                </c:pt>
                <c:pt idx="174">
                  <c:v>3.8000000000000003</c:v>
                </c:pt>
                <c:pt idx="175">
                  <c:v>3.8000000000000003</c:v>
                </c:pt>
                <c:pt idx="176">
                  <c:v>3.8000000000000003</c:v>
                </c:pt>
                <c:pt idx="177">
                  <c:v>3.8000000000000003</c:v>
                </c:pt>
                <c:pt idx="178">
                  <c:v>3.8000000000000003</c:v>
                </c:pt>
                <c:pt idx="179">
                  <c:v>3.8000000000000003</c:v>
                </c:pt>
                <c:pt idx="180">
                  <c:v>3.8000000000000003</c:v>
                </c:pt>
                <c:pt idx="181">
                  <c:v>3.8000000000000003</c:v>
                </c:pt>
                <c:pt idx="182">
                  <c:v>3.8000000000000003</c:v>
                </c:pt>
                <c:pt idx="183">
                  <c:v>3.8000000000000003</c:v>
                </c:pt>
                <c:pt idx="184">
                  <c:v>3.8000000000000003</c:v>
                </c:pt>
                <c:pt idx="185">
                  <c:v>3.8000000000000003</c:v>
                </c:pt>
                <c:pt idx="186">
                  <c:v>3.8000000000000003</c:v>
                </c:pt>
                <c:pt idx="187">
                  <c:v>3.8000000000000003</c:v>
                </c:pt>
                <c:pt idx="188">
                  <c:v>3.8000000000000003</c:v>
                </c:pt>
                <c:pt idx="189">
                  <c:v>3.8000000000000003</c:v>
                </c:pt>
                <c:pt idx="190">
                  <c:v>3.8000000000000003</c:v>
                </c:pt>
                <c:pt idx="191">
                  <c:v>3.8000000000000003</c:v>
                </c:pt>
                <c:pt idx="192">
                  <c:v>3.8000000000000003</c:v>
                </c:pt>
                <c:pt idx="193">
                  <c:v>3.8000000000000003</c:v>
                </c:pt>
                <c:pt idx="194">
                  <c:v>3.8000000000000003</c:v>
                </c:pt>
                <c:pt idx="195">
                  <c:v>3.8000000000000003</c:v>
                </c:pt>
                <c:pt idx="196">
                  <c:v>3.8000000000000003</c:v>
                </c:pt>
                <c:pt idx="197">
                  <c:v>3.8000000000000003</c:v>
                </c:pt>
                <c:pt idx="198">
                  <c:v>3.8000000000000003</c:v>
                </c:pt>
                <c:pt idx="199">
                  <c:v>3.8000000000000003</c:v>
                </c:pt>
                <c:pt idx="200">
                  <c:v>3.8000000000000003</c:v>
                </c:pt>
                <c:pt idx="201">
                  <c:v>3.8000000000000003</c:v>
                </c:pt>
                <c:pt idx="202">
                  <c:v>3.8000000000000003</c:v>
                </c:pt>
                <c:pt idx="203">
                  <c:v>3.8000000000000003</c:v>
                </c:pt>
                <c:pt idx="204">
                  <c:v>3.8000000000000003</c:v>
                </c:pt>
                <c:pt idx="205">
                  <c:v>3.8000000000000003</c:v>
                </c:pt>
                <c:pt idx="206">
                  <c:v>3.8000000000000003</c:v>
                </c:pt>
                <c:pt idx="207">
                  <c:v>3.8000000000000003</c:v>
                </c:pt>
                <c:pt idx="208">
                  <c:v>3.8000000000000003</c:v>
                </c:pt>
                <c:pt idx="209">
                  <c:v>3.8000000000000003</c:v>
                </c:pt>
                <c:pt idx="210">
                  <c:v>3.8000000000000003</c:v>
                </c:pt>
                <c:pt idx="211">
                  <c:v>3.8000000000000003</c:v>
                </c:pt>
                <c:pt idx="212">
                  <c:v>3.8000000000000003</c:v>
                </c:pt>
                <c:pt idx="213">
                  <c:v>3.8000000000000003</c:v>
                </c:pt>
                <c:pt idx="214">
                  <c:v>3.8000000000000003</c:v>
                </c:pt>
                <c:pt idx="215">
                  <c:v>3.8000000000000003</c:v>
                </c:pt>
                <c:pt idx="216">
                  <c:v>3.8000000000000003</c:v>
                </c:pt>
                <c:pt idx="217">
                  <c:v>3.8000000000000003</c:v>
                </c:pt>
                <c:pt idx="218">
                  <c:v>3.8000000000000003</c:v>
                </c:pt>
                <c:pt idx="219">
                  <c:v>3.8000000000000003</c:v>
                </c:pt>
                <c:pt idx="220">
                  <c:v>3.8000000000000003</c:v>
                </c:pt>
                <c:pt idx="221">
                  <c:v>3.8000000000000003</c:v>
                </c:pt>
                <c:pt idx="222">
                  <c:v>3.8000000000000003</c:v>
                </c:pt>
                <c:pt idx="223">
                  <c:v>3.8000000000000003</c:v>
                </c:pt>
                <c:pt idx="224">
                  <c:v>3.8000000000000003</c:v>
                </c:pt>
                <c:pt idx="225">
                  <c:v>3.8000000000000003</c:v>
                </c:pt>
                <c:pt idx="226">
                  <c:v>3.8000000000000003</c:v>
                </c:pt>
                <c:pt idx="227">
                  <c:v>3.8000000000000003</c:v>
                </c:pt>
                <c:pt idx="228">
                  <c:v>3.8000000000000003</c:v>
                </c:pt>
                <c:pt idx="229">
                  <c:v>3.8000000000000003</c:v>
                </c:pt>
                <c:pt idx="230">
                  <c:v>3.8000000000000003</c:v>
                </c:pt>
                <c:pt idx="231">
                  <c:v>3.8000000000000003</c:v>
                </c:pt>
                <c:pt idx="232">
                  <c:v>3.8000000000000003</c:v>
                </c:pt>
                <c:pt idx="233">
                  <c:v>3.8000000000000003</c:v>
                </c:pt>
                <c:pt idx="234">
                  <c:v>3.8000000000000003</c:v>
                </c:pt>
                <c:pt idx="235">
                  <c:v>3.8000000000000003</c:v>
                </c:pt>
                <c:pt idx="236">
                  <c:v>3.8000000000000003</c:v>
                </c:pt>
                <c:pt idx="237">
                  <c:v>3.8000000000000003</c:v>
                </c:pt>
                <c:pt idx="238">
                  <c:v>3.8000000000000003</c:v>
                </c:pt>
                <c:pt idx="239">
                  <c:v>3.8000000000000003</c:v>
                </c:pt>
                <c:pt idx="240">
                  <c:v>3.8000000000000003</c:v>
                </c:pt>
                <c:pt idx="241">
                  <c:v>3.8000000000000003</c:v>
                </c:pt>
                <c:pt idx="242">
                  <c:v>3.8000000000000003</c:v>
                </c:pt>
                <c:pt idx="243">
                  <c:v>3.8000000000000003</c:v>
                </c:pt>
                <c:pt idx="244">
                  <c:v>3.8000000000000003</c:v>
                </c:pt>
                <c:pt idx="245">
                  <c:v>3.8000000000000003</c:v>
                </c:pt>
                <c:pt idx="246">
                  <c:v>3.8000000000000003</c:v>
                </c:pt>
                <c:pt idx="247">
                  <c:v>3.8000000000000003</c:v>
                </c:pt>
                <c:pt idx="248">
                  <c:v>3.8000000000000003</c:v>
                </c:pt>
                <c:pt idx="249">
                  <c:v>3.8000000000000003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'51285_Duty'!$AP$128</c:f>
              <c:strCache>
                <c:ptCount val="1"/>
                <c:pt idx="0">
                  <c:v>UVLO-OFF_max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ysDash"/>
            </a:ln>
          </c:spPr>
          <c:marker>
            <c:symbol val="none"/>
          </c:marker>
          <c:xVal>
            <c:numRef>
              <c:f>'51285_Duty'!$B$129:$B$378</c:f>
              <c:numCache>
                <c:formatCode>0.00_);[Red]\(0.00\)</c:formatCode>
                <c:ptCount val="250"/>
                <c:pt idx="0">
                  <c:v>3.5</c:v>
                </c:pt>
                <c:pt idx="1">
                  <c:v>3.52</c:v>
                </c:pt>
                <c:pt idx="2">
                  <c:v>3.54</c:v>
                </c:pt>
                <c:pt idx="3">
                  <c:v>3.56</c:v>
                </c:pt>
                <c:pt idx="4">
                  <c:v>3.58</c:v>
                </c:pt>
                <c:pt idx="5">
                  <c:v>3.6</c:v>
                </c:pt>
                <c:pt idx="6">
                  <c:v>3.62</c:v>
                </c:pt>
                <c:pt idx="7">
                  <c:v>3.64</c:v>
                </c:pt>
                <c:pt idx="8">
                  <c:v>3.66</c:v>
                </c:pt>
                <c:pt idx="9">
                  <c:v>3.68</c:v>
                </c:pt>
                <c:pt idx="10">
                  <c:v>3.7</c:v>
                </c:pt>
                <c:pt idx="11">
                  <c:v>3.72</c:v>
                </c:pt>
                <c:pt idx="12">
                  <c:v>3.74</c:v>
                </c:pt>
                <c:pt idx="13">
                  <c:v>3.7600000000000002</c:v>
                </c:pt>
                <c:pt idx="14">
                  <c:v>3.7800000000000002</c:v>
                </c:pt>
                <c:pt idx="15">
                  <c:v>3.8000000000000003</c:v>
                </c:pt>
                <c:pt idx="16">
                  <c:v>3.8200000000000003</c:v>
                </c:pt>
                <c:pt idx="17">
                  <c:v>3.8400000000000003</c:v>
                </c:pt>
                <c:pt idx="18">
                  <c:v>3.8600000000000003</c:v>
                </c:pt>
                <c:pt idx="19">
                  <c:v>3.8800000000000003</c:v>
                </c:pt>
                <c:pt idx="20">
                  <c:v>3.9000000000000004</c:v>
                </c:pt>
                <c:pt idx="21">
                  <c:v>3.9200000000000004</c:v>
                </c:pt>
                <c:pt idx="22">
                  <c:v>3.9400000000000004</c:v>
                </c:pt>
                <c:pt idx="23">
                  <c:v>3.9600000000000004</c:v>
                </c:pt>
                <c:pt idx="24">
                  <c:v>3.9800000000000004</c:v>
                </c:pt>
                <c:pt idx="25">
                  <c:v>4</c:v>
                </c:pt>
                <c:pt idx="26">
                  <c:v>4.0199999999999996</c:v>
                </c:pt>
                <c:pt idx="27">
                  <c:v>4.0399999999999991</c:v>
                </c:pt>
                <c:pt idx="28">
                  <c:v>4.0599999999999987</c:v>
                </c:pt>
                <c:pt idx="29">
                  <c:v>4.0799999999999983</c:v>
                </c:pt>
                <c:pt idx="30">
                  <c:v>4.0999999999999979</c:v>
                </c:pt>
                <c:pt idx="31">
                  <c:v>4.1199999999999974</c:v>
                </c:pt>
                <c:pt idx="32">
                  <c:v>4.139999999999997</c:v>
                </c:pt>
                <c:pt idx="33">
                  <c:v>4.1599999999999966</c:v>
                </c:pt>
                <c:pt idx="34">
                  <c:v>4.1799999999999962</c:v>
                </c:pt>
                <c:pt idx="35">
                  <c:v>4.1999999999999957</c:v>
                </c:pt>
                <c:pt idx="36">
                  <c:v>4.2199999999999953</c:v>
                </c:pt>
                <c:pt idx="37">
                  <c:v>4.2399999999999949</c:v>
                </c:pt>
                <c:pt idx="38">
                  <c:v>4.2599999999999945</c:v>
                </c:pt>
                <c:pt idx="39">
                  <c:v>4.279999999999994</c:v>
                </c:pt>
                <c:pt idx="40">
                  <c:v>4.2999999999999936</c:v>
                </c:pt>
                <c:pt idx="41">
                  <c:v>4.3199999999999932</c:v>
                </c:pt>
                <c:pt idx="42">
                  <c:v>4.3399999999999928</c:v>
                </c:pt>
                <c:pt idx="43">
                  <c:v>4.3599999999999923</c:v>
                </c:pt>
                <c:pt idx="44">
                  <c:v>4.3799999999999919</c:v>
                </c:pt>
                <c:pt idx="45">
                  <c:v>4.3999999999999915</c:v>
                </c:pt>
                <c:pt idx="46">
                  <c:v>4.419999999999991</c:v>
                </c:pt>
                <c:pt idx="47">
                  <c:v>4.4399999999999906</c:v>
                </c:pt>
                <c:pt idx="48">
                  <c:v>4.4599999999999902</c:v>
                </c:pt>
                <c:pt idx="49">
                  <c:v>4.4799999999999898</c:v>
                </c:pt>
                <c:pt idx="50">
                  <c:v>4.4999999999999893</c:v>
                </c:pt>
                <c:pt idx="51">
                  <c:v>4.5199999999999889</c:v>
                </c:pt>
                <c:pt idx="52">
                  <c:v>4.5399999999999885</c:v>
                </c:pt>
                <c:pt idx="53">
                  <c:v>4.5599999999999881</c:v>
                </c:pt>
                <c:pt idx="54">
                  <c:v>4.5799999999999876</c:v>
                </c:pt>
                <c:pt idx="55">
                  <c:v>4.5999999999999872</c:v>
                </c:pt>
                <c:pt idx="56">
                  <c:v>4.6199999999999868</c:v>
                </c:pt>
                <c:pt idx="57">
                  <c:v>4.6399999999999864</c:v>
                </c:pt>
                <c:pt idx="58">
                  <c:v>4.6599999999999859</c:v>
                </c:pt>
                <c:pt idx="59">
                  <c:v>4.6799999999999855</c:v>
                </c:pt>
                <c:pt idx="60">
                  <c:v>4.6999999999999851</c:v>
                </c:pt>
                <c:pt idx="61">
                  <c:v>4.7199999999999847</c:v>
                </c:pt>
                <c:pt idx="62">
                  <c:v>4.7399999999999842</c:v>
                </c:pt>
                <c:pt idx="63">
                  <c:v>4.7599999999999838</c:v>
                </c:pt>
                <c:pt idx="64">
                  <c:v>4.7799999999999834</c:v>
                </c:pt>
                <c:pt idx="65">
                  <c:v>4.7999999999999829</c:v>
                </c:pt>
                <c:pt idx="66">
                  <c:v>4.8199999999999825</c:v>
                </c:pt>
                <c:pt idx="67">
                  <c:v>4.8399999999999821</c:v>
                </c:pt>
                <c:pt idx="68">
                  <c:v>4.8599999999999817</c:v>
                </c:pt>
                <c:pt idx="69">
                  <c:v>4.8799999999999812</c:v>
                </c:pt>
                <c:pt idx="70">
                  <c:v>4.8999999999999808</c:v>
                </c:pt>
                <c:pt idx="71">
                  <c:v>4.9199999999999804</c:v>
                </c:pt>
                <c:pt idx="72">
                  <c:v>4.93999999999998</c:v>
                </c:pt>
                <c:pt idx="73">
                  <c:v>4.9599999999999795</c:v>
                </c:pt>
                <c:pt idx="74">
                  <c:v>4.9799999999999791</c:v>
                </c:pt>
                <c:pt idx="75">
                  <c:v>4.9999999999999787</c:v>
                </c:pt>
                <c:pt idx="76">
                  <c:v>5.0199999999999783</c:v>
                </c:pt>
                <c:pt idx="77">
                  <c:v>5.0399999999999778</c:v>
                </c:pt>
                <c:pt idx="78">
                  <c:v>5.0599999999999774</c:v>
                </c:pt>
                <c:pt idx="79">
                  <c:v>5.079999999999977</c:v>
                </c:pt>
                <c:pt idx="80">
                  <c:v>5.0999999999999766</c:v>
                </c:pt>
                <c:pt idx="81">
                  <c:v>5.1199999999999761</c:v>
                </c:pt>
                <c:pt idx="82">
                  <c:v>5.1399999999999757</c:v>
                </c:pt>
                <c:pt idx="83">
                  <c:v>5.1599999999999753</c:v>
                </c:pt>
                <c:pt idx="84">
                  <c:v>5.1799999999999748</c:v>
                </c:pt>
                <c:pt idx="85">
                  <c:v>5.1999999999999744</c:v>
                </c:pt>
                <c:pt idx="86">
                  <c:v>5.219999999999974</c:v>
                </c:pt>
                <c:pt idx="87">
                  <c:v>5.2399999999999736</c:v>
                </c:pt>
                <c:pt idx="88">
                  <c:v>5.2599999999999731</c:v>
                </c:pt>
                <c:pt idx="89">
                  <c:v>5.2799999999999727</c:v>
                </c:pt>
                <c:pt idx="90">
                  <c:v>5.2999999999999723</c:v>
                </c:pt>
                <c:pt idx="91">
                  <c:v>5.3199999999999719</c:v>
                </c:pt>
                <c:pt idx="92">
                  <c:v>5.3399999999999714</c:v>
                </c:pt>
                <c:pt idx="93">
                  <c:v>5.359999999999971</c:v>
                </c:pt>
                <c:pt idx="94">
                  <c:v>5.3799999999999706</c:v>
                </c:pt>
                <c:pt idx="95">
                  <c:v>5.3999999999999702</c:v>
                </c:pt>
                <c:pt idx="96">
                  <c:v>5.4199999999999697</c:v>
                </c:pt>
                <c:pt idx="97">
                  <c:v>5.4399999999999693</c:v>
                </c:pt>
                <c:pt idx="98">
                  <c:v>5.4599999999999689</c:v>
                </c:pt>
                <c:pt idx="99">
                  <c:v>5.4799999999999685</c:v>
                </c:pt>
                <c:pt idx="100">
                  <c:v>5.499999999999968</c:v>
                </c:pt>
                <c:pt idx="101">
                  <c:v>5.5199999999999676</c:v>
                </c:pt>
                <c:pt idx="102">
                  <c:v>5.5399999999999672</c:v>
                </c:pt>
                <c:pt idx="103">
                  <c:v>5.5599999999999667</c:v>
                </c:pt>
                <c:pt idx="104">
                  <c:v>5.5799999999999663</c:v>
                </c:pt>
                <c:pt idx="105">
                  <c:v>5.5999999999999659</c:v>
                </c:pt>
                <c:pt idx="106">
                  <c:v>5.6199999999999655</c:v>
                </c:pt>
                <c:pt idx="107">
                  <c:v>5.639999999999965</c:v>
                </c:pt>
                <c:pt idx="108">
                  <c:v>5.6599999999999646</c:v>
                </c:pt>
                <c:pt idx="109">
                  <c:v>5.6799999999999642</c:v>
                </c:pt>
                <c:pt idx="110">
                  <c:v>5.6999999999999638</c:v>
                </c:pt>
                <c:pt idx="111">
                  <c:v>5.7199999999999633</c:v>
                </c:pt>
                <c:pt idx="112">
                  <c:v>5.7399999999999629</c:v>
                </c:pt>
                <c:pt idx="113">
                  <c:v>5.7599999999999625</c:v>
                </c:pt>
                <c:pt idx="114">
                  <c:v>5.7799999999999621</c:v>
                </c:pt>
                <c:pt idx="115">
                  <c:v>5.7999999999999616</c:v>
                </c:pt>
                <c:pt idx="116">
                  <c:v>5.8199999999999612</c:v>
                </c:pt>
                <c:pt idx="117">
                  <c:v>5.8399999999999608</c:v>
                </c:pt>
                <c:pt idx="118">
                  <c:v>5.8599999999999604</c:v>
                </c:pt>
                <c:pt idx="119">
                  <c:v>5.8799999999999599</c:v>
                </c:pt>
                <c:pt idx="120">
                  <c:v>5.8999999999999595</c:v>
                </c:pt>
                <c:pt idx="121">
                  <c:v>5.9199999999999591</c:v>
                </c:pt>
                <c:pt idx="122">
                  <c:v>5.9399999999999586</c:v>
                </c:pt>
                <c:pt idx="123">
                  <c:v>5.9599999999999582</c:v>
                </c:pt>
                <c:pt idx="124">
                  <c:v>5.9799999999999578</c:v>
                </c:pt>
                <c:pt idx="125">
                  <c:v>5.9999999999999574</c:v>
                </c:pt>
                <c:pt idx="126">
                  <c:v>6.0199999999999569</c:v>
                </c:pt>
                <c:pt idx="127">
                  <c:v>6.0399999999999565</c:v>
                </c:pt>
                <c:pt idx="128">
                  <c:v>6.0599999999999561</c:v>
                </c:pt>
                <c:pt idx="129">
                  <c:v>6.0799999999999557</c:v>
                </c:pt>
                <c:pt idx="130">
                  <c:v>6.0999999999999552</c:v>
                </c:pt>
                <c:pt idx="131">
                  <c:v>6.1199999999999548</c:v>
                </c:pt>
                <c:pt idx="132">
                  <c:v>6.1399999999999544</c:v>
                </c:pt>
                <c:pt idx="133">
                  <c:v>6.159999999999954</c:v>
                </c:pt>
                <c:pt idx="134">
                  <c:v>6.1799999999999535</c:v>
                </c:pt>
                <c:pt idx="135">
                  <c:v>6.1999999999999531</c:v>
                </c:pt>
                <c:pt idx="136">
                  <c:v>6.2199999999999527</c:v>
                </c:pt>
                <c:pt idx="137">
                  <c:v>6.2399999999999523</c:v>
                </c:pt>
                <c:pt idx="138">
                  <c:v>6.2599999999999518</c:v>
                </c:pt>
                <c:pt idx="139">
                  <c:v>6.2799999999999514</c:v>
                </c:pt>
                <c:pt idx="140">
                  <c:v>6.299999999999951</c:v>
                </c:pt>
                <c:pt idx="141">
                  <c:v>6.3199999999999505</c:v>
                </c:pt>
                <c:pt idx="142">
                  <c:v>6.3399999999999501</c:v>
                </c:pt>
                <c:pt idx="143">
                  <c:v>6.3599999999999497</c:v>
                </c:pt>
                <c:pt idx="144">
                  <c:v>6.3799999999999493</c:v>
                </c:pt>
                <c:pt idx="145">
                  <c:v>6.3999999999999488</c:v>
                </c:pt>
                <c:pt idx="146">
                  <c:v>6.4199999999999484</c:v>
                </c:pt>
                <c:pt idx="147">
                  <c:v>6.439999999999948</c:v>
                </c:pt>
                <c:pt idx="148">
                  <c:v>6.4599999999999476</c:v>
                </c:pt>
                <c:pt idx="149">
                  <c:v>6.4799999999999471</c:v>
                </c:pt>
                <c:pt idx="150">
                  <c:v>6.4999999999999467</c:v>
                </c:pt>
                <c:pt idx="151">
                  <c:v>6.5199999999999463</c:v>
                </c:pt>
                <c:pt idx="152">
                  <c:v>6.5399999999999459</c:v>
                </c:pt>
                <c:pt idx="153">
                  <c:v>6.5599999999999454</c:v>
                </c:pt>
                <c:pt idx="154">
                  <c:v>6.579999999999945</c:v>
                </c:pt>
                <c:pt idx="155">
                  <c:v>6.5999999999999446</c:v>
                </c:pt>
                <c:pt idx="156">
                  <c:v>6.6199999999999442</c:v>
                </c:pt>
                <c:pt idx="157">
                  <c:v>6.6399999999999437</c:v>
                </c:pt>
                <c:pt idx="158">
                  <c:v>6.6599999999999433</c:v>
                </c:pt>
                <c:pt idx="159">
                  <c:v>6.6799999999999429</c:v>
                </c:pt>
                <c:pt idx="160">
                  <c:v>6.6999999999999424</c:v>
                </c:pt>
                <c:pt idx="161">
                  <c:v>6.719999999999942</c:v>
                </c:pt>
                <c:pt idx="162">
                  <c:v>6.7399999999999416</c:v>
                </c:pt>
                <c:pt idx="163">
                  <c:v>6.7599999999999412</c:v>
                </c:pt>
                <c:pt idx="164">
                  <c:v>6.7799999999999407</c:v>
                </c:pt>
                <c:pt idx="165">
                  <c:v>6.7999999999999403</c:v>
                </c:pt>
                <c:pt idx="166">
                  <c:v>6.8199999999999399</c:v>
                </c:pt>
                <c:pt idx="167">
                  <c:v>6.8399999999999395</c:v>
                </c:pt>
                <c:pt idx="168">
                  <c:v>6.859999999999939</c:v>
                </c:pt>
                <c:pt idx="169">
                  <c:v>6.8799999999999386</c:v>
                </c:pt>
                <c:pt idx="170">
                  <c:v>6.8999999999999382</c:v>
                </c:pt>
                <c:pt idx="171">
                  <c:v>6.9199999999999378</c:v>
                </c:pt>
                <c:pt idx="172">
                  <c:v>6.9399999999999373</c:v>
                </c:pt>
                <c:pt idx="173">
                  <c:v>6.9599999999999369</c:v>
                </c:pt>
                <c:pt idx="174">
                  <c:v>6.9799999999999365</c:v>
                </c:pt>
                <c:pt idx="175">
                  <c:v>6.9999999999999361</c:v>
                </c:pt>
                <c:pt idx="176">
                  <c:v>7.0199999999999356</c:v>
                </c:pt>
                <c:pt idx="177">
                  <c:v>7.0399999999999352</c:v>
                </c:pt>
                <c:pt idx="178">
                  <c:v>7.0599999999999348</c:v>
                </c:pt>
                <c:pt idx="179">
                  <c:v>7.0799999999999343</c:v>
                </c:pt>
                <c:pt idx="180">
                  <c:v>7.0999999999999339</c:v>
                </c:pt>
                <c:pt idx="181">
                  <c:v>7.1199999999999335</c:v>
                </c:pt>
                <c:pt idx="182">
                  <c:v>7.1399999999999331</c:v>
                </c:pt>
                <c:pt idx="183">
                  <c:v>7.1599999999999326</c:v>
                </c:pt>
                <c:pt idx="184">
                  <c:v>7.1799999999999322</c:v>
                </c:pt>
                <c:pt idx="185">
                  <c:v>7.1999999999999318</c:v>
                </c:pt>
                <c:pt idx="186">
                  <c:v>7.2199999999999314</c:v>
                </c:pt>
                <c:pt idx="187">
                  <c:v>7.2399999999999309</c:v>
                </c:pt>
                <c:pt idx="188">
                  <c:v>7.2599999999999305</c:v>
                </c:pt>
                <c:pt idx="189">
                  <c:v>7.2799999999999301</c:v>
                </c:pt>
                <c:pt idx="190">
                  <c:v>7.2999999999999297</c:v>
                </c:pt>
                <c:pt idx="191">
                  <c:v>7.3199999999999292</c:v>
                </c:pt>
                <c:pt idx="192">
                  <c:v>7.3399999999999288</c:v>
                </c:pt>
                <c:pt idx="193">
                  <c:v>7.3599999999999284</c:v>
                </c:pt>
                <c:pt idx="194">
                  <c:v>7.379999999999928</c:v>
                </c:pt>
                <c:pt idx="195">
                  <c:v>7.3999999999999275</c:v>
                </c:pt>
                <c:pt idx="196">
                  <c:v>7.4199999999999271</c:v>
                </c:pt>
                <c:pt idx="197">
                  <c:v>7.4399999999999267</c:v>
                </c:pt>
                <c:pt idx="198">
                  <c:v>7.4599999999999262</c:v>
                </c:pt>
                <c:pt idx="199">
                  <c:v>7.4799999999999258</c:v>
                </c:pt>
                <c:pt idx="200">
                  <c:v>7.4999999999999254</c:v>
                </c:pt>
                <c:pt idx="201">
                  <c:v>7.519999999999925</c:v>
                </c:pt>
                <c:pt idx="202">
                  <c:v>7.5399999999999245</c:v>
                </c:pt>
                <c:pt idx="203">
                  <c:v>7.5599999999999241</c:v>
                </c:pt>
                <c:pt idx="204">
                  <c:v>7.5799999999999237</c:v>
                </c:pt>
                <c:pt idx="205">
                  <c:v>7.5999999999999233</c:v>
                </c:pt>
                <c:pt idx="206">
                  <c:v>7.6199999999999228</c:v>
                </c:pt>
                <c:pt idx="207">
                  <c:v>7.6399999999999224</c:v>
                </c:pt>
                <c:pt idx="208">
                  <c:v>7.659999999999922</c:v>
                </c:pt>
                <c:pt idx="209">
                  <c:v>7.6799999999999216</c:v>
                </c:pt>
                <c:pt idx="210">
                  <c:v>7.6999999999999211</c:v>
                </c:pt>
                <c:pt idx="211">
                  <c:v>7.7199999999999207</c:v>
                </c:pt>
                <c:pt idx="212">
                  <c:v>7.7399999999999203</c:v>
                </c:pt>
                <c:pt idx="213">
                  <c:v>7.7599999999999199</c:v>
                </c:pt>
                <c:pt idx="214">
                  <c:v>7.7799999999999194</c:v>
                </c:pt>
                <c:pt idx="215">
                  <c:v>7.799999999999919</c:v>
                </c:pt>
                <c:pt idx="216">
                  <c:v>7.8199999999999186</c:v>
                </c:pt>
                <c:pt idx="217">
                  <c:v>7.8399999999999181</c:v>
                </c:pt>
                <c:pt idx="218">
                  <c:v>7.8599999999999177</c:v>
                </c:pt>
                <c:pt idx="219">
                  <c:v>7.8799999999999173</c:v>
                </c:pt>
                <c:pt idx="220">
                  <c:v>7.8999999999999169</c:v>
                </c:pt>
                <c:pt idx="221">
                  <c:v>7.9199999999999164</c:v>
                </c:pt>
                <c:pt idx="222">
                  <c:v>7.939999999999916</c:v>
                </c:pt>
                <c:pt idx="223">
                  <c:v>7.9599999999999156</c:v>
                </c:pt>
                <c:pt idx="224">
                  <c:v>7.9799999999999152</c:v>
                </c:pt>
                <c:pt idx="225">
                  <c:v>7.9999999999999147</c:v>
                </c:pt>
                <c:pt idx="226">
                  <c:v>8.4999999999999147</c:v>
                </c:pt>
                <c:pt idx="227">
                  <c:v>8.9999999999999147</c:v>
                </c:pt>
                <c:pt idx="228">
                  <c:v>9.4999999999999147</c:v>
                </c:pt>
                <c:pt idx="229">
                  <c:v>9.9999999999999147</c:v>
                </c:pt>
                <c:pt idx="230">
                  <c:v>10.499999999999915</c:v>
                </c:pt>
                <c:pt idx="231">
                  <c:v>10.999999999999915</c:v>
                </c:pt>
                <c:pt idx="232">
                  <c:v>11.499999999999915</c:v>
                </c:pt>
                <c:pt idx="233">
                  <c:v>11.999999999999915</c:v>
                </c:pt>
                <c:pt idx="234">
                  <c:v>12.499999999999915</c:v>
                </c:pt>
                <c:pt idx="235">
                  <c:v>12.999999999999915</c:v>
                </c:pt>
                <c:pt idx="236">
                  <c:v>13.499999999999915</c:v>
                </c:pt>
                <c:pt idx="237">
                  <c:v>13.999999999999915</c:v>
                </c:pt>
                <c:pt idx="238">
                  <c:v>14.499999999999915</c:v>
                </c:pt>
                <c:pt idx="239">
                  <c:v>14.999999999999915</c:v>
                </c:pt>
                <c:pt idx="240">
                  <c:v>15.499999999999915</c:v>
                </c:pt>
                <c:pt idx="241">
                  <c:v>15.999999999999915</c:v>
                </c:pt>
                <c:pt idx="242">
                  <c:v>16.499999999999915</c:v>
                </c:pt>
                <c:pt idx="243">
                  <c:v>16.999999999999915</c:v>
                </c:pt>
                <c:pt idx="244">
                  <c:v>17.499999999999915</c:v>
                </c:pt>
                <c:pt idx="245">
                  <c:v>17.999999999999915</c:v>
                </c:pt>
                <c:pt idx="246">
                  <c:v>18.499999999999915</c:v>
                </c:pt>
                <c:pt idx="247">
                  <c:v>18.999999999999915</c:v>
                </c:pt>
                <c:pt idx="248">
                  <c:v>19.499999999999915</c:v>
                </c:pt>
                <c:pt idx="249">
                  <c:v>19.999999999999915</c:v>
                </c:pt>
              </c:numCache>
            </c:numRef>
          </c:xVal>
          <c:yVal>
            <c:numRef>
              <c:f>'51285_Duty'!$AP$129:$AP$378</c:f>
              <c:numCache>
                <c:formatCode>0.0000_);[Red]\(0.0000\)</c:formatCode>
                <c:ptCount val="250"/>
                <c:pt idx="0">
                  <c:v>3.9499999999999997</c:v>
                </c:pt>
                <c:pt idx="1">
                  <c:v>3.9499999999999997</c:v>
                </c:pt>
                <c:pt idx="2">
                  <c:v>3.9499999999999997</c:v>
                </c:pt>
                <c:pt idx="3">
                  <c:v>3.9499999999999997</c:v>
                </c:pt>
                <c:pt idx="4">
                  <c:v>3.9499999999999997</c:v>
                </c:pt>
                <c:pt idx="5">
                  <c:v>3.9499999999999997</c:v>
                </c:pt>
                <c:pt idx="6">
                  <c:v>3.9499999999999997</c:v>
                </c:pt>
                <c:pt idx="7">
                  <c:v>3.9499999999999997</c:v>
                </c:pt>
                <c:pt idx="8">
                  <c:v>3.9499999999999997</c:v>
                </c:pt>
                <c:pt idx="9">
                  <c:v>3.9499999999999997</c:v>
                </c:pt>
                <c:pt idx="10">
                  <c:v>3.9499999999999997</c:v>
                </c:pt>
                <c:pt idx="11">
                  <c:v>3.9499999999999997</c:v>
                </c:pt>
                <c:pt idx="12">
                  <c:v>3.9499999999999997</c:v>
                </c:pt>
                <c:pt idx="13">
                  <c:v>3.9499999999999997</c:v>
                </c:pt>
                <c:pt idx="14">
                  <c:v>3.9499999999999997</c:v>
                </c:pt>
                <c:pt idx="15">
                  <c:v>3.9499999999999997</c:v>
                </c:pt>
                <c:pt idx="16">
                  <c:v>3.9499999999999997</c:v>
                </c:pt>
                <c:pt idx="17">
                  <c:v>3.9499999999999997</c:v>
                </c:pt>
                <c:pt idx="18">
                  <c:v>3.9499999999999997</c:v>
                </c:pt>
                <c:pt idx="19">
                  <c:v>3.9499999999999997</c:v>
                </c:pt>
                <c:pt idx="20">
                  <c:v>3.9499999999999997</c:v>
                </c:pt>
                <c:pt idx="21">
                  <c:v>3.9499999999999997</c:v>
                </c:pt>
                <c:pt idx="22">
                  <c:v>3.9499999999999997</c:v>
                </c:pt>
                <c:pt idx="23">
                  <c:v>3.9499999999999997</c:v>
                </c:pt>
                <c:pt idx="24">
                  <c:v>3.9499999999999997</c:v>
                </c:pt>
                <c:pt idx="25">
                  <c:v>3.9499999999999997</c:v>
                </c:pt>
                <c:pt idx="26">
                  <c:v>3.9499999999999997</c:v>
                </c:pt>
                <c:pt idx="27">
                  <c:v>3.9499999999999997</c:v>
                </c:pt>
                <c:pt idx="28">
                  <c:v>3.9499999999999997</c:v>
                </c:pt>
                <c:pt idx="29">
                  <c:v>3.9499999999999997</c:v>
                </c:pt>
                <c:pt idx="30">
                  <c:v>3.9499999999999997</c:v>
                </c:pt>
                <c:pt idx="31">
                  <c:v>3.9499999999999997</c:v>
                </c:pt>
                <c:pt idx="32">
                  <c:v>3.9499999999999997</c:v>
                </c:pt>
                <c:pt idx="33">
                  <c:v>3.9499999999999997</c:v>
                </c:pt>
                <c:pt idx="34">
                  <c:v>3.9499999999999997</c:v>
                </c:pt>
                <c:pt idx="35">
                  <c:v>3.9499999999999997</c:v>
                </c:pt>
                <c:pt idx="36">
                  <c:v>3.9499999999999997</c:v>
                </c:pt>
                <c:pt idx="37">
                  <c:v>3.9499999999999997</c:v>
                </c:pt>
                <c:pt idx="38">
                  <c:v>3.9499999999999997</c:v>
                </c:pt>
                <c:pt idx="39">
                  <c:v>3.9499999999999997</c:v>
                </c:pt>
                <c:pt idx="40">
                  <c:v>3.9499999999999997</c:v>
                </c:pt>
                <c:pt idx="41">
                  <c:v>3.9499999999999997</c:v>
                </c:pt>
                <c:pt idx="42">
                  <c:v>3.9499999999999997</c:v>
                </c:pt>
                <c:pt idx="43">
                  <c:v>3.9499999999999997</c:v>
                </c:pt>
                <c:pt idx="44">
                  <c:v>3.9499999999999997</c:v>
                </c:pt>
                <c:pt idx="45">
                  <c:v>3.9499999999999997</c:v>
                </c:pt>
                <c:pt idx="46">
                  <c:v>3.9499999999999997</c:v>
                </c:pt>
                <c:pt idx="47">
                  <c:v>3.9499999999999997</c:v>
                </c:pt>
                <c:pt idx="48">
                  <c:v>3.9499999999999997</c:v>
                </c:pt>
                <c:pt idx="49">
                  <c:v>3.9499999999999997</c:v>
                </c:pt>
                <c:pt idx="50">
                  <c:v>3.9499999999999997</c:v>
                </c:pt>
                <c:pt idx="51">
                  <c:v>3.9499999999999997</c:v>
                </c:pt>
                <c:pt idx="52">
                  <c:v>3.9499999999999997</c:v>
                </c:pt>
                <c:pt idx="53">
                  <c:v>3.9499999999999997</c:v>
                </c:pt>
                <c:pt idx="54">
                  <c:v>3.9499999999999997</c:v>
                </c:pt>
                <c:pt idx="55">
                  <c:v>3.9499999999999997</c:v>
                </c:pt>
                <c:pt idx="56">
                  <c:v>3.9499999999999997</c:v>
                </c:pt>
                <c:pt idx="57">
                  <c:v>3.9499999999999997</c:v>
                </c:pt>
                <c:pt idx="58">
                  <c:v>3.9499999999999997</c:v>
                </c:pt>
                <c:pt idx="59">
                  <c:v>3.9499999999999997</c:v>
                </c:pt>
                <c:pt idx="60">
                  <c:v>3.9499999999999997</c:v>
                </c:pt>
                <c:pt idx="61">
                  <c:v>3.9499999999999997</c:v>
                </c:pt>
                <c:pt idx="62">
                  <c:v>3.9499999999999997</c:v>
                </c:pt>
                <c:pt idx="63">
                  <c:v>3.9499999999999997</c:v>
                </c:pt>
                <c:pt idx="64">
                  <c:v>3.9499999999999997</c:v>
                </c:pt>
                <c:pt idx="65">
                  <c:v>3.9499999999999997</c:v>
                </c:pt>
                <c:pt idx="66">
                  <c:v>3.9499999999999997</c:v>
                </c:pt>
                <c:pt idx="67">
                  <c:v>3.9499999999999997</c:v>
                </c:pt>
                <c:pt idx="68">
                  <c:v>3.9499999999999997</c:v>
                </c:pt>
                <c:pt idx="69">
                  <c:v>3.9499999999999997</c:v>
                </c:pt>
                <c:pt idx="70">
                  <c:v>3.9499999999999997</c:v>
                </c:pt>
                <c:pt idx="71">
                  <c:v>3.9499999999999997</c:v>
                </c:pt>
                <c:pt idx="72">
                  <c:v>3.9499999999999997</c:v>
                </c:pt>
                <c:pt idx="73">
                  <c:v>3.9499999999999997</c:v>
                </c:pt>
                <c:pt idx="74">
                  <c:v>3.9499999999999997</c:v>
                </c:pt>
                <c:pt idx="75">
                  <c:v>3.9499999999999997</c:v>
                </c:pt>
                <c:pt idx="76">
                  <c:v>3.9499999999999997</c:v>
                </c:pt>
                <c:pt idx="77">
                  <c:v>3.9499999999999997</c:v>
                </c:pt>
                <c:pt idx="78">
                  <c:v>3.9499999999999997</c:v>
                </c:pt>
                <c:pt idx="79">
                  <c:v>3.9499999999999997</c:v>
                </c:pt>
                <c:pt idx="80">
                  <c:v>3.9499999999999997</c:v>
                </c:pt>
                <c:pt idx="81">
                  <c:v>3.9499999999999997</c:v>
                </c:pt>
                <c:pt idx="82">
                  <c:v>3.9499999999999997</c:v>
                </c:pt>
                <c:pt idx="83">
                  <c:v>3.9499999999999997</c:v>
                </c:pt>
                <c:pt idx="84">
                  <c:v>3.9499999999999997</c:v>
                </c:pt>
                <c:pt idx="85">
                  <c:v>3.9499999999999997</c:v>
                </c:pt>
                <c:pt idx="86">
                  <c:v>3.9499999999999997</c:v>
                </c:pt>
                <c:pt idx="87">
                  <c:v>3.9499999999999997</c:v>
                </c:pt>
                <c:pt idx="88">
                  <c:v>3.9499999999999997</c:v>
                </c:pt>
                <c:pt idx="89">
                  <c:v>3.9499999999999997</c:v>
                </c:pt>
                <c:pt idx="90">
                  <c:v>3.9499999999999997</c:v>
                </c:pt>
                <c:pt idx="91">
                  <c:v>3.9499999999999997</c:v>
                </c:pt>
                <c:pt idx="92">
                  <c:v>3.9499999999999997</c:v>
                </c:pt>
                <c:pt idx="93">
                  <c:v>3.9499999999999997</c:v>
                </c:pt>
                <c:pt idx="94">
                  <c:v>3.9499999999999997</c:v>
                </c:pt>
                <c:pt idx="95">
                  <c:v>3.9499999999999997</c:v>
                </c:pt>
                <c:pt idx="96">
                  <c:v>3.9499999999999997</c:v>
                </c:pt>
                <c:pt idx="97">
                  <c:v>3.9499999999999997</c:v>
                </c:pt>
                <c:pt idx="98">
                  <c:v>3.9499999999999997</c:v>
                </c:pt>
                <c:pt idx="99">
                  <c:v>3.9499999999999997</c:v>
                </c:pt>
                <c:pt idx="100">
                  <c:v>3.9499999999999997</c:v>
                </c:pt>
                <c:pt idx="101">
                  <c:v>3.9499999999999997</c:v>
                </c:pt>
                <c:pt idx="102">
                  <c:v>3.9499999999999997</c:v>
                </c:pt>
                <c:pt idx="103">
                  <c:v>3.9499999999999997</c:v>
                </c:pt>
                <c:pt idx="104">
                  <c:v>3.9499999999999997</c:v>
                </c:pt>
                <c:pt idx="105">
                  <c:v>3.9499999999999997</c:v>
                </c:pt>
                <c:pt idx="106">
                  <c:v>3.9499999999999997</c:v>
                </c:pt>
                <c:pt idx="107">
                  <c:v>3.9499999999999997</c:v>
                </c:pt>
                <c:pt idx="108">
                  <c:v>3.9499999999999997</c:v>
                </c:pt>
                <c:pt idx="109">
                  <c:v>3.9499999999999997</c:v>
                </c:pt>
                <c:pt idx="110">
                  <c:v>3.9499999999999997</c:v>
                </c:pt>
                <c:pt idx="111">
                  <c:v>3.9499999999999997</c:v>
                </c:pt>
                <c:pt idx="112">
                  <c:v>3.9499999999999997</c:v>
                </c:pt>
                <c:pt idx="113">
                  <c:v>3.9499999999999997</c:v>
                </c:pt>
                <c:pt idx="114">
                  <c:v>3.9499999999999997</c:v>
                </c:pt>
                <c:pt idx="115">
                  <c:v>3.9499999999999997</c:v>
                </c:pt>
                <c:pt idx="116">
                  <c:v>3.9499999999999997</c:v>
                </c:pt>
                <c:pt idx="117">
                  <c:v>3.9499999999999997</c:v>
                </c:pt>
                <c:pt idx="118">
                  <c:v>3.9499999999999997</c:v>
                </c:pt>
                <c:pt idx="119">
                  <c:v>3.9499999999999997</c:v>
                </c:pt>
                <c:pt idx="120">
                  <c:v>3.9499999999999997</c:v>
                </c:pt>
                <c:pt idx="121">
                  <c:v>3.9499999999999997</c:v>
                </c:pt>
                <c:pt idx="122">
                  <c:v>3.9499999999999997</c:v>
                </c:pt>
                <c:pt idx="123">
                  <c:v>3.9499999999999997</c:v>
                </c:pt>
                <c:pt idx="124">
                  <c:v>3.9499999999999997</c:v>
                </c:pt>
                <c:pt idx="125">
                  <c:v>3.9499999999999997</c:v>
                </c:pt>
                <c:pt idx="126">
                  <c:v>3.9499999999999997</c:v>
                </c:pt>
                <c:pt idx="127">
                  <c:v>3.9499999999999997</c:v>
                </c:pt>
                <c:pt idx="128">
                  <c:v>3.9499999999999997</c:v>
                </c:pt>
                <c:pt idx="129">
                  <c:v>3.9499999999999997</c:v>
                </c:pt>
                <c:pt idx="130">
                  <c:v>3.9499999999999997</c:v>
                </c:pt>
                <c:pt idx="131">
                  <c:v>3.9499999999999997</c:v>
                </c:pt>
                <c:pt idx="132">
                  <c:v>3.9499999999999997</c:v>
                </c:pt>
                <c:pt idx="133">
                  <c:v>3.9499999999999997</c:v>
                </c:pt>
                <c:pt idx="134">
                  <c:v>3.9499999999999997</c:v>
                </c:pt>
                <c:pt idx="135">
                  <c:v>3.9499999999999997</c:v>
                </c:pt>
                <c:pt idx="136">
                  <c:v>3.9499999999999997</c:v>
                </c:pt>
                <c:pt idx="137">
                  <c:v>3.9499999999999997</c:v>
                </c:pt>
                <c:pt idx="138">
                  <c:v>3.9499999999999997</c:v>
                </c:pt>
                <c:pt idx="139">
                  <c:v>3.9499999999999997</c:v>
                </c:pt>
                <c:pt idx="140">
                  <c:v>3.9499999999999997</c:v>
                </c:pt>
                <c:pt idx="141">
                  <c:v>3.9499999999999997</c:v>
                </c:pt>
                <c:pt idx="142">
                  <c:v>3.9499999999999997</c:v>
                </c:pt>
                <c:pt idx="143">
                  <c:v>3.9499999999999997</c:v>
                </c:pt>
                <c:pt idx="144">
                  <c:v>3.9499999999999997</c:v>
                </c:pt>
                <c:pt idx="145">
                  <c:v>3.9499999999999997</c:v>
                </c:pt>
                <c:pt idx="146">
                  <c:v>3.9499999999999997</c:v>
                </c:pt>
                <c:pt idx="147">
                  <c:v>3.9499999999999997</c:v>
                </c:pt>
                <c:pt idx="148">
                  <c:v>3.9499999999999997</c:v>
                </c:pt>
                <c:pt idx="149">
                  <c:v>3.9499999999999997</c:v>
                </c:pt>
                <c:pt idx="150">
                  <c:v>3.9499999999999997</c:v>
                </c:pt>
                <c:pt idx="151">
                  <c:v>3.9499999999999997</c:v>
                </c:pt>
                <c:pt idx="152">
                  <c:v>3.9499999999999997</c:v>
                </c:pt>
                <c:pt idx="153">
                  <c:v>3.9499999999999997</c:v>
                </c:pt>
                <c:pt idx="154">
                  <c:v>3.9499999999999997</c:v>
                </c:pt>
                <c:pt idx="155">
                  <c:v>3.9499999999999997</c:v>
                </c:pt>
                <c:pt idx="156">
                  <c:v>3.9499999999999997</c:v>
                </c:pt>
                <c:pt idx="157">
                  <c:v>3.9499999999999997</c:v>
                </c:pt>
                <c:pt idx="158">
                  <c:v>3.9499999999999997</c:v>
                </c:pt>
                <c:pt idx="159">
                  <c:v>3.9499999999999997</c:v>
                </c:pt>
                <c:pt idx="160">
                  <c:v>3.9499999999999997</c:v>
                </c:pt>
                <c:pt idx="161">
                  <c:v>3.9499999999999997</c:v>
                </c:pt>
                <c:pt idx="162">
                  <c:v>3.9499999999999997</c:v>
                </c:pt>
                <c:pt idx="163">
                  <c:v>3.9499999999999997</c:v>
                </c:pt>
                <c:pt idx="164">
                  <c:v>3.9499999999999997</c:v>
                </c:pt>
                <c:pt idx="165">
                  <c:v>3.9499999999999997</c:v>
                </c:pt>
                <c:pt idx="166">
                  <c:v>3.9499999999999997</c:v>
                </c:pt>
                <c:pt idx="167">
                  <c:v>3.9499999999999997</c:v>
                </c:pt>
                <c:pt idx="168">
                  <c:v>3.9499999999999997</c:v>
                </c:pt>
                <c:pt idx="169">
                  <c:v>3.9499999999999997</c:v>
                </c:pt>
                <c:pt idx="170">
                  <c:v>3.9499999999999997</c:v>
                </c:pt>
                <c:pt idx="171">
                  <c:v>3.9499999999999997</c:v>
                </c:pt>
                <c:pt idx="172">
                  <c:v>3.9499999999999997</c:v>
                </c:pt>
                <c:pt idx="173">
                  <c:v>3.9499999999999997</c:v>
                </c:pt>
                <c:pt idx="174">
                  <c:v>3.9499999999999997</c:v>
                </c:pt>
                <c:pt idx="175">
                  <c:v>3.9499999999999997</c:v>
                </c:pt>
                <c:pt idx="176">
                  <c:v>3.9499999999999997</c:v>
                </c:pt>
                <c:pt idx="177">
                  <c:v>3.9499999999999997</c:v>
                </c:pt>
                <c:pt idx="178">
                  <c:v>3.9499999999999997</c:v>
                </c:pt>
                <c:pt idx="179">
                  <c:v>3.9499999999999997</c:v>
                </c:pt>
                <c:pt idx="180">
                  <c:v>3.9499999999999997</c:v>
                </c:pt>
                <c:pt idx="181">
                  <c:v>3.9499999999999997</c:v>
                </c:pt>
                <c:pt idx="182">
                  <c:v>3.9499999999999997</c:v>
                </c:pt>
                <c:pt idx="183">
                  <c:v>3.9499999999999997</c:v>
                </c:pt>
                <c:pt idx="184">
                  <c:v>3.9499999999999997</c:v>
                </c:pt>
                <c:pt idx="185">
                  <c:v>3.9499999999999997</c:v>
                </c:pt>
                <c:pt idx="186">
                  <c:v>3.9499999999999997</c:v>
                </c:pt>
                <c:pt idx="187">
                  <c:v>3.9499999999999997</c:v>
                </c:pt>
                <c:pt idx="188">
                  <c:v>3.9499999999999997</c:v>
                </c:pt>
                <c:pt idx="189">
                  <c:v>3.9499999999999997</c:v>
                </c:pt>
                <c:pt idx="190">
                  <c:v>3.9499999999999997</c:v>
                </c:pt>
                <c:pt idx="191">
                  <c:v>3.9499999999999997</c:v>
                </c:pt>
                <c:pt idx="192">
                  <c:v>3.9499999999999997</c:v>
                </c:pt>
                <c:pt idx="193">
                  <c:v>3.9499999999999997</c:v>
                </c:pt>
                <c:pt idx="194">
                  <c:v>3.9499999999999997</c:v>
                </c:pt>
                <c:pt idx="195">
                  <c:v>3.9499999999999997</c:v>
                </c:pt>
                <c:pt idx="196">
                  <c:v>3.9499999999999997</c:v>
                </c:pt>
                <c:pt idx="197">
                  <c:v>3.9499999999999997</c:v>
                </c:pt>
                <c:pt idx="198">
                  <c:v>3.9499999999999997</c:v>
                </c:pt>
                <c:pt idx="199">
                  <c:v>3.9499999999999997</c:v>
                </c:pt>
                <c:pt idx="200">
                  <c:v>3.9499999999999997</c:v>
                </c:pt>
                <c:pt idx="201">
                  <c:v>3.9499999999999997</c:v>
                </c:pt>
                <c:pt idx="202">
                  <c:v>3.9499999999999997</c:v>
                </c:pt>
                <c:pt idx="203">
                  <c:v>3.9499999999999997</c:v>
                </c:pt>
                <c:pt idx="204">
                  <c:v>3.9499999999999997</c:v>
                </c:pt>
                <c:pt idx="205">
                  <c:v>3.9499999999999997</c:v>
                </c:pt>
                <c:pt idx="206">
                  <c:v>3.9499999999999997</c:v>
                </c:pt>
                <c:pt idx="207">
                  <c:v>3.9499999999999997</c:v>
                </c:pt>
                <c:pt idx="208">
                  <c:v>3.9499999999999997</c:v>
                </c:pt>
                <c:pt idx="209">
                  <c:v>3.9499999999999997</c:v>
                </c:pt>
                <c:pt idx="210">
                  <c:v>3.9499999999999997</c:v>
                </c:pt>
                <c:pt idx="211">
                  <c:v>3.9499999999999997</c:v>
                </c:pt>
                <c:pt idx="212">
                  <c:v>3.9499999999999997</c:v>
                </c:pt>
                <c:pt idx="213">
                  <c:v>3.9499999999999997</c:v>
                </c:pt>
                <c:pt idx="214">
                  <c:v>3.9499999999999997</c:v>
                </c:pt>
                <c:pt idx="215">
                  <c:v>3.9499999999999997</c:v>
                </c:pt>
                <c:pt idx="216">
                  <c:v>3.9499999999999997</c:v>
                </c:pt>
                <c:pt idx="217">
                  <c:v>3.9499999999999997</c:v>
                </c:pt>
                <c:pt idx="218">
                  <c:v>3.9499999999999997</c:v>
                </c:pt>
                <c:pt idx="219">
                  <c:v>3.9499999999999997</c:v>
                </c:pt>
                <c:pt idx="220">
                  <c:v>3.9499999999999997</c:v>
                </c:pt>
                <c:pt idx="221">
                  <c:v>3.9499999999999997</c:v>
                </c:pt>
                <c:pt idx="222">
                  <c:v>3.9499999999999997</c:v>
                </c:pt>
                <c:pt idx="223">
                  <c:v>3.9499999999999997</c:v>
                </c:pt>
                <c:pt idx="224">
                  <c:v>3.9499999999999997</c:v>
                </c:pt>
                <c:pt idx="225">
                  <c:v>3.9499999999999997</c:v>
                </c:pt>
                <c:pt idx="226">
                  <c:v>3.9499999999999997</c:v>
                </c:pt>
                <c:pt idx="227">
                  <c:v>3.9499999999999997</c:v>
                </c:pt>
                <c:pt idx="228">
                  <c:v>3.9499999999999997</c:v>
                </c:pt>
                <c:pt idx="229">
                  <c:v>3.9499999999999997</c:v>
                </c:pt>
                <c:pt idx="230">
                  <c:v>3.9499999999999997</c:v>
                </c:pt>
                <c:pt idx="231">
                  <c:v>3.9499999999999997</c:v>
                </c:pt>
                <c:pt idx="232">
                  <c:v>3.9499999999999997</c:v>
                </c:pt>
                <c:pt idx="233">
                  <c:v>3.9499999999999997</c:v>
                </c:pt>
                <c:pt idx="234">
                  <c:v>3.9499999999999997</c:v>
                </c:pt>
                <c:pt idx="235">
                  <c:v>3.9499999999999997</c:v>
                </c:pt>
                <c:pt idx="236">
                  <c:v>3.9499999999999997</c:v>
                </c:pt>
                <c:pt idx="237">
                  <c:v>3.9499999999999997</c:v>
                </c:pt>
                <c:pt idx="238">
                  <c:v>3.9499999999999997</c:v>
                </c:pt>
                <c:pt idx="239">
                  <c:v>3.9499999999999997</c:v>
                </c:pt>
                <c:pt idx="240">
                  <c:v>3.9499999999999997</c:v>
                </c:pt>
                <c:pt idx="241">
                  <c:v>3.9499999999999997</c:v>
                </c:pt>
                <c:pt idx="242">
                  <c:v>3.9499999999999997</c:v>
                </c:pt>
                <c:pt idx="243">
                  <c:v>3.9499999999999997</c:v>
                </c:pt>
                <c:pt idx="244">
                  <c:v>3.9499999999999997</c:v>
                </c:pt>
                <c:pt idx="245">
                  <c:v>3.9499999999999997</c:v>
                </c:pt>
                <c:pt idx="246">
                  <c:v>3.9499999999999997</c:v>
                </c:pt>
                <c:pt idx="247">
                  <c:v>3.9499999999999997</c:v>
                </c:pt>
                <c:pt idx="248">
                  <c:v>3.9499999999999997</c:v>
                </c:pt>
                <c:pt idx="249">
                  <c:v>3.9499999999999997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'51285_Duty'!$AQ$128</c:f>
              <c:strCache>
                <c:ptCount val="1"/>
                <c:pt idx="0">
                  <c:v>UVLO-ON_min</c:v>
                </c:pt>
              </c:strCache>
            </c:strRef>
          </c:tx>
          <c:spPr>
            <a:ln w="12700">
              <a:solidFill>
                <a:srgbClr val="008000"/>
              </a:solidFill>
              <a:prstDash val="lgDashDot"/>
            </a:ln>
          </c:spPr>
          <c:marker>
            <c:symbol val="none"/>
          </c:marker>
          <c:xVal>
            <c:numRef>
              <c:f>'51285_Duty'!$B$129:$B$378</c:f>
              <c:numCache>
                <c:formatCode>0.00_);[Red]\(0.00\)</c:formatCode>
                <c:ptCount val="250"/>
                <c:pt idx="0">
                  <c:v>3.5</c:v>
                </c:pt>
                <c:pt idx="1">
                  <c:v>3.52</c:v>
                </c:pt>
                <c:pt idx="2">
                  <c:v>3.54</c:v>
                </c:pt>
                <c:pt idx="3">
                  <c:v>3.56</c:v>
                </c:pt>
                <c:pt idx="4">
                  <c:v>3.58</c:v>
                </c:pt>
                <c:pt idx="5">
                  <c:v>3.6</c:v>
                </c:pt>
                <c:pt idx="6">
                  <c:v>3.62</c:v>
                </c:pt>
                <c:pt idx="7">
                  <c:v>3.64</c:v>
                </c:pt>
                <c:pt idx="8">
                  <c:v>3.66</c:v>
                </c:pt>
                <c:pt idx="9">
                  <c:v>3.68</c:v>
                </c:pt>
                <c:pt idx="10">
                  <c:v>3.7</c:v>
                </c:pt>
                <c:pt idx="11">
                  <c:v>3.72</c:v>
                </c:pt>
                <c:pt idx="12">
                  <c:v>3.74</c:v>
                </c:pt>
                <c:pt idx="13">
                  <c:v>3.7600000000000002</c:v>
                </c:pt>
                <c:pt idx="14">
                  <c:v>3.7800000000000002</c:v>
                </c:pt>
                <c:pt idx="15">
                  <c:v>3.8000000000000003</c:v>
                </c:pt>
                <c:pt idx="16">
                  <c:v>3.8200000000000003</c:v>
                </c:pt>
                <c:pt idx="17">
                  <c:v>3.8400000000000003</c:v>
                </c:pt>
                <c:pt idx="18">
                  <c:v>3.8600000000000003</c:v>
                </c:pt>
                <c:pt idx="19">
                  <c:v>3.8800000000000003</c:v>
                </c:pt>
                <c:pt idx="20">
                  <c:v>3.9000000000000004</c:v>
                </c:pt>
                <c:pt idx="21">
                  <c:v>3.9200000000000004</c:v>
                </c:pt>
                <c:pt idx="22">
                  <c:v>3.9400000000000004</c:v>
                </c:pt>
                <c:pt idx="23">
                  <c:v>3.9600000000000004</c:v>
                </c:pt>
                <c:pt idx="24">
                  <c:v>3.9800000000000004</c:v>
                </c:pt>
                <c:pt idx="25">
                  <c:v>4</c:v>
                </c:pt>
                <c:pt idx="26">
                  <c:v>4.0199999999999996</c:v>
                </c:pt>
                <c:pt idx="27">
                  <c:v>4.0399999999999991</c:v>
                </c:pt>
                <c:pt idx="28">
                  <c:v>4.0599999999999987</c:v>
                </c:pt>
                <c:pt idx="29">
                  <c:v>4.0799999999999983</c:v>
                </c:pt>
                <c:pt idx="30">
                  <c:v>4.0999999999999979</c:v>
                </c:pt>
                <c:pt idx="31">
                  <c:v>4.1199999999999974</c:v>
                </c:pt>
                <c:pt idx="32">
                  <c:v>4.139999999999997</c:v>
                </c:pt>
                <c:pt idx="33">
                  <c:v>4.1599999999999966</c:v>
                </c:pt>
                <c:pt idx="34">
                  <c:v>4.1799999999999962</c:v>
                </c:pt>
                <c:pt idx="35">
                  <c:v>4.1999999999999957</c:v>
                </c:pt>
                <c:pt idx="36">
                  <c:v>4.2199999999999953</c:v>
                </c:pt>
                <c:pt idx="37">
                  <c:v>4.2399999999999949</c:v>
                </c:pt>
                <c:pt idx="38">
                  <c:v>4.2599999999999945</c:v>
                </c:pt>
                <c:pt idx="39">
                  <c:v>4.279999999999994</c:v>
                </c:pt>
                <c:pt idx="40">
                  <c:v>4.2999999999999936</c:v>
                </c:pt>
                <c:pt idx="41">
                  <c:v>4.3199999999999932</c:v>
                </c:pt>
                <c:pt idx="42">
                  <c:v>4.3399999999999928</c:v>
                </c:pt>
                <c:pt idx="43">
                  <c:v>4.3599999999999923</c:v>
                </c:pt>
                <c:pt idx="44">
                  <c:v>4.3799999999999919</c:v>
                </c:pt>
                <c:pt idx="45">
                  <c:v>4.3999999999999915</c:v>
                </c:pt>
                <c:pt idx="46">
                  <c:v>4.419999999999991</c:v>
                </c:pt>
                <c:pt idx="47">
                  <c:v>4.4399999999999906</c:v>
                </c:pt>
                <c:pt idx="48">
                  <c:v>4.4599999999999902</c:v>
                </c:pt>
                <c:pt idx="49">
                  <c:v>4.4799999999999898</c:v>
                </c:pt>
                <c:pt idx="50">
                  <c:v>4.4999999999999893</c:v>
                </c:pt>
                <c:pt idx="51">
                  <c:v>4.5199999999999889</c:v>
                </c:pt>
                <c:pt idx="52">
                  <c:v>4.5399999999999885</c:v>
                </c:pt>
                <c:pt idx="53">
                  <c:v>4.5599999999999881</c:v>
                </c:pt>
                <c:pt idx="54">
                  <c:v>4.5799999999999876</c:v>
                </c:pt>
                <c:pt idx="55">
                  <c:v>4.5999999999999872</c:v>
                </c:pt>
                <c:pt idx="56">
                  <c:v>4.6199999999999868</c:v>
                </c:pt>
                <c:pt idx="57">
                  <c:v>4.6399999999999864</c:v>
                </c:pt>
                <c:pt idx="58">
                  <c:v>4.6599999999999859</c:v>
                </c:pt>
                <c:pt idx="59">
                  <c:v>4.6799999999999855</c:v>
                </c:pt>
                <c:pt idx="60">
                  <c:v>4.6999999999999851</c:v>
                </c:pt>
                <c:pt idx="61">
                  <c:v>4.7199999999999847</c:v>
                </c:pt>
                <c:pt idx="62">
                  <c:v>4.7399999999999842</c:v>
                </c:pt>
                <c:pt idx="63">
                  <c:v>4.7599999999999838</c:v>
                </c:pt>
                <c:pt idx="64">
                  <c:v>4.7799999999999834</c:v>
                </c:pt>
                <c:pt idx="65">
                  <c:v>4.7999999999999829</c:v>
                </c:pt>
                <c:pt idx="66">
                  <c:v>4.8199999999999825</c:v>
                </c:pt>
                <c:pt idx="67">
                  <c:v>4.8399999999999821</c:v>
                </c:pt>
                <c:pt idx="68">
                  <c:v>4.8599999999999817</c:v>
                </c:pt>
                <c:pt idx="69">
                  <c:v>4.8799999999999812</c:v>
                </c:pt>
                <c:pt idx="70">
                  <c:v>4.8999999999999808</c:v>
                </c:pt>
                <c:pt idx="71">
                  <c:v>4.9199999999999804</c:v>
                </c:pt>
                <c:pt idx="72">
                  <c:v>4.93999999999998</c:v>
                </c:pt>
                <c:pt idx="73">
                  <c:v>4.9599999999999795</c:v>
                </c:pt>
                <c:pt idx="74">
                  <c:v>4.9799999999999791</c:v>
                </c:pt>
                <c:pt idx="75">
                  <c:v>4.9999999999999787</c:v>
                </c:pt>
                <c:pt idx="76">
                  <c:v>5.0199999999999783</c:v>
                </c:pt>
                <c:pt idx="77">
                  <c:v>5.0399999999999778</c:v>
                </c:pt>
                <c:pt idx="78">
                  <c:v>5.0599999999999774</c:v>
                </c:pt>
                <c:pt idx="79">
                  <c:v>5.079999999999977</c:v>
                </c:pt>
                <c:pt idx="80">
                  <c:v>5.0999999999999766</c:v>
                </c:pt>
                <c:pt idx="81">
                  <c:v>5.1199999999999761</c:v>
                </c:pt>
                <c:pt idx="82">
                  <c:v>5.1399999999999757</c:v>
                </c:pt>
                <c:pt idx="83">
                  <c:v>5.1599999999999753</c:v>
                </c:pt>
                <c:pt idx="84">
                  <c:v>5.1799999999999748</c:v>
                </c:pt>
                <c:pt idx="85">
                  <c:v>5.1999999999999744</c:v>
                </c:pt>
                <c:pt idx="86">
                  <c:v>5.219999999999974</c:v>
                </c:pt>
                <c:pt idx="87">
                  <c:v>5.2399999999999736</c:v>
                </c:pt>
                <c:pt idx="88">
                  <c:v>5.2599999999999731</c:v>
                </c:pt>
                <c:pt idx="89">
                  <c:v>5.2799999999999727</c:v>
                </c:pt>
                <c:pt idx="90">
                  <c:v>5.2999999999999723</c:v>
                </c:pt>
                <c:pt idx="91">
                  <c:v>5.3199999999999719</c:v>
                </c:pt>
                <c:pt idx="92">
                  <c:v>5.3399999999999714</c:v>
                </c:pt>
                <c:pt idx="93">
                  <c:v>5.359999999999971</c:v>
                </c:pt>
                <c:pt idx="94">
                  <c:v>5.3799999999999706</c:v>
                </c:pt>
                <c:pt idx="95">
                  <c:v>5.3999999999999702</c:v>
                </c:pt>
                <c:pt idx="96">
                  <c:v>5.4199999999999697</c:v>
                </c:pt>
                <c:pt idx="97">
                  <c:v>5.4399999999999693</c:v>
                </c:pt>
                <c:pt idx="98">
                  <c:v>5.4599999999999689</c:v>
                </c:pt>
                <c:pt idx="99">
                  <c:v>5.4799999999999685</c:v>
                </c:pt>
                <c:pt idx="100">
                  <c:v>5.499999999999968</c:v>
                </c:pt>
                <c:pt idx="101">
                  <c:v>5.5199999999999676</c:v>
                </c:pt>
                <c:pt idx="102">
                  <c:v>5.5399999999999672</c:v>
                </c:pt>
                <c:pt idx="103">
                  <c:v>5.5599999999999667</c:v>
                </c:pt>
                <c:pt idx="104">
                  <c:v>5.5799999999999663</c:v>
                </c:pt>
                <c:pt idx="105">
                  <c:v>5.5999999999999659</c:v>
                </c:pt>
                <c:pt idx="106">
                  <c:v>5.6199999999999655</c:v>
                </c:pt>
                <c:pt idx="107">
                  <c:v>5.639999999999965</c:v>
                </c:pt>
                <c:pt idx="108">
                  <c:v>5.6599999999999646</c:v>
                </c:pt>
                <c:pt idx="109">
                  <c:v>5.6799999999999642</c:v>
                </c:pt>
                <c:pt idx="110">
                  <c:v>5.6999999999999638</c:v>
                </c:pt>
                <c:pt idx="111">
                  <c:v>5.7199999999999633</c:v>
                </c:pt>
                <c:pt idx="112">
                  <c:v>5.7399999999999629</c:v>
                </c:pt>
                <c:pt idx="113">
                  <c:v>5.7599999999999625</c:v>
                </c:pt>
                <c:pt idx="114">
                  <c:v>5.7799999999999621</c:v>
                </c:pt>
                <c:pt idx="115">
                  <c:v>5.7999999999999616</c:v>
                </c:pt>
                <c:pt idx="116">
                  <c:v>5.8199999999999612</c:v>
                </c:pt>
                <c:pt idx="117">
                  <c:v>5.8399999999999608</c:v>
                </c:pt>
                <c:pt idx="118">
                  <c:v>5.8599999999999604</c:v>
                </c:pt>
                <c:pt idx="119">
                  <c:v>5.8799999999999599</c:v>
                </c:pt>
                <c:pt idx="120">
                  <c:v>5.8999999999999595</c:v>
                </c:pt>
                <c:pt idx="121">
                  <c:v>5.9199999999999591</c:v>
                </c:pt>
                <c:pt idx="122">
                  <c:v>5.9399999999999586</c:v>
                </c:pt>
                <c:pt idx="123">
                  <c:v>5.9599999999999582</c:v>
                </c:pt>
                <c:pt idx="124">
                  <c:v>5.9799999999999578</c:v>
                </c:pt>
                <c:pt idx="125">
                  <c:v>5.9999999999999574</c:v>
                </c:pt>
                <c:pt idx="126">
                  <c:v>6.0199999999999569</c:v>
                </c:pt>
                <c:pt idx="127">
                  <c:v>6.0399999999999565</c:v>
                </c:pt>
                <c:pt idx="128">
                  <c:v>6.0599999999999561</c:v>
                </c:pt>
                <c:pt idx="129">
                  <c:v>6.0799999999999557</c:v>
                </c:pt>
                <c:pt idx="130">
                  <c:v>6.0999999999999552</c:v>
                </c:pt>
                <c:pt idx="131">
                  <c:v>6.1199999999999548</c:v>
                </c:pt>
                <c:pt idx="132">
                  <c:v>6.1399999999999544</c:v>
                </c:pt>
                <c:pt idx="133">
                  <c:v>6.159999999999954</c:v>
                </c:pt>
                <c:pt idx="134">
                  <c:v>6.1799999999999535</c:v>
                </c:pt>
                <c:pt idx="135">
                  <c:v>6.1999999999999531</c:v>
                </c:pt>
                <c:pt idx="136">
                  <c:v>6.2199999999999527</c:v>
                </c:pt>
                <c:pt idx="137">
                  <c:v>6.2399999999999523</c:v>
                </c:pt>
                <c:pt idx="138">
                  <c:v>6.2599999999999518</c:v>
                </c:pt>
                <c:pt idx="139">
                  <c:v>6.2799999999999514</c:v>
                </c:pt>
                <c:pt idx="140">
                  <c:v>6.299999999999951</c:v>
                </c:pt>
                <c:pt idx="141">
                  <c:v>6.3199999999999505</c:v>
                </c:pt>
                <c:pt idx="142">
                  <c:v>6.3399999999999501</c:v>
                </c:pt>
                <c:pt idx="143">
                  <c:v>6.3599999999999497</c:v>
                </c:pt>
                <c:pt idx="144">
                  <c:v>6.3799999999999493</c:v>
                </c:pt>
                <c:pt idx="145">
                  <c:v>6.3999999999999488</c:v>
                </c:pt>
                <c:pt idx="146">
                  <c:v>6.4199999999999484</c:v>
                </c:pt>
                <c:pt idx="147">
                  <c:v>6.439999999999948</c:v>
                </c:pt>
                <c:pt idx="148">
                  <c:v>6.4599999999999476</c:v>
                </c:pt>
                <c:pt idx="149">
                  <c:v>6.4799999999999471</c:v>
                </c:pt>
                <c:pt idx="150">
                  <c:v>6.4999999999999467</c:v>
                </c:pt>
                <c:pt idx="151">
                  <c:v>6.5199999999999463</c:v>
                </c:pt>
                <c:pt idx="152">
                  <c:v>6.5399999999999459</c:v>
                </c:pt>
                <c:pt idx="153">
                  <c:v>6.5599999999999454</c:v>
                </c:pt>
                <c:pt idx="154">
                  <c:v>6.579999999999945</c:v>
                </c:pt>
                <c:pt idx="155">
                  <c:v>6.5999999999999446</c:v>
                </c:pt>
                <c:pt idx="156">
                  <c:v>6.6199999999999442</c:v>
                </c:pt>
                <c:pt idx="157">
                  <c:v>6.6399999999999437</c:v>
                </c:pt>
                <c:pt idx="158">
                  <c:v>6.6599999999999433</c:v>
                </c:pt>
                <c:pt idx="159">
                  <c:v>6.6799999999999429</c:v>
                </c:pt>
                <c:pt idx="160">
                  <c:v>6.6999999999999424</c:v>
                </c:pt>
                <c:pt idx="161">
                  <c:v>6.719999999999942</c:v>
                </c:pt>
                <c:pt idx="162">
                  <c:v>6.7399999999999416</c:v>
                </c:pt>
                <c:pt idx="163">
                  <c:v>6.7599999999999412</c:v>
                </c:pt>
                <c:pt idx="164">
                  <c:v>6.7799999999999407</c:v>
                </c:pt>
                <c:pt idx="165">
                  <c:v>6.7999999999999403</c:v>
                </c:pt>
                <c:pt idx="166">
                  <c:v>6.8199999999999399</c:v>
                </c:pt>
                <c:pt idx="167">
                  <c:v>6.8399999999999395</c:v>
                </c:pt>
                <c:pt idx="168">
                  <c:v>6.859999999999939</c:v>
                </c:pt>
                <c:pt idx="169">
                  <c:v>6.8799999999999386</c:v>
                </c:pt>
                <c:pt idx="170">
                  <c:v>6.8999999999999382</c:v>
                </c:pt>
                <c:pt idx="171">
                  <c:v>6.9199999999999378</c:v>
                </c:pt>
                <c:pt idx="172">
                  <c:v>6.9399999999999373</c:v>
                </c:pt>
                <c:pt idx="173">
                  <c:v>6.9599999999999369</c:v>
                </c:pt>
                <c:pt idx="174">
                  <c:v>6.9799999999999365</c:v>
                </c:pt>
                <c:pt idx="175">
                  <c:v>6.9999999999999361</c:v>
                </c:pt>
                <c:pt idx="176">
                  <c:v>7.0199999999999356</c:v>
                </c:pt>
                <c:pt idx="177">
                  <c:v>7.0399999999999352</c:v>
                </c:pt>
                <c:pt idx="178">
                  <c:v>7.0599999999999348</c:v>
                </c:pt>
                <c:pt idx="179">
                  <c:v>7.0799999999999343</c:v>
                </c:pt>
                <c:pt idx="180">
                  <c:v>7.0999999999999339</c:v>
                </c:pt>
                <c:pt idx="181">
                  <c:v>7.1199999999999335</c:v>
                </c:pt>
                <c:pt idx="182">
                  <c:v>7.1399999999999331</c:v>
                </c:pt>
                <c:pt idx="183">
                  <c:v>7.1599999999999326</c:v>
                </c:pt>
                <c:pt idx="184">
                  <c:v>7.1799999999999322</c:v>
                </c:pt>
                <c:pt idx="185">
                  <c:v>7.1999999999999318</c:v>
                </c:pt>
                <c:pt idx="186">
                  <c:v>7.2199999999999314</c:v>
                </c:pt>
                <c:pt idx="187">
                  <c:v>7.2399999999999309</c:v>
                </c:pt>
                <c:pt idx="188">
                  <c:v>7.2599999999999305</c:v>
                </c:pt>
                <c:pt idx="189">
                  <c:v>7.2799999999999301</c:v>
                </c:pt>
                <c:pt idx="190">
                  <c:v>7.2999999999999297</c:v>
                </c:pt>
                <c:pt idx="191">
                  <c:v>7.3199999999999292</c:v>
                </c:pt>
                <c:pt idx="192">
                  <c:v>7.3399999999999288</c:v>
                </c:pt>
                <c:pt idx="193">
                  <c:v>7.3599999999999284</c:v>
                </c:pt>
                <c:pt idx="194">
                  <c:v>7.379999999999928</c:v>
                </c:pt>
                <c:pt idx="195">
                  <c:v>7.3999999999999275</c:v>
                </c:pt>
                <c:pt idx="196">
                  <c:v>7.4199999999999271</c:v>
                </c:pt>
                <c:pt idx="197">
                  <c:v>7.4399999999999267</c:v>
                </c:pt>
                <c:pt idx="198">
                  <c:v>7.4599999999999262</c:v>
                </c:pt>
                <c:pt idx="199">
                  <c:v>7.4799999999999258</c:v>
                </c:pt>
                <c:pt idx="200">
                  <c:v>7.4999999999999254</c:v>
                </c:pt>
                <c:pt idx="201">
                  <c:v>7.519999999999925</c:v>
                </c:pt>
                <c:pt idx="202">
                  <c:v>7.5399999999999245</c:v>
                </c:pt>
                <c:pt idx="203">
                  <c:v>7.5599999999999241</c:v>
                </c:pt>
                <c:pt idx="204">
                  <c:v>7.5799999999999237</c:v>
                </c:pt>
                <c:pt idx="205">
                  <c:v>7.5999999999999233</c:v>
                </c:pt>
                <c:pt idx="206">
                  <c:v>7.6199999999999228</c:v>
                </c:pt>
                <c:pt idx="207">
                  <c:v>7.6399999999999224</c:v>
                </c:pt>
                <c:pt idx="208">
                  <c:v>7.659999999999922</c:v>
                </c:pt>
                <c:pt idx="209">
                  <c:v>7.6799999999999216</c:v>
                </c:pt>
                <c:pt idx="210">
                  <c:v>7.6999999999999211</c:v>
                </c:pt>
                <c:pt idx="211">
                  <c:v>7.7199999999999207</c:v>
                </c:pt>
                <c:pt idx="212">
                  <c:v>7.7399999999999203</c:v>
                </c:pt>
                <c:pt idx="213">
                  <c:v>7.7599999999999199</c:v>
                </c:pt>
                <c:pt idx="214">
                  <c:v>7.7799999999999194</c:v>
                </c:pt>
                <c:pt idx="215">
                  <c:v>7.799999999999919</c:v>
                </c:pt>
                <c:pt idx="216">
                  <c:v>7.8199999999999186</c:v>
                </c:pt>
                <c:pt idx="217">
                  <c:v>7.8399999999999181</c:v>
                </c:pt>
                <c:pt idx="218">
                  <c:v>7.8599999999999177</c:v>
                </c:pt>
                <c:pt idx="219">
                  <c:v>7.8799999999999173</c:v>
                </c:pt>
                <c:pt idx="220">
                  <c:v>7.8999999999999169</c:v>
                </c:pt>
                <c:pt idx="221">
                  <c:v>7.9199999999999164</c:v>
                </c:pt>
                <c:pt idx="222">
                  <c:v>7.939999999999916</c:v>
                </c:pt>
                <c:pt idx="223">
                  <c:v>7.9599999999999156</c:v>
                </c:pt>
                <c:pt idx="224">
                  <c:v>7.9799999999999152</c:v>
                </c:pt>
                <c:pt idx="225">
                  <c:v>7.9999999999999147</c:v>
                </c:pt>
                <c:pt idx="226">
                  <c:v>8.4999999999999147</c:v>
                </c:pt>
                <c:pt idx="227">
                  <c:v>8.9999999999999147</c:v>
                </c:pt>
                <c:pt idx="228">
                  <c:v>9.4999999999999147</c:v>
                </c:pt>
                <c:pt idx="229">
                  <c:v>9.9999999999999147</c:v>
                </c:pt>
                <c:pt idx="230">
                  <c:v>10.499999999999915</c:v>
                </c:pt>
                <c:pt idx="231">
                  <c:v>10.999999999999915</c:v>
                </c:pt>
                <c:pt idx="232">
                  <c:v>11.499999999999915</c:v>
                </c:pt>
                <c:pt idx="233">
                  <c:v>11.999999999999915</c:v>
                </c:pt>
                <c:pt idx="234">
                  <c:v>12.499999999999915</c:v>
                </c:pt>
                <c:pt idx="235">
                  <c:v>12.999999999999915</c:v>
                </c:pt>
                <c:pt idx="236">
                  <c:v>13.499999999999915</c:v>
                </c:pt>
                <c:pt idx="237">
                  <c:v>13.999999999999915</c:v>
                </c:pt>
                <c:pt idx="238">
                  <c:v>14.499999999999915</c:v>
                </c:pt>
                <c:pt idx="239">
                  <c:v>14.999999999999915</c:v>
                </c:pt>
                <c:pt idx="240">
                  <c:v>15.499999999999915</c:v>
                </c:pt>
                <c:pt idx="241">
                  <c:v>15.999999999999915</c:v>
                </c:pt>
                <c:pt idx="242">
                  <c:v>16.499999999999915</c:v>
                </c:pt>
                <c:pt idx="243">
                  <c:v>16.999999999999915</c:v>
                </c:pt>
                <c:pt idx="244">
                  <c:v>17.499999999999915</c:v>
                </c:pt>
                <c:pt idx="245">
                  <c:v>17.999999999999915</c:v>
                </c:pt>
                <c:pt idx="246">
                  <c:v>18.499999999999915</c:v>
                </c:pt>
                <c:pt idx="247">
                  <c:v>18.999999999999915</c:v>
                </c:pt>
                <c:pt idx="248">
                  <c:v>19.499999999999915</c:v>
                </c:pt>
                <c:pt idx="249">
                  <c:v>19.999999999999915</c:v>
                </c:pt>
              </c:numCache>
            </c:numRef>
          </c:xVal>
          <c:yVal>
            <c:numRef>
              <c:f>'51285_Duty'!$AQ$129:$AQ$378</c:f>
              <c:numCache>
                <c:formatCode>0.0000_);[Red]\(0.0000\)</c:formatCode>
                <c:ptCount val="250"/>
                <c:pt idx="0">
                  <c:v>4.0999999999999996</c:v>
                </c:pt>
                <c:pt idx="1">
                  <c:v>4.0999999999999996</c:v>
                </c:pt>
                <c:pt idx="2">
                  <c:v>4.0999999999999996</c:v>
                </c:pt>
                <c:pt idx="3">
                  <c:v>4.0999999999999996</c:v>
                </c:pt>
                <c:pt idx="4">
                  <c:v>4.0999999999999996</c:v>
                </c:pt>
                <c:pt idx="5">
                  <c:v>4.0999999999999996</c:v>
                </c:pt>
                <c:pt idx="6">
                  <c:v>4.0999999999999996</c:v>
                </c:pt>
                <c:pt idx="7">
                  <c:v>4.0999999999999996</c:v>
                </c:pt>
                <c:pt idx="8">
                  <c:v>4.0999999999999996</c:v>
                </c:pt>
                <c:pt idx="9">
                  <c:v>4.0999999999999996</c:v>
                </c:pt>
                <c:pt idx="10">
                  <c:v>4.0999999999999996</c:v>
                </c:pt>
                <c:pt idx="11">
                  <c:v>4.0999999999999996</c:v>
                </c:pt>
                <c:pt idx="12">
                  <c:v>4.0999999999999996</c:v>
                </c:pt>
                <c:pt idx="13">
                  <c:v>4.0999999999999996</c:v>
                </c:pt>
                <c:pt idx="14">
                  <c:v>4.0999999999999996</c:v>
                </c:pt>
                <c:pt idx="15">
                  <c:v>4.0999999999999996</c:v>
                </c:pt>
                <c:pt idx="16">
                  <c:v>4.0999999999999996</c:v>
                </c:pt>
                <c:pt idx="17">
                  <c:v>4.0999999999999996</c:v>
                </c:pt>
                <c:pt idx="18">
                  <c:v>4.0999999999999996</c:v>
                </c:pt>
                <c:pt idx="19">
                  <c:v>4.0999999999999996</c:v>
                </c:pt>
                <c:pt idx="20">
                  <c:v>4.0999999999999996</c:v>
                </c:pt>
                <c:pt idx="21">
                  <c:v>4.0999999999999996</c:v>
                </c:pt>
                <c:pt idx="22">
                  <c:v>4.0999999999999996</c:v>
                </c:pt>
                <c:pt idx="23">
                  <c:v>4.0999999999999996</c:v>
                </c:pt>
                <c:pt idx="24">
                  <c:v>4.0999999999999996</c:v>
                </c:pt>
                <c:pt idx="25">
                  <c:v>4.0999999999999996</c:v>
                </c:pt>
                <c:pt idx="26">
                  <c:v>4.0999999999999996</c:v>
                </c:pt>
                <c:pt idx="27">
                  <c:v>4.0999999999999996</c:v>
                </c:pt>
                <c:pt idx="28">
                  <c:v>4.0999999999999996</c:v>
                </c:pt>
                <c:pt idx="29">
                  <c:v>4.0999999999999996</c:v>
                </c:pt>
                <c:pt idx="30">
                  <c:v>4.0999999999999996</c:v>
                </c:pt>
                <c:pt idx="31">
                  <c:v>4.0999999999999996</c:v>
                </c:pt>
                <c:pt idx="32">
                  <c:v>4.0999999999999996</c:v>
                </c:pt>
                <c:pt idx="33">
                  <c:v>4.0999999999999996</c:v>
                </c:pt>
                <c:pt idx="34">
                  <c:v>4.0999999999999996</c:v>
                </c:pt>
                <c:pt idx="35">
                  <c:v>4.0999999999999996</c:v>
                </c:pt>
                <c:pt idx="36">
                  <c:v>4.0999999999999996</c:v>
                </c:pt>
                <c:pt idx="37">
                  <c:v>4.0999999999999996</c:v>
                </c:pt>
                <c:pt idx="38">
                  <c:v>4.0999999999999996</c:v>
                </c:pt>
                <c:pt idx="39">
                  <c:v>4.0999999999999996</c:v>
                </c:pt>
                <c:pt idx="40">
                  <c:v>4.0999999999999996</c:v>
                </c:pt>
                <c:pt idx="41">
                  <c:v>4.0999999999999996</c:v>
                </c:pt>
                <c:pt idx="42">
                  <c:v>4.0999999999999996</c:v>
                </c:pt>
                <c:pt idx="43">
                  <c:v>4.0999999999999996</c:v>
                </c:pt>
                <c:pt idx="44">
                  <c:v>4.0999999999999996</c:v>
                </c:pt>
                <c:pt idx="45">
                  <c:v>4.0999999999999996</c:v>
                </c:pt>
                <c:pt idx="46">
                  <c:v>4.0999999999999996</c:v>
                </c:pt>
                <c:pt idx="47">
                  <c:v>4.0999999999999996</c:v>
                </c:pt>
                <c:pt idx="48">
                  <c:v>4.0999999999999996</c:v>
                </c:pt>
                <c:pt idx="49">
                  <c:v>4.0999999999999996</c:v>
                </c:pt>
                <c:pt idx="50">
                  <c:v>4.0999999999999996</c:v>
                </c:pt>
                <c:pt idx="51">
                  <c:v>4.0999999999999996</c:v>
                </c:pt>
                <c:pt idx="52">
                  <c:v>4.0999999999999996</c:v>
                </c:pt>
                <c:pt idx="53">
                  <c:v>4.0999999999999996</c:v>
                </c:pt>
                <c:pt idx="54">
                  <c:v>4.0999999999999996</c:v>
                </c:pt>
                <c:pt idx="55">
                  <c:v>4.0999999999999996</c:v>
                </c:pt>
                <c:pt idx="56">
                  <c:v>4.0999999999999996</c:v>
                </c:pt>
                <c:pt idx="57">
                  <c:v>4.0999999999999996</c:v>
                </c:pt>
                <c:pt idx="58">
                  <c:v>4.0999999999999996</c:v>
                </c:pt>
                <c:pt idx="59">
                  <c:v>4.0999999999999996</c:v>
                </c:pt>
                <c:pt idx="60">
                  <c:v>4.0999999999999996</c:v>
                </c:pt>
                <c:pt idx="61">
                  <c:v>4.0999999999999996</c:v>
                </c:pt>
                <c:pt idx="62">
                  <c:v>4.0999999999999996</c:v>
                </c:pt>
                <c:pt idx="63">
                  <c:v>4.0999999999999996</c:v>
                </c:pt>
                <c:pt idx="64">
                  <c:v>4.0999999999999996</c:v>
                </c:pt>
                <c:pt idx="65">
                  <c:v>4.0999999999999996</c:v>
                </c:pt>
                <c:pt idx="66">
                  <c:v>4.0999999999999996</c:v>
                </c:pt>
                <c:pt idx="67">
                  <c:v>4.0999999999999996</c:v>
                </c:pt>
                <c:pt idx="68">
                  <c:v>4.0999999999999996</c:v>
                </c:pt>
                <c:pt idx="69">
                  <c:v>4.0999999999999996</c:v>
                </c:pt>
                <c:pt idx="70">
                  <c:v>4.0999999999999996</c:v>
                </c:pt>
                <c:pt idx="71">
                  <c:v>4.0999999999999996</c:v>
                </c:pt>
                <c:pt idx="72">
                  <c:v>4.0999999999999996</c:v>
                </c:pt>
                <c:pt idx="73">
                  <c:v>4.0999999999999996</c:v>
                </c:pt>
                <c:pt idx="74">
                  <c:v>4.0999999999999996</c:v>
                </c:pt>
                <c:pt idx="75">
                  <c:v>4.0999999999999996</c:v>
                </c:pt>
                <c:pt idx="76">
                  <c:v>4.0999999999999996</c:v>
                </c:pt>
                <c:pt idx="77">
                  <c:v>4.0999999999999996</c:v>
                </c:pt>
                <c:pt idx="78">
                  <c:v>4.0999999999999996</c:v>
                </c:pt>
                <c:pt idx="79">
                  <c:v>4.0999999999999996</c:v>
                </c:pt>
                <c:pt idx="80">
                  <c:v>4.0999999999999996</c:v>
                </c:pt>
                <c:pt idx="81">
                  <c:v>4.0999999999999996</c:v>
                </c:pt>
                <c:pt idx="82">
                  <c:v>4.0999999999999996</c:v>
                </c:pt>
                <c:pt idx="83">
                  <c:v>4.0999999999999996</c:v>
                </c:pt>
                <c:pt idx="84">
                  <c:v>4.0999999999999996</c:v>
                </c:pt>
                <c:pt idx="85">
                  <c:v>4.0999999999999996</c:v>
                </c:pt>
                <c:pt idx="86">
                  <c:v>4.0999999999999996</c:v>
                </c:pt>
                <c:pt idx="87">
                  <c:v>4.0999999999999996</c:v>
                </c:pt>
                <c:pt idx="88">
                  <c:v>4.0999999999999996</c:v>
                </c:pt>
                <c:pt idx="89">
                  <c:v>4.0999999999999996</c:v>
                </c:pt>
                <c:pt idx="90">
                  <c:v>4.0999999999999996</c:v>
                </c:pt>
                <c:pt idx="91">
                  <c:v>4.0999999999999996</c:v>
                </c:pt>
                <c:pt idx="92">
                  <c:v>4.0999999999999996</c:v>
                </c:pt>
                <c:pt idx="93">
                  <c:v>4.0999999999999996</c:v>
                </c:pt>
                <c:pt idx="94">
                  <c:v>4.0999999999999996</c:v>
                </c:pt>
                <c:pt idx="95">
                  <c:v>4.0999999999999996</c:v>
                </c:pt>
                <c:pt idx="96">
                  <c:v>4.0999999999999996</c:v>
                </c:pt>
                <c:pt idx="97">
                  <c:v>4.0999999999999996</c:v>
                </c:pt>
                <c:pt idx="98">
                  <c:v>4.0999999999999996</c:v>
                </c:pt>
                <c:pt idx="99">
                  <c:v>4.0999999999999996</c:v>
                </c:pt>
                <c:pt idx="100">
                  <c:v>4.0999999999999996</c:v>
                </c:pt>
                <c:pt idx="101">
                  <c:v>4.0999999999999996</c:v>
                </c:pt>
                <c:pt idx="102">
                  <c:v>4.0999999999999996</c:v>
                </c:pt>
                <c:pt idx="103">
                  <c:v>4.0999999999999996</c:v>
                </c:pt>
                <c:pt idx="104">
                  <c:v>4.0999999999999996</c:v>
                </c:pt>
                <c:pt idx="105">
                  <c:v>4.0999999999999996</c:v>
                </c:pt>
                <c:pt idx="106">
                  <c:v>4.0999999999999996</c:v>
                </c:pt>
                <c:pt idx="107">
                  <c:v>4.0999999999999996</c:v>
                </c:pt>
                <c:pt idx="108">
                  <c:v>4.0999999999999996</c:v>
                </c:pt>
                <c:pt idx="109">
                  <c:v>4.0999999999999996</c:v>
                </c:pt>
                <c:pt idx="110">
                  <c:v>4.0999999999999996</c:v>
                </c:pt>
                <c:pt idx="111">
                  <c:v>4.0999999999999996</c:v>
                </c:pt>
                <c:pt idx="112">
                  <c:v>4.0999999999999996</c:v>
                </c:pt>
                <c:pt idx="113">
                  <c:v>4.0999999999999996</c:v>
                </c:pt>
                <c:pt idx="114">
                  <c:v>4.0999999999999996</c:v>
                </c:pt>
                <c:pt idx="115">
                  <c:v>4.0999999999999996</c:v>
                </c:pt>
                <c:pt idx="116">
                  <c:v>4.0999999999999996</c:v>
                </c:pt>
                <c:pt idx="117">
                  <c:v>4.0999999999999996</c:v>
                </c:pt>
                <c:pt idx="118">
                  <c:v>4.0999999999999996</c:v>
                </c:pt>
                <c:pt idx="119">
                  <c:v>4.0999999999999996</c:v>
                </c:pt>
                <c:pt idx="120">
                  <c:v>4.0999999999999996</c:v>
                </c:pt>
                <c:pt idx="121">
                  <c:v>4.0999999999999996</c:v>
                </c:pt>
                <c:pt idx="122">
                  <c:v>4.0999999999999996</c:v>
                </c:pt>
                <c:pt idx="123">
                  <c:v>4.0999999999999996</c:v>
                </c:pt>
                <c:pt idx="124">
                  <c:v>4.0999999999999996</c:v>
                </c:pt>
                <c:pt idx="125">
                  <c:v>4.0999999999999996</c:v>
                </c:pt>
                <c:pt idx="126">
                  <c:v>4.0999999999999996</c:v>
                </c:pt>
                <c:pt idx="127">
                  <c:v>4.0999999999999996</c:v>
                </c:pt>
                <c:pt idx="128">
                  <c:v>4.0999999999999996</c:v>
                </c:pt>
                <c:pt idx="129">
                  <c:v>4.0999999999999996</c:v>
                </c:pt>
                <c:pt idx="130">
                  <c:v>4.0999999999999996</c:v>
                </c:pt>
                <c:pt idx="131">
                  <c:v>4.0999999999999996</c:v>
                </c:pt>
                <c:pt idx="132">
                  <c:v>4.0999999999999996</c:v>
                </c:pt>
                <c:pt idx="133">
                  <c:v>4.0999999999999996</c:v>
                </c:pt>
                <c:pt idx="134">
                  <c:v>4.0999999999999996</c:v>
                </c:pt>
                <c:pt idx="135">
                  <c:v>4.0999999999999996</c:v>
                </c:pt>
                <c:pt idx="136">
                  <c:v>4.0999999999999996</c:v>
                </c:pt>
                <c:pt idx="137">
                  <c:v>4.0999999999999996</c:v>
                </c:pt>
                <c:pt idx="138">
                  <c:v>4.0999999999999996</c:v>
                </c:pt>
                <c:pt idx="139">
                  <c:v>4.0999999999999996</c:v>
                </c:pt>
                <c:pt idx="140">
                  <c:v>4.0999999999999996</c:v>
                </c:pt>
                <c:pt idx="141">
                  <c:v>4.0999999999999996</c:v>
                </c:pt>
                <c:pt idx="142">
                  <c:v>4.0999999999999996</c:v>
                </c:pt>
                <c:pt idx="143">
                  <c:v>4.0999999999999996</c:v>
                </c:pt>
                <c:pt idx="144">
                  <c:v>4.0999999999999996</c:v>
                </c:pt>
                <c:pt idx="145">
                  <c:v>4.0999999999999996</c:v>
                </c:pt>
                <c:pt idx="146">
                  <c:v>4.0999999999999996</c:v>
                </c:pt>
                <c:pt idx="147">
                  <c:v>4.0999999999999996</c:v>
                </c:pt>
                <c:pt idx="148">
                  <c:v>4.0999999999999996</c:v>
                </c:pt>
                <c:pt idx="149">
                  <c:v>4.0999999999999996</c:v>
                </c:pt>
                <c:pt idx="150">
                  <c:v>4.0999999999999996</c:v>
                </c:pt>
                <c:pt idx="151">
                  <c:v>4.0999999999999996</c:v>
                </c:pt>
                <c:pt idx="152">
                  <c:v>4.0999999999999996</c:v>
                </c:pt>
                <c:pt idx="153">
                  <c:v>4.0999999999999996</c:v>
                </c:pt>
                <c:pt idx="154">
                  <c:v>4.0999999999999996</c:v>
                </c:pt>
                <c:pt idx="155">
                  <c:v>4.0999999999999996</c:v>
                </c:pt>
                <c:pt idx="156">
                  <c:v>4.0999999999999996</c:v>
                </c:pt>
                <c:pt idx="157">
                  <c:v>4.0999999999999996</c:v>
                </c:pt>
                <c:pt idx="158">
                  <c:v>4.0999999999999996</c:v>
                </c:pt>
                <c:pt idx="159">
                  <c:v>4.0999999999999996</c:v>
                </c:pt>
                <c:pt idx="160">
                  <c:v>4.0999999999999996</c:v>
                </c:pt>
                <c:pt idx="161">
                  <c:v>4.0999999999999996</c:v>
                </c:pt>
                <c:pt idx="162">
                  <c:v>4.0999999999999996</c:v>
                </c:pt>
                <c:pt idx="163">
                  <c:v>4.0999999999999996</c:v>
                </c:pt>
                <c:pt idx="164">
                  <c:v>4.0999999999999996</c:v>
                </c:pt>
                <c:pt idx="165">
                  <c:v>4.0999999999999996</c:v>
                </c:pt>
                <c:pt idx="166">
                  <c:v>4.0999999999999996</c:v>
                </c:pt>
                <c:pt idx="167">
                  <c:v>4.0999999999999996</c:v>
                </c:pt>
                <c:pt idx="168">
                  <c:v>4.0999999999999996</c:v>
                </c:pt>
                <c:pt idx="169">
                  <c:v>4.0999999999999996</c:v>
                </c:pt>
                <c:pt idx="170">
                  <c:v>4.0999999999999996</c:v>
                </c:pt>
                <c:pt idx="171">
                  <c:v>4.0999999999999996</c:v>
                </c:pt>
                <c:pt idx="172">
                  <c:v>4.0999999999999996</c:v>
                </c:pt>
                <c:pt idx="173">
                  <c:v>4.0999999999999996</c:v>
                </c:pt>
                <c:pt idx="174">
                  <c:v>4.0999999999999996</c:v>
                </c:pt>
                <c:pt idx="175">
                  <c:v>4.0999999999999996</c:v>
                </c:pt>
                <c:pt idx="176">
                  <c:v>4.0999999999999996</c:v>
                </c:pt>
                <c:pt idx="177">
                  <c:v>4.0999999999999996</c:v>
                </c:pt>
                <c:pt idx="178">
                  <c:v>4.0999999999999996</c:v>
                </c:pt>
                <c:pt idx="179">
                  <c:v>4.0999999999999996</c:v>
                </c:pt>
                <c:pt idx="180">
                  <c:v>4.0999999999999996</c:v>
                </c:pt>
                <c:pt idx="181">
                  <c:v>4.0999999999999996</c:v>
                </c:pt>
                <c:pt idx="182">
                  <c:v>4.0999999999999996</c:v>
                </c:pt>
                <c:pt idx="183">
                  <c:v>4.0999999999999996</c:v>
                </c:pt>
                <c:pt idx="184">
                  <c:v>4.0999999999999996</c:v>
                </c:pt>
                <c:pt idx="185">
                  <c:v>4.0999999999999996</c:v>
                </c:pt>
                <c:pt idx="186">
                  <c:v>4.0999999999999996</c:v>
                </c:pt>
                <c:pt idx="187">
                  <c:v>4.0999999999999996</c:v>
                </c:pt>
                <c:pt idx="188">
                  <c:v>4.0999999999999996</c:v>
                </c:pt>
                <c:pt idx="189">
                  <c:v>4.0999999999999996</c:v>
                </c:pt>
                <c:pt idx="190">
                  <c:v>4.0999999999999996</c:v>
                </c:pt>
                <c:pt idx="191">
                  <c:v>4.0999999999999996</c:v>
                </c:pt>
                <c:pt idx="192">
                  <c:v>4.0999999999999996</c:v>
                </c:pt>
                <c:pt idx="193">
                  <c:v>4.0999999999999996</c:v>
                </c:pt>
                <c:pt idx="194">
                  <c:v>4.0999999999999996</c:v>
                </c:pt>
                <c:pt idx="195">
                  <c:v>4.0999999999999996</c:v>
                </c:pt>
                <c:pt idx="196">
                  <c:v>4.0999999999999996</c:v>
                </c:pt>
                <c:pt idx="197">
                  <c:v>4.0999999999999996</c:v>
                </c:pt>
                <c:pt idx="198">
                  <c:v>4.0999999999999996</c:v>
                </c:pt>
                <c:pt idx="199">
                  <c:v>4.0999999999999996</c:v>
                </c:pt>
                <c:pt idx="200">
                  <c:v>4.0999999999999996</c:v>
                </c:pt>
                <c:pt idx="201">
                  <c:v>4.0999999999999996</c:v>
                </c:pt>
                <c:pt idx="202">
                  <c:v>4.0999999999999996</c:v>
                </c:pt>
                <c:pt idx="203">
                  <c:v>4.0999999999999996</c:v>
                </c:pt>
                <c:pt idx="204">
                  <c:v>4.0999999999999996</c:v>
                </c:pt>
                <c:pt idx="205">
                  <c:v>4.0999999999999996</c:v>
                </c:pt>
                <c:pt idx="206">
                  <c:v>4.0999999999999996</c:v>
                </c:pt>
                <c:pt idx="207">
                  <c:v>4.0999999999999996</c:v>
                </c:pt>
                <c:pt idx="208">
                  <c:v>4.0999999999999996</c:v>
                </c:pt>
                <c:pt idx="209">
                  <c:v>4.0999999999999996</c:v>
                </c:pt>
                <c:pt idx="210">
                  <c:v>4.0999999999999996</c:v>
                </c:pt>
                <c:pt idx="211">
                  <c:v>4.0999999999999996</c:v>
                </c:pt>
                <c:pt idx="212">
                  <c:v>4.0999999999999996</c:v>
                </c:pt>
                <c:pt idx="213">
                  <c:v>4.0999999999999996</c:v>
                </c:pt>
                <c:pt idx="214">
                  <c:v>4.0999999999999996</c:v>
                </c:pt>
                <c:pt idx="215">
                  <c:v>4.0999999999999996</c:v>
                </c:pt>
                <c:pt idx="216">
                  <c:v>4.0999999999999996</c:v>
                </c:pt>
                <c:pt idx="217">
                  <c:v>4.0999999999999996</c:v>
                </c:pt>
                <c:pt idx="218">
                  <c:v>4.0999999999999996</c:v>
                </c:pt>
                <c:pt idx="219">
                  <c:v>4.0999999999999996</c:v>
                </c:pt>
                <c:pt idx="220">
                  <c:v>4.0999999999999996</c:v>
                </c:pt>
                <c:pt idx="221">
                  <c:v>4.0999999999999996</c:v>
                </c:pt>
                <c:pt idx="222">
                  <c:v>4.0999999999999996</c:v>
                </c:pt>
                <c:pt idx="223">
                  <c:v>4.0999999999999996</c:v>
                </c:pt>
                <c:pt idx="224">
                  <c:v>4.0999999999999996</c:v>
                </c:pt>
                <c:pt idx="225">
                  <c:v>4.0999999999999996</c:v>
                </c:pt>
                <c:pt idx="226">
                  <c:v>4.0999999999999996</c:v>
                </c:pt>
                <c:pt idx="227">
                  <c:v>4.0999999999999996</c:v>
                </c:pt>
                <c:pt idx="228">
                  <c:v>4.0999999999999996</c:v>
                </c:pt>
                <c:pt idx="229">
                  <c:v>4.0999999999999996</c:v>
                </c:pt>
                <c:pt idx="230">
                  <c:v>4.0999999999999996</c:v>
                </c:pt>
                <c:pt idx="231">
                  <c:v>4.0999999999999996</c:v>
                </c:pt>
                <c:pt idx="232">
                  <c:v>4.0999999999999996</c:v>
                </c:pt>
                <c:pt idx="233">
                  <c:v>4.0999999999999996</c:v>
                </c:pt>
                <c:pt idx="234">
                  <c:v>4.0999999999999996</c:v>
                </c:pt>
                <c:pt idx="235">
                  <c:v>4.0999999999999996</c:v>
                </c:pt>
                <c:pt idx="236">
                  <c:v>4.0999999999999996</c:v>
                </c:pt>
                <c:pt idx="237">
                  <c:v>4.0999999999999996</c:v>
                </c:pt>
                <c:pt idx="238">
                  <c:v>4.0999999999999996</c:v>
                </c:pt>
                <c:pt idx="239">
                  <c:v>4.0999999999999996</c:v>
                </c:pt>
                <c:pt idx="240">
                  <c:v>4.0999999999999996</c:v>
                </c:pt>
                <c:pt idx="241">
                  <c:v>4.0999999999999996</c:v>
                </c:pt>
                <c:pt idx="242">
                  <c:v>4.0999999999999996</c:v>
                </c:pt>
                <c:pt idx="243">
                  <c:v>4.0999999999999996</c:v>
                </c:pt>
                <c:pt idx="244">
                  <c:v>4.0999999999999996</c:v>
                </c:pt>
                <c:pt idx="245">
                  <c:v>4.0999999999999996</c:v>
                </c:pt>
                <c:pt idx="246">
                  <c:v>4.0999999999999996</c:v>
                </c:pt>
                <c:pt idx="247">
                  <c:v>4.0999999999999996</c:v>
                </c:pt>
                <c:pt idx="248">
                  <c:v>4.0999999999999996</c:v>
                </c:pt>
                <c:pt idx="249">
                  <c:v>4.0999999999999996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'51285_Duty'!$AR$128</c:f>
              <c:strCache>
                <c:ptCount val="1"/>
                <c:pt idx="0">
                  <c:v>UVLO-ON_typ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'51285_Duty'!$B$129:$B$378</c:f>
              <c:numCache>
                <c:formatCode>0.00_);[Red]\(0.00\)</c:formatCode>
                <c:ptCount val="250"/>
                <c:pt idx="0">
                  <c:v>3.5</c:v>
                </c:pt>
                <c:pt idx="1">
                  <c:v>3.52</c:v>
                </c:pt>
                <c:pt idx="2">
                  <c:v>3.54</c:v>
                </c:pt>
                <c:pt idx="3">
                  <c:v>3.56</c:v>
                </c:pt>
                <c:pt idx="4">
                  <c:v>3.58</c:v>
                </c:pt>
                <c:pt idx="5">
                  <c:v>3.6</c:v>
                </c:pt>
                <c:pt idx="6">
                  <c:v>3.62</c:v>
                </c:pt>
                <c:pt idx="7">
                  <c:v>3.64</c:v>
                </c:pt>
                <c:pt idx="8">
                  <c:v>3.66</c:v>
                </c:pt>
                <c:pt idx="9">
                  <c:v>3.68</c:v>
                </c:pt>
                <c:pt idx="10">
                  <c:v>3.7</c:v>
                </c:pt>
                <c:pt idx="11">
                  <c:v>3.72</c:v>
                </c:pt>
                <c:pt idx="12">
                  <c:v>3.74</c:v>
                </c:pt>
                <c:pt idx="13">
                  <c:v>3.7600000000000002</c:v>
                </c:pt>
                <c:pt idx="14">
                  <c:v>3.7800000000000002</c:v>
                </c:pt>
                <c:pt idx="15">
                  <c:v>3.8000000000000003</c:v>
                </c:pt>
                <c:pt idx="16">
                  <c:v>3.8200000000000003</c:v>
                </c:pt>
                <c:pt idx="17">
                  <c:v>3.8400000000000003</c:v>
                </c:pt>
                <c:pt idx="18">
                  <c:v>3.8600000000000003</c:v>
                </c:pt>
                <c:pt idx="19">
                  <c:v>3.8800000000000003</c:v>
                </c:pt>
                <c:pt idx="20">
                  <c:v>3.9000000000000004</c:v>
                </c:pt>
                <c:pt idx="21">
                  <c:v>3.9200000000000004</c:v>
                </c:pt>
                <c:pt idx="22">
                  <c:v>3.9400000000000004</c:v>
                </c:pt>
                <c:pt idx="23">
                  <c:v>3.9600000000000004</c:v>
                </c:pt>
                <c:pt idx="24">
                  <c:v>3.9800000000000004</c:v>
                </c:pt>
                <c:pt idx="25">
                  <c:v>4</c:v>
                </c:pt>
                <c:pt idx="26">
                  <c:v>4.0199999999999996</c:v>
                </c:pt>
                <c:pt idx="27">
                  <c:v>4.0399999999999991</c:v>
                </c:pt>
                <c:pt idx="28">
                  <c:v>4.0599999999999987</c:v>
                </c:pt>
                <c:pt idx="29">
                  <c:v>4.0799999999999983</c:v>
                </c:pt>
                <c:pt idx="30">
                  <c:v>4.0999999999999979</c:v>
                </c:pt>
                <c:pt idx="31">
                  <c:v>4.1199999999999974</c:v>
                </c:pt>
                <c:pt idx="32">
                  <c:v>4.139999999999997</c:v>
                </c:pt>
                <c:pt idx="33">
                  <c:v>4.1599999999999966</c:v>
                </c:pt>
                <c:pt idx="34">
                  <c:v>4.1799999999999962</c:v>
                </c:pt>
                <c:pt idx="35">
                  <c:v>4.1999999999999957</c:v>
                </c:pt>
                <c:pt idx="36">
                  <c:v>4.2199999999999953</c:v>
                </c:pt>
                <c:pt idx="37">
                  <c:v>4.2399999999999949</c:v>
                </c:pt>
                <c:pt idx="38">
                  <c:v>4.2599999999999945</c:v>
                </c:pt>
                <c:pt idx="39">
                  <c:v>4.279999999999994</c:v>
                </c:pt>
                <c:pt idx="40">
                  <c:v>4.2999999999999936</c:v>
                </c:pt>
                <c:pt idx="41">
                  <c:v>4.3199999999999932</c:v>
                </c:pt>
                <c:pt idx="42">
                  <c:v>4.3399999999999928</c:v>
                </c:pt>
                <c:pt idx="43">
                  <c:v>4.3599999999999923</c:v>
                </c:pt>
                <c:pt idx="44">
                  <c:v>4.3799999999999919</c:v>
                </c:pt>
                <c:pt idx="45">
                  <c:v>4.3999999999999915</c:v>
                </c:pt>
                <c:pt idx="46">
                  <c:v>4.419999999999991</c:v>
                </c:pt>
                <c:pt idx="47">
                  <c:v>4.4399999999999906</c:v>
                </c:pt>
                <c:pt idx="48">
                  <c:v>4.4599999999999902</c:v>
                </c:pt>
                <c:pt idx="49">
                  <c:v>4.4799999999999898</c:v>
                </c:pt>
                <c:pt idx="50">
                  <c:v>4.4999999999999893</c:v>
                </c:pt>
                <c:pt idx="51">
                  <c:v>4.5199999999999889</c:v>
                </c:pt>
                <c:pt idx="52">
                  <c:v>4.5399999999999885</c:v>
                </c:pt>
                <c:pt idx="53">
                  <c:v>4.5599999999999881</c:v>
                </c:pt>
                <c:pt idx="54">
                  <c:v>4.5799999999999876</c:v>
                </c:pt>
                <c:pt idx="55">
                  <c:v>4.5999999999999872</c:v>
                </c:pt>
                <c:pt idx="56">
                  <c:v>4.6199999999999868</c:v>
                </c:pt>
                <c:pt idx="57">
                  <c:v>4.6399999999999864</c:v>
                </c:pt>
                <c:pt idx="58">
                  <c:v>4.6599999999999859</c:v>
                </c:pt>
                <c:pt idx="59">
                  <c:v>4.6799999999999855</c:v>
                </c:pt>
                <c:pt idx="60">
                  <c:v>4.6999999999999851</c:v>
                </c:pt>
                <c:pt idx="61">
                  <c:v>4.7199999999999847</c:v>
                </c:pt>
                <c:pt idx="62">
                  <c:v>4.7399999999999842</c:v>
                </c:pt>
                <c:pt idx="63">
                  <c:v>4.7599999999999838</c:v>
                </c:pt>
                <c:pt idx="64">
                  <c:v>4.7799999999999834</c:v>
                </c:pt>
                <c:pt idx="65">
                  <c:v>4.7999999999999829</c:v>
                </c:pt>
                <c:pt idx="66">
                  <c:v>4.8199999999999825</c:v>
                </c:pt>
                <c:pt idx="67">
                  <c:v>4.8399999999999821</c:v>
                </c:pt>
                <c:pt idx="68">
                  <c:v>4.8599999999999817</c:v>
                </c:pt>
                <c:pt idx="69">
                  <c:v>4.8799999999999812</c:v>
                </c:pt>
                <c:pt idx="70">
                  <c:v>4.8999999999999808</c:v>
                </c:pt>
                <c:pt idx="71">
                  <c:v>4.9199999999999804</c:v>
                </c:pt>
                <c:pt idx="72">
                  <c:v>4.93999999999998</c:v>
                </c:pt>
                <c:pt idx="73">
                  <c:v>4.9599999999999795</c:v>
                </c:pt>
                <c:pt idx="74">
                  <c:v>4.9799999999999791</c:v>
                </c:pt>
                <c:pt idx="75">
                  <c:v>4.9999999999999787</c:v>
                </c:pt>
                <c:pt idx="76">
                  <c:v>5.0199999999999783</c:v>
                </c:pt>
                <c:pt idx="77">
                  <c:v>5.0399999999999778</c:v>
                </c:pt>
                <c:pt idx="78">
                  <c:v>5.0599999999999774</c:v>
                </c:pt>
                <c:pt idx="79">
                  <c:v>5.079999999999977</c:v>
                </c:pt>
                <c:pt idx="80">
                  <c:v>5.0999999999999766</c:v>
                </c:pt>
                <c:pt idx="81">
                  <c:v>5.1199999999999761</c:v>
                </c:pt>
                <c:pt idx="82">
                  <c:v>5.1399999999999757</c:v>
                </c:pt>
                <c:pt idx="83">
                  <c:v>5.1599999999999753</c:v>
                </c:pt>
                <c:pt idx="84">
                  <c:v>5.1799999999999748</c:v>
                </c:pt>
                <c:pt idx="85">
                  <c:v>5.1999999999999744</c:v>
                </c:pt>
                <c:pt idx="86">
                  <c:v>5.219999999999974</c:v>
                </c:pt>
                <c:pt idx="87">
                  <c:v>5.2399999999999736</c:v>
                </c:pt>
                <c:pt idx="88">
                  <c:v>5.2599999999999731</c:v>
                </c:pt>
                <c:pt idx="89">
                  <c:v>5.2799999999999727</c:v>
                </c:pt>
                <c:pt idx="90">
                  <c:v>5.2999999999999723</c:v>
                </c:pt>
                <c:pt idx="91">
                  <c:v>5.3199999999999719</c:v>
                </c:pt>
                <c:pt idx="92">
                  <c:v>5.3399999999999714</c:v>
                </c:pt>
                <c:pt idx="93">
                  <c:v>5.359999999999971</c:v>
                </c:pt>
                <c:pt idx="94">
                  <c:v>5.3799999999999706</c:v>
                </c:pt>
                <c:pt idx="95">
                  <c:v>5.3999999999999702</c:v>
                </c:pt>
                <c:pt idx="96">
                  <c:v>5.4199999999999697</c:v>
                </c:pt>
                <c:pt idx="97">
                  <c:v>5.4399999999999693</c:v>
                </c:pt>
                <c:pt idx="98">
                  <c:v>5.4599999999999689</c:v>
                </c:pt>
                <c:pt idx="99">
                  <c:v>5.4799999999999685</c:v>
                </c:pt>
                <c:pt idx="100">
                  <c:v>5.499999999999968</c:v>
                </c:pt>
                <c:pt idx="101">
                  <c:v>5.5199999999999676</c:v>
                </c:pt>
                <c:pt idx="102">
                  <c:v>5.5399999999999672</c:v>
                </c:pt>
                <c:pt idx="103">
                  <c:v>5.5599999999999667</c:v>
                </c:pt>
                <c:pt idx="104">
                  <c:v>5.5799999999999663</c:v>
                </c:pt>
                <c:pt idx="105">
                  <c:v>5.5999999999999659</c:v>
                </c:pt>
                <c:pt idx="106">
                  <c:v>5.6199999999999655</c:v>
                </c:pt>
                <c:pt idx="107">
                  <c:v>5.639999999999965</c:v>
                </c:pt>
                <c:pt idx="108">
                  <c:v>5.6599999999999646</c:v>
                </c:pt>
                <c:pt idx="109">
                  <c:v>5.6799999999999642</c:v>
                </c:pt>
                <c:pt idx="110">
                  <c:v>5.6999999999999638</c:v>
                </c:pt>
                <c:pt idx="111">
                  <c:v>5.7199999999999633</c:v>
                </c:pt>
                <c:pt idx="112">
                  <c:v>5.7399999999999629</c:v>
                </c:pt>
                <c:pt idx="113">
                  <c:v>5.7599999999999625</c:v>
                </c:pt>
                <c:pt idx="114">
                  <c:v>5.7799999999999621</c:v>
                </c:pt>
                <c:pt idx="115">
                  <c:v>5.7999999999999616</c:v>
                </c:pt>
                <c:pt idx="116">
                  <c:v>5.8199999999999612</c:v>
                </c:pt>
                <c:pt idx="117">
                  <c:v>5.8399999999999608</c:v>
                </c:pt>
                <c:pt idx="118">
                  <c:v>5.8599999999999604</c:v>
                </c:pt>
                <c:pt idx="119">
                  <c:v>5.8799999999999599</c:v>
                </c:pt>
                <c:pt idx="120">
                  <c:v>5.8999999999999595</c:v>
                </c:pt>
                <c:pt idx="121">
                  <c:v>5.9199999999999591</c:v>
                </c:pt>
                <c:pt idx="122">
                  <c:v>5.9399999999999586</c:v>
                </c:pt>
                <c:pt idx="123">
                  <c:v>5.9599999999999582</c:v>
                </c:pt>
                <c:pt idx="124">
                  <c:v>5.9799999999999578</c:v>
                </c:pt>
                <c:pt idx="125">
                  <c:v>5.9999999999999574</c:v>
                </c:pt>
                <c:pt idx="126">
                  <c:v>6.0199999999999569</c:v>
                </c:pt>
                <c:pt idx="127">
                  <c:v>6.0399999999999565</c:v>
                </c:pt>
                <c:pt idx="128">
                  <c:v>6.0599999999999561</c:v>
                </c:pt>
                <c:pt idx="129">
                  <c:v>6.0799999999999557</c:v>
                </c:pt>
                <c:pt idx="130">
                  <c:v>6.0999999999999552</c:v>
                </c:pt>
                <c:pt idx="131">
                  <c:v>6.1199999999999548</c:v>
                </c:pt>
                <c:pt idx="132">
                  <c:v>6.1399999999999544</c:v>
                </c:pt>
                <c:pt idx="133">
                  <c:v>6.159999999999954</c:v>
                </c:pt>
                <c:pt idx="134">
                  <c:v>6.1799999999999535</c:v>
                </c:pt>
                <c:pt idx="135">
                  <c:v>6.1999999999999531</c:v>
                </c:pt>
                <c:pt idx="136">
                  <c:v>6.2199999999999527</c:v>
                </c:pt>
                <c:pt idx="137">
                  <c:v>6.2399999999999523</c:v>
                </c:pt>
                <c:pt idx="138">
                  <c:v>6.2599999999999518</c:v>
                </c:pt>
                <c:pt idx="139">
                  <c:v>6.2799999999999514</c:v>
                </c:pt>
                <c:pt idx="140">
                  <c:v>6.299999999999951</c:v>
                </c:pt>
                <c:pt idx="141">
                  <c:v>6.3199999999999505</c:v>
                </c:pt>
                <c:pt idx="142">
                  <c:v>6.3399999999999501</c:v>
                </c:pt>
                <c:pt idx="143">
                  <c:v>6.3599999999999497</c:v>
                </c:pt>
                <c:pt idx="144">
                  <c:v>6.3799999999999493</c:v>
                </c:pt>
                <c:pt idx="145">
                  <c:v>6.3999999999999488</c:v>
                </c:pt>
                <c:pt idx="146">
                  <c:v>6.4199999999999484</c:v>
                </c:pt>
                <c:pt idx="147">
                  <c:v>6.439999999999948</c:v>
                </c:pt>
                <c:pt idx="148">
                  <c:v>6.4599999999999476</c:v>
                </c:pt>
                <c:pt idx="149">
                  <c:v>6.4799999999999471</c:v>
                </c:pt>
                <c:pt idx="150">
                  <c:v>6.4999999999999467</c:v>
                </c:pt>
                <c:pt idx="151">
                  <c:v>6.5199999999999463</c:v>
                </c:pt>
                <c:pt idx="152">
                  <c:v>6.5399999999999459</c:v>
                </c:pt>
                <c:pt idx="153">
                  <c:v>6.5599999999999454</c:v>
                </c:pt>
                <c:pt idx="154">
                  <c:v>6.579999999999945</c:v>
                </c:pt>
                <c:pt idx="155">
                  <c:v>6.5999999999999446</c:v>
                </c:pt>
                <c:pt idx="156">
                  <c:v>6.6199999999999442</c:v>
                </c:pt>
                <c:pt idx="157">
                  <c:v>6.6399999999999437</c:v>
                </c:pt>
                <c:pt idx="158">
                  <c:v>6.6599999999999433</c:v>
                </c:pt>
                <c:pt idx="159">
                  <c:v>6.6799999999999429</c:v>
                </c:pt>
                <c:pt idx="160">
                  <c:v>6.6999999999999424</c:v>
                </c:pt>
                <c:pt idx="161">
                  <c:v>6.719999999999942</c:v>
                </c:pt>
                <c:pt idx="162">
                  <c:v>6.7399999999999416</c:v>
                </c:pt>
                <c:pt idx="163">
                  <c:v>6.7599999999999412</c:v>
                </c:pt>
                <c:pt idx="164">
                  <c:v>6.7799999999999407</c:v>
                </c:pt>
                <c:pt idx="165">
                  <c:v>6.7999999999999403</c:v>
                </c:pt>
                <c:pt idx="166">
                  <c:v>6.8199999999999399</c:v>
                </c:pt>
                <c:pt idx="167">
                  <c:v>6.8399999999999395</c:v>
                </c:pt>
                <c:pt idx="168">
                  <c:v>6.859999999999939</c:v>
                </c:pt>
                <c:pt idx="169">
                  <c:v>6.8799999999999386</c:v>
                </c:pt>
                <c:pt idx="170">
                  <c:v>6.8999999999999382</c:v>
                </c:pt>
                <c:pt idx="171">
                  <c:v>6.9199999999999378</c:v>
                </c:pt>
                <c:pt idx="172">
                  <c:v>6.9399999999999373</c:v>
                </c:pt>
                <c:pt idx="173">
                  <c:v>6.9599999999999369</c:v>
                </c:pt>
                <c:pt idx="174">
                  <c:v>6.9799999999999365</c:v>
                </c:pt>
                <c:pt idx="175">
                  <c:v>6.9999999999999361</c:v>
                </c:pt>
                <c:pt idx="176">
                  <c:v>7.0199999999999356</c:v>
                </c:pt>
                <c:pt idx="177">
                  <c:v>7.0399999999999352</c:v>
                </c:pt>
                <c:pt idx="178">
                  <c:v>7.0599999999999348</c:v>
                </c:pt>
                <c:pt idx="179">
                  <c:v>7.0799999999999343</c:v>
                </c:pt>
                <c:pt idx="180">
                  <c:v>7.0999999999999339</c:v>
                </c:pt>
                <c:pt idx="181">
                  <c:v>7.1199999999999335</c:v>
                </c:pt>
                <c:pt idx="182">
                  <c:v>7.1399999999999331</c:v>
                </c:pt>
                <c:pt idx="183">
                  <c:v>7.1599999999999326</c:v>
                </c:pt>
                <c:pt idx="184">
                  <c:v>7.1799999999999322</c:v>
                </c:pt>
                <c:pt idx="185">
                  <c:v>7.1999999999999318</c:v>
                </c:pt>
                <c:pt idx="186">
                  <c:v>7.2199999999999314</c:v>
                </c:pt>
                <c:pt idx="187">
                  <c:v>7.2399999999999309</c:v>
                </c:pt>
                <c:pt idx="188">
                  <c:v>7.2599999999999305</c:v>
                </c:pt>
                <c:pt idx="189">
                  <c:v>7.2799999999999301</c:v>
                </c:pt>
                <c:pt idx="190">
                  <c:v>7.2999999999999297</c:v>
                </c:pt>
                <c:pt idx="191">
                  <c:v>7.3199999999999292</c:v>
                </c:pt>
                <c:pt idx="192">
                  <c:v>7.3399999999999288</c:v>
                </c:pt>
                <c:pt idx="193">
                  <c:v>7.3599999999999284</c:v>
                </c:pt>
                <c:pt idx="194">
                  <c:v>7.379999999999928</c:v>
                </c:pt>
                <c:pt idx="195">
                  <c:v>7.3999999999999275</c:v>
                </c:pt>
                <c:pt idx="196">
                  <c:v>7.4199999999999271</c:v>
                </c:pt>
                <c:pt idx="197">
                  <c:v>7.4399999999999267</c:v>
                </c:pt>
                <c:pt idx="198">
                  <c:v>7.4599999999999262</c:v>
                </c:pt>
                <c:pt idx="199">
                  <c:v>7.4799999999999258</c:v>
                </c:pt>
                <c:pt idx="200">
                  <c:v>7.4999999999999254</c:v>
                </c:pt>
                <c:pt idx="201">
                  <c:v>7.519999999999925</c:v>
                </c:pt>
                <c:pt idx="202">
                  <c:v>7.5399999999999245</c:v>
                </c:pt>
                <c:pt idx="203">
                  <c:v>7.5599999999999241</c:v>
                </c:pt>
                <c:pt idx="204">
                  <c:v>7.5799999999999237</c:v>
                </c:pt>
                <c:pt idx="205">
                  <c:v>7.5999999999999233</c:v>
                </c:pt>
                <c:pt idx="206">
                  <c:v>7.6199999999999228</c:v>
                </c:pt>
                <c:pt idx="207">
                  <c:v>7.6399999999999224</c:v>
                </c:pt>
                <c:pt idx="208">
                  <c:v>7.659999999999922</c:v>
                </c:pt>
                <c:pt idx="209">
                  <c:v>7.6799999999999216</c:v>
                </c:pt>
                <c:pt idx="210">
                  <c:v>7.6999999999999211</c:v>
                </c:pt>
                <c:pt idx="211">
                  <c:v>7.7199999999999207</c:v>
                </c:pt>
                <c:pt idx="212">
                  <c:v>7.7399999999999203</c:v>
                </c:pt>
                <c:pt idx="213">
                  <c:v>7.7599999999999199</c:v>
                </c:pt>
                <c:pt idx="214">
                  <c:v>7.7799999999999194</c:v>
                </c:pt>
                <c:pt idx="215">
                  <c:v>7.799999999999919</c:v>
                </c:pt>
                <c:pt idx="216">
                  <c:v>7.8199999999999186</c:v>
                </c:pt>
                <c:pt idx="217">
                  <c:v>7.8399999999999181</c:v>
                </c:pt>
                <c:pt idx="218">
                  <c:v>7.8599999999999177</c:v>
                </c:pt>
                <c:pt idx="219">
                  <c:v>7.8799999999999173</c:v>
                </c:pt>
                <c:pt idx="220">
                  <c:v>7.8999999999999169</c:v>
                </c:pt>
                <c:pt idx="221">
                  <c:v>7.9199999999999164</c:v>
                </c:pt>
                <c:pt idx="222">
                  <c:v>7.939999999999916</c:v>
                </c:pt>
                <c:pt idx="223">
                  <c:v>7.9599999999999156</c:v>
                </c:pt>
                <c:pt idx="224">
                  <c:v>7.9799999999999152</c:v>
                </c:pt>
                <c:pt idx="225">
                  <c:v>7.9999999999999147</c:v>
                </c:pt>
                <c:pt idx="226">
                  <c:v>8.4999999999999147</c:v>
                </c:pt>
                <c:pt idx="227">
                  <c:v>8.9999999999999147</c:v>
                </c:pt>
                <c:pt idx="228">
                  <c:v>9.4999999999999147</c:v>
                </c:pt>
                <c:pt idx="229">
                  <c:v>9.9999999999999147</c:v>
                </c:pt>
                <c:pt idx="230">
                  <c:v>10.499999999999915</c:v>
                </c:pt>
                <c:pt idx="231">
                  <c:v>10.999999999999915</c:v>
                </c:pt>
                <c:pt idx="232">
                  <c:v>11.499999999999915</c:v>
                </c:pt>
                <c:pt idx="233">
                  <c:v>11.999999999999915</c:v>
                </c:pt>
                <c:pt idx="234">
                  <c:v>12.499999999999915</c:v>
                </c:pt>
                <c:pt idx="235">
                  <c:v>12.999999999999915</c:v>
                </c:pt>
                <c:pt idx="236">
                  <c:v>13.499999999999915</c:v>
                </c:pt>
                <c:pt idx="237">
                  <c:v>13.999999999999915</c:v>
                </c:pt>
                <c:pt idx="238">
                  <c:v>14.499999999999915</c:v>
                </c:pt>
                <c:pt idx="239">
                  <c:v>14.999999999999915</c:v>
                </c:pt>
                <c:pt idx="240">
                  <c:v>15.499999999999915</c:v>
                </c:pt>
                <c:pt idx="241">
                  <c:v>15.999999999999915</c:v>
                </c:pt>
                <c:pt idx="242">
                  <c:v>16.499999999999915</c:v>
                </c:pt>
                <c:pt idx="243">
                  <c:v>16.999999999999915</c:v>
                </c:pt>
                <c:pt idx="244">
                  <c:v>17.499999999999915</c:v>
                </c:pt>
                <c:pt idx="245">
                  <c:v>17.999999999999915</c:v>
                </c:pt>
                <c:pt idx="246">
                  <c:v>18.499999999999915</c:v>
                </c:pt>
                <c:pt idx="247">
                  <c:v>18.999999999999915</c:v>
                </c:pt>
                <c:pt idx="248">
                  <c:v>19.499999999999915</c:v>
                </c:pt>
                <c:pt idx="249">
                  <c:v>19.999999999999915</c:v>
                </c:pt>
              </c:numCache>
            </c:numRef>
          </c:xVal>
          <c:yVal>
            <c:numRef>
              <c:f>'51285_Duty'!$AR$129:$AR$378</c:f>
              <c:numCache>
                <c:formatCode>0.0000_);[Red]\(0.0000\)</c:formatCode>
                <c:ptCount val="250"/>
                <c:pt idx="0">
                  <c:v>4.2</c:v>
                </c:pt>
                <c:pt idx="1">
                  <c:v>4.2</c:v>
                </c:pt>
                <c:pt idx="2">
                  <c:v>4.2</c:v>
                </c:pt>
                <c:pt idx="3">
                  <c:v>4.2</c:v>
                </c:pt>
                <c:pt idx="4">
                  <c:v>4.2</c:v>
                </c:pt>
                <c:pt idx="5">
                  <c:v>4.2</c:v>
                </c:pt>
                <c:pt idx="6">
                  <c:v>4.2</c:v>
                </c:pt>
                <c:pt idx="7">
                  <c:v>4.2</c:v>
                </c:pt>
                <c:pt idx="8">
                  <c:v>4.2</c:v>
                </c:pt>
                <c:pt idx="9">
                  <c:v>4.2</c:v>
                </c:pt>
                <c:pt idx="10">
                  <c:v>4.2</c:v>
                </c:pt>
                <c:pt idx="11">
                  <c:v>4.2</c:v>
                </c:pt>
                <c:pt idx="12">
                  <c:v>4.2</c:v>
                </c:pt>
                <c:pt idx="13">
                  <c:v>4.2</c:v>
                </c:pt>
                <c:pt idx="14">
                  <c:v>4.2</c:v>
                </c:pt>
                <c:pt idx="15">
                  <c:v>4.2</c:v>
                </c:pt>
                <c:pt idx="16">
                  <c:v>4.2</c:v>
                </c:pt>
                <c:pt idx="17">
                  <c:v>4.2</c:v>
                </c:pt>
                <c:pt idx="18">
                  <c:v>4.2</c:v>
                </c:pt>
                <c:pt idx="19">
                  <c:v>4.2</c:v>
                </c:pt>
                <c:pt idx="20">
                  <c:v>4.2</c:v>
                </c:pt>
                <c:pt idx="21">
                  <c:v>4.2</c:v>
                </c:pt>
                <c:pt idx="22">
                  <c:v>4.2</c:v>
                </c:pt>
                <c:pt idx="23">
                  <c:v>4.2</c:v>
                </c:pt>
                <c:pt idx="24">
                  <c:v>4.2</c:v>
                </c:pt>
                <c:pt idx="25">
                  <c:v>4.2</c:v>
                </c:pt>
                <c:pt idx="26">
                  <c:v>4.2</c:v>
                </c:pt>
                <c:pt idx="27">
                  <c:v>4.2</c:v>
                </c:pt>
                <c:pt idx="28">
                  <c:v>4.2</c:v>
                </c:pt>
                <c:pt idx="29">
                  <c:v>4.2</c:v>
                </c:pt>
                <c:pt idx="30">
                  <c:v>4.2</c:v>
                </c:pt>
                <c:pt idx="31">
                  <c:v>4.2</c:v>
                </c:pt>
                <c:pt idx="32">
                  <c:v>4.2</c:v>
                </c:pt>
                <c:pt idx="33">
                  <c:v>4.2</c:v>
                </c:pt>
                <c:pt idx="34">
                  <c:v>4.2</c:v>
                </c:pt>
                <c:pt idx="35">
                  <c:v>4.2</c:v>
                </c:pt>
                <c:pt idx="36">
                  <c:v>4.2</c:v>
                </c:pt>
                <c:pt idx="37">
                  <c:v>4.2</c:v>
                </c:pt>
                <c:pt idx="38">
                  <c:v>4.2</c:v>
                </c:pt>
                <c:pt idx="39">
                  <c:v>4.2</c:v>
                </c:pt>
                <c:pt idx="40">
                  <c:v>4.2</c:v>
                </c:pt>
                <c:pt idx="41">
                  <c:v>4.2</c:v>
                </c:pt>
                <c:pt idx="42">
                  <c:v>4.2</c:v>
                </c:pt>
                <c:pt idx="43">
                  <c:v>4.2</c:v>
                </c:pt>
                <c:pt idx="44">
                  <c:v>4.2</c:v>
                </c:pt>
                <c:pt idx="45">
                  <c:v>4.2</c:v>
                </c:pt>
                <c:pt idx="46">
                  <c:v>4.2</c:v>
                </c:pt>
                <c:pt idx="47">
                  <c:v>4.2</c:v>
                </c:pt>
                <c:pt idx="48">
                  <c:v>4.2</c:v>
                </c:pt>
                <c:pt idx="49">
                  <c:v>4.2</c:v>
                </c:pt>
                <c:pt idx="50">
                  <c:v>4.2</c:v>
                </c:pt>
                <c:pt idx="51">
                  <c:v>4.2</c:v>
                </c:pt>
                <c:pt idx="52">
                  <c:v>4.2</c:v>
                </c:pt>
                <c:pt idx="53">
                  <c:v>4.2</c:v>
                </c:pt>
                <c:pt idx="54">
                  <c:v>4.2</c:v>
                </c:pt>
                <c:pt idx="55">
                  <c:v>4.2</c:v>
                </c:pt>
                <c:pt idx="56">
                  <c:v>4.2</c:v>
                </c:pt>
                <c:pt idx="57">
                  <c:v>4.2</c:v>
                </c:pt>
                <c:pt idx="58">
                  <c:v>4.2</c:v>
                </c:pt>
                <c:pt idx="59">
                  <c:v>4.2</c:v>
                </c:pt>
                <c:pt idx="60">
                  <c:v>4.2</c:v>
                </c:pt>
                <c:pt idx="61">
                  <c:v>4.2</c:v>
                </c:pt>
                <c:pt idx="62">
                  <c:v>4.2</c:v>
                </c:pt>
                <c:pt idx="63">
                  <c:v>4.2</c:v>
                </c:pt>
                <c:pt idx="64">
                  <c:v>4.2</c:v>
                </c:pt>
                <c:pt idx="65">
                  <c:v>4.2</c:v>
                </c:pt>
                <c:pt idx="66">
                  <c:v>4.2</c:v>
                </c:pt>
                <c:pt idx="67">
                  <c:v>4.2</c:v>
                </c:pt>
                <c:pt idx="68">
                  <c:v>4.2</c:v>
                </c:pt>
                <c:pt idx="69">
                  <c:v>4.2</c:v>
                </c:pt>
                <c:pt idx="70">
                  <c:v>4.2</c:v>
                </c:pt>
                <c:pt idx="71">
                  <c:v>4.2</c:v>
                </c:pt>
                <c:pt idx="72">
                  <c:v>4.2</c:v>
                </c:pt>
                <c:pt idx="73">
                  <c:v>4.2</c:v>
                </c:pt>
                <c:pt idx="74">
                  <c:v>4.2</c:v>
                </c:pt>
                <c:pt idx="75">
                  <c:v>4.2</c:v>
                </c:pt>
                <c:pt idx="76">
                  <c:v>4.2</c:v>
                </c:pt>
                <c:pt idx="77">
                  <c:v>4.2</c:v>
                </c:pt>
                <c:pt idx="78">
                  <c:v>4.2</c:v>
                </c:pt>
                <c:pt idx="79">
                  <c:v>4.2</c:v>
                </c:pt>
                <c:pt idx="80">
                  <c:v>4.2</c:v>
                </c:pt>
                <c:pt idx="81">
                  <c:v>4.2</c:v>
                </c:pt>
                <c:pt idx="82">
                  <c:v>4.2</c:v>
                </c:pt>
                <c:pt idx="83">
                  <c:v>4.2</c:v>
                </c:pt>
                <c:pt idx="84">
                  <c:v>4.2</c:v>
                </c:pt>
                <c:pt idx="85">
                  <c:v>4.2</c:v>
                </c:pt>
                <c:pt idx="86">
                  <c:v>4.2</c:v>
                </c:pt>
                <c:pt idx="87">
                  <c:v>4.2</c:v>
                </c:pt>
                <c:pt idx="88">
                  <c:v>4.2</c:v>
                </c:pt>
                <c:pt idx="89">
                  <c:v>4.2</c:v>
                </c:pt>
                <c:pt idx="90">
                  <c:v>4.2</c:v>
                </c:pt>
                <c:pt idx="91">
                  <c:v>4.2</c:v>
                </c:pt>
                <c:pt idx="92">
                  <c:v>4.2</c:v>
                </c:pt>
                <c:pt idx="93">
                  <c:v>4.2</c:v>
                </c:pt>
                <c:pt idx="94">
                  <c:v>4.2</c:v>
                </c:pt>
                <c:pt idx="95">
                  <c:v>4.2</c:v>
                </c:pt>
                <c:pt idx="96">
                  <c:v>4.2</c:v>
                </c:pt>
                <c:pt idx="97">
                  <c:v>4.2</c:v>
                </c:pt>
                <c:pt idx="98">
                  <c:v>4.2</c:v>
                </c:pt>
                <c:pt idx="99">
                  <c:v>4.2</c:v>
                </c:pt>
                <c:pt idx="100">
                  <c:v>4.2</c:v>
                </c:pt>
                <c:pt idx="101">
                  <c:v>4.2</c:v>
                </c:pt>
                <c:pt idx="102">
                  <c:v>4.2</c:v>
                </c:pt>
                <c:pt idx="103">
                  <c:v>4.2</c:v>
                </c:pt>
                <c:pt idx="104">
                  <c:v>4.2</c:v>
                </c:pt>
                <c:pt idx="105">
                  <c:v>4.2</c:v>
                </c:pt>
                <c:pt idx="106">
                  <c:v>4.2</c:v>
                </c:pt>
                <c:pt idx="107">
                  <c:v>4.2</c:v>
                </c:pt>
                <c:pt idx="108">
                  <c:v>4.2</c:v>
                </c:pt>
                <c:pt idx="109">
                  <c:v>4.2</c:v>
                </c:pt>
                <c:pt idx="110">
                  <c:v>4.2</c:v>
                </c:pt>
                <c:pt idx="111">
                  <c:v>4.2</c:v>
                </c:pt>
                <c:pt idx="112">
                  <c:v>4.2</c:v>
                </c:pt>
                <c:pt idx="113">
                  <c:v>4.2</c:v>
                </c:pt>
                <c:pt idx="114">
                  <c:v>4.2</c:v>
                </c:pt>
                <c:pt idx="115">
                  <c:v>4.2</c:v>
                </c:pt>
                <c:pt idx="116">
                  <c:v>4.2</c:v>
                </c:pt>
                <c:pt idx="117">
                  <c:v>4.2</c:v>
                </c:pt>
                <c:pt idx="118">
                  <c:v>4.2</c:v>
                </c:pt>
                <c:pt idx="119">
                  <c:v>4.2</c:v>
                </c:pt>
                <c:pt idx="120">
                  <c:v>4.2</c:v>
                </c:pt>
                <c:pt idx="121">
                  <c:v>4.2</c:v>
                </c:pt>
                <c:pt idx="122">
                  <c:v>4.2</c:v>
                </c:pt>
                <c:pt idx="123">
                  <c:v>4.2</c:v>
                </c:pt>
                <c:pt idx="124">
                  <c:v>4.2</c:v>
                </c:pt>
                <c:pt idx="125">
                  <c:v>4.2</c:v>
                </c:pt>
                <c:pt idx="126">
                  <c:v>4.2</c:v>
                </c:pt>
                <c:pt idx="127">
                  <c:v>4.2</c:v>
                </c:pt>
                <c:pt idx="128">
                  <c:v>4.2</c:v>
                </c:pt>
                <c:pt idx="129">
                  <c:v>4.2</c:v>
                </c:pt>
                <c:pt idx="130">
                  <c:v>4.2</c:v>
                </c:pt>
                <c:pt idx="131">
                  <c:v>4.2</c:v>
                </c:pt>
                <c:pt idx="132">
                  <c:v>4.2</c:v>
                </c:pt>
                <c:pt idx="133">
                  <c:v>4.2</c:v>
                </c:pt>
                <c:pt idx="134">
                  <c:v>4.2</c:v>
                </c:pt>
                <c:pt idx="135">
                  <c:v>4.2</c:v>
                </c:pt>
                <c:pt idx="136">
                  <c:v>4.2</c:v>
                </c:pt>
                <c:pt idx="137">
                  <c:v>4.2</c:v>
                </c:pt>
                <c:pt idx="138">
                  <c:v>4.2</c:v>
                </c:pt>
                <c:pt idx="139">
                  <c:v>4.2</c:v>
                </c:pt>
                <c:pt idx="140">
                  <c:v>4.2</c:v>
                </c:pt>
                <c:pt idx="141">
                  <c:v>4.2</c:v>
                </c:pt>
                <c:pt idx="142">
                  <c:v>4.2</c:v>
                </c:pt>
                <c:pt idx="143">
                  <c:v>4.2</c:v>
                </c:pt>
                <c:pt idx="144">
                  <c:v>4.2</c:v>
                </c:pt>
                <c:pt idx="145">
                  <c:v>4.2</c:v>
                </c:pt>
                <c:pt idx="146">
                  <c:v>4.2</c:v>
                </c:pt>
                <c:pt idx="147">
                  <c:v>4.2</c:v>
                </c:pt>
                <c:pt idx="148">
                  <c:v>4.2</c:v>
                </c:pt>
                <c:pt idx="149">
                  <c:v>4.2</c:v>
                </c:pt>
                <c:pt idx="150">
                  <c:v>4.2</c:v>
                </c:pt>
                <c:pt idx="151">
                  <c:v>4.2</c:v>
                </c:pt>
                <c:pt idx="152">
                  <c:v>4.2</c:v>
                </c:pt>
                <c:pt idx="153">
                  <c:v>4.2</c:v>
                </c:pt>
                <c:pt idx="154">
                  <c:v>4.2</c:v>
                </c:pt>
                <c:pt idx="155">
                  <c:v>4.2</c:v>
                </c:pt>
                <c:pt idx="156">
                  <c:v>4.2</c:v>
                </c:pt>
                <c:pt idx="157">
                  <c:v>4.2</c:v>
                </c:pt>
                <c:pt idx="158">
                  <c:v>4.2</c:v>
                </c:pt>
                <c:pt idx="159">
                  <c:v>4.2</c:v>
                </c:pt>
                <c:pt idx="160">
                  <c:v>4.2</c:v>
                </c:pt>
                <c:pt idx="161">
                  <c:v>4.2</c:v>
                </c:pt>
                <c:pt idx="162">
                  <c:v>4.2</c:v>
                </c:pt>
                <c:pt idx="163">
                  <c:v>4.2</c:v>
                </c:pt>
                <c:pt idx="164">
                  <c:v>4.2</c:v>
                </c:pt>
                <c:pt idx="165">
                  <c:v>4.2</c:v>
                </c:pt>
                <c:pt idx="166">
                  <c:v>4.2</c:v>
                </c:pt>
                <c:pt idx="167">
                  <c:v>4.2</c:v>
                </c:pt>
                <c:pt idx="168">
                  <c:v>4.2</c:v>
                </c:pt>
                <c:pt idx="169">
                  <c:v>4.2</c:v>
                </c:pt>
                <c:pt idx="170">
                  <c:v>4.2</c:v>
                </c:pt>
                <c:pt idx="171">
                  <c:v>4.2</c:v>
                </c:pt>
                <c:pt idx="172">
                  <c:v>4.2</c:v>
                </c:pt>
                <c:pt idx="173">
                  <c:v>4.2</c:v>
                </c:pt>
                <c:pt idx="174">
                  <c:v>4.2</c:v>
                </c:pt>
                <c:pt idx="175">
                  <c:v>4.2</c:v>
                </c:pt>
                <c:pt idx="176">
                  <c:v>4.2</c:v>
                </c:pt>
                <c:pt idx="177">
                  <c:v>4.2</c:v>
                </c:pt>
                <c:pt idx="178">
                  <c:v>4.2</c:v>
                </c:pt>
                <c:pt idx="179">
                  <c:v>4.2</c:v>
                </c:pt>
                <c:pt idx="180">
                  <c:v>4.2</c:v>
                </c:pt>
                <c:pt idx="181">
                  <c:v>4.2</c:v>
                </c:pt>
                <c:pt idx="182">
                  <c:v>4.2</c:v>
                </c:pt>
                <c:pt idx="183">
                  <c:v>4.2</c:v>
                </c:pt>
                <c:pt idx="184">
                  <c:v>4.2</c:v>
                </c:pt>
                <c:pt idx="185">
                  <c:v>4.2</c:v>
                </c:pt>
                <c:pt idx="186">
                  <c:v>4.2</c:v>
                </c:pt>
                <c:pt idx="187">
                  <c:v>4.2</c:v>
                </c:pt>
                <c:pt idx="188">
                  <c:v>4.2</c:v>
                </c:pt>
                <c:pt idx="189">
                  <c:v>4.2</c:v>
                </c:pt>
                <c:pt idx="190">
                  <c:v>4.2</c:v>
                </c:pt>
                <c:pt idx="191">
                  <c:v>4.2</c:v>
                </c:pt>
                <c:pt idx="192">
                  <c:v>4.2</c:v>
                </c:pt>
                <c:pt idx="193">
                  <c:v>4.2</c:v>
                </c:pt>
                <c:pt idx="194">
                  <c:v>4.2</c:v>
                </c:pt>
                <c:pt idx="195">
                  <c:v>4.2</c:v>
                </c:pt>
                <c:pt idx="196">
                  <c:v>4.2</c:v>
                </c:pt>
                <c:pt idx="197">
                  <c:v>4.2</c:v>
                </c:pt>
                <c:pt idx="198">
                  <c:v>4.2</c:v>
                </c:pt>
                <c:pt idx="199">
                  <c:v>4.2</c:v>
                </c:pt>
                <c:pt idx="200">
                  <c:v>4.2</c:v>
                </c:pt>
                <c:pt idx="201">
                  <c:v>4.2</c:v>
                </c:pt>
                <c:pt idx="202">
                  <c:v>4.2</c:v>
                </c:pt>
                <c:pt idx="203">
                  <c:v>4.2</c:v>
                </c:pt>
                <c:pt idx="204">
                  <c:v>4.2</c:v>
                </c:pt>
                <c:pt idx="205">
                  <c:v>4.2</c:v>
                </c:pt>
                <c:pt idx="206">
                  <c:v>4.2</c:v>
                </c:pt>
                <c:pt idx="207">
                  <c:v>4.2</c:v>
                </c:pt>
                <c:pt idx="208">
                  <c:v>4.2</c:v>
                </c:pt>
                <c:pt idx="209">
                  <c:v>4.2</c:v>
                </c:pt>
                <c:pt idx="210">
                  <c:v>4.2</c:v>
                </c:pt>
                <c:pt idx="211">
                  <c:v>4.2</c:v>
                </c:pt>
                <c:pt idx="212">
                  <c:v>4.2</c:v>
                </c:pt>
                <c:pt idx="213">
                  <c:v>4.2</c:v>
                </c:pt>
                <c:pt idx="214">
                  <c:v>4.2</c:v>
                </c:pt>
                <c:pt idx="215">
                  <c:v>4.2</c:v>
                </c:pt>
                <c:pt idx="216">
                  <c:v>4.2</c:v>
                </c:pt>
                <c:pt idx="217">
                  <c:v>4.2</c:v>
                </c:pt>
                <c:pt idx="218">
                  <c:v>4.2</c:v>
                </c:pt>
                <c:pt idx="219">
                  <c:v>4.2</c:v>
                </c:pt>
                <c:pt idx="220">
                  <c:v>4.2</c:v>
                </c:pt>
                <c:pt idx="221">
                  <c:v>4.2</c:v>
                </c:pt>
                <c:pt idx="222">
                  <c:v>4.2</c:v>
                </c:pt>
                <c:pt idx="223">
                  <c:v>4.2</c:v>
                </c:pt>
                <c:pt idx="224">
                  <c:v>4.2</c:v>
                </c:pt>
                <c:pt idx="225">
                  <c:v>4.2</c:v>
                </c:pt>
                <c:pt idx="226">
                  <c:v>4.2</c:v>
                </c:pt>
                <c:pt idx="227">
                  <c:v>4.2</c:v>
                </c:pt>
                <c:pt idx="228">
                  <c:v>4.2</c:v>
                </c:pt>
                <c:pt idx="229">
                  <c:v>4.2</c:v>
                </c:pt>
                <c:pt idx="230">
                  <c:v>4.2</c:v>
                </c:pt>
                <c:pt idx="231">
                  <c:v>4.2</c:v>
                </c:pt>
                <c:pt idx="232">
                  <c:v>4.2</c:v>
                </c:pt>
                <c:pt idx="233">
                  <c:v>4.2</c:v>
                </c:pt>
                <c:pt idx="234">
                  <c:v>4.2</c:v>
                </c:pt>
                <c:pt idx="235">
                  <c:v>4.2</c:v>
                </c:pt>
                <c:pt idx="236">
                  <c:v>4.2</c:v>
                </c:pt>
                <c:pt idx="237">
                  <c:v>4.2</c:v>
                </c:pt>
                <c:pt idx="238">
                  <c:v>4.2</c:v>
                </c:pt>
                <c:pt idx="239">
                  <c:v>4.2</c:v>
                </c:pt>
                <c:pt idx="240">
                  <c:v>4.2</c:v>
                </c:pt>
                <c:pt idx="241">
                  <c:v>4.2</c:v>
                </c:pt>
                <c:pt idx="242">
                  <c:v>4.2</c:v>
                </c:pt>
                <c:pt idx="243">
                  <c:v>4.2</c:v>
                </c:pt>
                <c:pt idx="244">
                  <c:v>4.2</c:v>
                </c:pt>
                <c:pt idx="245">
                  <c:v>4.2</c:v>
                </c:pt>
                <c:pt idx="246">
                  <c:v>4.2</c:v>
                </c:pt>
                <c:pt idx="247">
                  <c:v>4.2</c:v>
                </c:pt>
                <c:pt idx="248">
                  <c:v>4.2</c:v>
                </c:pt>
                <c:pt idx="249">
                  <c:v>4.2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'51285_Duty'!$AS$128</c:f>
              <c:strCache>
                <c:ptCount val="1"/>
                <c:pt idx="0">
                  <c:v>UVLO-ON_max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none"/>
          </c:marker>
          <c:xVal>
            <c:numRef>
              <c:f>'51285_Duty'!$B$129:$B$378</c:f>
              <c:numCache>
                <c:formatCode>0.00_);[Red]\(0.00\)</c:formatCode>
                <c:ptCount val="250"/>
                <c:pt idx="0">
                  <c:v>3.5</c:v>
                </c:pt>
                <c:pt idx="1">
                  <c:v>3.52</c:v>
                </c:pt>
                <c:pt idx="2">
                  <c:v>3.54</c:v>
                </c:pt>
                <c:pt idx="3">
                  <c:v>3.56</c:v>
                </c:pt>
                <c:pt idx="4">
                  <c:v>3.58</c:v>
                </c:pt>
                <c:pt idx="5">
                  <c:v>3.6</c:v>
                </c:pt>
                <c:pt idx="6">
                  <c:v>3.62</c:v>
                </c:pt>
                <c:pt idx="7">
                  <c:v>3.64</c:v>
                </c:pt>
                <c:pt idx="8">
                  <c:v>3.66</c:v>
                </c:pt>
                <c:pt idx="9">
                  <c:v>3.68</c:v>
                </c:pt>
                <c:pt idx="10">
                  <c:v>3.7</c:v>
                </c:pt>
                <c:pt idx="11">
                  <c:v>3.72</c:v>
                </c:pt>
                <c:pt idx="12">
                  <c:v>3.74</c:v>
                </c:pt>
                <c:pt idx="13">
                  <c:v>3.7600000000000002</c:v>
                </c:pt>
                <c:pt idx="14">
                  <c:v>3.7800000000000002</c:v>
                </c:pt>
                <c:pt idx="15">
                  <c:v>3.8000000000000003</c:v>
                </c:pt>
                <c:pt idx="16">
                  <c:v>3.8200000000000003</c:v>
                </c:pt>
                <c:pt idx="17">
                  <c:v>3.8400000000000003</c:v>
                </c:pt>
                <c:pt idx="18">
                  <c:v>3.8600000000000003</c:v>
                </c:pt>
                <c:pt idx="19">
                  <c:v>3.8800000000000003</c:v>
                </c:pt>
                <c:pt idx="20">
                  <c:v>3.9000000000000004</c:v>
                </c:pt>
                <c:pt idx="21">
                  <c:v>3.9200000000000004</c:v>
                </c:pt>
                <c:pt idx="22">
                  <c:v>3.9400000000000004</c:v>
                </c:pt>
                <c:pt idx="23">
                  <c:v>3.9600000000000004</c:v>
                </c:pt>
                <c:pt idx="24">
                  <c:v>3.9800000000000004</c:v>
                </c:pt>
                <c:pt idx="25">
                  <c:v>4</c:v>
                </c:pt>
                <c:pt idx="26">
                  <c:v>4.0199999999999996</c:v>
                </c:pt>
                <c:pt idx="27">
                  <c:v>4.0399999999999991</c:v>
                </c:pt>
                <c:pt idx="28">
                  <c:v>4.0599999999999987</c:v>
                </c:pt>
                <c:pt idx="29">
                  <c:v>4.0799999999999983</c:v>
                </c:pt>
                <c:pt idx="30">
                  <c:v>4.0999999999999979</c:v>
                </c:pt>
                <c:pt idx="31">
                  <c:v>4.1199999999999974</c:v>
                </c:pt>
                <c:pt idx="32">
                  <c:v>4.139999999999997</c:v>
                </c:pt>
                <c:pt idx="33">
                  <c:v>4.1599999999999966</c:v>
                </c:pt>
                <c:pt idx="34">
                  <c:v>4.1799999999999962</c:v>
                </c:pt>
                <c:pt idx="35">
                  <c:v>4.1999999999999957</c:v>
                </c:pt>
                <c:pt idx="36">
                  <c:v>4.2199999999999953</c:v>
                </c:pt>
                <c:pt idx="37">
                  <c:v>4.2399999999999949</c:v>
                </c:pt>
                <c:pt idx="38">
                  <c:v>4.2599999999999945</c:v>
                </c:pt>
                <c:pt idx="39">
                  <c:v>4.279999999999994</c:v>
                </c:pt>
                <c:pt idx="40">
                  <c:v>4.2999999999999936</c:v>
                </c:pt>
                <c:pt idx="41">
                  <c:v>4.3199999999999932</c:v>
                </c:pt>
                <c:pt idx="42">
                  <c:v>4.3399999999999928</c:v>
                </c:pt>
                <c:pt idx="43">
                  <c:v>4.3599999999999923</c:v>
                </c:pt>
                <c:pt idx="44">
                  <c:v>4.3799999999999919</c:v>
                </c:pt>
                <c:pt idx="45">
                  <c:v>4.3999999999999915</c:v>
                </c:pt>
                <c:pt idx="46">
                  <c:v>4.419999999999991</c:v>
                </c:pt>
                <c:pt idx="47">
                  <c:v>4.4399999999999906</c:v>
                </c:pt>
                <c:pt idx="48">
                  <c:v>4.4599999999999902</c:v>
                </c:pt>
                <c:pt idx="49">
                  <c:v>4.4799999999999898</c:v>
                </c:pt>
                <c:pt idx="50">
                  <c:v>4.4999999999999893</c:v>
                </c:pt>
                <c:pt idx="51">
                  <c:v>4.5199999999999889</c:v>
                </c:pt>
                <c:pt idx="52">
                  <c:v>4.5399999999999885</c:v>
                </c:pt>
                <c:pt idx="53">
                  <c:v>4.5599999999999881</c:v>
                </c:pt>
                <c:pt idx="54">
                  <c:v>4.5799999999999876</c:v>
                </c:pt>
                <c:pt idx="55">
                  <c:v>4.5999999999999872</c:v>
                </c:pt>
                <c:pt idx="56">
                  <c:v>4.6199999999999868</c:v>
                </c:pt>
                <c:pt idx="57">
                  <c:v>4.6399999999999864</c:v>
                </c:pt>
                <c:pt idx="58">
                  <c:v>4.6599999999999859</c:v>
                </c:pt>
                <c:pt idx="59">
                  <c:v>4.6799999999999855</c:v>
                </c:pt>
                <c:pt idx="60">
                  <c:v>4.6999999999999851</c:v>
                </c:pt>
                <c:pt idx="61">
                  <c:v>4.7199999999999847</c:v>
                </c:pt>
                <c:pt idx="62">
                  <c:v>4.7399999999999842</c:v>
                </c:pt>
                <c:pt idx="63">
                  <c:v>4.7599999999999838</c:v>
                </c:pt>
                <c:pt idx="64">
                  <c:v>4.7799999999999834</c:v>
                </c:pt>
                <c:pt idx="65">
                  <c:v>4.7999999999999829</c:v>
                </c:pt>
                <c:pt idx="66">
                  <c:v>4.8199999999999825</c:v>
                </c:pt>
                <c:pt idx="67">
                  <c:v>4.8399999999999821</c:v>
                </c:pt>
                <c:pt idx="68">
                  <c:v>4.8599999999999817</c:v>
                </c:pt>
                <c:pt idx="69">
                  <c:v>4.8799999999999812</c:v>
                </c:pt>
                <c:pt idx="70">
                  <c:v>4.8999999999999808</c:v>
                </c:pt>
                <c:pt idx="71">
                  <c:v>4.9199999999999804</c:v>
                </c:pt>
                <c:pt idx="72">
                  <c:v>4.93999999999998</c:v>
                </c:pt>
                <c:pt idx="73">
                  <c:v>4.9599999999999795</c:v>
                </c:pt>
                <c:pt idx="74">
                  <c:v>4.9799999999999791</c:v>
                </c:pt>
                <c:pt idx="75">
                  <c:v>4.9999999999999787</c:v>
                </c:pt>
                <c:pt idx="76">
                  <c:v>5.0199999999999783</c:v>
                </c:pt>
                <c:pt idx="77">
                  <c:v>5.0399999999999778</c:v>
                </c:pt>
                <c:pt idx="78">
                  <c:v>5.0599999999999774</c:v>
                </c:pt>
                <c:pt idx="79">
                  <c:v>5.079999999999977</c:v>
                </c:pt>
                <c:pt idx="80">
                  <c:v>5.0999999999999766</c:v>
                </c:pt>
                <c:pt idx="81">
                  <c:v>5.1199999999999761</c:v>
                </c:pt>
                <c:pt idx="82">
                  <c:v>5.1399999999999757</c:v>
                </c:pt>
                <c:pt idx="83">
                  <c:v>5.1599999999999753</c:v>
                </c:pt>
                <c:pt idx="84">
                  <c:v>5.1799999999999748</c:v>
                </c:pt>
                <c:pt idx="85">
                  <c:v>5.1999999999999744</c:v>
                </c:pt>
                <c:pt idx="86">
                  <c:v>5.219999999999974</c:v>
                </c:pt>
                <c:pt idx="87">
                  <c:v>5.2399999999999736</c:v>
                </c:pt>
                <c:pt idx="88">
                  <c:v>5.2599999999999731</c:v>
                </c:pt>
                <c:pt idx="89">
                  <c:v>5.2799999999999727</c:v>
                </c:pt>
                <c:pt idx="90">
                  <c:v>5.2999999999999723</c:v>
                </c:pt>
                <c:pt idx="91">
                  <c:v>5.3199999999999719</c:v>
                </c:pt>
                <c:pt idx="92">
                  <c:v>5.3399999999999714</c:v>
                </c:pt>
                <c:pt idx="93">
                  <c:v>5.359999999999971</c:v>
                </c:pt>
                <c:pt idx="94">
                  <c:v>5.3799999999999706</c:v>
                </c:pt>
                <c:pt idx="95">
                  <c:v>5.3999999999999702</c:v>
                </c:pt>
                <c:pt idx="96">
                  <c:v>5.4199999999999697</c:v>
                </c:pt>
                <c:pt idx="97">
                  <c:v>5.4399999999999693</c:v>
                </c:pt>
                <c:pt idx="98">
                  <c:v>5.4599999999999689</c:v>
                </c:pt>
                <c:pt idx="99">
                  <c:v>5.4799999999999685</c:v>
                </c:pt>
                <c:pt idx="100">
                  <c:v>5.499999999999968</c:v>
                </c:pt>
                <c:pt idx="101">
                  <c:v>5.5199999999999676</c:v>
                </c:pt>
                <c:pt idx="102">
                  <c:v>5.5399999999999672</c:v>
                </c:pt>
                <c:pt idx="103">
                  <c:v>5.5599999999999667</c:v>
                </c:pt>
                <c:pt idx="104">
                  <c:v>5.5799999999999663</c:v>
                </c:pt>
                <c:pt idx="105">
                  <c:v>5.5999999999999659</c:v>
                </c:pt>
                <c:pt idx="106">
                  <c:v>5.6199999999999655</c:v>
                </c:pt>
                <c:pt idx="107">
                  <c:v>5.639999999999965</c:v>
                </c:pt>
                <c:pt idx="108">
                  <c:v>5.6599999999999646</c:v>
                </c:pt>
                <c:pt idx="109">
                  <c:v>5.6799999999999642</c:v>
                </c:pt>
                <c:pt idx="110">
                  <c:v>5.6999999999999638</c:v>
                </c:pt>
                <c:pt idx="111">
                  <c:v>5.7199999999999633</c:v>
                </c:pt>
                <c:pt idx="112">
                  <c:v>5.7399999999999629</c:v>
                </c:pt>
                <c:pt idx="113">
                  <c:v>5.7599999999999625</c:v>
                </c:pt>
                <c:pt idx="114">
                  <c:v>5.7799999999999621</c:v>
                </c:pt>
                <c:pt idx="115">
                  <c:v>5.7999999999999616</c:v>
                </c:pt>
                <c:pt idx="116">
                  <c:v>5.8199999999999612</c:v>
                </c:pt>
                <c:pt idx="117">
                  <c:v>5.8399999999999608</c:v>
                </c:pt>
                <c:pt idx="118">
                  <c:v>5.8599999999999604</c:v>
                </c:pt>
                <c:pt idx="119">
                  <c:v>5.8799999999999599</c:v>
                </c:pt>
                <c:pt idx="120">
                  <c:v>5.8999999999999595</c:v>
                </c:pt>
                <c:pt idx="121">
                  <c:v>5.9199999999999591</c:v>
                </c:pt>
                <c:pt idx="122">
                  <c:v>5.9399999999999586</c:v>
                </c:pt>
                <c:pt idx="123">
                  <c:v>5.9599999999999582</c:v>
                </c:pt>
                <c:pt idx="124">
                  <c:v>5.9799999999999578</c:v>
                </c:pt>
                <c:pt idx="125">
                  <c:v>5.9999999999999574</c:v>
                </c:pt>
                <c:pt idx="126">
                  <c:v>6.0199999999999569</c:v>
                </c:pt>
                <c:pt idx="127">
                  <c:v>6.0399999999999565</c:v>
                </c:pt>
                <c:pt idx="128">
                  <c:v>6.0599999999999561</c:v>
                </c:pt>
                <c:pt idx="129">
                  <c:v>6.0799999999999557</c:v>
                </c:pt>
                <c:pt idx="130">
                  <c:v>6.0999999999999552</c:v>
                </c:pt>
                <c:pt idx="131">
                  <c:v>6.1199999999999548</c:v>
                </c:pt>
                <c:pt idx="132">
                  <c:v>6.1399999999999544</c:v>
                </c:pt>
                <c:pt idx="133">
                  <c:v>6.159999999999954</c:v>
                </c:pt>
                <c:pt idx="134">
                  <c:v>6.1799999999999535</c:v>
                </c:pt>
                <c:pt idx="135">
                  <c:v>6.1999999999999531</c:v>
                </c:pt>
                <c:pt idx="136">
                  <c:v>6.2199999999999527</c:v>
                </c:pt>
                <c:pt idx="137">
                  <c:v>6.2399999999999523</c:v>
                </c:pt>
                <c:pt idx="138">
                  <c:v>6.2599999999999518</c:v>
                </c:pt>
                <c:pt idx="139">
                  <c:v>6.2799999999999514</c:v>
                </c:pt>
                <c:pt idx="140">
                  <c:v>6.299999999999951</c:v>
                </c:pt>
                <c:pt idx="141">
                  <c:v>6.3199999999999505</c:v>
                </c:pt>
                <c:pt idx="142">
                  <c:v>6.3399999999999501</c:v>
                </c:pt>
                <c:pt idx="143">
                  <c:v>6.3599999999999497</c:v>
                </c:pt>
                <c:pt idx="144">
                  <c:v>6.3799999999999493</c:v>
                </c:pt>
                <c:pt idx="145">
                  <c:v>6.3999999999999488</c:v>
                </c:pt>
                <c:pt idx="146">
                  <c:v>6.4199999999999484</c:v>
                </c:pt>
                <c:pt idx="147">
                  <c:v>6.439999999999948</c:v>
                </c:pt>
                <c:pt idx="148">
                  <c:v>6.4599999999999476</c:v>
                </c:pt>
                <c:pt idx="149">
                  <c:v>6.4799999999999471</c:v>
                </c:pt>
                <c:pt idx="150">
                  <c:v>6.4999999999999467</c:v>
                </c:pt>
                <c:pt idx="151">
                  <c:v>6.5199999999999463</c:v>
                </c:pt>
                <c:pt idx="152">
                  <c:v>6.5399999999999459</c:v>
                </c:pt>
                <c:pt idx="153">
                  <c:v>6.5599999999999454</c:v>
                </c:pt>
                <c:pt idx="154">
                  <c:v>6.579999999999945</c:v>
                </c:pt>
                <c:pt idx="155">
                  <c:v>6.5999999999999446</c:v>
                </c:pt>
                <c:pt idx="156">
                  <c:v>6.6199999999999442</c:v>
                </c:pt>
                <c:pt idx="157">
                  <c:v>6.6399999999999437</c:v>
                </c:pt>
                <c:pt idx="158">
                  <c:v>6.6599999999999433</c:v>
                </c:pt>
                <c:pt idx="159">
                  <c:v>6.6799999999999429</c:v>
                </c:pt>
                <c:pt idx="160">
                  <c:v>6.6999999999999424</c:v>
                </c:pt>
                <c:pt idx="161">
                  <c:v>6.719999999999942</c:v>
                </c:pt>
                <c:pt idx="162">
                  <c:v>6.7399999999999416</c:v>
                </c:pt>
                <c:pt idx="163">
                  <c:v>6.7599999999999412</c:v>
                </c:pt>
                <c:pt idx="164">
                  <c:v>6.7799999999999407</c:v>
                </c:pt>
                <c:pt idx="165">
                  <c:v>6.7999999999999403</c:v>
                </c:pt>
                <c:pt idx="166">
                  <c:v>6.8199999999999399</c:v>
                </c:pt>
                <c:pt idx="167">
                  <c:v>6.8399999999999395</c:v>
                </c:pt>
                <c:pt idx="168">
                  <c:v>6.859999999999939</c:v>
                </c:pt>
                <c:pt idx="169">
                  <c:v>6.8799999999999386</c:v>
                </c:pt>
                <c:pt idx="170">
                  <c:v>6.8999999999999382</c:v>
                </c:pt>
                <c:pt idx="171">
                  <c:v>6.9199999999999378</c:v>
                </c:pt>
                <c:pt idx="172">
                  <c:v>6.9399999999999373</c:v>
                </c:pt>
                <c:pt idx="173">
                  <c:v>6.9599999999999369</c:v>
                </c:pt>
                <c:pt idx="174">
                  <c:v>6.9799999999999365</c:v>
                </c:pt>
                <c:pt idx="175">
                  <c:v>6.9999999999999361</c:v>
                </c:pt>
                <c:pt idx="176">
                  <c:v>7.0199999999999356</c:v>
                </c:pt>
                <c:pt idx="177">
                  <c:v>7.0399999999999352</c:v>
                </c:pt>
                <c:pt idx="178">
                  <c:v>7.0599999999999348</c:v>
                </c:pt>
                <c:pt idx="179">
                  <c:v>7.0799999999999343</c:v>
                </c:pt>
                <c:pt idx="180">
                  <c:v>7.0999999999999339</c:v>
                </c:pt>
                <c:pt idx="181">
                  <c:v>7.1199999999999335</c:v>
                </c:pt>
                <c:pt idx="182">
                  <c:v>7.1399999999999331</c:v>
                </c:pt>
                <c:pt idx="183">
                  <c:v>7.1599999999999326</c:v>
                </c:pt>
                <c:pt idx="184">
                  <c:v>7.1799999999999322</c:v>
                </c:pt>
                <c:pt idx="185">
                  <c:v>7.1999999999999318</c:v>
                </c:pt>
                <c:pt idx="186">
                  <c:v>7.2199999999999314</c:v>
                </c:pt>
                <c:pt idx="187">
                  <c:v>7.2399999999999309</c:v>
                </c:pt>
                <c:pt idx="188">
                  <c:v>7.2599999999999305</c:v>
                </c:pt>
                <c:pt idx="189">
                  <c:v>7.2799999999999301</c:v>
                </c:pt>
                <c:pt idx="190">
                  <c:v>7.2999999999999297</c:v>
                </c:pt>
                <c:pt idx="191">
                  <c:v>7.3199999999999292</c:v>
                </c:pt>
                <c:pt idx="192">
                  <c:v>7.3399999999999288</c:v>
                </c:pt>
                <c:pt idx="193">
                  <c:v>7.3599999999999284</c:v>
                </c:pt>
                <c:pt idx="194">
                  <c:v>7.379999999999928</c:v>
                </c:pt>
                <c:pt idx="195">
                  <c:v>7.3999999999999275</c:v>
                </c:pt>
                <c:pt idx="196">
                  <c:v>7.4199999999999271</c:v>
                </c:pt>
                <c:pt idx="197">
                  <c:v>7.4399999999999267</c:v>
                </c:pt>
                <c:pt idx="198">
                  <c:v>7.4599999999999262</c:v>
                </c:pt>
                <c:pt idx="199">
                  <c:v>7.4799999999999258</c:v>
                </c:pt>
                <c:pt idx="200">
                  <c:v>7.4999999999999254</c:v>
                </c:pt>
                <c:pt idx="201">
                  <c:v>7.519999999999925</c:v>
                </c:pt>
                <c:pt idx="202">
                  <c:v>7.5399999999999245</c:v>
                </c:pt>
                <c:pt idx="203">
                  <c:v>7.5599999999999241</c:v>
                </c:pt>
                <c:pt idx="204">
                  <c:v>7.5799999999999237</c:v>
                </c:pt>
                <c:pt idx="205">
                  <c:v>7.5999999999999233</c:v>
                </c:pt>
                <c:pt idx="206">
                  <c:v>7.6199999999999228</c:v>
                </c:pt>
                <c:pt idx="207">
                  <c:v>7.6399999999999224</c:v>
                </c:pt>
                <c:pt idx="208">
                  <c:v>7.659999999999922</c:v>
                </c:pt>
                <c:pt idx="209">
                  <c:v>7.6799999999999216</c:v>
                </c:pt>
                <c:pt idx="210">
                  <c:v>7.6999999999999211</c:v>
                </c:pt>
                <c:pt idx="211">
                  <c:v>7.7199999999999207</c:v>
                </c:pt>
                <c:pt idx="212">
                  <c:v>7.7399999999999203</c:v>
                </c:pt>
                <c:pt idx="213">
                  <c:v>7.7599999999999199</c:v>
                </c:pt>
                <c:pt idx="214">
                  <c:v>7.7799999999999194</c:v>
                </c:pt>
                <c:pt idx="215">
                  <c:v>7.799999999999919</c:v>
                </c:pt>
                <c:pt idx="216">
                  <c:v>7.8199999999999186</c:v>
                </c:pt>
                <c:pt idx="217">
                  <c:v>7.8399999999999181</c:v>
                </c:pt>
                <c:pt idx="218">
                  <c:v>7.8599999999999177</c:v>
                </c:pt>
                <c:pt idx="219">
                  <c:v>7.8799999999999173</c:v>
                </c:pt>
                <c:pt idx="220">
                  <c:v>7.8999999999999169</c:v>
                </c:pt>
                <c:pt idx="221">
                  <c:v>7.9199999999999164</c:v>
                </c:pt>
                <c:pt idx="222">
                  <c:v>7.939999999999916</c:v>
                </c:pt>
                <c:pt idx="223">
                  <c:v>7.9599999999999156</c:v>
                </c:pt>
                <c:pt idx="224">
                  <c:v>7.9799999999999152</c:v>
                </c:pt>
                <c:pt idx="225">
                  <c:v>7.9999999999999147</c:v>
                </c:pt>
                <c:pt idx="226">
                  <c:v>8.4999999999999147</c:v>
                </c:pt>
                <c:pt idx="227">
                  <c:v>8.9999999999999147</c:v>
                </c:pt>
                <c:pt idx="228">
                  <c:v>9.4999999999999147</c:v>
                </c:pt>
                <c:pt idx="229">
                  <c:v>9.9999999999999147</c:v>
                </c:pt>
                <c:pt idx="230">
                  <c:v>10.499999999999915</c:v>
                </c:pt>
                <c:pt idx="231">
                  <c:v>10.999999999999915</c:v>
                </c:pt>
                <c:pt idx="232">
                  <c:v>11.499999999999915</c:v>
                </c:pt>
                <c:pt idx="233">
                  <c:v>11.999999999999915</c:v>
                </c:pt>
                <c:pt idx="234">
                  <c:v>12.499999999999915</c:v>
                </c:pt>
                <c:pt idx="235">
                  <c:v>12.999999999999915</c:v>
                </c:pt>
                <c:pt idx="236">
                  <c:v>13.499999999999915</c:v>
                </c:pt>
                <c:pt idx="237">
                  <c:v>13.999999999999915</c:v>
                </c:pt>
                <c:pt idx="238">
                  <c:v>14.499999999999915</c:v>
                </c:pt>
                <c:pt idx="239">
                  <c:v>14.999999999999915</c:v>
                </c:pt>
                <c:pt idx="240">
                  <c:v>15.499999999999915</c:v>
                </c:pt>
                <c:pt idx="241">
                  <c:v>15.999999999999915</c:v>
                </c:pt>
                <c:pt idx="242">
                  <c:v>16.499999999999915</c:v>
                </c:pt>
                <c:pt idx="243">
                  <c:v>16.999999999999915</c:v>
                </c:pt>
                <c:pt idx="244">
                  <c:v>17.499999999999915</c:v>
                </c:pt>
                <c:pt idx="245">
                  <c:v>17.999999999999915</c:v>
                </c:pt>
                <c:pt idx="246">
                  <c:v>18.499999999999915</c:v>
                </c:pt>
                <c:pt idx="247">
                  <c:v>18.999999999999915</c:v>
                </c:pt>
                <c:pt idx="248">
                  <c:v>19.499999999999915</c:v>
                </c:pt>
                <c:pt idx="249">
                  <c:v>19.999999999999915</c:v>
                </c:pt>
              </c:numCache>
            </c:numRef>
          </c:xVal>
          <c:yVal>
            <c:numRef>
              <c:f>'51285_Duty'!$AS$129:$AS$378</c:f>
              <c:numCache>
                <c:formatCode>0.0000_);[Red]\(0.0000\)</c:formatCode>
                <c:ptCount val="250"/>
                <c:pt idx="0">
                  <c:v>4.3</c:v>
                </c:pt>
                <c:pt idx="1">
                  <c:v>4.3</c:v>
                </c:pt>
                <c:pt idx="2">
                  <c:v>4.3</c:v>
                </c:pt>
                <c:pt idx="3">
                  <c:v>4.3</c:v>
                </c:pt>
                <c:pt idx="4">
                  <c:v>4.3</c:v>
                </c:pt>
                <c:pt idx="5">
                  <c:v>4.3</c:v>
                </c:pt>
                <c:pt idx="6">
                  <c:v>4.3</c:v>
                </c:pt>
                <c:pt idx="7">
                  <c:v>4.3</c:v>
                </c:pt>
                <c:pt idx="8">
                  <c:v>4.3</c:v>
                </c:pt>
                <c:pt idx="9">
                  <c:v>4.3</c:v>
                </c:pt>
                <c:pt idx="10">
                  <c:v>4.3</c:v>
                </c:pt>
                <c:pt idx="11">
                  <c:v>4.3</c:v>
                </c:pt>
                <c:pt idx="12">
                  <c:v>4.3</c:v>
                </c:pt>
                <c:pt idx="13">
                  <c:v>4.3</c:v>
                </c:pt>
                <c:pt idx="14">
                  <c:v>4.3</c:v>
                </c:pt>
                <c:pt idx="15">
                  <c:v>4.3</c:v>
                </c:pt>
                <c:pt idx="16">
                  <c:v>4.3</c:v>
                </c:pt>
                <c:pt idx="17">
                  <c:v>4.3</c:v>
                </c:pt>
                <c:pt idx="18">
                  <c:v>4.3</c:v>
                </c:pt>
                <c:pt idx="19">
                  <c:v>4.3</c:v>
                </c:pt>
                <c:pt idx="20">
                  <c:v>4.3</c:v>
                </c:pt>
                <c:pt idx="21">
                  <c:v>4.3</c:v>
                </c:pt>
                <c:pt idx="22">
                  <c:v>4.3</c:v>
                </c:pt>
                <c:pt idx="23">
                  <c:v>4.3</c:v>
                </c:pt>
                <c:pt idx="24">
                  <c:v>4.3</c:v>
                </c:pt>
                <c:pt idx="25">
                  <c:v>4.3</c:v>
                </c:pt>
                <c:pt idx="26">
                  <c:v>4.3</c:v>
                </c:pt>
                <c:pt idx="27">
                  <c:v>4.3</c:v>
                </c:pt>
                <c:pt idx="28">
                  <c:v>4.3</c:v>
                </c:pt>
                <c:pt idx="29">
                  <c:v>4.3</c:v>
                </c:pt>
                <c:pt idx="30">
                  <c:v>4.3</c:v>
                </c:pt>
                <c:pt idx="31">
                  <c:v>4.3</c:v>
                </c:pt>
                <c:pt idx="32">
                  <c:v>4.3</c:v>
                </c:pt>
                <c:pt idx="33">
                  <c:v>4.3</c:v>
                </c:pt>
                <c:pt idx="34">
                  <c:v>4.3</c:v>
                </c:pt>
                <c:pt idx="35">
                  <c:v>4.3</c:v>
                </c:pt>
                <c:pt idx="36">
                  <c:v>4.3</c:v>
                </c:pt>
                <c:pt idx="37">
                  <c:v>4.3</c:v>
                </c:pt>
                <c:pt idx="38">
                  <c:v>4.3</c:v>
                </c:pt>
                <c:pt idx="39">
                  <c:v>4.3</c:v>
                </c:pt>
                <c:pt idx="40">
                  <c:v>4.3</c:v>
                </c:pt>
                <c:pt idx="41">
                  <c:v>4.3</c:v>
                </c:pt>
                <c:pt idx="42">
                  <c:v>4.3</c:v>
                </c:pt>
                <c:pt idx="43">
                  <c:v>4.3</c:v>
                </c:pt>
                <c:pt idx="44">
                  <c:v>4.3</c:v>
                </c:pt>
                <c:pt idx="45">
                  <c:v>4.3</c:v>
                </c:pt>
                <c:pt idx="46">
                  <c:v>4.3</c:v>
                </c:pt>
                <c:pt idx="47">
                  <c:v>4.3</c:v>
                </c:pt>
                <c:pt idx="48">
                  <c:v>4.3</c:v>
                </c:pt>
                <c:pt idx="49">
                  <c:v>4.3</c:v>
                </c:pt>
                <c:pt idx="50">
                  <c:v>4.3</c:v>
                </c:pt>
                <c:pt idx="51">
                  <c:v>4.3</c:v>
                </c:pt>
                <c:pt idx="52">
                  <c:v>4.3</c:v>
                </c:pt>
                <c:pt idx="53">
                  <c:v>4.3</c:v>
                </c:pt>
                <c:pt idx="54">
                  <c:v>4.3</c:v>
                </c:pt>
                <c:pt idx="55">
                  <c:v>4.3</c:v>
                </c:pt>
                <c:pt idx="56">
                  <c:v>4.3</c:v>
                </c:pt>
                <c:pt idx="57">
                  <c:v>4.3</c:v>
                </c:pt>
                <c:pt idx="58">
                  <c:v>4.3</c:v>
                </c:pt>
                <c:pt idx="59">
                  <c:v>4.3</c:v>
                </c:pt>
                <c:pt idx="60">
                  <c:v>4.3</c:v>
                </c:pt>
                <c:pt idx="61">
                  <c:v>4.3</c:v>
                </c:pt>
                <c:pt idx="62">
                  <c:v>4.3</c:v>
                </c:pt>
                <c:pt idx="63">
                  <c:v>4.3</c:v>
                </c:pt>
                <c:pt idx="64">
                  <c:v>4.3</c:v>
                </c:pt>
                <c:pt idx="65">
                  <c:v>4.3</c:v>
                </c:pt>
                <c:pt idx="66">
                  <c:v>4.3</c:v>
                </c:pt>
                <c:pt idx="67">
                  <c:v>4.3</c:v>
                </c:pt>
                <c:pt idx="68">
                  <c:v>4.3</c:v>
                </c:pt>
                <c:pt idx="69">
                  <c:v>4.3</c:v>
                </c:pt>
                <c:pt idx="70">
                  <c:v>4.3</c:v>
                </c:pt>
                <c:pt idx="71">
                  <c:v>4.3</c:v>
                </c:pt>
                <c:pt idx="72">
                  <c:v>4.3</c:v>
                </c:pt>
                <c:pt idx="73">
                  <c:v>4.3</c:v>
                </c:pt>
                <c:pt idx="74">
                  <c:v>4.3</c:v>
                </c:pt>
                <c:pt idx="75">
                  <c:v>4.3</c:v>
                </c:pt>
                <c:pt idx="76">
                  <c:v>4.3</c:v>
                </c:pt>
                <c:pt idx="77">
                  <c:v>4.3</c:v>
                </c:pt>
                <c:pt idx="78">
                  <c:v>4.3</c:v>
                </c:pt>
                <c:pt idx="79">
                  <c:v>4.3</c:v>
                </c:pt>
                <c:pt idx="80">
                  <c:v>4.3</c:v>
                </c:pt>
                <c:pt idx="81">
                  <c:v>4.3</c:v>
                </c:pt>
                <c:pt idx="82">
                  <c:v>4.3</c:v>
                </c:pt>
                <c:pt idx="83">
                  <c:v>4.3</c:v>
                </c:pt>
                <c:pt idx="84">
                  <c:v>4.3</c:v>
                </c:pt>
                <c:pt idx="85">
                  <c:v>4.3</c:v>
                </c:pt>
                <c:pt idx="86">
                  <c:v>4.3</c:v>
                </c:pt>
                <c:pt idx="87">
                  <c:v>4.3</c:v>
                </c:pt>
                <c:pt idx="88">
                  <c:v>4.3</c:v>
                </c:pt>
                <c:pt idx="89">
                  <c:v>4.3</c:v>
                </c:pt>
                <c:pt idx="90">
                  <c:v>4.3</c:v>
                </c:pt>
                <c:pt idx="91">
                  <c:v>4.3</c:v>
                </c:pt>
                <c:pt idx="92">
                  <c:v>4.3</c:v>
                </c:pt>
                <c:pt idx="93">
                  <c:v>4.3</c:v>
                </c:pt>
                <c:pt idx="94">
                  <c:v>4.3</c:v>
                </c:pt>
                <c:pt idx="95">
                  <c:v>4.3</c:v>
                </c:pt>
                <c:pt idx="96">
                  <c:v>4.3</c:v>
                </c:pt>
                <c:pt idx="97">
                  <c:v>4.3</c:v>
                </c:pt>
                <c:pt idx="98">
                  <c:v>4.3</c:v>
                </c:pt>
                <c:pt idx="99">
                  <c:v>4.3</c:v>
                </c:pt>
                <c:pt idx="100">
                  <c:v>4.3</c:v>
                </c:pt>
                <c:pt idx="101">
                  <c:v>4.3</c:v>
                </c:pt>
                <c:pt idx="102">
                  <c:v>4.3</c:v>
                </c:pt>
                <c:pt idx="103">
                  <c:v>4.3</c:v>
                </c:pt>
                <c:pt idx="104">
                  <c:v>4.3</c:v>
                </c:pt>
                <c:pt idx="105">
                  <c:v>4.3</c:v>
                </c:pt>
                <c:pt idx="106">
                  <c:v>4.3</c:v>
                </c:pt>
                <c:pt idx="107">
                  <c:v>4.3</c:v>
                </c:pt>
                <c:pt idx="108">
                  <c:v>4.3</c:v>
                </c:pt>
                <c:pt idx="109">
                  <c:v>4.3</c:v>
                </c:pt>
                <c:pt idx="110">
                  <c:v>4.3</c:v>
                </c:pt>
                <c:pt idx="111">
                  <c:v>4.3</c:v>
                </c:pt>
                <c:pt idx="112">
                  <c:v>4.3</c:v>
                </c:pt>
                <c:pt idx="113">
                  <c:v>4.3</c:v>
                </c:pt>
                <c:pt idx="114">
                  <c:v>4.3</c:v>
                </c:pt>
                <c:pt idx="115">
                  <c:v>4.3</c:v>
                </c:pt>
                <c:pt idx="116">
                  <c:v>4.3</c:v>
                </c:pt>
                <c:pt idx="117">
                  <c:v>4.3</c:v>
                </c:pt>
                <c:pt idx="118">
                  <c:v>4.3</c:v>
                </c:pt>
                <c:pt idx="119">
                  <c:v>4.3</c:v>
                </c:pt>
                <c:pt idx="120">
                  <c:v>4.3</c:v>
                </c:pt>
                <c:pt idx="121">
                  <c:v>4.3</c:v>
                </c:pt>
                <c:pt idx="122">
                  <c:v>4.3</c:v>
                </c:pt>
                <c:pt idx="123">
                  <c:v>4.3</c:v>
                </c:pt>
                <c:pt idx="124">
                  <c:v>4.3</c:v>
                </c:pt>
                <c:pt idx="125">
                  <c:v>4.3</c:v>
                </c:pt>
                <c:pt idx="126">
                  <c:v>4.3</c:v>
                </c:pt>
                <c:pt idx="127">
                  <c:v>4.3</c:v>
                </c:pt>
                <c:pt idx="128">
                  <c:v>4.3</c:v>
                </c:pt>
                <c:pt idx="129">
                  <c:v>4.3</c:v>
                </c:pt>
                <c:pt idx="130">
                  <c:v>4.3</c:v>
                </c:pt>
                <c:pt idx="131">
                  <c:v>4.3</c:v>
                </c:pt>
                <c:pt idx="132">
                  <c:v>4.3</c:v>
                </c:pt>
                <c:pt idx="133">
                  <c:v>4.3</c:v>
                </c:pt>
                <c:pt idx="134">
                  <c:v>4.3</c:v>
                </c:pt>
                <c:pt idx="135">
                  <c:v>4.3</c:v>
                </c:pt>
                <c:pt idx="136">
                  <c:v>4.3</c:v>
                </c:pt>
                <c:pt idx="137">
                  <c:v>4.3</c:v>
                </c:pt>
                <c:pt idx="138">
                  <c:v>4.3</c:v>
                </c:pt>
                <c:pt idx="139">
                  <c:v>4.3</c:v>
                </c:pt>
                <c:pt idx="140">
                  <c:v>4.3</c:v>
                </c:pt>
                <c:pt idx="141">
                  <c:v>4.3</c:v>
                </c:pt>
                <c:pt idx="142">
                  <c:v>4.3</c:v>
                </c:pt>
                <c:pt idx="143">
                  <c:v>4.3</c:v>
                </c:pt>
                <c:pt idx="144">
                  <c:v>4.3</c:v>
                </c:pt>
                <c:pt idx="145">
                  <c:v>4.3</c:v>
                </c:pt>
                <c:pt idx="146">
                  <c:v>4.3</c:v>
                </c:pt>
                <c:pt idx="147">
                  <c:v>4.3</c:v>
                </c:pt>
                <c:pt idx="148">
                  <c:v>4.3</c:v>
                </c:pt>
                <c:pt idx="149">
                  <c:v>4.3</c:v>
                </c:pt>
                <c:pt idx="150">
                  <c:v>4.3</c:v>
                </c:pt>
                <c:pt idx="151">
                  <c:v>4.3</c:v>
                </c:pt>
                <c:pt idx="152">
                  <c:v>4.3</c:v>
                </c:pt>
                <c:pt idx="153">
                  <c:v>4.3</c:v>
                </c:pt>
                <c:pt idx="154">
                  <c:v>4.3</c:v>
                </c:pt>
                <c:pt idx="155">
                  <c:v>4.3</c:v>
                </c:pt>
                <c:pt idx="156">
                  <c:v>4.3</c:v>
                </c:pt>
                <c:pt idx="157">
                  <c:v>4.3</c:v>
                </c:pt>
                <c:pt idx="158">
                  <c:v>4.3</c:v>
                </c:pt>
                <c:pt idx="159">
                  <c:v>4.3</c:v>
                </c:pt>
                <c:pt idx="160">
                  <c:v>4.3</c:v>
                </c:pt>
                <c:pt idx="161">
                  <c:v>4.3</c:v>
                </c:pt>
                <c:pt idx="162">
                  <c:v>4.3</c:v>
                </c:pt>
                <c:pt idx="163">
                  <c:v>4.3</c:v>
                </c:pt>
                <c:pt idx="164">
                  <c:v>4.3</c:v>
                </c:pt>
                <c:pt idx="165">
                  <c:v>4.3</c:v>
                </c:pt>
                <c:pt idx="166">
                  <c:v>4.3</c:v>
                </c:pt>
                <c:pt idx="167">
                  <c:v>4.3</c:v>
                </c:pt>
                <c:pt idx="168">
                  <c:v>4.3</c:v>
                </c:pt>
                <c:pt idx="169">
                  <c:v>4.3</c:v>
                </c:pt>
                <c:pt idx="170">
                  <c:v>4.3</c:v>
                </c:pt>
                <c:pt idx="171">
                  <c:v>4.3</c:v>
                </c:pt>
                <c:pt idx="172">
                  <c:v>4.3</c:v>
                </c:pt>
                <c:pt idx="173">
                  <c:v>4.3</c:v>
                </c:pt>
                <c:pt idx="174">
                  <c:v>4.3</c:v>
                </c:pt>
                <c:pt idx="175">
                  <c:v>4.3</c:v>
                </c:pt>
                <c:pt idx="176">
                  <c:v>4.3</c:v>
                </c:pt>
                <c:pt idx="177">
                  <c:v>4.3</c:v>
                </c:pt>
                <c:pt idx="178">
                  <c:v>4.3</c:v>
                </c:pt>
                <c:pt idx="179">
                  <c:v>4.3</c:v>
                </c:pt>
                <c:pt idx="180">
                  <c:v>4.3</c:v>
                </c:pt>
                <c:pt idx="181">
                  <c:v>4.3</c:v>
                </c:pt>
                <c:pt idx="182">
                  <c:v>4.3</c:v>
                </c:pt>
                <c:pt idx="183">
                  <c:v>4.3</c:v>
                </c:pt>
                <c:pt idx="184">
                  <c:v>4.3</c:v>
                </c:pt>
                <c:pt idx="185">
                  <c:v>4.3</c:v>
                </c:pt>
                <c:pt idx="186">
                  <c:v>4.3</c:v>
                </c:pt>
                <c:pt idx="187">
                  <c:v>4.3</c:v>
                </c:pt>
                <c:pt idx="188">
                  <c:v>4.3</c:v>
                </c:pt>
                <c:pt idx="189">
                  <c:v>4.3</c:v>
                </c:pt>
                <c:pt idx="190">
                  <c:v>4.3</c:v>
                </c:pt>
                <c:pt idx="191">
                  <c:v>4.3</c:v>
                </c:pt>
                <c:pt idx="192">
                  <c:v>4.3</c:v>
                </c:pt>
                <c:pt idx="193">
                  <c:v>4.3</c:v>
                </c:pt>
                <c:pt idx="194">
                  <c:v>4.3</c:v>
                </c:pt>
                <c:pt idx="195">
                  <c:v>4.3</c:v>
                </c:pt>
                <c:pt idx="196">
                  <c:v>4.3</c:v>
                </c:pt>
                <c:pt idx="197">
                  <c:v>4.3</c:v>
                </c:pt>
                <c:pt idx="198">
                  <c:v>4.3</c:v>
                </c:pt>
                <c:pt idx="199">
                  <c:v>4.3</c:v>
                </c:pt>
                <c:pt idx="200">
                  <c:v>4.3</c:v>
                </c:pt>
                <c:pt idx="201">
                  <c:v>4.3</c:v>
                </c:pt>
                <c:pt idx="202">
                  <c:v>4.3</c:v>
                </c:pt>
                <c:pt idx="203">
                  <c:v>4.3</c:v>
                </c:pt>
                <c:pt idx="204">
                  <c:v>4.3</c:v>
                </c:pt>
                <c:pt idx="205">
                  <c:v>4.3</c:v>
                </c:pt>
                <c:pt idx="206">
                  <c:v>4.3</c:v>
                </c:pt>
                <c:pt idx="207">
                  <c:v>4.3</c:v>
                </c:pt>
                <c:pt idx="208">
                  <c:v>4.3</c:v>
                </c:pt>
                <c:pt idx="209">
                  <c:v>4.3</c:v>
                </c:pt>
                <c:pt idx="210">
                  <c:v>4.3</c:v>
                </c:pt>
                <c:pt idx="211">
                  <c:v>4.3</c:v>
                </c:pt>
                <c:pt idx="212">
                  <c:v>4.3</c:v>
                </c:pt>
                <c:pt idx="213">
                  <c:v>4.3</c:v>
                </c:pt>
                <c:pt idx="214">
                  <c:v>4.3</c:v>
                </c:pt>
                <c:pt idx="215">
                  <c:v>4.3</c:v>
                </c:pt>
                <c:pt idx="216">
                  <c:v>4.3</c:v>
                </c:pt>
                <c:pt idx="217">
                  <c:v>4.3</c:v>
                </c:pt>
                <c:pt idx="218">
                  <c:v>4.3</c:v>
                </c:pt>
                <c:pt idx="219">
                  <c:v>4.3</c:v>
                </c:pt>
                <c:pt idx="220">
                  <c:v>4.3</c:v>
                </c:pt>
                <c:pt idx="221">
                  <c:v>4.3</c:v>
                </c:pt>
                <c:pt idx="222">
                  <c:v>4.3</c:v>
                </c:pt>
                <c:pt idx="223">
                  <c:v>4.3</c:v>
                </c:pt>
                <c:pt idx="224">
                  <c:v>4.3</c:v>
                </c:pt>
                <c:pt idx="225">
                  <c:v>4.3</c:v>
                </c:pt>
                <c:pt idx="226">
                  <c:v>4.3</c:v>
                </c:pt>
                <c:pt idx="227">
                  <c:v>4.3</c:v>
                </c:pt>
                <c:pt idx="228">
                  <c:v>4.3</c:v>
                </c:pt>
                <c:pt idx="229">
                  <c:v>4.3</c:v>
                </c:pt>
                <c:pt idx="230">
                  <c:v>4.3</c:v>
                </c:pt>
                <c:pt idx="231">
                  <c:v>4.3</c:v>
                </c:pt>
                <c:pt idx="232">
                  <c:v>4.3</c:v>
                </c:pt>
                <c:pt idx="233">
                  <c:v>4.3</c:v>
                </c:pt>
                <c:pt idx="234">
                  <c:v>4.3</c:v>
                </c:pt>
                <c:pt idx="235">
                  <c:v>4.3</c:v>
                </c:pt>
                <c:pt idx="236">
                  <c:v>4.3</c:v>
                </c:pt>
                <c:pt idx="237">
                  <c:v>4.3</c:v>
                </c:pt>
                <c:pt idx="238">
                  <c:v>4.3</c:v>
                </c:pt>
                <c:pt idx="239">
                  <c:v>4.3</c:v>
                </c:pt>
                <c:pt idx="240">
                  <c:v>4.3</c:v>
                </c:pt>
                <c:pt idx="241">
                  <c:v>4.3</c:v>
                </c:pt>
                <c:pt idx="242">
                  <c:v>4.3</c:v>
                </c:pt>
                <c:pt idx="243">
                  <c:v>4.3</c:v>
                </c:pt>
                <c:pt idx="244">
                  <c:v>4.3</c:v>
                </c:pt>
                <c:pt idx="245">
                  <c:v>4.3</c:v>
                </c:pt>
                <c:pt idx="246">
                  <c:v>4.3</c:v>
                </c:pt>
                <c:pt idx="247">
                  <c:v>4.3</c:v>
                </c:pt>
                <c:pt idx="248">
                  <c:v>4.3</c:v>
                </c:pt>
                <c:pt idx="249">
                  <c:v>4.3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4889536"/>
        <c:axId val="464890112"/>
      </c:scatterChart>
      <c:valAx>
        <c:axId val="464889536"/>
        <c:scaling>
          <c:orientation val="minMax"/>
          <c:max val="5.5"/>
          <c:min val="3.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lang="ja-JP"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en-US"/>
                  <a:t>VIN - V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_);[Red]\(0.0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464890112"/>
        <c:crosses val="autoZero"/>
        <c:crossBetween val="midCat"/>
      </c:valAx>
      <c:valAx>
        <c:axId val="464890112"/>
        <c:scaling>
          <c:orientation val="minMax"/>
          <c:min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lang="ja-JP"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en-US"/>
                  <a:t>Vout limitation by duty - V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46488953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zh-TW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4893568"/>
        <c:axId val="464894144"/>
      </c:scatterChart>
      <c:valAx>
        <c:axId val="4648935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lang="ja-JP"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en-US"/>
                  <a:t>Input Voltage (V)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464894144"/>
        <c:crosses val="autoZero"/>
        <c:crossBetween val="midCat"/>
      </c:valAx>
      <c:valAx>
        <c:axId val="464894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ja-JP"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en-US"/>
                  <a:t>Switching Frequency (kHz)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46489356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8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57348263975396"/>
          <c:y val="5.5423676067337398E-2"/>
          <c:w val="0.81058088019017982"/>
          <c:h val="0.77712436952092401"/>
        </c:manualLayout>
      </c:layout>
      <c:scatterChart>
        <c:scatterStyle val="smoothMarker"/>
        <c:varyColors val="0"/>
        <c:ser>
          <c:idx val="6"/>
          <c:order val="0"/>
          <c:tx>
            <c:strRef>
              <c:f>'51285_Duty'!$AC$128</c:f>
              <c:strCache>
                <c:ptCount val="1"/>
                <c:pt idx="0">
                  <c:v>51285_400k (typ)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marker>
            <c:symbol val="none"/>
          </c:marker>
          <c:xVal>
            <c:numRef>
              <c:f>'51285_Duty'!$B$129:$B$378</c:f>
              <c:numCache>
                <c:formatCode>0.00_);[Red]\(0.00\)</c:formatCode>
                <c:ptCount val="250"/>
                <c:pt idx="0">
                  <c:v>3.5</c:v>
                </c:pt>
                <c:pt idx="1">
                  <c:v>3.52</c:v>
                </c:pt>
                <c:pt idx="2">
                  <c:v>3.54</c:v>
                </c:pt>
                <c:pt idx="3">
                  <c:v>3.56</c:v>
                </c:pt>
                <c:pt idx="4">
                  <c:v>3.58</c:v>
                </c:pt>
                <c:pt idx="5">
                  <c:v>3.6</c:v>
                </c:pt>
                <c:pt idx="6">
                  <c:v>3.62</c:v>
                </c:pt>
                <c:pt idx="7">
                  <c:v>3.64</c:v>
                </c:pt>
                <c:pt idx="8">
                  <c:v>3.66</c:v>
                </c:pt>
                <c:pt idx="9">
                  <c:v>3.68</c:v>
                </c:pt>
                <c:pt idx="10">
                  <c:v>3.7</c:v>
                </c:pt>
                <c:pt idx="11">
                  <c:v>3.72</c:v>
                </c:pt>
                <c:pt idx="12">
                  <c:v>3.74</c:v>
                </c:pt>
                <c:pt idx="13">
                  <c:v>3.7600000000000002</c:v>
                </c:pt>
                <c:pt idx="14">
                  <c:v>3.7800000000000002</c:v>
                </c:pt>
                <c:pt idx="15">
                  <c:v>3.8000000000000003</c:v>
                </c:pt>
                <c:pt idx="16">
                  <c:v>3.8200000000000003</c:v>
                </c:pt>
                <c:pt idx="17">
                  <c:v>3.8400000000000003</c:v>
                </c:pt>
                <c:pt idx="18">
                  <c:v>3.8600000000000003</c:v>
                </c:pt>
                <c:pt idx="19">
                  <c:v>3.8800000000000003</c:v>
                </c:pt>
                <c:pt idx="20">
                  <c:v>3.9000000000000004</c:v>
                </c:pt>
                <c:pt idx="21">
                  <c:v>3.9200000000000004</c:v>
                </c:pt>
                <c:pt idx="22">
                  <c:v>3.9400000000000004</c:v>
                </c:pt>
                <c:pt idx="23">
                  <c:v>3.9600000000000004</c:v>
                </c:pt>
                <c:pt idx="24">
                  <c:v>3.9800000000000004</c:v>
                </c:pt>
                <c:pt idx="25">
                  <c:v>4</c:v>
                </c:pt>
                <c:pt idx="26">
                  <c:v>4.0199999999999996</c:v>
                </c:pt>
                <c:pt idx="27">
                  <c:v>4.0399999999999991</c:v>
                </c:pt>
                <c:pt idx="28">
                  <c:v>4.0599999999999987</c:v>
                </c:pt>
                <c:pt idx="29">
                  <c:v>4.0799999999999983</c:v>
                </c:pt>
                <c:pt idx="30">
                  <c:v>4.0999999999999979</c:v>
                </c:pt>
                <c:pt idx="31">
                  <c:v>4.1199999999999974</c:v>
                </c:pt>
                <c:pt idx="32">
                  <c:v>4.139999999999997</c:v>
                </c:pt>
                <c:pt idx="33">
                  <c:v>4.1599999999999966</c:v>
                </c:pt>
                <c:pt idx="34">
                  <c:v>4.1799999999999962</c:v>
                </c:pt>
                <c:pt idx="35">
                  <c:v>4.1999999999999957</c:v>
                </c:pt>
                <c:pt idx="36">
                  <c:v>4.2199999999999953</c:v>
                </c:pt>
                <c:pt idx="37">
                  <c:v>4.2399999999999949</c:v>
                </c:pt>
                <c:pt idx="38">
                  <c:v>4.2599999999999945</c:v>
                </c:pt>
                <c:pt idx="39">
                  <c:v>4.279999999999994</c:v>
                </c:pt>
                <c:pt idx="40">
                  <c:v>4.2999999999999936</c:v>
                </c:pt>
                <c:pt idx="41">
                  <c:v>4.3199999999999932</c:v>
                </c:pt>
                <c:pt idx="42">
                  <c:v>4.3399999999999928</c:v>
                </c:pt>
                <c:pt idx="43">
                  <c:v>4.3599999999999923</c:v>
                </c:pt>
                <c:pt idx="44">
                  <c:v>4.3799999999999919</c:v>
                </c:pt>
                <c:pt idx="45">
                  <c:v>4.3999999999999915</c:v>
                </c:pt>
                <c:pt idx="46">
                  <c:v>4.419999999999991</c:v>
                </c:pt>
                <c:pt idx="47">
                  <c:v>4.4399999999999906</c:v>
                </c:pt>
                <c:pt idx="48">
                  <c:v>4.4599999999999902</c:v>
                </c:pt>
                <c:pt idx="49">
                  <c:v>4.4799999999999898</c:v>
                </c:pt>
                <c:pt idx="50">
                  <c:v>4.4999999999999893</c:v>
                </c:pt>
                <c:pt idx="51">
                  <c:v>4.5199999999999889</c:v>
                </c:pt>
                <c:pt idx="52">
                  <c:v>4.5399999999999885</c:v>
                </c:pt>
                <c:pt idx="53">
                  <c:v>4.5599999999999881</c:v>
                </c:pt>
                <c:pt idx="54">
                  <c:v>4.5799999999999876</c:v>
                </c:pt>
                <c:pt idx="55">
                  <c:v>4.5999999999999872</c:v>
                </c:pt>
                <c:pt idx="56">
                  <c:v>4.6199999999999868</c:v>
                </c:pt>
                <c:pt idx="57">
                  <c:v>4.6399999999999864</c:v>
                </c:pt>
                <c:pt idx="58">
                  <c:v>4.6599999999999859</c:v>
                </c:pt>
                <c:pt idx="59">
                  <c:v>4.6799999999999855</c:v>
                </c:pt>
                <c:pt idx="60">
                  <c:v>4.6999999999999851</c:v>
                </c:pt>
                <c:pt idx="61">
                  <c:v>4.7199999999999847</c:v>
                </c:pt>
                <c:pt idx="62">
                  <c:v>4.7399999999999842</c:v>
                </c:pt>
                <c:pt idx="63">
                  <c:v>4.7599999999999838</c:v>
                </c:pt>
                <c:pt idx="64">
                  <c:v>4.7799999999999834</c:v>
                </c:pt>
                <c:pt idx="65">
                  <c:v>4.7999999999999829</c:v>
                </c:pt>
                <c:pt idx="66">
                  <c:v>4.8199999999999825</c:v>
                </c:pt>
                <c:pt idx="67">
                  <c:v>4.8399999999999821</c:v>
                </c:pt>
                <c:pt idx="68">
                  <c:v>4.8599999999999817</c:v>
                </c:pt>
                <c:pt idx="69">
                  <c:v>4.8799999999999812</c:v>
                </c:pt>
                <c:pt idx="70">
                  <c:v>4.8999999999999808</c:v>
                </c:pt>
                <c:pt idx="71">
                  <c:v>4.9199999999999804</c:v>
                </c:pt>
                <c:pt idx="72">
                  <c:v>4.93999999999998</c:v>
                </c:pt>
                <c:pt idx="73">
                  <c:v>4.9599999999999795</c:v>
                </c:pt>
                <c:pt idx="74">
                  <c:v>4.9799999999999791</c:v>
                </c:pt>
                <c:pt idx="75">
                  <c:v>4.9999999999999787</c:v>
                </c:pt>
                <c:pt idx="76">
                  <c:v>5.0199999999999783</c:v>
                </c:pt>
                <c:pt idx="77">
                  <c:v>5.0399999999999778</c:v>
                </c:pt>
                <c:pt idx="78">
                  <c:v>5.0599999999999774</c:v>
                </c:pt>
                <c:pt idx="79">
                  <c:v>5.079999999999977</c:v>
                </c:pt>
                <c:pt idx="80">
                  <c:v>5.0999999999999766</c:v>
                </c:pt>
                <c:pt idx="81">
                  <c:v>5.1199999999999761</c:v>
                </c:pt>
                <c:pt idx="82">
                  <c:v>5.1399999999999757</c:v>
                </c:pt>
                <c:pt idx="83">
                  <c:v>5.1599999999999753</c:v>
                </c:pt>
                <c:pt idx="84">
                  <c:v>5.1799999999999748</c:v>
                </c:pt>
                <c:pt idx="85">
                  <c:v>5.1999999999999744</c:v>
                </c:pt>
                <c:pt idx="86">
                  <c:v>5.219999999999974</c:v>
                </c:pt>
                <c:pt idx="87">
                  <c:v>5.2399999999999736</c:v>
                </c:pt>
                <c:pt idx="88">
                  <c:v>5.2599999999999731</c:v>
                </c:pt>
                <c:pt idx="89">
                  <c:v>5.2799999999999727</c:v>
                </c:pt>
                <c:pt idx="90">
                  <c:v>5.2999999999999723</c:v>
                </c:pt>
                <c:pt idx="91">
                  <c:v>5.3199999999999719</c:v>
                </c:pt>
                <c:pt idx="92">
                  <c:v>5.3399999999999714</c:v>
                </c:pt>
                <c:pt idx="93">
                  <c:v>5.359999999999971</c:v>
                </c:pt>
                <c:pt idx="94">
                  <c:v>5.3799999999999706</c:v>
                </c:pt>
                <c:pt idx="95">
                  <c:v>5.3999999999999702</c:v>
                </c:pt>
                <c:pt idx="96">
                  <c:v>5.4199999999999697</c:v>
                </c:pt>
                <c:pt idx="97">
                  <c:v>5.4399999999999693</c:v>
                </c:pt>
                <c:pt idx="98">
                  <c:v>5.4599999999999689</c:v>
                </c:pt>
                <c:pt idx="99">
                  <c:v>5.4799999999999685</c:v>
                </c:pt>
                <c:pt idx="100">
                  <c:v>5.499999999999968</c:v>
                </c:pt>
                <c:pt idx="101">
                  <c:v>5.5199999999999676</c:v>
                </c:pt>
                <c:pt idx="102">
                  <c:v>5.5399999999999672</c:v>
                </c:pt>
                <c:pt idx="103">
                  <c:v>5.5599999999999667</c:v>
                </c:pt>
                <c:pt idx="104">
                  <c:v>5.5799999999999663</c:v>
                </c:pt>
                <c:pt idx="105">
                  <c:v>5.5999999999999659</c:v>
                </c:pt>
                <c:pt idx="106">
                  <c:v>5.6199999999999655</c:v>
                </c:pt>
                <c:pt idx="107">
                  <c:v>5.639999999999965</c:v>
                </c:pt>
                <c:pt idx="108">
                  <c:v>5.6599999999999646</c:v>
                </c:pt>
                <c:pt idx="109">
                  <c:v>5.6799999999999642</c:v>
                </c:pt>
                <c:pt idx="110">
                  <c:v>5.6999999999999638</c:v>
                </c:pt>
                <c:pt idx="111">
                  <c:v>5.7199999999999633</c:v>
                </c:pt>
                <c:pt idx="112">
                  <c:v>5.7399999999999629</c:v>
                </c:pt>
                <c:pt idx="113">
                  <c:v>5.7599999999999625</c:v>
                </c:pt>
                <c:pt idx="114">
                  <c:v>5.7799999999999621</c:v>
                </c:pt>
                <c:pt idx="115">
                  <c:v>5.7999999999999616</c:v>
                </c:pt>
                <c:pt idx="116">
                  <c:v>5.8199999999999612</c:v>
                </c:pt>
                <c:pt idx="117">
                  <c:v>5.8399999999999608</c:v>
                </c:pt>
                <c:pt idx="118">
                  <c:v>5.8599999999999604</c:v>
                </c:pt>
                <c:pt idx="119">
                  <c:v>5.8799999999999599</c:v>
                </c:pt>
                <c:pt idx="120">
                  <c:v>5.8999999999999595</c:v>
                </c:pt>
                <c:pt idx="121">
                  <c:v>5.9199999999999591</c:v>
                </c:pt>
                <c:pt idx="122">
                  <c:v>5.9399999999999586</c:v>
                </c:pt>
                <c:pt idx="123">
                  <c:v>5.9599999999999582</c:v>
                </c:pt>
                <c:pt idx="124">
                  <c:v>5.9799999999999578</c:v>
                </c:pt>
                <c:pt idx="125">
                  <c:v>5.9999999999999574</c:v>
                </c:pt>
                <c:pt idx="126">
                  <c:v>6.0199999999999569</c:v>
                </c:pt>
                <c:pt idx="127">
                  <c:v>6.0399999999999565</c:v>
                </c:pt>
                <c:pt idx="128">
                  <c:v>6.0599999999999561</c:v>
                </c:pt>
                <c:pt idx="129">
                  <c:v>6.0799999999999557</c:v>
                </c:pt>
                <c:pt idx="130">
                  <c:v>6.0999999999999552</c:v>
                </c:pt>
                <c:pt idx="131">
                  <c:v>6.1199999999999548</c:v>
                </c:pt>
                <c:pt idx="132">
                  <c:v>6.1399999999999544</c:v>
                </c:pt>
                <c:pt idx="133">
                  <c:v>6.159999999999954</c:v>
                </c:pt>
                <c:pt idx="134">
                  <c:v>6.1799999999999535</c:v>
                </c:pt>
                <c:pt idx="135">
                  <c:v>6.1999999999999531</c:v>
                </c:pt>
                <c:pt idx="136">
                  <c:v>6.2199999999999527</c:v>
                </c:pt>
                <c:pt idx="137">
                  <c:v>6.2399999999999523</c:v>
                </c:pt>
                <c:pt idx="138">
                  <c:v>6.2599999999999518</c:v>
                </c:pt>
                <c:pt idx="139">
                  <c:v>6.2799999999999514</c:v>
                </c:pt>
                <c:pt idx="140">
                  <c:v>6.299999999999951</c:v>
                </c:pt>
                <c:pt idx="141">
                  <c:v>6.3199999999999505</c:v>
                </c:pt>
                <c:pt idx="142">
                  <c:v>6.3399999999999501</c:v>
                </c:pt>
                <c:pt idx="143">
                  <c:v>6.3599999999999497</c:v>
                </c:pt>
                <c:pt idx="144">
                  <c:v>6.3799999999999493</c:v>
                </c:pt>
                <c:pt idx="145">
                  <c:v>6.3999999999999488</c:v>
                </c:pt>
                <c:pt idx="146">
                  <c:v>6.4199999999999484</c:v>
                </c:pt>
                <c:pt idx="147">
                  <c:v>6.439999999999948</c:v>
                </c:pt>
                <c:pt idx="148">
                  <c:v>6.4599999999999476</c:v>
                </c:pt>
                <c:pt idx="149">
                  <c:v>6.4799999999999471</c:v>
                </c:pt>
                <c:pt idx="150">
                  <c:v>6.4999999999999467</c:v>
                </c:pt>
                <c:pt idx="151">
                  <c:v>6.5199999999999463</c:v>
                </c:pt>
                <c:pt idx="152">
                  <c:v>6.5399999999999459</c:v>
                </c:pt>
                <c:pt idx="153">
                  <c:v>6.5599999999999454</c:v>
                </c:pt>
                <c:pt idx="154">
                  <c:v>6.579999999999945</c:v>
                </c:pt>
                <c:pt idx="155">
                  <c:v>6.5999999999999446</c:v>
                </c:pt>
                <c:pt idx="156">
                  <c:v>6.6199999999999442</c:v>
                </c:pt>
                <c:pt idx="157">
                  <c:v>6.6399999999999437</c:v>
                </c:pt>
                <c:pt idx="158">
                  <c:v>6.6599999999999433</c:v>
                </c:pt>
                <c:pt idx="159">
                  <c:v>6.6799999999999429</c:v>
                </c:pt>
                <c:pt idx="160">
                  <c:v>6.6999999999999424</c:v>
                </c:pt>
                <c:pt idx="161">
                  <c:v>6.719999999999942</c:v>
                </c:pt>
                <c:pt idx="162">
                  <c:v>6.7399999999999416</c:v>
                </c:pt>
                <c:pt idx="163">
                  <c:v>6.7599999999999412</c:v>
                </c:pt>
                <c:pt idx="164">
                  <c:v>6.7799999999999407</c:v>
                </c:pt>
                <c:pt idx="165">
                  <c:v>6.7999999999999403</c:v>
                </c:pt>
                <c:pt idx="166">
                  <c:v>6.8199999999999399</c:v>
                </c:pt>
                <c:pt idx="167">
                  <c:v>6.8399999999999395</c:v>
                </c:pt>
                <c:pt idx="168">
                  <c:v>6.859999999999939</c:v>
                </c:pt>
                <c:pt idx="169">
                  <c:v>6.8799999999999386</c:v>
                </c:pt>
                <c:pt idx="170">
                  <c:v>6.8999999999999382</c:v>
                </c:pt>
                <c:pt idx="171">
                  <c:v>6.9199999999999378</c:v>
                </c:pt>
                <c:pt idx="172">
                  <c:v>6.9399999999999373</c:v>
                </c:pt>
                <c:pt idx="173">
                  <c:v>6.9599999999999369</c:v>
                </c:pt>
                <c:pt idx="174">
                  <c:v>6.9799999999999365</c:v>
                </c:pt>
                <c:pt idx="175">
                  <c:v>6.9999999999999361</c:v>
                </c:pt>
                <c:pt idx="176">
                  <c:v>7.0199999999999356</c:v>
                </c:pt>
                <c:pt idx="177">
                  <c:v>7.0399999999999352</c:v>
                </c:pt>
                <c:pt idx="178">
                  <c:v>7.0599999999999348</c:v>
                </c:pt>
                <c:pt idx="179">
                  <c:v>7.0799999999999343</c:v>
                </c:pt>
                <c:pt idx="180">
                  <c:v>7.0999999999999339</c:v>
                </c:pt>
                <c:pt idx="181">
                  <c:v>7.1199999999999335</c:v>
                </c:pt>
                <c:pt idx="182">
                  <c:v>7.1399999999999331</c:v>
                </c:pt>
                <c:pt idx="183">
                  <c:v>7.1599999999999326</c:v>
                </c:pt>
                <c:pt idx="184">
                  <c:v>7.1799999999999322</c:v>
                </c:pt>
                <c:pt idx="185">
                  <c:v>7.1999999999999318</c:v>
                </c:pt>
                <c:pt idx="186">
                  <c:v>7.2199999999999314</c:v>
                </c:pt>
                <c:pt idx="187">
                  <c:v>7.2399999999999309</c:v>
                </c:pt>
                <c:pt idx="188">
                  <c:v>7.2599999999999305</c:v>
                </c:pt>
                <c:pt idx="189">
                  <c:v>7.2799999999999301</c:v>
                </c:pt>
                <c:pt idx="190">
                  <c:v>7.2999999999999297</c:v>
                </c:pt>
                <c:pt idx="191">
                  <c:v>7.3199999999999292</c:v>
                </c:pt>
                <c:pt idx="192">
                  <c:v>7.3399999999999288</c:v>
                </c:pt>
                <c:pt idx="193">
                  <c:v>7.3599999999999284</c:v>
                </c:pt>
                <c:pt idx="194">
                  <c:v>7.379999999999928</c:v>
                </c:pt>
                <c:pt idx="195">
                  <c:v>7.3999999999999275</c:v>
                </c:pt>
                <c:pt idx="196">
                  <c:v>7.4199999999999271</c:v>
                </c:pt>
                <c:pt idx="197">
                  <c:v>7.4399999999999267</c:v>
                </c:pt>
                <c:pt idx="198">
                  <c:v>7.4599999999999262</c:v>
                </c:pt>
                <c:pt idx="199">
                  <c:v>7.4799999999999258</c:v>
                </c:pt>
                <c:pt idx="200">
                  <c:v>7.4999999999999254</c:v>
                </c:pt>
                <c:pt idx="201">
                  <c:v>7.519999999999925</c:v>
                </c:pt>
                <c:pt idx="202">
                  <c:v>7.5399999999999245</c:v>
                </c:pt>
                <c:pt idx="203">
                  <c:v>7.5599999999999241</c:v>
                </c:pt>
                <c:pt idx="204">
                  <c:v>7.5799999999999237</c:v>
                </c:pt>
                <c:pt idx="205">
                  <c:v>7.5999999999999233</c:v>
                </c:pt>
                <c:pt idx="206">
                  <c:v>7.6199999999999228</c:v>
                </c:pt>
                <c:pt idx="207">
                  <c:v>7.6399999999999224</c:v>
                </c:pt>
                <c:pt idx="208">
                  <c:v>7.659999999999922</c:v>
                </c:pt>
                <c:pt idx="209">
                  <c:v>7.6799999999999216</c:v>
                </c:pt>
                <c:pt idx="210">
                  <c:v>7.6999999999999211</c:v>
                </c:pt>
                <c:pt idx="211">
                  <c:v>7.7199999999999207</c:v>
                </c:pt>
                <c:pt idx="212">
                  <c:v>7.7399999999999203</c:v>
                </c:pt>
                <c:pt idx="213">
                  <c:v>7.7599999999999199</c:v>
                </c:pt>
                <c:pt idx="214">
                  <c:v>7.7799999999999194</c:v>
                </c:pt>
                <c:pt idx="215">
                  <c:v>7.799999999999919</c:v>
                </c:pt>
                <c:pt idx="216">
                  <c:v>7.8199999999999186</c:v>
                </c:pt>
                <c:pt idx="217">
                  <c:v>7.8399999999999181</c:v>
                </c:pt>
                <c:pt idx="218">
                  <c:v>7.8599999999999177</c:v>
                </c:pt>
                <c:pt idx="219">
                  <c:v>7.8799999999999173</c:v>
                </c:pt>
                <c:pt idx="220">
                  <c:v>7.8999999999999169</c:v>
                </c:pt>
                <c:pt idx="221">
                  <c:v>7.9199999999999164</c:v>
                </c:pt>
                <c:pt idx="222">
                  <c:v>7.939999999999916</c:v>
                </c:pt>
                <c:pt idx="223">
                  <c:v>7.9599999999999156</c:v>
                </c:pt>
                <c:pt idx="224">
                  <c:v>7.9799999999999152</c:v>
                </c:pt>
                <c:pt idx="225">
                  <c:v>7.9999999999999147</c:v>
                </c:pt>
                <c:pt idx="226">
                  <c:v>8.4999999999999147</c:v>
                </c:pt>
                <c:pt idx="227">
                  <c:v>8.9999999999999147</c:v>
                </c:pt>
                <c:pt idx="228">
                  <c:v>9.4999999999999147</c:v>
                </c:pt>
                <c:pt idx="229">
                  <c:v>9.9999999999999147</c:v>
                </c:pt>
                <c:pt idx="230">
                  <c:v>10.499999999999915</c:v>
                </c:pt>
                <c:pt idx="231">
                  <c:v>10.999999999999915</c:v>
                </c:pt>
                <c:pt idx="232">
                  <c:v>11.499999999999915</c:v>
                </c:pt>
                <c:pt idx="233">
                  <c:v>11.999999999999915</c:v>
                </c:pt>
                <c:pt idx="234">
                  <c:v>12.499999999999915</c:v>
                </c:pt>
                <c:pt idx="235">
                  <c:v>12.999999999999915</c:v>
                </c:pt>
                <c:pt idx="236">
                  <c:v>13.499999999999915</c:v>
                </c:pt>
                <c:pt idx="237">
                  <c:v>13.999999999999915</c:v>
                </c:pt>
                <c:pt idx="238">
                  <c:v>14.499999999999915</c:v>
                </c:pt>
                <c:pt idx="239">
                  <c:v>14.999999999999915</c:v>
                </c:pt>
                <c:pt idx="240">
                  <c:v>15.499999999999915</c:v>
                </c:pt>
                <c:pt idx="241">
                  <c:v>15.999999999999915</c:v>
                </c:pt>
                <c:pt idx="242">
                  <c:v>16.499999999999915</c:v>
                </c:pt>
                <c:pt idx="243">
                  <c:v>16.999999999999915</c:v>
                </c:pt>
                <c:pt idx="244">
                  <c:v>17.499999999999915</c:v>
                </c:pt>
                <c:pt idx="245">
                  <c:v>17.999999999999915</c:v>
                </c:pt>
                <c:pt idx="246">
                  <c:v>18.499999999999915</c:v>
                </c:pt>
                <c:pt idx="247">
                  <c:v>18.999999999999915</c:v>
                </c:pt>
                <c:pt idx="248">
                  <c:v>19.499999999999915</c:v>
                </c:pt>
                <c:pt idx="249">
                  <c:v>19.999999999999915</c:v>
                </c:pt>
              </c:numCache>
            </c:numRef>
          </c:xVal>
          <c:yVal>
            <c:numRef>
              <c:f>'51285_Duty'!$AC$129:$AC$378</c:f>
              <c:numCache>
                <c:formatCode>General</c:formatCode>
                <c:ptCount val="250"/>
                <c:pt idx="0">
                  <c:v>3.2933350691045815</c:v>
                </c:pt>
                <c:pt idx="1">
                  <c:v>3.3130906816499368</c:v>
                </c:pt>
                <c:pt idx="2">
                  <c:v>3.3328463028722082</c:v>
                </c:pt>
                <c:pt idx="3">
                  <c:v>3.3526019326381995</c:v>
                </c:pt>
                <c:pt idx="4">
                  <c:v>3.3723575708174405</c:v>
                </c:pt>
                <c:pt idx="5">
                  <c:v>3.3921132172821116</c:v>
                </c:pt>
                <c:pt idx="6">
                  <c:v>3.4118688719069774</c:v>
                </c:pt>
                <c:pt idx="7">
                  <c:v>3.431624534569325</c:v>
                </c:pt>
                <c:pt idx="8">
                  <c:v>3.4513802051488969</c:v>
                </c:pt>
                <c:pt idx="9">
                  <c:v>3.4711358835278321</c:v>
                </c:pt>
                <c:pt idx="10">
                  <c:v>3.4908915695906044</c:v>
                </c:pt>
                <c:pt idx="11">
                  <c:v>3.5106472632239658</c:v>
                </c:pt>
                <c:pt idx="12">
                  <c:v>3.5304029643168913</c:v>
                </c:pt>
                <c:pt idx="13">
                  <c:v>3.5501586727605225</c:v>
                </c:pt>
                <c:pt idx="14">
                  <c:v>3.5699143884481166</c:v>
                </c:pt>
                <c:pt idx="15">
                  <c:v>3.5896701112749927</c:v>
                </c:pt>
                <c:pt idx="16">
                  <c:v>3.6094258411384854</c:v>
                </c:pt>
                <c:pt idx="17">
                  <c:v>3.6291815779378949</c:v>
                </c:pt>
                <c:pt idx="18">
                  <c:v>3.6489373215744374</c:v>
                </c:pt>
                <c:pt idx="19">
                  <c:v>3.6686930719512048</c:v>
                </c:pt>
                <c:pt idx="20">
                  <c:v>3.6884488289731157</c:v>
                </c:pt>
                <c:pt idx="21">
                  <c:v>3.7082045925468741</c:v>
                </c:pt>
                <c:pt idx="22">
                  <c:v>3.7279603625809292</c:v>
                </c:pt>
                <c:pt idx="23">
                  <c:v>3.7477161389854308</c:v>
                </c:pt>
                <c:pt idx="24">
                  <c:v>3.7674719216721941</c:v>
                </c:pt>
                <c:pt idx="25">
                  <c:v>3.7872277105546579</c:v>
                </c:pt>
                <c:pt idx="26">
                  <c:v>3.8069835055478496</c:v>
                </c:pt>
                <c:pt idx="27">
                  <c:v>3.8267393065683475</c:v>
                </c:pt>
                <c:pt idx="28">
                  <c:v>3.846495113534246</c:v>
                </c:pt>
                <c:pt idx="29">
                  <c:v>3.8662509263651201</c:v>
                </c:pt>
                <c:pt idx="30">
                  <c:v>3.8860067449819944</c:v>
                </c:pt>
                <c:pt idx="31">
                  <c:v>3.9057625693073077</c:v>
                </c:pt>
                <c:pt idx="32">
                  <c:v>3.9255183992648841</c:v>
                </c:pt>
                <c:pt idx="33">
                  <c:v>3.945274234779899</c:v>
                </c:pt>
                <c:pt idx="34">
                  <c:v>3.9650300757788526</c:v>
                </c:pt>
                <c:pt idx="35">
                  <c:v>3.9847859221895376</c:v>
                </c:pt>
                <c:pt idx="36">
                  <c:v>4.0045417739410132</c:v>
                </c:pt>
                <c:pt idx="37">
                  <c:v>4.0242976309635763</c:v>
                </c:pt>
                <c:pt idx="38">
                  <c:v>4.0440534931887333</c:v>
                </c:pt>
                <c:pt idx="39">
                  <c:v>4.0638093605491772</c:v>
                </c:pt>
                <c:pt idx="40">
                  <c:v>4.0835652329787591</c:v>
                </c:pt>
                <c:pt idx="41">
                  <c:v>4.1033211104124643</c:v>
                </c:pt>
                <c:pt idx="42">
                  <c:v>4.1230769927863875</c:v>
                </c:pt>
                <c:pt idx="43">
                  <c:v>4.1428328800377097</c:v>
                </c:pt>
                <c:pt idx="44">
                  <c:v>4.1625887721046757</c:v>
                </c:pt>
                <c:pt idx="45">
                  <c:v>4.1823446689265715</c:v>
                </c:pt>
                <c:pt idx="46">
                  <c:v>4.2021005704436991</c:v>
                </c:pt>
                <c:pt idx="47">
                  <c:v>4.2218564765973623</c:v>
                </c:pt>
                <c:pt idx="48">
                  <c:v>4.2416123873298384</c:v>
                </c:pt>
                <c:pt idx="49">
                  <c:v>4.2613683025843621</c:v>
                </c:pt>
                <c:pt idx="50">
                  <c:v>4.2811242223051051</c:v>
                </c:pt>
                <c:pt idx="51">
                  <c:v>4.3008801464371551</c:v>
                </c:pt>
                <c:pt idx="52">
                  <c:v>4.3206360749265009</c:v>
                </c:pt>
                <c:pt idx="53">
                  <c:v>4.3403920077200082</c:v>
                </c:pt>
                <c:pt idx="54">
                  <c:v>4.3601479447654086</c:v>
                </c:pt>
                <c:pt idx="55">
                  <c:v>4.3799038860112756</c:v>
                </c:pt>
                <c:pt idx="56">
                  <c:v>4.3996598314070123</c:v>
                </c:pt>
                <c:pt idx="57">
                  <c:v>4.419415780902832</c:v>
                </c:pt>
                <c:pt idx="58">
                  <c:v>4.4391717344497437</c:v>
                </c:pt>
                <c:pt idx="59">
                  <c:v>4.4589276919995351</c:v>
                </c:pt>
                <c:pt idx="60">
                  <c:v>4.4786836535047563</c:v>
                </c:pt>
                <c:pt idx="61">
                  <c:v>4.4984396189187086</c:v>
                </c:pt>
                <c:pt idx="62">
                  <c:v>4.5181955881954261</c:v>
                </c:pt>
                <c:pt idx="63">
                  <c:v>4.5379515612896606</c:v>
                </c:pt>
                <c:pt idx="64">
                  <c:v>4.5577075381568726</c:v>
                </c:pt>
                <c:pt idx="65">
                  <c:v>4.5774635187532109</c:v>
                </c:pt>
                <c:pt idx="66">
                  <c:v>4.5972195030355039</c:v>
                </c:pt>
                <c:pt idx="67">
                  <c:v>4.6169754909612459</c:v>
                </c:pt>
                <c:pt idx="68">
                  <c:v>4.6367314824885835</c:v>
                </c:pt>
                <c:pt idx="69">
                  <c:v>4.6564874775763023</c:v>
                </c:pt>
                <c:pt idx="70">
                  <c:v>4.6762434761838154</c:v>
                </c:pt>
                <c:pt idx="71">
                  <c:v>4.6959994782711529</c:v>
                </c:pt>
                <c:pt idx="72">
                  <c:v>4.715755483798949</c:v>
                </c:pt>
                <c:pt idx="73">
                  <c:v>4.7355114927284285</c:v>
                </c:pt>
                <c:pt idx="74">
                  <c:v>4.7552675050213997</c:v>
                </c:pt>
                <c:pt idx="75">
                  <c:v>4.775023520640242</c:v>
                </c:pt>
                <c:pt idx="76">
                  <c:v>4.7947795395478936</c:v>
                </c:pt>
                <c:pt idx="77">
                  <c:v>4.8145355617078414</c:v>
                </c:pt>
                <c:pt idx="78">
                  <c:v>4.834291587084115</c:v>
                </c:pt>
                <c:pt idx="79">
                  <c:v>4.8540476156412717</c:v>
                </c:pt>
                <c:pt idx="80">
                  <c:v>4.8738036473443858</c:v>
                </c:pt>
                <c:pt idx="81">
                  <c:v>4.8935596821590481</c:v>
                </c:pt>
                <c:pt idx="82">
                  <c:v>4.9133157200513455</c:v>
                </c:pt>
                <c:pt idx="83">
                  <c:v>4.9330717609878576</c:v>
                </c:pt>
                <c:pt idx="84">
                  <c:v>4.9500319816151803</c:v>
                </c:pt>
                <c:pt idx="85">
                  <c:v>4.9693328414236575</c:v>
                </c:pt>
                <c:pt idx="86">
                  <c:v>4.988636165853781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5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5</c:v>
                </c:pt>
                <c:pt idx="162">
                  <c:v>5</c:v>
                </c:pt>
                <c:pt idx="163">
                  <c:v>5</c:v>
                </c:pt>
                <c:pt idx="164">
                  <c:v>5</c:v>
                </c:pt>
                <c:pt idx="165">
                  <c:v>5</c:v>
                </c:pt>
                <c:pt idx="166">
                  <c:v>5</c:v>
                </c:pt>
                <c:pt idx="167">
                  <c:v>5</c:v>
                </c:pt>
                <c:pt idx="168">
                  <c:v>5</c:v>
                </c:pt>
                <c:pt idx="169">
                  <c:v>5</c:v>
                </c:pt>
                <c:pt idx="170">
                  <c:v>5</c:v>
                </c:pt>
                <c:pt idx="171">
                  <c:v>5</c:v>
                </c:pt>
                <c:pt idx="172">
                  <c:v>5</c:v>
                </c:pt>
                <c:pt idx="173">
                  <c:v>5</c:v>
                </c:pt>
                <c:pt idx="174">
                  <c:v>5</c:v>
                </c:pt>
                <c:pt idx="175">
                  <c:v>5</c:v>
                </c:pt>
                <c:pt idx="176">
                  <c:v>5</c:v>
                </c:pt>
                <c:pt idx="177">
                  <c:v>5</c:v>
                </c:pt>
                <c:pt idx="178">
                  <c:v>5</c:v>
                </c:pt>
                <c:pt idx="179">
                  <c:v>5</c:v>
                </c:pt>
                <c:pt idx="180">
                  <c:v>5</c:v>
                </c:pt>
                <c:pt idx="181">
                  <c:v>5</c:v>
                </c:pt>
                <c:pt idx="182">
                  <c:v>5</c:v>
                </c:pt>
                <c:pt idx="183">
                  <c:v>5</c:v>
                </c:pt>
                <c:pt idx="184">
                  <c:v>5</c:v>
                </c:pt>
                <c:pt idx="185">
                  <c:v>5</c:v>
                </c:pt>
                <c:pt idx="186">
                  <c:v>5</c:v>
                </c:pt>
                <c:pt idx="187">
                  <c:v>5</c:v>
                </c:pt>
                <c:pt idx="188">
                  <c:v>5</c:v>
                </c:pt>
                <c:pt idx="189">
                  <c:v>5</c:v>
                </c:pt>
                <c:pt idx="190">
                  <c:v>5</c:v>
                </c:pt>
                <c:pt idx="191">
                  <c:v>5</c:v>
                </c:pt>
                <c:pt idx="192">
                  <c:v>5</c:v>
                </c:pt>
                <c:pt idx="193">
                  <c:v>5</c:v>
                </c:pt>
                <c:pt idx="194">
                  <c:v>5</c:v>
                </c:pt>
                <c:pt idx="195">
                  <c:v>5</c:v>
                </c:pt>
                <c:pt idx="196">
                  <c:v>5</c:v>
                </c:pt>
                <c:pt idx="197">
                  <c:v>5</c:v>
                </c:pt>
                <c:pt idx="198">
                  <c:v>5</c:v>
                </c:pt>
                <c:pt idx="199">
                  <c:v>5</c:v>
                </c:pt>
                <c:pt idx="200">
                  <c:v>5</c:v>
                </c:pt>
                <c:pt idx="201">
                  <c:v>5</c:v>
                </c:pt>
                <c:pt idx="202">
                  <c:v>5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5</c:v>
                </c:pt>
                <c:pt idx="209">
                  <c:v>5</c:v>
                </c:pt>
                <c:pt idx="210">
                  <c:v>5</c:v>
                </c:pt>
                <c:pt idx="211">
                  <c:v>5</c:v>
                </c:pt>
                <c:pt idx="212">
                  <c:v>5</c:v>
                </c:pt>
                <c:pt idx="213">
                  <c:v>5</c:v>
                </c:pt>
                <c:pt idx="214">
                  <c:v>5</c:v>
                </c:pt>
                <c:pt idx="215">
                  <c:v>5</c:v>
                </c:pt>
                <c:pt idx="216">
                  <c:v>5</c:v>
                </c:pt>
                <c:pt idx="217">
                  <c:v>5</c:v>
                </c:pt>
                <c:pt idx="218">
                  <c:v>5</c:v>
                </c:pt>
                <c:pt idx="219">
                  <c:v>5</c:v>
                </c:pt>
                <c:pt idx="220">
                  <c:v>5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5</c:v>
                </c:pt>
                <c:pt idx="233">
                  <c:v>5</c:v>
                </c:pt>
                <c:pt idx="234">
                  <c:v>5</c:v>
                </c:pt>
                <c:pt idx="235">
                  <c:v>5</c:v>
                </c:pt>
                <c:pt idx="236">
                  <c:v>5</c:v>
                </c:pt>
                <c:pt idx="237">
                  <c:v>5</c:v>
                </c:pt>
                <c:pt idx="238">
                  <c:v>5</c:v>
                </c:pt>
                <c:pt idx="239">
                  <c:v>5</c:v>
                </c:pt>
                <c:pt idx="240">
                  <c:v>5</c:v>
                </c:pt>
                <c:pt idx="241">
                  <c:v>5</c:v>
                </c:pt>
                <c:pt idx="242">
                  <c:v>5</c:v>
                </c:pt>
                <c:pt idx="243">
                  <c:v>5</c:v>
                </c:pt>
                <c:pt idx="244">
                  <c:v>5</c:v>
                </c:pt>
                <c:pt idx="245">
                  <c:v>5</c:v>
                </c:pt>
                <c:pt idx="246">
                  <c:v>5</c:v>
                </c:pt>
                <c:pt idx="247">
                  <c:v>5</c:v>
                </c:pt>
                <c:pt idx="248">
                  <c:v>5</c:v>
                </c:pt>
                <c:pt idx="249">
                  <c:v>5</c:v>
                </c:pt>
              </c:numCache>
            </c:numRef>
          </c:yVal>
          <c:smooth val="1"/>
        </c:ser>
        <c:ser>
          <c:idx val="7"/>
          <c:order val="1"/>
          <c:tx>
            <c:strRef>
              <c:f>'51285_Duty'!$AE$128</c:f>
              <c:strCache>
                <c:ptCount val="1"/>
                <c:pt idx="0">
                  <c:v>51285_400k (min)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ysDash"/>
            </a:ln>
          </c:spPr>
          <c:marker>
            <c:symbol val="none"/>
          </c:marker>
          <c:xVal>
            <c:numRef>
              <c:f>'51285_Duty'!$B$129:$B$378</c:f>
              <c:numCache>
                <c:formatCode>0.00_);[Red]\(0.00\)</c:formatCode>
                <c:ptCount val="250"/>
                <c:pt idx="0">
                  <c:v>3.5</c:v>
                </c:pt>
                <c:pt idx="1">
                  <c:v>3.52</c:v>
                </c:pt>
                <c:pt idx="2">
                  <c:v>3.54</c:v>
                </c:pt>
                <c:pt idx="3">
                  <c:v>3.56</c:v>
                </c:pt>
                <c:pt idx="4">
                  <c:v>3.58</c:v>
                </c:pt>
                <c:pt idx="5">
                  <c:v>3.6</c:v>
                </c:pt>
                <c:pt idx="6">
                  <c:v>3.62</c:v>
                </c:pt>
                <c:pt idx="7">
                  <c:v>3.64</c:v>
                </c:pt>
                <c:pt idx="8">
                  <c:v>3.66</c:v>
                </c:pt>
                <c:pt idx="9">
                  <c:v>3.68</c:v>
                </c:pt>
                <c:pt idx="10">
                  <c:v>3.7</c:v>
                </c:pt>
                <c:pt idx="11">
                  <c:v>3.72</c:v>
                </c:pt>
                <c:pt idx="12">
                  <c:v>3.74</c:v>
                </c:pt>
                <c:pt idx="13">
                  <c:v>3.7600000000000002</c:v>
                </c:pt>
                <c:pt idx="14">
                  <c:v>3.7800000000000002</c:v>
                </c:pt>
                <c:pt idx="15">
                  <c:v>3.8000000000000003</c:v>
                </c:pt>
                <c:pt idx="16">
                  <c:v>3.8200000000000003</c:v>
                </c:pt>
                <c:pt idx="17">
                  <c:v>3.8400000000000003</c:v>
                </c:pt>
                <c:pt idx="18">
                  <c:v>3.8600000000000003</c:v>
                </c:pt>
                <c:pt idx="19">
                  <c:v>3.8800000000000003</c:v>
                </c:pt>
                <c:pt idx="20">
                  <c:v>3.9000000000000004</c:v>
                </c:pt>
                <c:pt idx="21">
                  <c:v>3.9200000000000004</c:v>
                </c:pt>
                <c:pt idx="22">
                  <c:v>3.9400000000000004</c:v>
                </c:pt>
                <c:pt idx="23">
                  <c:v>3.9600000000000004</c:v>
                </c:pt>
                <c:pt idx="24">
                  <c:v>3.9800000000000004</c:v>
                </c:pt>
                <c:pt idx="25">
                  <c:v>4</c:v>
                </c:pt>
                <c:pt idx="26">
                  <c:v>4.0199999999999996</c:v>
                </c:pt>
                <c:pt idx="27">
                  <c:v>4.0399999999999991</c:v>
                </c:pt>
                <c:pt idx="28">
                  <c:v>4.0599999999999987</c:v>
                </c:pt>
                <c:pt idx="29">
                  <c:v>4.0799999999999983</c:v>
                </c:pt>
                <c:pt idx="30">
                  <c:v>4.0999999999999979</c:v>
                </c:pt>
                <c:pt idx="31">
                  <c:v>4.1199999999999974</c:v>
                </c:pt>
                <c:pt idx="32">
                  <c:v>4.139999999999997</c:v>
                </c:pt>
                <c:pt idx="33">
                  <c:v>4.1599999999999966</c:v>
                </c:pt>
                <c:pt idx="34">
                  <c:v>4.1799999999999962</c:v>
                </c:pt>
                <c:pt idx="35">
                  <c:v>4.1999999999999957</c:v>
                </c:pt>
                <c:pt idx="36">
                  <c:v>4.2199999999999953</c:v>
                </c:pt>
                <c:pt idx="37">
                  <c:v>4.2399999999999949</c:v>
                </c:pt>
                <c:pt idx="38">
                  <c:v>4.2599999999999945</c:v>
                </c:pt>
                <c:pt idx="39">
                  <c:v>4.279999999999994</c:v>
                </c:pt>
                <c:pt idx="40">
                  <c:v>4.2999999999999936</c:v>
                </c:pt>
                <c:pt idx="41">
                  <c:v>4.3199999999999932</c:v>
                </c:pt>
                <c:pt idx="42">
                  <c:v>4.3399999999999928</c:v>
                </c:pt>
                <c:pt idx="43">
                  <c:v>4.3599999999999923</c:v>
                </c:pt>
                <c:pt idx="44">
                  <c:v>4.3799999999999919</c:v>
                </c:pt>
                <c:pt idx="45">
                  <c:v>4.3999999999999915</c:v>
                </c:pt>
                <c:pt idx="46">
                  <c:v>4.419999999999991</c:v>
                </c:pt>
                <c:pt idx="47">
                  <c:v>4.4399999999999906</c:v>
                </c:pt>
                <c:pt idx="48">
                  <c:v>4.4599999999999902</c:v>
                </c:pt>
                <c:pt idx="49">
                  <c:v>4.4799999999999898</c:v>
                </c:pt>
                <c:pt idx="50">
                  <c:v>4.4999999999999893</c:v>
                </c:pt>
                <c:pt idx="51">
                  <c:v>4.5199999999999889</c:v>
                </c:pt>
                <c:pt idx="52">
                  <c:v>4.5399999999999885</c:v>
                </c:pt>
                <c:pt idx="53">
                  <c:v>4.5599999999999881</c:v>
                </c:pt>
                <c:pt idx="54">
                  <c:v>4.5799999999999876</c:v>
                </c:pt>
                <c:pt idx="55">
                  <c:v>4.5999999999999872</c:v>
                </c:pt>
                <c:pt idx="56">
                  <c:v>4.6199999999999868</c:v>
                </c:pt>
                <c:pt idx="57">
                  <c:v>4.6399999999999864</c:v>
                </c:pt>
                <c:pt idx="58">
                  <c:v>4.6599999999999859</c:v>
                </c:pt>
                <c:pt idx="59">
                  <c:v>4.6799999999999855</c:v>
                </c:pt>
                <c:pt idx="60">
                  <c:v>4.6999999999999851</c:v>
                </c:pt>
                <c:pt idx="61">
                  <c:v>4.7199999999999847</c:v>
                </c:pt>
                <c:pt idx="62">
                  <c:v>4.7399999999999842</c:v>
                </c:pt>
                <c:pt idx="63">
                  <c:v>4.7599999999999838</c:v>
                </c:pt>
                <c:pt idx="64">
                  <c:v>4.7799999999999834</c:v>
                </c:pt>
                <c:pt idx="65">
                  <c:v>4.7999999999999829</c:v>
                </c:pt>
                <c:pt idx="66">
                  <c:v>4.8199999999999825</c:v>
                </c:pt>
                <c:pt idx="67">
                  <c:v>4.8399999999999821</c:v>
                </c:pt>
                <c:pt idx="68">
                  <c:v>4.8599999999999817</c:v>
                </c:pt>
                <c:pt idx="69">
                  <c:v>4.8799999999999812</c:v>
                </c:pt>
                <c:pt idx="70">
                  <c:v>4.8999999999999808</c:v>
                </c:pt>
                <c:pt idx="71">
                  <c:v>4.9199999999999804</c:v>
                </c:pt>
                <c:pt idx="72">
                  <c:v>4.93999999999998</c:v>
                </c:pt>
                <c:pt idx="73">
                  <c:v>4.9599999999999795</c:v>
                </c:pt>
                <c:pt idx="74">
                  <c:v>4.9799999999999791</c:v>
                </c:pt>
                <c:pt idx="75">
                  <c:v>4.9999999999999787</c:v>
                </c:pt>
                <c:pt idx="76">
                  <c:v>5.0199999999999783</c:v>
                </c:pt>
                <c:pt idx="77">
                  <c:v>5.0399999999999778</c:v>
                </c:pt>
                <c:pt idx="78">
                  <c:v>5.0599999999999774</c:v>
                </c:pt>
                <c:pt idx="79">
                  <c:v>5.079999999999977</c:v>
                </c:pt>
                <c:pt idx="80">
                  <c:v>5.0999999999999766</c:v>
                </c:pt>
                <c:pt idx="81">
                  <c:v>5.1199999999999761</c:v>
                </c:pt>
                <c:pt idx="82">
                  <c:v>5.1399999999999757</c:v>
                </c:pt>
                <c:pt idx="83">
                  <c:v>5.1599999999999753</c:v>
                </c:pt>
                <c:pt idx="84">
                  <c:v>5.1799999999999748</c:v>
                </c:pt>
                <c:pt idx="85">
                  <c:v>5.1999999999999744</c:v>
                </c:pt>
                <c:pt idx="86">
                  <c:v>5.219999999999974</c:v>
                </c:pt>
                <c:pt idx="87">
                  <c:v>5.2399999999999736</c:v>
                </c:pt>
                <c:pt idx="88">
                  <c:v>5.2599999999999731</c:v>
                </c:pt>
                <c:pt idx="89">
                  <c:v>5.2799999999999727</c:v>
                </c:pt>
                <c:pt idx="90">
                  <c:v>5.2999999999999723</c:v>
                </c:pt>
                <c:pt idx="91">
                  <c:v>5.3199999999999719</c:v>
                </c:pt>
                <c:pt idx="92">
                  <c:v>5.3399999999999714</c:v>
                </c:pt>
                <c:pt idx="93">
                  <c:v>5.359999999999971</c:v>
                </c:pt>
                <c:pt idx="94">
                  <c:v>5.3799999999999706</c:v>
                </c:pt>
                <c:pt idx="95">
                  <c:v>5.3999999999999702</c:v>
                </c:pt>
                <c:pt idx="96">
                  <c:v>5.4199999999999697</c:v>
                </c:pt>
                <c:pt idx="97">
                  <c:v>5.4399999999999693</c:v>
                </c:pt>
                <c:pt idx="98">
                  <c:v>5.4599999999999689</c:v>
                </c:pt>
                <c:pt idx="99">
                  <c:v>5.4799999999999685</c:v>
                </c:pt>
                <c:pt idx="100">
                  <c:v>5.499999999999968</c:v>
                </c:pt>
                <c:pt idx="101">
                  <c:v>5.5199999999999676</c:v>
                </c:pt>
                <c:pt idx="102">
                  <c:v>5.5399999999999672</c:v>
                </c:pt>
                <c:pt idx="103">
                  <c:v>5.5599999999999667</c:v>
                </c:pt>
                <c:pt idx="104">
                  <c:v>5.5799999999999663</c:v>
                </c:pt>
                <c:pt idx="105">
                  <c:v>5.5999999999999659</c:v>
                </c:pt>
                <c:pt idx="106">
                  <c:v>5.6199999999999655</c:v>
                </c:pt>
                <c:pt idx="107">
                  <c:v>5.639999999999965</c:v>
                </c:pt>
                <c:pt idx="108">
                  <c:v>5.6599999999999646</c:v>
                </c:pt>
                <c:pt idx="109">
                  <c:v>5.6799999999999642</c:v>
                </c:pt>
                <c:pt idx="110">
                  <c:v>5.6999999999999638</c:v>
                </c:pt>
                <c:pt idx="111">
                  <c:v>5.7199999999999633</c:v>
                </c:pt>
                <c:pt idx="112">
                  <c:v>5.7399999999999629</c:v>
                </c:pt>
                <c:pt idx="113">
                  <c:v>5.7599999999999625</c:v>
                </c:pt>
                <c:pt idx="114">
                  <c:v>5.7799999999999621</c:v>
                </c:pt>
                <c:pt idx="115">
                  <c:v>5.7999999999999616</c:v>
                </c:pt>
                <c:pt idx="116">
                  <c:v>5.8199999999999612</c:v>
                </c:pt>
                <c:pt idx="117">
                  <c:v>5.8399999999999608</c:v>
                </c:pt>
                <c:pt idx="118">
                  <c:v>5.8599999999999604</c:v>
                </c:pt>
                <c:pt idx="119">
                  <c:v>5.8799999999999599</c:v>
                </c:pt>
                <c:pt idx="120">
                  <c:v>5.8999999999999595</c:v>
                </c:pt>
                <c:pt idx="121">
                  <c:v>5.9199999999999591</c:v>
                </c:pt>
                <c:pt idx="122">
                  <c:v>5.9399999999999586</c:v>
                </c:pt>
                <c:pt idx="123">
                  <c:v>5.9599999999999582</c:v>
                </c:pt>
                <c:pt idx="124">
                  <c:v>5.9799999999999578</c:v>
                </c:pt>
                <c:pt idx="125">
                  <c:v>5.9999999999999574</c:v>
                </c:pt>
                <c:pt idx="126">
                  <c:v>6.0199999999999569</c:v>
                </c:pt>
                <c:pt idx="127">
                  <c:v>6.0399999999999565</c:v>
                </c:pt>
                <c:pt idx="128">
                  <c:v>6.0599999999999561</c:v>
                </c:pt>
                <c:pt idx="129">
                  <c:v>6.0799999999999557</c:v>
                </c:pt>
                <c:pt idx="130">
                  <c:v>6.0999999999999552</c:v>
                </c:pt>
                <c:pt idx="131">
                  <c:v>6.1199999999999548</c:v>
                </c:pt>
                <c:pt idx="132">
                  <c:v>6.1399999999999544</c:v>
                </c:pt>
                <c:pt idx="133">
                  <c:v>6.159999999999954</c:v>
                </c:pt>
                <c:pt idx="134">
                  <c:v>6.1799999999999535</c:v>
                </c:pt>
                <c:pt idx="135">
                  <c:v>6.1999999999999531</c:v>
                </c:pt>
                <c:pt idx="136">
                  <c:v>6.2199999999999527</c:v>
                </c:pt>
                <c:pt idx="137">
                  <c:v>6.2399999999999523</c:v>
                </c:pt>
                <c:pt idx="138">
                  <c:v>6.2599999999999518</c:v>
                </c:pt>
                <c:pt idx="139">
                  <c:v>6.2799999999999514</c:v>
                </c:pt>
                <c:pt idx="140">
                  <c:v>6.299999999999951</c:v>
                </c:pt>
                <c:pt idx="141">
                  <c:v>6.3199999999999505</c:v>
                </c:pt>
                <c:pt idx="142">
                  <c:v>6.3399999999999501</c:v>
                </c:pt>
                <c:pt idx="143">
                  <c:v>6.3599999999999497</c:v>
                </c:pt>
                <c:pt idx="144">
                  <c:v>6.3799999999999493</c:v>
                </c:pt>
                <c:pt idx="145">
                  <c:v>6.3999999999999488</c:v>
                </c:pt>
                <c:pt idx="146">
                  <c:v>6.4199999999999484</c:v>
                </c:pt>
                <c:pt idx="147">
                  <c:v>6.439999999999948</c:v>
                </c:pt>
                <c:pt idx="148">
                  <c:v>6.4599999999999476</c:v>
                </c:pt>
                <c:pt idx="149">
                  <c:v>6.4799999999999471</c:v>
                </c:pt>
                <c:pt idx="150">
                  <c:v>6.4999999999999467</c:v>
                </c:pt>
                <c:pt idx="151">
                  <c:v>6.5199999999999463</c:v>
                </c:pt>
                <c:pt idx="152">
                  <c:v>6.5399999999999459</c:v>
                </c:pt>
                <c:pt idx="153">
                  <c:v>6.5599999999999454</c:v>
                </c:pt>
                <c:pt idx="154">
                  <c:v>6.579999999999945</c:v>
                </c:pt>
                <c:pt idx="155">
                  <c:v>6.5999999999999446</c:v>
                </c:pt>
                <c:pt idx="156">
                  <c:v>6.6199999999999442</c:v>
                </c:pt>
                <c:pt idx="157">
                  <c:v>6.6399999999999437</c:v>
                </c:pt>
                <c:pt idx="158">
                  <c:v>6.6599999999999433</c:v>
                </c:pt>
                <c:pt idx="159">
                  <c:v>6.6799999999999429</c:v>
                </c:pt>
                <c:pt idx="160">
                  <c:v>6.6999999999999424</c:v>
                </c:pt>
                <c:pt idx="161">
                  <c:v>6.719999999999942</c:v>
                </c:pt>
                <c:pt idx="162">
                  <c:v>6.7399999999999416</c:v>
                </c:pt>
                <c:pt idx="163">
                  <c:v>6.7599999999999412</c:v>
                </c:pt>
                <c:pt idx="164">
                  <c:v>6.7799999999999407</c:v>
                </c:pt>
                <c:pt idx="165">
                  <c:v>6.7999999999999403</c:v>
                </c:pt>
                <c:pt idx="166">
                  <c:v>6.8199999999999399</c:v>
                </c:pt>
                <c:pt idx="167">
                  <c:v>6.8399999999999395</c:v>
                </c:pt>
                <c:pt idx="168">
                  <c:v>6.859999999999939</c:v>
                </c:pt>
                <c:pt idx="169">
                  <c:v>6.8799999999999386</c:v>
                </c:pt>
                <c:pt idx="170">
                  <c:v>6.8999999999999382</c:v>
                </c:pt>
                <c:pt idx="171">
                  <c:v>6.9199999999999378</c:v>
                </c:pt>
                <c:pt idx="172">
                  <c:v>6.9399999999999373</c:v>
                </c:pt>
                <c:pt idx="173">
                  <c:v>6.9599999999999369</c:v>
                </c:pt>
                <c:pt idx="174">
                  <c:v>6.9799999999999365</c:v>
                </c:pt>
                <c:pt idx="175">
                  <c:v>6.9999999999999361</c:v>
                </c:pt>
                <c:pt idx="176">
                  <c:v>7.0199999999999356</c:v>
                </c:pt>
                <c:pt idx="177">
                  <c:v>7.0399999999999352</c:v>
                </c:pt>
                <c:pt idx="178">
                  <c:v>7.0599999999999348</c:v>
                </c:pt>
                <c:pt idx="179">
                  <c:v>7.0799999999999343</c:v>
                </c:pt>
                <c:pt idx="180">
                  <c:v>7.0999999999999339</c:v>
                </c:pt>
                <c:pt idx="181">
                  <c:v>7.1199999999999335</c:v>
                </c:pt>
                <c:pt idx="182">
                  <c:v>7.1399999999999331</c:v>
                </c:pt>
                <c:pt idx="183">
                  <c:v>7.1599999999999326</c:v>
                </c:pt>
                <c:pt idx="184">
                  <c:v>7.1799999999999322</c:v>
                </c:pt>
                <c:pt idx="185">
                  <c:v>7.1999999999999318</c:v>
                </c:pt>
                <c:pt idx="186">
                  <c:v>7.2199999999999314</c:v>
                </c:pt>
                <c:pt idx="187">
                  <c:v>7.2399999999999309</c:v>
                </c:pt>
                <c:pt idx="188">
                  <c:v>7.2599999999999305</c:v>
                </c:pt>
                <c:pt idx="189">
                  <c:v>7.2799999999999301</c:v>
                </c:pt>
                <c:pt idx="190">
                  <c:v>7.2999999999999297</c:v>
                </c:pt>
                <c:pt idx="191">
                  <c:v>7.3199999999999292</c:v>
                </c:pt>
                <c:pt idx="192">
                  <c:v>7.3399999999999288</c:v>
                </c:pt>
                <c:pt idx="193">
                  <c:v>7.3599999999999284</c:v>
                </c:pt>
                <c:pt idx="194">
                  <c:v>7.379999999999928</c:v>
                </c:pt>
                <c:pt idx="195">
                  <c:v>7.3999999999999275</c:v>
                </c:pt>
                <c:pt idx="196">
                  <c:v>7.4199999999999271</c:v>
                </c:pt>
                <c:pt idx="197">
                  <c:v>7.4399999999999267</c:v>
                </c:pt>
                <c:pt idx="198">
                  <c:v>7.4599999999999262</c:v>
                </c:pt>
                <c:pt idx="199">
                  <c:v>7.4799999999999258</c:v>
                </c:pt>
                <c:pt idx="200">
                  <c:v>7.4999999999999254</c:v>
                </c:pt>
                <c:pt idx="201">
                  <c:v>7.519999999999925</c:v>
                </c:pt>
                <c:pt idx="202">
                  <c:v>7.5399999999999245</c:v>
                </c:pt>
                <c:pt idx="203">
                  <c:v>7.5599999999999241</c:v>
                </c:pt>
                <c:pt idx="204">
                  <c:v>7.5799999999999237</c:v>
                </c:pt>
                <c:pt idx="205">
                  <c:v>7.5999999999999233</c:v>
                </c:pt>
                <c:pt idx="206">
                  <c:v>7.6199999999999228</c:v>
                </c:pt>
                <c:pt idx="207">
                  <c:v>7.6399999999999224</c:v>
                </c:pt>
                <c:pt idx="208">
                  <c:v>7.659999999999922</c:v>
                </c:pt>
                <c:pt idx="209">
                  <c:v>7.6799999999999216</c:v>
                </c:pt>
                <c:pt idx="210">
                  <c:v>7.6999999999999211</c:v>
                </c:pt>
                <c:pt idx="211">
                  <c:v>7.7199999999999207</c:v>
                </c:pt>
                <c:pt idx="212">
                  <c:v>7.7399999999999203</c:v>
                </c:pt>
                <c:pt idx="213">
                  <c:v>7.7599999999999199</c:v>
                </c:pt>
                <c:pt idx="214">
                  <c:v>7.7799999999999194</c:v>
                </c:pt>
                <c:pt idx="215">
                  <c:v>7.799999999999919</c:v>
                </c:pt>
                <c:pt idx="216">
                  <c:v>7.8199999999999186</c:v>
                </c:pt>
                <c:pt idx="217">
                  <c:v>7.8399999999999181</c:v>
                </c:pt>
                <c:pt idx="218">
                  <c:v>7.8599999999999177</c:v>
                </c:pt>
                <c:pt idx="219">
                  <c:v>7.8799999999999173</c:v>
                </c:pt>
                <c:pt idx="220">
                  <c:v>7.8999999999999169</c:v>
                </c:pt>
                <c:pt idx="221">
                  <c:v>7.9199999999999164</c:v>
                </c:pt>
                <c:pt idx="222">
                  <c:v>7.939999999999916</c:v>
                </c:pt>
                <c:pt idx="223">
                  <c:v>7.9599999999999156</c:v>
                </c:pt>
                <c:pt idx="224">
                  <c:v>7.9799999999999152</c:v>
                </c:pt>
                <c:pt idx="225">
                  <c:v>7.9999999999999147</c:v>
                </c:pt>
                <c:pt idx="226">
                  <c:v>8.4999999999999147</c:v>
                </c:pt>
                <c:pt idx="227">
                  <c:v>8.9999999999999147</c:v>
                </c:pt>
                <c:pt idx="228">
                  <c:v>9.4999999999999147</c:v>
                </c:pt>
                <c:pt idx="229">
                  <c:v>9.9999999999999147</c:v>
                </c:pt>
                <c:pt idx="230">
                  <c:v>10.499999999999915</c:v>
                </c:pt>
                <c:pt idx="231">
                  <c:v>10.999999999999915</c:v>
                </c:pt>
                <c:pt idx="232">
                  <c:v>11.499999999999915</c:v>
                </c:pt>
                <c:pt idx="233">
                  <c:v>11.999999999999915</c:v>
                </c:pt>
                <c:pt idx="234">
                  <c:v>12.499999999999915</c:v>
                </c:pt>
                <c:pt idx="235">
                  <c:v>12.999999999999915</c:v>
                </c:pt>
                <c:pt idx="236">
                  <c:v>13.499999999999915</c:v>
                </c:pt>
                <c:pt idx="237">
                  <c:v>13.999999999999915</c:v>
                </c:pt>
                <c:pt idx="238">
                  <c:v>14.499999999999915</c:v>
                </c:pt>
                <c:pt idx="239">
                  <c:v>14.999999999999915</c:v>
                </c:pt>
                <c:pt idx="240">
                  <c:v>15.499999999999915</c:v>
                </c:pt>
                <c:pt idx="241">
                  <c:v>15.999999999999915</c:v>
                </c:pt>
                <c:pt idx="242">
                  <c:v>16.499999999999915</c:v>
                </c:pt>
                <c:pt idx="243">
                  <c:v>16.999999999999915</c:v>
                </c:pt>
                <c:pt idx="244">
                  <c:v>17.499999999999915</c:v>
                </c:pt>
                <c:pt idx="245">
                  <c:v>17.999999999999915</c:v>
                </c:pt>
                <c:pt idx="246">
                  <c:v>18.499999999999915</c:v>
                </c:pt>
                <c:pt idx="247">
                  <c:v>18.999999999999915</c:v>
                </c:pt>
                <c:pt idx="248">
                  <c:v>19.499999999999915</c:v>
                </c:pt>
                <c:pt idx="249">
                  <c:v>19.999999999999915</c:v>
                </c:pt>
              </c:numCache>
            </c:numRef>
          </c:xVal>
          <c:yVal>
            <c:numRef>
              <c:f>'51285_Duty'!$AE$129:$AE$378</c:f>
              <c:numCache>
                <c:formatCode>General</c:formatCode>
                <c:ptCount val="250"/>
                <c:pt idx="0">
                  <c:v>3.2252885357767895</c:v>
                </c:pt>
                <c:pt idx="1">
                  <c:v>3.2447873298910501</c:v>
                </c:pt>
                <c:pt idx="2">
                  <c:v>3.2642861444593025</c:v>
                </c:pt>
                <c:pt idx="3">
                  <c:v>3.2837849791622955</c:v>
                </c:pt>
                <c:pt idx="4">
                  <c:v>3.3032838336874266</c:v>
                </c:pt>
                <c:pt idx="5">
                  <c:v>3.3227827077285599</c:v>
                </c:pt>
                <c:pt idx="6">
                  <c:v>3.3422816009858685</c:v>
                </c:pt>
                <c:pt idx="7">
                  <c:v>3.3617805131656615</c:v>
                </c:pt>
                <c:pt idx="8">
                  <c:v>3.3812794439802376</c:v>
                </c:pt>
                <c:pt idx="9">
                  <c:v>3.4007783931477236</c:v>
                </c:pt>
                <c:pt idx="10">
                  <c:v>3.4202773603919336</c:v>
                </c:pt>
                <c:pt idx="11">
                  <c:v>3.439776345442219</c:v>
                </c:pt>
                <c:pt idx="12">
                  <c:v>3.4592753480333363</c:v>
                </c:pt>
                <c:pt idx="13">
                  <c:v>3.4787743679053076</c:v>
                </c:pt>
                <c:pt idx="14">
                  <c:v>3.4982734048032924</c:v>
                </c:pt>
                <c:pt idx="15">
                  <c:v>3.5177724584774577</c:v>
                </c:pt>
                <c:pt idx="16">
                  <c:v>3.5372715286828607</c:v>
                </c:pt>
                <c:pt idx="17">
                  <c:v>3.5567706151793219</c:v>
                </c:pt>
                <c:pt idx="18">
                  <c:v>3.576269717731317</c:v>
                </c:pt>
                <c:pt idx="19">
                  <c:v>3.5957688361078555</c:v>
                </c:pt>
                <c:pt idx="20">
                  <c:v>3.6152679700823809</c:v>
                </c:pt>
                <c:pt idx="21">
                  <c:v>3.6347671194326563</c:v>
                </c:pt>
                <c:pt idx="22">
                  <c:v>3.6542662839406677</c:v>
                </c:pt>
                <c:pt idx="23">
                  <c:v>3.6737654633925181</c:v>
                </c:pt>
                <c:pt idx="24">
                  <c:v>3.6932646575783372</c:v>
                </c:pt>
                <c:pt idx="25">
                  <c:v>3.7127638662921787</c:v>
                </c:pt>
                <c:pt idx="26">
                  <c:v>3.7322630893319344</c:v>
                </c:pt>
                <c:pt idx="27">
                  <c:v>3.7517623264992443</c:v>
                </c:pt>
                <c:pt idx="28">
                  <c:v>3.7712615775994065</c:v>
                </c:pt>
                <c:pt idx="29">
                  <c:v>3.790760842441296</c:v>
                </c:pt>
                <c:pt idx="30">
                  <c:v>3.8102601208372819</c:v>
                </c:pt>
                <c:pt idx="31">
                  <c:v>3.8297594126031465</c:v>
                </c:pt>
                <c:pt idx="32">
                  <c:v>3.8492587175580084</c:v>
                </c:pt>
                <c:pt idx="33">
                  <c:v>3.8687580355242481</c:v>
                </c:pt>
                <c:pt idx="34">
                  <c:v>3.8882573663274327</c:v>
                </c:pt>
                <c:pt idx="35">
                  <c:v>3.9077567097962458</c:v>
                </c:pt>
                <c:pt idx="36">
                  <c:v>3.9272560657624167</c:v>
                </c:pt>
                <c:pt idx="37">
                  <c:v>3.9467554340606537</c:v>
                </c:pt>
                <c:pt idx="38">
                  <c:v>3.966254814528579</c:v>
                </c:pt>
                <c:pt idx="39">
                  <c:v>3.9857542070066621</c:v>
                </c:pt>
                <c:pt idx="40">
                  <c:v>4.0052536113381594</c:v>
                </c:pt>
                <c:pt idx="41">
                  <c:v>4.0247530273690533</c:v>
                </c:pt>
                <c:pt idx="42">
                  <c:v>4.0442524549479932</c:v>
                </c:pt>
                <c:pt idx="43">
                  <c:v>4.0637518939262351</c:v>
                </c:pt>
                <c:pt idx="44">
                  <c:v>4.0832513441575893</c:v>
                </c:pt>
                <c:pt idx="45">
                  <c:v>4.1027508054983617</c:v>
                </c:pt>
                <c:pt idx="46">
                  <c:v>4.1222502778073062</c:v>
                </c:pt>
                <c:pt idx="47">
                  <c:v>4.1417497609455669</c:v>
                </c:pt>
                <c:pt idx="48">
                  <c:v>4.1612492547766298</c:v>
                </c:pt>
                <c:pt idx="49">
                  <c:v>4.1807487591662733</c:v>
                </c:pt>
                <c:pt idx="50">
                  <c:v>4.2002482739825231</c:v>
                </c:pt>
                <c:pt idx="51">
                  <c:v>4.2197477990955985</c:v>
                </c:pt>
                <c:pt idx="52">
                  <c:v>4.2392473343778736</c:v>
                </c:pt>
                <c:pt idx="53">
                  <c:v>4.2587468797038284</c:v>
                </c:pt>
                <c:pt idx="54">
                  <c:v>4.2782464349500078</c:v>
                </c:pt>
                <c:pt idx="55">
                  <c:v>4.2977459999949783</c:v>
                </c:pt>
                <c:pt idx="56">
                  <c:v>4.3172455747192844</c:v>
                </c:pt>
                <c:pt idx="57">
                  <c:v>4.3367451590054138</c:v>
                </c:pt>
                <c:pt idx="58">
                  <c:v>4.3562447527377524</c:v>
                </c:pt>
                <c:pt idx="59">
                  <c:v>4.3757443558025475</c:v>
                </c:pt>
                <c:pt idx="60">
                  <c:v>4.3952439680878745</c:v>
                </c:pt>
                <c:pt idx="61">
                  <c:v>4.414743589483594</c:v>
                </c:pt>
                <c:pt idx="62">
                  <c:v>4.4342432198813198</c:v>
                </c:pt>
                <c:pt idx="63">
                  <c:v>4.4537428591743824</c:v>
                </c:pt>
                <c:pt idx="64">
                  <c:v>4.4732425072577993</c:v>
                </c:pt>
                <c:pt idx="65">
                  <c:v>4.4927421640282335</c:v>
                </c:pt>
                <c:pt idx="66">
                  <c:v>4.5122418293839699</c:v>
                </c:pt>
                <c:pt idx="67">
                  <c:v>4.5317415032248789</c:v>
                </c:pt>
                <c:pt idx="68">
                  <c:v>4.5512411854523842</c:v>
                </c:pt>
                <c:pt idx="69">
                  <c:v>4.570740875969439</c:v>
                </c:pt>
                <c:pt idx="70">
                  <c:v>4.5902405746804877</c:v>
                </c:pt>
                <c:pt idx="71">
                  <c:v>4.6097402814914448</c:v>
                </c:pt>
                <c:pt idx="72">
                  <c:v>4.6292399963096642</c:v>
                </c:pt>
                <c:pt idx="73">
                  <c:v>4.6487397190439079</c:v>
                </c:pt>
                <c:pt idx="74">
                  <c:v>4.668239449604326</c:v>
                </c:pt>
                <c:pt idx="75">
                  <c:v>4.6877391879024248</c:v>
                </c:pt>
                <c:pt idx="76">
                  <c:v>4.7072389338510456</c:v>
                </c:pt>
                <c:pt idx="77">
                  <c:v>4.7267386873643344</c:v>
                </c:pt>
                <c:pt idx="78">
                  <c:v>4.7462384483577216</c:v>
                </c:pt>
                <c:pt idx="79">
                  <c:v>4.7657382167478977</c:v>
                </c:pt>
                <c:pt idx="80">
                  <c:v>4.7852379924527888</c:v>
                </c:pt>
                <c:pt idx="81">
                  <c:v>4.8047377753915326</c:v>
                </c:pt>
                <c:pt idx="82">
                  <c:v>4.8242375654844576</c:v>
                </c:pt>
                <c:pt idx="83">
                  <c:v>4.8437373626530631</c:v>
                </c:pt>
                <c:pt idx="84">
                  <c:v>4.8573545552790476</c:v>
                </c:pt>
                <c:pt idx="85">
                  <c:v>4.8758953853500424</c:v>
                </c:pt>
                <c:pt idx="86">
                  <c:v>4.8944410763430009</c:v>
                </c:pt>
                <c:pt idx="87">
                  <c:v>4.9129914514507202</c:v>
                </c:pt>
                <c:pt idx="88">
                  <c:v>4.931546343038554</c:v>
                </c:pt>
                <c:pt idx="89">
                  <c:v>4.9501055920227968</c:v>
                </c:pt>
                <c:pt idx="90">
                  <c:v>4.968669047301157</c:v>
                </c:pt>
                <c:pt idx="91">
                  <c:v>4.9872365652301252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5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5</c:v>
                </c:pt>
                <c:pt idx="162">
                  <c:v>5</c:v>
                </c:pt>
                <c:pt idx="163">
                  <c:v>5</c:v>
                </c:pt>
                <c:pt idx="164">
                  <c:v>5</c:v>
                </c:pt>
                <c:pt idx="165">
                  <c:v>5</c:v>
                </c:pt>
                <c:pt idx="166">
                  <c:v>5</c:v>
                </c:pt>
                <c:pt idx="167">
                  <c:v>5</c:v>
                </c:pt>
                <c:pt idx="168">
                  <c:v>5</c:v>
                </c:pt>
                <c:pt idx="169">
                  <c:v>5</c:v>
                </c:pt>
                <c:pt idx="170">
                  <c:v>5</c:v>
                </c:pt>
                <c:pt idx="171">
                  <c:v>5</c:v>
                </c:pt>
                <c:pt idx="172">
                  <c:v>5</c:v>
                </c:pt>
                <c:pt idx="173">
                  <c:v>5</c:v>
                </c:pt>
                <c:pt idx="174">
                  <c:v>5</c:v>
                </c:pt>
                <c:pt idx="175">
                  <c:v>5</c:v>
                </c:pt>
                <c:pt idx="176">
                  <c:v>5</c:v>
                </c:pt>
                <c:pt idx="177">
                  <c:v>5</c:v>
                </c:pt>
                <c:pt idx="178">
                  <c:v>5</c:v>
                </c:pt>
                <c:pt idx="179">
                  <c:v>5</c:v>
                </c:pt>
                <c:pt idx="180">
                  <c:v>5</c:v>
                </c:pt>
                <c:pt idx="181">
                  <c:v>5</c:v>
                </c:pt>
                <c:pt idx="182">
                  <c:v>5</c:v>
                </c:pt>
                <c:pt idx="183">
                  <c:v>5</c:v>
                </c:pt>
                <c:pt idx="184">
                  <c:v>5</c:v>
                </c:pt>
                <c:pt idx="185">
                  <c:v>5</c:v>
                </c:pt>
                <c:pt idx="186">
                  <c:v>5</c:v>
                </c:pt>
                <c:pt idx="187">
                  <c:v>5</c:v>
                </c:pt>
                <c:pt idx="188">
                  <c:v>5</c:v>
                </c:pt>
                <c:pt idx="189">
                  <c:v>5</c:v>
                </c:pt>
                <c:pt idx="190">
                  <c:v>5</c:v>
                </c:pt>
                <c:pt idx="191">
                  <c:v>5</c:v>
                </c:pt>
                <c:pt idx="192">
                  <c:v>5</c:v>
                </c:pt>
                <c:pt idx="193">
                  <c:v>5</c:v>
                </c:pt>
                <c:pt idx="194">
                  <c:v>5</c:v>
                </c:pt>
                <c:pt idx="195">
                  <c:v>5</c:v>
                </c:pt>
                <c:pt idx="196">
                  <c:v>5</c:v>
                </c:pt>
                <c:pt idx="197">
                  <c:v>5</c:v>
                </c:pt>
                <c:pt idx="198">
                  <c:v>5</c:v>
                </c:pt>
                <c:pt idx="199">
                  <c:v>5</c:v>
                </c:pt>
                <c:pt idx="200">
                  <c:v>5</c:v>
                </c:pt>
                <c:pt idx="201">
                  <c:v>5</c:v>
                </c:pt>
                <c:pt idx="202">
                  <c:v>5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5</c:v>
                </c:pt>
                <c:pt idx="209">
                  <c:v>5</c:v>
                </c:pt>
                <c:pt idx="210">
                  <c:v>5</c:v>
                </c:pt>
                <c:pt idx="211">
                  <c:v>5</c:v>
                </c:pt>
                <c:pt idx="212">
                  <c:v>5</c:v>
                </c:pt>
                <c:pt idx="213">
                  <c:v>5</c:v>
                </c:pt>
                <c:pt idx="214">
                  <c:v>5</c:v>
                </c:pt>
                <c:pt idx="215">
                  <c:v>5</c:v>
                </c:pt>
                <c:pt idx="216">
                  <c:v>5</c:v>
                </c:pt>
                <c:pt idx="217">
                  <c:v>5</c:v>
                </c:pt>
                <c:pt idx="218">
                  <c:v>5</c:v>
                </c:pt>
                <c:pt idx="219">
                  <c:v>5</c:v>
                </c:pt>
                <c:pt idx="220">
                  <c:v>5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5</c:v>
                </c:pt>
                <c:pt idx="233">
                  <c:v>5</c:v>
                </c:pt>
                <c:pt idx="234">
                  <c:v>5</c:v>
                </c:pt>
                <c:pt idx="235">
                  <c:v>5</c:v>
                </c:pt>
                <c:pt idx="236">
                  <c:v>5</c:v>
                </c:pt>
                <c:pt idx="237">
                  <c:v>5</c:v>
                </c:pt>
                <c:pt idx="238">
                  <c:v>5</c:v>
                </c:pt>
                <c:pt idx="239">
                  <c:v>5</c:v>
                </c:pt>
                <c:pt idx="240">
                  <c:v>5</c:v>
                </c:pt>
                <c:pt idx="241">
                  <c:v>5</c:v>
                </c:pt>
                <c:pt idx="242">
                  <c:v>5</c:v>
                </c:pt>
                <c:pt idx="243">
                  <c:v>5</c:v>
                </c:pt>
                <c:pt idx="244">
                  <c:v>5</c:v>
                </c:pt>
                <c:pt idx="245">
                  <c:v>5</c:v>
                </c:pt>
                <c:pt idx="246">
                  <c:v>5</c:v>
                </c:pt>
                <c:pt idx="247">
                  <c:v>5</c:v>
                </c:pt>
                <c:pt idx="248">
                  <c:v>5</c:v>
                </c:pt>
                <c:pt idx="249">
                  <c:v>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1171072"/>
        <c:axId val="471171648"/>
      </c:scatterChart>
      <c:valAx>
        <c:axId val="471171072"/>
        <c:scaling>
          <c:orientation val="minMax"/>
          <c:max val="6"/>
          <c:min val="4.5999999999999996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lang="ja-JP"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en-US"/>
                  <a:t>VIN - V</a:t>
                </a:r>
              </a:p>
            </c:rich>
          </c:tx>
          <c:layout>
            <c:manualLayout>
              <c:xMode val="edge"/>
              <c:yMode val="edge"/>
              <c:x val="0.49488095843190155"/>
              <c:y val="0.9033029270421753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471171648"/>
        <c:crosses val="autoZero"/>
        <c:crossBetween val="midCat"/>
      </c:valAx>
      <c:valAx>
        <c:axId val="471171648"/>
        <c:scaling>
          <c:orientation val="minMax"/>
          <c:min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lang="ja-JP"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en-US"/>
                  <a:t>Vout limitation by duty - V</a:t>
                </a:r>
              </a:p>
            </c:rich>
          </c:tx>
          <c:layout>
            <c:manualLayout>
              <c:xMode val="edge"/>
              <c:yMode val="edge"/>
              <c:x val="3.2423235207607211E-2"/>
              <c:y val="0.29717015354390108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47117107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0978437240003702"/>
          <c:y val="0.62824217442618346"/>
          <c:w val="0.30964399152382682"/>
          <c:h val="0.170210267340743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zh-TW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57348263975396"/>
          <c:y val="0.10613219769425036"/>
          <c:w val="0.81058088019017982"/>
          <c:h val="0.726415930885091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'51285_Duty'!$U$128</c:f>
              <c:strCache>
                <c:ptCount val="1"/>
                <c:pt idx="0">
                  <c:v>51275_300k (typ)</c:v>
                </c:pt>
              </c:strCache>
            </c:strRef>
          </c:tx>
          <c:spPr>
            <a:ln w="38100">
              <a:solidFill>
                <a:srgbClr val="0070C0"/>
              </a:solidFill>
              <a:prstDash val="solid"/>
            </a:ln>
          </c:spPr>
          <c:marker>
            <c:symbol val="none"/>
          </c:marker>
          <c:xVal>
            <c:numRef>
              <c:f>'51285_Duty'!$B$129:$B$378</c:f>
              <c:numCache>
                <c:formatCode>0.00_);[Red]\(0.00\)</c:formatCode>
                <c:ptCount val="250"/>
                <c:pt idx="0">
                  <c:v>3.5</c:v>
                </c:pt>
                <c:pt idx="1">
                  <c:v>3.52</c:v>
                </c:pt>
                <c:pt idx="2">
                  <c:v>3.54</c:v>
                </c:pt>
                <c:pt idx="3">
                  <c:v>3.56</c:v>
                </c:pt>
                <c:pt idx="4">
                  <c:v>3.58</c:v>
                </c:pt>
                <c:pt idx="5">
                  <c:v>3.6</c:v>
                </c:pt>
                <c:pt idx="6">
                  <c:v>3.62</c:v>
                </c:pt>
                <c:pt idx="7">
                  <c:v>3.64</c:v>
                </c:pt>
                <c:pt idx="8">
                  <c:v>3.66</c:v>
                </c:pt>
                <c:pt idx="9">
                  <c:v>3.68</c:v>
                </c:pt>
                <c:pt idx="10">
                  <c:v>3.7</c:v>
                </c:pt>
                <c:pt idx="11">
                  <c:v>3.72</c:v>
                </c:pt>
                <c:pt idx="12">
                  <c:v>3.74</c:v>
                </c:pt>
                <c:pt idx="13">
                  <c:v>3.7600000000000002</c:v>
                </c:pt>
                <c:pt idx="14">
                  <c:v>3.7800000000000002</c:v>
                </c:pt>
                <c:pt idx="15">
                  <c:v>3.8000000000000003</c:v>
                </c:pt>
                <c:pt idx="16">
                  <c:v>3.8200000000000003</c:v>
                </c:pt>
                <c:pt idx="17">
                  <c:v>3.8400000000000003</c:v>
                </c:pt>
                <c:pt idx="18">
                  <c:v>3.8600000000000003</c:v>
                </c:pt>
                <c:pt idx="19">
                  <c:v>3.8800000000000003</c:v>
                </c:pt>
                <c:pt idx="20">
                  <c:v>3.9000000000000004</c:v>
                </c:pt>
                <c:pt idx="21">
                  <c:v>3.9200000000000004</c:v>
                </c:pt>
                <c:pt idx="22">
                  <c:v>3.9400000000000004</c:v>
                </c:pt>
                <c:pt idx="23">
                  <c:v>3.9600000000000004</c:v>
                </c:pt>
                <c:pt idx="24">
                  <c:v>3.9800000000000004</c:v>
                </c:pt>
                <c:pt idx="25">
                  <c:v>4</c:v>
                </c:pt>
                <c:pt idx="26">
                  <c:v>4.0199999999999996</c:v>
                </c:pt>
                <c:pt idx="27">
                  <c:v>4.0399999999999991</c:v>
                </c:pt>
                <c:pt idx="28">
                  <c:v>4.0599999999999987</c:v>
                </c:pt>
                <c:pt idx="29">
                  <c:v>4.0799999999999983</c:v>
                </c:pt>
                <c:pt idx="30">
                  <c:v>4.0999999999999979</c:v>
                </c:pt>
                <c:pt idx="31">
                  <c:v>4.1199999999999974</c:v>
                </c:pt>
                <c:pt idx="32">
                  <c:v>4.139999999999997</c:v>
                </c:pt>
                <c:pt idx="33">
                  <c:v>4.1599999999999966</c:v>
                </c:pt>
                <c:pt idx="34">
                  <c:v>4.1799999999999962</c:v>
                </c:pt>
                <c:pt idx="35">
                  <c:v>4.1999999999999957</c:v>
                </c:pt>
                <c:pt idx="36">
                  <c:v>4.2199999999999953</c:v>
                </c:pt>
                <c:pt idx="37">
                  <c:v>4.2399999999999949</c:v>
                </c:pt>
                <c:pt idx="38">
                  <c:v>4.2599999999999945</c:v>
                </c:pt>
                <c:pt idx="39">
                  <c:v>4.279999999999994</c:v>
                </c:pt>
                <c:pt idx="40">
                  <c:v>4.2999999999999936</c:v>
                </c:pt>
                <c:pt idx="41">
                  <c:v>4.3199999999999932</c:v>
                </c:pt>
                <c:pt idx="42">
                  <c:v>4.3399999999999928</c:v>
                </c:pt>
                <c:pt idx="43">
                  <c:v>4.3599999999999923</c:v>
                </c:pt>
                <c:pt idx="44">
                  <c:v>4.3799999999999919</c:v>
                </c:pt>
                <c:pt idx="45">
                  <c:v>4.3999999999999915</c:v>
                </c:pt>
                <c:pt idx="46">
                  <c:v>4.419999999999991</c:v>
                </c:pt>
                <c:pt idx="47">
                  <c:v>4.4399999999999906</c:v>
                </c:pt>
                <c:pt idx="48">
                  <c:v>4.4599999999999902</c:v>
                </c:pt>
                <c:pt idx="49">
                  <c:v>4.4799999999999898</c:v>
                </c:pt>
                <c:pt idx="50">
                  <c:v>4.4999999999999893</c:v>
                </c:pt>
                <c:pt idx="51">
                  <c:v>4.5199999999999889</c:v>
                </c:pt>
                <c:pt idx="52">
                  <c:v>4.5399999999999885</c:v>
                </c:pt>
                <c:pt idx="53">
                  <c:v>4.5599999999999881</c:v>
                </c:pt>
                <c:pt idx="54">
                  <c:v>4.5799999999999876</c:v>
                </c:pt>
                <c:pt idx="55">
                  <c:v>4.5999999999999872</c:v>
                </c:pt>
                <c:pt idx="56">
                  <c:v>4.6199999999999868</c:v>
                </c:pt>
                <c:pt idx="57">
                  <c:v>4.6399999999999864</c:v>
                </c:pt>
                <c:pt idx="58">
                  <c:v>4.6599999999999859</c:v>
                </c:pt>
                <c:pt idx="59">
                  <c:v>4.6799999999999855</c:v>
                </c:pt>
                <c:pt idx="60">
                  <c:v>4.6999999999999851</c:v>
                </c:pt>
                <c:pt idx="61">
                  <c:v>4.7199999999999847</c:v>
                </c:pt>
                <c:pt idx="62">
                  <c:v>4.7399999999999842</c:v>
                </c:pt>
                <c:pt idx="63">
                  <c:v>4.7599999999999838</c:v>
                </c:pt>
                <c:pt idx="64">
                  <c:v>4.7799999999999834</c:v>
                </c:pt>
                <c:pt idx="65">
                  <c:v>4.7999999999999829</c:v>
                </c:pt>
                <c:pt idx="66">
                  <c:v>4.8199999999999825</c:v>
                </c:pt>
                <c:pt idx="67">
                  <c:v>4.8399999999999821</c:v>
                </c:pt>
                <c:pt idx="68">
                  <c:v>4.8599999999999817</c:v>
                </c:pt>
                <c:pt idx="69">
                  <c:v>4.8799999999999812</c:v>
                </c:pt>
                <c:pt idx="70">
                  <c:v>4.8999999999999808</c:v>
                </c:pt>
                <c:pt idx="71">
                  <c:v>4.9199999999999804</c:v>
                </c:pt>
                <c:pt idx="72">
                  <c:v>4.93999999999998</c:v>
                </c:pt>
                <c:pt idx="73">
                  <c:v>4.9599999999999795</c:v>
                </c:pt>
                <c:pt idx="74">
                  <c:v>4.9799999999999791</c:v>
                </c:pt>
                <c:pt idx="75">
                  <c:v>4.9999999999999787</c:v>
                </c:pt>
                <c:pt idx="76">
                  <c:v>5.0199999999999783</c:v>
                </c:pt>
                <c:pt idx="77">
                  <c:v>5.0399999999999778</c:v>
                </c:pt>
                <c:pt idx="78">
                  <c:v>5.0599999999999774</c:v>
                </c:pt>
                <c:pt idx="79">
                  <c:v>5.079999999999977</c:v>
                </c:pt>
                <c:pt idx="80">
                  <c:v>5.0999999999999766</c:v>
                </c:pt>
                <c:pt idx="81">
                  <c:v>5.1199999999999761</c:v>
                </c:pt>
                <c:pt idx="82">
                  <c:v>5.1399999999999757</c:v>
                </c:pt>
                <c:pt idx="83">
                  <c:v>5.1599999999999753</c:v>
                </c:pt>
                <c:pt idx="84">
                  <c:v>5.1799999999999748</c:v>
                </c:pt>
                <c:pt idx="85">
                  <c:v>5.1999999999999744</c:v>
                </c:pt>
                <c:pt idx="86">
                  <c:v>5.219999999999974</c:v>
                </c:pt>
                <c:pt idx="87">
                  <c:v>5.2399999999999736</c:v>
                </c:pt>
                <c:pt idx="88">
                  <c:v>5.2599999999999731</c:v>
                </c:pt>
                <c:pt idx="89">
                  <c:v>5.2799999999999727</c:v>
                </c:pt>
                <c:pt idx="90">
                  <c:v>5.2999999999999723</c:v>
                </c:pt>
                <c:pt idx="91">
                  <c:v>5.3199999999999719</c:v>
                </c:pt>
                <c:pt idx="92">
                  <c:v>5.3399999999999714</c:v>
                </c:pt>
                <c:pt idx="93">
                  <c:v>5.359999999999971</c:v>
                </c:pt>
                <c:pt idx="94">
                  <c:v>5.3799999999999706</c:v>
                </c:pt>
                <c:pt idx="95">
                  <c:v>5.3999999999999702</c:v>
                </c:pt>
                <c:pt idx="96">
                  <c:v>5.4199999999999697</c:v>
                </c:pt>
                <c:pt idx="97">
                  <c:v>5.4399999999999693</c:v>
                </c:pt>
                <c:pt idx="98">
                  <c:v>5.4599999999999689</c:v>
                </c:pt>
                <c:pt idx="99">
                  <c:v>5.4799999999999685</c:v>
                </c:pt>
                <c:pt idx="100">
                  <c:v>5.499999999999968</c:v>
                </c:pt>
                <c:pt idx="101">
                  <c:v>5.5199999999999676</c:v>
                </c:pt>
                <c:pt idx="102">
                  <c:v>5.5399999999999672</c:v>
                </c:pt>
                <c:pt idx="103">
                  <c:v>5.5599999999999667</c:v>
                </c:pt>
                <c:pt idx="104">
                  <c:v>5.5799999999999663</c:v>
                </c:pt>
                <c:pt idx="105">
                  <c:v>5.5999999999999659</c:v>
                </c:pt>
                <c:pt idx="106">
                  <c:v>5.6199999999999655</c:v>
                </c:pt>
                <c:pt idx="107">
                  <c:v>5.639999999999965</c:v>
                </c:pt>
                <c:pt idx="108">
                  <c:v>5.6599999999999646</c:v>
                </c:pt>
                <c:pt idx="109">
                  <c:v>5.6799999999999642</c:v>
                </c:pt>
                <c:pt idx="110">
                  <c:v>5.6999999999999638</c:v>
                </c:pt>
                <c:pt idx="111">
                  <c:v>5.7199999999999633</c:v>
                </c:pt>
                <c:pt idx="112">
                  <c:v>5.7399999999999629</c:v>
                </c:pt>
                <c:pt idx="113">
                  <c:v>5.7599999999999625</c:v>
                </c:pt>
                <c:pt idx="114">
                  <c:v>5.7799999999999621</c:v>
                </c:pt>
                <c:pt idx="115">
                  <c:v>5.7999999999999616</c:v>
                </c:pt>
                <c:pt idx="116">
                  <c:v>5.8199999999999612</c:v>
                </c:pt>
                <c:pt idx="117">
                  <c:v>5.8399999999999608</c:v>
                </c:pt>
                <c:pt idx="118">
                  <c:v>5.8599999999999604</c:v>
                </c:pt>
                <c:pt idx="119">
                  <c:v>5.8799999999999599</c:v>
                </c:pt>
                <c:pt idx="120">
                  <c:v>5.8999999999999595</c:v>
                </c:pt>
                <c:pt idx="121">
                  <c:v>5.9199999999999591</c:v>
                </c:pt>
                <c:pt idx="122">
                  <c:v>5.9399999999999586</c:v>
                </c:pt>
                <c:pt idx="123">
                  <c:v>5.9599999999999582</c:v>
                </c:pt>
                <c:pt idx="124">
                  <c:v>5.9799999999999578</c:v>
                </c:pt>
                <c:pt idx="125">
                  <c:v>5.9999999999999574</c:v>
                </c:pt>
                <c:pt idx="126">
                  <c:v>6.0199999999999569</c:v>
                </c:pt>
                <c:pt idx="127">
                  <c:v>6.0399999999999565</c:v>
                </c:pt>
                <c:pt idx="128">
                  <c:v>6.0599999999999561</c:v>
                </c:pt>
                <c:pt idx="129">
                  <c:v>6.0799999999999557</c:v>
                </c:pt>
                <c:pt idx="130">
                  <c:v>6.0999999999999552</c:v>
                </c:pt>
                <c:pt idx="131">
                  <c:v>6.1199999999999548</c:v>
                </c:pt>
                <c:pt idx="132">
                  <c:v>6.1399999999999544</c:v>
                </c:pt>
                <c:pt idx="133">
                  <c:v>6.159999999999954</c:v>
                </c:pt>
                <c:pt idx="134">
                  <c:v>6.1799999999999535</c:v>
                </c:pt>
                <c:pt idx="135">
                  <c:v>6.1999999999999531</c:v>
                </c:pt>
                <c:pt idx="136">
                  <c:v>6.2199999999999527</c:v>
                </c:pt>
                <c:pt idx="137">
                  <c:v>6.2399999999999523</c:v>
                </c:pt>
                <c:pt idx="138">
                  <c:v>6.2599999999999518</c:v>
                </c:pt>
                <c:pt idx="139">
                  <c:v>6.2799999999999514</c:v>
                </c:pt>
                <c:pt idx="140">
                  <c:v>6.299999999999951</c:v>
                </c:pt>
                <c:pt idx="141">
                  <c:v>6.3199999999999505</c:v>
                </c:pt>
                <c:pt idx="142">
                  <c:v>6.3399999999999501</c:v>
                </c:pt>
                <c:pt idx="143">
                  <c:v>6.3599999999999497</c:v>
                </c:pt>
                <c:pt idx="144">
                  <c:v>6.3799999999999493</c:v>
                </c:pt>
                <c:pt idx="145">
                  <c:v>6.3999999999999488</c:v>
                </c:pt>
                <c:pt idx="146">
                  <c:v>6.4199999999999484</c:v>
                </c:pt>
                <c:pt idx="147">
                  <c:v>6.439999999999948</c:v>
                </c:pt>
                <c:pt idx="148">
                  <c:v>6.4599999999999476</c:v>
                </c:pt>
                <c:pt idx="149">
                  <c:v>6.4799999999999471</c:v>
                </c:pt>
                <c:pt idx="150">
                  <c:v>6.4999999999999467</c:v>
                </c:pt>
                <c:pt idx="151">
                  <c:v>6.5199999999999463</c:v>
                </c:pt>
                <c:pt idx="152">
                  <c:v>6.5399999999999459</c:v>
                </c:pt>
                <c:pt idx="153">
                  <c:v>6.5599999999999454</c:v>
                </c:pt>
                <c:pt idx="154">
                  <c:v>6.579999999999945</c:v>
                </c:pt>
                <c:pt idx="155">
                  <c:v>6.5999999999999446</c:v>
                </c:pt>
                <c:pt idx="156">
                  <c:v>6.6199999999999442</c:v>
                </c:pt>
                <c:pt idx="157">
                  <c:v>6.6399999999999437</c:v>
                </c:pt>
                <c:pt idx="158">
                  <c:v>6.6599999999999433</c:v>
                </c:pt>
                <c:pt idx="159">
                  <c:v>6.6799999999999429</c:v>
                </c:pt>
                <c:pt idx="160">
                  <c:v>6.6999999999999424</c:v>
                </c:pt>
                <c:pt idx="161">
                  <c:v>6.719999999999942</c:v>
                </c:pt>
                <c:pt idx="162">
                  <c:v>6.7399999999999416</c:v>
                </c:pt>
                <c:pt idx="163">
                  <c:v>6.7599999999999412</c:v>
                </c:pt>
                <c:pt idx="164">
                  <c:v>6.7799999999999407</c:v>
                </c:pt>
                <c:pt idx="165">
                  <c:v>6.7999999999999403</c:v>
                </c:pt>
                <c:pt idx="166">
                  <c:v>6.8199999999999399</c:v>
                </c:pt>
                <c:pt idx="167">
                  <c:v>6.8399999999999395</c:v>
                </c:pt>
                <c:pt idx="168">
                  <c:v>6.859999999999939</c:v>
                </c:pt>
                <c:pt idx="169">
                  <c:v>6.8799999999999386</c:v>
                </c:pt>
                <c:pt idx="170">
                  <c:v>6.8999999999999382</c:v>
                </c:pt>
                <c:pt idx="171">
                  <c:v>6.9199999999999378</c:v>
                </c:pt>
                <c:pt idx="172">
                  <c:v>6.9399999999999373</c:v>
                </c:pt>
                <c:pt idx="173">
                  <c:v>6.9599999999999369</c:v>
                </c:pt>
                <c:pt idx="174">
                  <c:v>6.9799999999999365</c:v>
                </c:pt>
                <c:pt idx="175">
                  <c:v>6.9999999999999361</c:v>
                </c:pt>
                <c:pt idx="176">
                  <c:v>7.0199999999999356</c:v>
                </c:pt>
                <c:pt idx="177">
                  <c:v>7.0399999999999352</c:v>
                </c:pt>
                <c:pt idx="178">
                  <c:v>7.0599999999999348</c:v>
                </c:pt>
                <c:pt idx="179">
                  <c:v>7.0799999999999343</c:v>
                </c:pt>
                <c:pt idx="180">
                  <c:v>7.0999999999999339</c:v>
                </c:pt>
                <c:pt idx="181">
                  <c:v>7.1199999999999335</c:v>
                </c:pt>
                <c:pt idx="182">
                  <c:v>7.1399999999999331</c:v>
                </c:pt>
                <c:pt idx="183">
                  <c:v>7.1599999999999326</c:v>
                </c:pt>
                <c:pt idx="184">
                  <c:v>7.1799999999999322</c:v>
                </c:pt>
                <c:pt idx="185">
                  <c:v>7.1999999999999318</c:v>
                </c:pt>
                <c:pt idx="186">
                  <c:v>7.2199999999999314</c:v>
                </c:pt>
                <c:pt idx="187">
                  <c:v>7.2399999999999309</c:v>
                </c:pt>
                <c:pt idx="188">
                  <c:v>7.2599999999999305</c:v>
                </c:pt>
                <c:pt idx="189">
                  <c:v>7.2799999999999301</c:v>
                </c:pt>
                <c:pt idx="190">
                  <c:v>7.2999999999999297</c:v>
                </c:pt>
                <c:pt idx="191">
                  <c:v>7.3199999999999292</c:v>
                </c:pt>
                <c:pt idx="192">
                  <c:v>7.3399999999999288</c:v>
                </c:pt>
                <c:pt idx="193">
                  <c:v>7.3599999999999284</c:v>
                </c:pt>
                <c:pt idx="194">
                  <c:v>7.379999999999928</c:v>
                </c:pt>
                <c:pt idx="195">
                  <c:v>7.3999999999999275</c:v>
                </c:pt>
                <c:pt idx="196">
                  <c:v>7.4199999999999271</c:v>
                </c:pt>
                <c:pt idx="197">
                  <c:v>7.4399999999999267</c:v>
                </c:pt>
                <c:pt idx="198">
                  <c:v>7.4599999999999262</c:v>
                </c:pt>
                <c:pt idx="199">
                  <c:v>7.4799999999999258</c:v>
                </c:pt>
                <c:pt idx="200">
                  <c:v>7.4999999999999254</c:v>
                </c:pt>
                <c:pt idx="201">
                  <c:v>7.519999999999925</c:v>
                </c:pt>
                <c:pt idx="202">
                  <c:v>7.5399999999999245</c:v>
                </c:pt>
                <c:pt idx="203">
                  <c:v>7.5599999999999241</c:v>
                </c:pt>
                <c:pt idx="204">
                  <c:v>7.5799999999999237</c:v>
                </c:pt>
                <c:pt idx="205">
                  <c:v>7.5999999999999233</c:v>
                </c:pt>
                <c:pt idx="206">
                  <c:v>7.6199999999999228</c:v>
                </c:pt>
                <c:pt idx="207">
                  <c:v>7.6399999999999224</c:v>
                </c:pt>
                <c:pt idx="208">
                  <c:v>7.659999999999922</c:v>
                </c:pt>
                <c:pt idx="209">
                  <c:v>7.6799999999999216</c:v>
                </c:pt>
                <c:pt idx="210">
                  <c:v>7.6999999999999211</c:v>
                </c:pt>
                <c:pt idx="211">
                  <c:v>7.7199999999999207</c:v>
                </c:pt>
                <c:pt idx="212">
                  <c:v>7.7399999999999203</c:v>
                </c:pt>
                <c:pt idx="213">
                  <c:v>7.7599999999999199</c:v>
                </c:pt>
                <c:pt idx="214">
                  <c:v>7.7799999999999194</c:v>
                </c:pt>
                <c:pt idx="215">
                  <c:v>7.799999999999919</c:v>
                </c:pt>
                <c:pt idx="216">
                  <c:v>7.8199999999999186</c:v>
                </c:pt>
                <c:pt idx="217">
                  <c:v>7.8399999999999181</c:v>
                </c:pt>
                <c:pt idx="218">
                  <c:v>7.8599999999999177</c:v>
                </c:pt>
                <c:pt idx="219">
                  <c:v>7.8799999999999173</c:v>
                </c:pt>
                <c:pt idx="220">
                  <c:v>7.8999999999999169</c:v>
                </c:pt>
                <c:pt idx="221">
                  <c:v>7.9199999999999164</c:v>
                </c:pt>
                <c:pt idx="222">
                  <c:v>7.939999999999916</c:v>
                </c:pt>
                <c:pt idx="223">
                  <c:v>7.9599999999999156</c:v>
                </c:pt>
                <c:pt idx="224">
                  <c:v>7.9799999999999152</c:v>
                </c:pt>
                <c:pt idx="225">
                  <c:v>7.9999999999999147</c:v>
                </c:pt>
                <c:pt idx="226">
                  <c:v>8.4999999999999147</c:v>
                </c:pt>
                <c:pt idx="227">
                  <c:v>8.9999999999999147</c:v>
                </c:pt>
                <c:pt idx="228">
                  <c:v>9.4999999999999147</c:v>
                </c:pt>
                <c:pt idx="229">
                  <c:v>9.9999999999999147</c:v>
                </c:pt>
                <c:pt idx="230">
                  <c:v>10.499999999999915</c:v>
                </c:pt>
                <c:pt idx="231">
                  <c:v>10.999999999999915</c:v>
                </c:pt>
                <c:pt idx="232">
                  <c:v>11.499999999999915</c:v>
                </c:pt>
                <c:pt idx="233">
                  <c:v>11.999999999999915</c:v>
                </c:pt>
                <c:pt idx="234">
                  <c:v>12.499999999999915</c:v>
                </c:pt>
                <c:pt idx="235">
                  <c:v>12.999999999999915</c:v>
                </c:pt>
                <c:pt idx="236">
                  <c:v>13.499999999999915</c:v>
                </c:pt>
                <c:pt idx="237">
                  <c:v>13.999999999999915</c:v>
                </c:pt>
                <c:pt idx="238">
                  <c:v>14.499999999999915</c:v>
                </c:pt>
                <c:pt idx="239">
                  <c:v>14.999999999999915</c:v>
                </c:pt>
                <c:pt idx="240">
                  <c:v>15.499999999999915</c:v>
                </c:pt>
                <c:pt idx="241">
                  <c:v>15.999999999999915</c:v>
                </c:pt>
                <c:pt idx="242">
                  <c:v>16.499999999999915</c:v>
                </c:pt>
                <c:pt idx="243">
                  <c:v>16.999999999999915</c:v>
                </c:pt>
                <c:pt idx="244">
                  <c:v>17.499999999999915</c:v>
                </c:pt>
                <c:pt idx="245">
                  <c:v>17.999999999999915</c:v>
                </c:pt>
                <c:pt idx="246">
                  <c:v>18.499999999999915</c:v>
                </c:pt>
                <c:pt idx="247">
                  <c:v>18.999999999999915</c:v>
                </c:pt>
                <c:pt idx="248">
                  <c:v>19.499999999999915</c:v>
                </c:pt>
                <c:pt idx="249">
                  <c:v>19.999999999999915</c:v>
                </c:pt>
              </c:numCache>
            </c:numRef>
          </c:xVal>
          <c:yVal>
            <c:numRef>
              <c:f>'51285_Duty'!$U$129:$U$378</c:f>
              <c:numCache>
                <c:formatCode>General</c:formatCode>
                <c:ptCount val="250"/>
                <c:pt idx="0">
                  <c:v>3.2789520131750782</c:v>
                </c:pt>
                <c:pt idx="1">
                  <c:v>3.2986276933824161</c:v>
                </c:pt>
                <c:pt idx="2">
                  <c:v>3.3183033816735525</c:v>
                </c:pt>
                <c:pt idx="3">
                  <c:v>3.3379790779221246</c:v>
                </c:pt>
                <c:pt idx="4">
                  <c:v>3.3576547820043987</c:v>
                </c:pt>
                <c:pt idx="5">
                  <c:v>3.3773304937992012</c:v>
                </c:pt>
                <c:pt idx="6">
                  <c:v>3.3970062131878489</c:v>
                </c:pt>
                <c:pt idx="7">
                  <c:v>3.416681940054088</c:v>
                </c:pt>
                <c:pt idx="8">
                  <c:v>3.4363576742840336</c:v>
                </c:pt>
                <c:pt idx="9">
                  <c:v>3.4560334157661066</c:v>
                </c:pt>
                <c:pt idx="10">
                  <c:v>3.4757091643909748</c:v>
                </c:pt>
                <c:pt idx="11">
                  <c:v>3.4953849200515013</c:v>
                </c:pt>
                <c:pt idx="12">
                  <c:v>3.5150606826426838</c:v>
                </c:pt>
                <c:pt idx="13">
                  <c:v>3.5347364520616056</c:v>
                </c:pt>
                <c:pt idx="14">
                  <c:v>3.5544122282073829</c:v>
                </c:pt>
                <c:pt idx="15">
                  <c:v>3.5740880109811122</c:v>
                </c:pt>
                <c:pt idx="16">
                  <c:v>3.5937638002858265</c:v>
                </c:pt>
                <c:pt idx="17">
                  <c:v>3.6134395960264447</c:v>
                </c:pt>
                <c:pt idx="18">
                  <c:v>3.6331153981097253</c:v>
                </c:pt>
                <c:pt idx="19">
                  <c:v>3.6527912064442258</c:v>
                </c:pt>
                <c:pt idx="20">
                  <c:v>3.6724670209402559</c:v>
                </c:pt>
                <c:pt idx="21">
                  <c:v>3.692142841509837</c:v>
                </c:pt>
                <c:pt idx="22">
                  <c:v>3.7118186680666603</c:v>
                </c:pt>
                <c:pt idx="23">
                  <c:v>3.7314945005260487</c:v>
                </c:pt>
                <c:pt idx="24">
                  <c:v>3.7511703388049189</c:v>
                </c:pt>
                <c:pt idx="25">
                  <c:v>3.7708461828217414</c:v>
                </c:pt>
                <c:pt idx="26">
                  <c:v>3.7905220324965065</c:v>
                </c:pt>
                <c:pt idx="27">
                  <c:v>3.810197887750689</c:v>
                </c:pt>
                <c:pt idx="28">
                  <c:v>3.8298737485072127</c:v>
                </c:pt>
                <c:pt idx="29">
                  <c:v>3.849549614690416</c:v>
                </c:pt>
                <c:pt idx="30">
                  <c:v>3.869225486226024</c:v>
                </c:pt>
                <c:pt idx="31">
                  <c:v>3.888901363041112</c:v>
                </c:pt>
                <c:pt idx="32">
                  <c:v>3.9085772450640759</c:v>
                </c:pt>
                <c:pt idx="33">
                  <c:v>3.9282531322246048</c:v>
                </c:pt>
                <c:pt idx="34">
                  <c:v>3.9479290244536505</c:v>
                </c:pt>
                <c:pt idx="35">
                  <c:v>3.9676049216833964</c:v>
                </c:pt>
                <c:pt idx="36">
                  <c:v>3.9872808238472373</c:v>
                </c:pt>
                <c:pt idx="37">
                  <c:v>4.0069567308797431</c:v>
                </c:pt>
                <c:pt idx="38">
                  <c:v>4.026632642716641</c:v>
                </c:pt>
                <c:pt idx="39">
                  <c:v>4.0463085592947854</c:v>
                </c:pt>
                <c:pt idx="40">
                  <c:v>4.0659844805521335</c:v>
                </c:pt>
                <c:pt idx="41">
                  <c:v>4.0856604064277242</c:v>
                </c:pt>
                <c:pt idx="42">
                  <c:v>4.1053363368616527</c:v>
                </c:pt>
                <c:pt idx="43">
                  <c:v>4.1250122717950459</c:v>
                </c:pt>
                <c:pt idx="44">
                  <c:v>4.1446882111700436</c:v>
                </c:pt>
                <c:pt idx="45">
                  <c:v>4.1643641549297739</c:v>
                </c:pt>
                <c:pt idx="46">
                  <c:v>4.1840401030183347</c:v>
                </c:pt>
                <c:pt idx="47">
                  <c:v>4.2037160553807711</c:v>
                </c:pt>
                <c:pt idx="48">
                  <c:v>4.2233920119630568</c:v>
                </c:pt>
                <c:pt idx="49">
                  <c:v>4.2430679727120726</c:v>
                </c:pt>
                <c:pt idx="50">
                  <c:v>4.26274393757559</c:v>
                </c:pt>
                <c:pt idx="51">
                  <c:v>4.2824199065022501</c:v>
                </c:pt>
                <c:pt idx="52">
                  <c:v>4.3020958794415467</c:v>
                </c:pt>
                <c:pt idx="53">
                  <c:v>4.321771856343811</c:v>
                </c:pt>
                <c:pt idx="54">
                  <c:v>4.3414478371601879</c:v>
                </c:pt>
                <c:pt idx="55">
                  <c:v>4.3611238218426278</c:v>
                </c:pt>
                <c:pt idx="56">
                  <c:v>4.380799810343861</c:v>
                </c:pt>
                <c:pt idx="57">
                  <c:v>4.4004758026173896</c:v>
                </c:pt>
                <c:pt idx="58">
                  <c:v>4.4201517986174688</c:v>
                </c:pt>
                <c:pt idx="59">
                  <c:v>4.4398277982990901</c:v>
                </c:pt>
                <c:pt idx="60">
                  <c:v>4.4595038016179682</c:v>
                </c:pt>
                <c:pt idx="61">
                  <c:v>4.4791798085305281</c:v>
                </c:pt>
                <c:pt idx="62">
                  <c:v>4.4988558189938876</c:v>
                </c:pt>
                <c:pt idx="63">
                  <c:v>4.518531832965845</c:v>
                </c:pt>
                <c:pt idx="64">
                  <c:v>4.5382078504048673</c:v>
                </c:pt>
                <c:pt idx="65">
                  <c:v>4.5578838712700724</c:v>
                </c:pt>
                <c:pt idx="66">
                  <c:v>4.5775598955212224</c:v>
                </c:pt>
                <c:pt idx="67">
                  <c:v>4.5972359231187072</c:v>
                </c:pt>
                <c:pt idx="68">
                  <c:v>4.616911954023533</c:v>
                </c:pt>
                <c:pt idx="69">
                  <c:v>4.6365879881973084</c:v>
                </c:pt>
                <c:pt idx="70">
                  <c:v>4.6562640256022387</c:v>
                </c:pt>
                <c:pt idx="71">
                  <c:v>4.6759400662011066</c:v>
                </c:pt>
                <c:pt idx="72">
                  <c:v>4.6956161099572666</c:v>
                </c:pt>
                <c:pt idx="73">
                  <c:v>4.7152921568346331</c:v>
                </c:pt>
                <c:pt idx="74">
                  <c:v>4.7349682067976682</c:v>
                </c:pt>
                <c:pt idx="75">
                  <c:v>4.7546442598113714</c:v>
                </c:pt>
                <c:pt idx="76">
                  <c:v>4.7743203158412735</c:v>
                </c:pt>
                <c:pt idx="77">
                  <c:v>4.7939963748534193</c:v>
                </c:pt>
                <c:pt idx="78">
                  <c:v>4.8136724368143646</c:v>
                </c:pt>
                <c:pt idx="79">
                  <c:v>4.8333485016911641</c:v>
                </c:pt>
                <c:pt idx="80">
                  <c:v>4.8530245694513603</c:v>
                </c:pt>
                <c:pt idx="81">
                  <c:v>4.8727006400629778</c:v>
                </c:pt>
                <c:pt idx="82">
                  <c:v>4.892376713494512</c:v>
                </c:pt>
                <c:pt idx="83">
                  <c:v>4.9120527897149229</c:v>
                </c:pt>
                <c:pt idx="84">
                  <c:v>4.9290575193095822</c:v>
                </c:pt>
                <c:pt idx="85">
                  <c:v>4.9482347590188995</c:v>
                </c:pt>
                <c:pt idx="86">
                  <c:v>4.9674143125077999</c:v>
                </c:pt>
                <c:pt idx="87">
                  <c:v>4.9865961093434095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5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5</c:v>
                </c:pt>
                <c:pt idx="162">
                  <c:v>5</c:v>
                </c:pt>
                <c:pt idx="163">
                  <c:v>5</c:v>
                </c:pt>
                <c:pt idx="164">
                  <c:v>5</c:v>
                </c:pt>
                <c:pt idx="165">
                  <c:v>5</c:v>
                </c:pt>
                <c:pt idx="166">
                  <c:v>5</c:v>
                </c:pt>
                <c:pt idx="167">
                  <c:v>5</c:v>
                </c:pt>
                <c:pt idx="168">
                  <c:v>5</c:v>
                </c:pt>
                <c:pt idx="169">
                  <c:v>5</c:v>
                </c:pt>
                <c:pt idx="170">
                  <c:v>5</c:v>
                </c:pt>
                <c:pt idx="171">
                  <c:v>5</c:v>
                </c:pt>
                <c:pt idx="172">
                  <c:v>5</c:v>
                </c:pt>
                <c:pt idx="173">
                  <c:v>5</c:v>
                </c:pt>
                <c:pt idx="174">
                  <c:v>5</c:v>
                </c:pt>
                <c:pt idx="175">
                  <c:v>5</c:v>
                </c:pt>
                <c:pt idx="176">
                  <c:v>5</c:v>
                </c:pt>
                <c:pt idx="177">
                  <c:v>5</c:v>
                </c:pt>
                <c:pt idx="178">
                  <c:v>5</c:v>
                </c:pt>
                <c:pt idx="179">
                  <c:v>5</c:v>
                </c:pt>
                <c:pt idx="180">
                  <c:v>5</c:v>
                </c:pt>
                <c:pt idx="181">
                  <c:v>5</c:v>
                </c:pt>
                <c:pt idx="182">
                  <c:v>5</c:v>
                </c:pt>
                <c:pt idx="183">
                  <c:v>5</c:v>
                </c:pt>
                <c:pt idx="184">
                  <c:v>5</c:v>
                </c:pt>
                <c:pt idx="185">
                  <c:v>5</c:v>
                </c:pt>
                <c:pt idx="186">
                  <c:v>5</c:v>
                </c:pt>
                <c:pt idx="187">
                  <c:v>5</c:v>
                </c:pt>
                <c:pt idx="188">
                  <c:v>5</c:v>
                </c:pt>
                <c:pt idx="189">
                  <c:v>5</c:v>
                </c:pt>
                <c:pt idx="190">
                  <c:v>5</c:v>
                </c:pt>
                <c:pt idx="191">
                  <c:v>5</c:v>
                </c:pt>
                <c:pt idx="192">
                  <c:v>5</c:v>
                </c:pt>
                <c:pt idx="193">
                  <c:v>5</c:v>
                </c:pt>
                <c:pt idx="194">
                  <c:v>5</c:v>
                </c:pt>
                <c:pt idx="195">
                  <c:v>5</c:v>
                </c:pt>
                <c:pt idx="196">
                  <c:v>5</c:v>
                </c:pt>
                <c:pt idx="197">
                  <c:v>5</c:v>
                </c:pt>
                <c:pt idx="198">
                  <c:v>5</c:v>
                </c:pt>
                <c:pt idx="199">
                  <c:v>5</c:v>
                </c:pt>
                <c:pt idx="200">
                  <c:v>5</c:v>
                </c:pt>
                <c:pt idx="201">
                  <c:v>5</c:v>
                </c:pt>
                <c:pt idx="202">
                  <c:v>5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5</c:v>
                </c:pt>
                <c:pt idx="209">
                  <c:v>5</c:v>
                </c:pt>
                <c:pt idx="210">
                  <c:v>5</c:v>
                </c:pt>
                <c:pt idx="211">
                  <c:v>5</c:v>
                </c:pt>
                <c:pt idx="212">
                  <c:v>5</c:v>
                </c:pt>
                <c:pt idx="213">
                  <c:v>5</c:v>
                </c:pt>
                <c:pt idx="214">
                  <c:v>5</c:v>
                </c:pt>
                <c:pt idx="215">
                  <c:v>5</c:v>
                </c:pt>
                <c:pt idx="216">
                  <c:v>5</c:v>
                </c:pt>
                <c:pt idx="217">
                  <c:v>5</c:v>
                </c:pt>
                <c:pt idx="218">
                  <c:v>5</c:v>
                </c:pt>
                <c:pt idx="219">
                  <c:v>5</c:v>
                </c:pt>
                <c:pt idx="220">
                  <c:v>5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5</c:v>
                </c:pt>
                <c:pt idx="233">
                  <c:v>5</c:v>
                </c:pt>
                <c:pt idx="234">
                  <c:v>5</c:v>
                </c:pt>
                <c:pt idx="235">
                  <c:v>5</c:v>
                </c:pt>
                <c:pt idx="236">
                  <c:v>5</c:v>
                </c:pt>
                <c:pt idx="237">
                  <c:v>5</c:v>
                </c:pt>
                <c:pt idx="238">
                  <c:v>5</c:v>
                </c:pt>
                <c:pt idx="239">
                  <c:v>5</c:v>
                </c:pt>
                <c:pt idx="240">
                  <c:v>5</c:v>
                </c:pt>
                <c:pt idx="241">
                  <c:v>5</c:v>
                </c:pt>
                <c:pt idx="242">
                  <c:v>5</c:v>
                </c:pt>
                <c:pt idx="243">
                  <c:v>5</c:v>
                </c:pt>
                <c:pt idx="244">
                  <c:v>5</c:v>
                </c:pt>
                <c:pt idx="245">
                  <c:v>5</c:v>
                </c:pt>
                <c:pt idx="246">
                  <c:v>5</c:v>
                </c:pt>
                <c:pt idx="247">
                  <c:v>5</c:v>
                </c:pt>
                <c:pt idx="248">
                  <c:v>5</c:v>
                </c:pt>
                <c:pt idx="249">
                  <c:v>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'51285_Duty'!$W$128</c:f>
              <c:strCache>
                <c:ptCount val="1"/>
                <c:pt idx="0">
                  <c:v>51275_300k (min)</c:v>
                </c:pt>
              </c:strCache>
            </c:strRef>
          </c:tx>
          <c:spPr>
            <a:ln w="38100">
              <a:solidFill>
                <a:srgbClr val="0070C0"/>
              </a:solidFill>
              <a:prstDash val="sysDash"/>
            </a:ln>
          </c:spPr>
          <c:marker>
            <c:symbol val="none"/>
          </c:marker>
          <c:xVal>
            <c:numRef>
              <c:f>'51285_Duty'!$B$129:$B$378</c:f>
              <c:numCache>
                <c:formatCode>0.00_);[Red]\(0.00\)</c:formatCode>
                <c:ptCount val="250"/>
                <c:pt idx="0">
                  <c:v>3.5</c:v>
                </c:pt>
                <c:pt idx="1">
                  <c:v>3.52</c:v>
                </c:pt>
                <c:pt idx="2">
                  <c:v>3.54</c:v>
                </c:pt>
                <c:pt idx="3">
                  <c:v>3.56</c:v>
                </c:pt>
                <c:pt idx="4">
                  <c:v>3.58</c:v>
                </c:pt>
                <c:pt idx="5">
                  <c:v>3.6</c:v>
                </c:pt>
                <c:pt idx="6">
                  <c:v>3.62</c:v>
                </c:pt>
                <c:pt idx="7">
                  <c:v>3.64</c:v>
                </c:pt>
                <c:pt idx="8">
                  <c:v>3.66</c:v>
                </c:pt>
                <c:pt idx="9">
                  <c:v>3.68</c:v>
                </c:pt>
                <c:pt idx="10">
                  <c:v>3.7</c:v>
                </c:pt>
                <c:pt idx="11">
                  <c:v>3.72</c:v>
                </c:pt>
                <c:pt idx="12">
                  <c:v>3.74</c:v>
                </c:pt>
                <c:pt idx="13">
                  <c:v>3.7600000000000002</c:v>
                </c:pt>
                <c:pt idx="14">
                  <c:v>3.7800000000000002</c:v>
                </c:pt>
                <c:pt idx="15">
                  <c:v>3.8000000000000003</c:v>
                </c:pt>
                <c:pt idx="16">
                  <c:v>3.8200000000000003</c:v>
                </c:pt>
                <c:pt idx="17">
                  <c:v>3.8400000000000003</c:v>
                </c:pt>
                <c:pt idx="18">
                  <c:v>3.8600000000000003</c:v>
                </c:pt>
                <c:pt idx="19">
                  <c:v>3.8800000000000003</c:v>
                </c:pt>
                <c:pt idx="20">
                  <c:v>3.9000000000000004</c:v>
                </c:pt>
                <c:pt idx="21">
                  <c:v>3.9200000000000004</c:v>
                </c:pt>
                <c:pt idx="22">
                  <c:v>3.9400000000000004</c:v>
                </c:pt>
                <c:pt idx="23">
                  <c:v>3.9600000000000004</c:v>
                </c:pt>
                <c:pt idx="24">
                  <c:v>3.9800000000000004</c:v>
                </c:pt>
                <c:pt idx="25">
                  <c:v>4</c:v>
                </c:pt>
                <c:pt idx="26">
                  <c:v>4.0199999999999996</c:v>
                </c:pt>
                <c:pt idx="27">
                  <c:v>4.0399999999999991</c:v>
                </c:pt>
                <c:pt idx="28">
                  <c:v>4.0599999999999987</c:v>
                </c:pt>
                <c:pt idx="29">
                  <c:v>4.0799999999999983</c:v>
                </c:pt>
                <c:pt idx="30">
                  <c:v>4.0999999999999979</c:v>
                </c:pt>
                <c:pt idx="31">
                  <c:v>4.1199999999999974</c:v>
                </c:pt>
                <c:pt idx="32">
                  <c:v>4.139999999999997</c:v>
                </c:pt>
                <c:pt idx="33">
                  <c:v>4.1599999999999966</c:v>
                </c:pt>
                <c:pt idx="34">
                  <c:v>4.1799999999999962</c:v>
                </c:pt>
                <c:pt idx="35">
                  <c:v>4.1999999999999957</c:v>
                </c:pt>
                <c:pt idx="36">
                  <c:v>4.2199999999999953</c:v>
                </c:pt>
                <c:pt idx="37">
                  <c:v>4.2399999999999949</c:v>
                </c:pt>
                <c:pt idx="38">
                  <c:v>4.2599999999999945</c:v>
                </c:pt>
                <c:pt idx="39">
                  <c:v>4.279999999999994</c:v>
                </c:pt>
                <c:pt idx="40">
                  <c:v>4.2999999999999936</c:v>
                </c:pt>
                <c:pt idx="41">
                  <c:v>4.3199999999999932</c:v>
                </c:pt>
                <c:pt idx="42">
                  <c:v>4.3399999999999928</c:v>
                </c:pt>
                <c:pt idx="43">
                  <c:v>4.3599999999999923</c:v>
                </c:pt>
                <c:pt idx="44">
                  <c:v>4.3799999999999919</c:v>
                </c:pt>
                <c:pt idx="45">
                  <c:v>4.3999999999999915</c:v>
                </c:pt>
                <c:pt idx="46">
                  <c:v>4.419999999999991</c:v>
                </c:pt>
                <c:pt idx="47">
                  <c:v>4.4399999999999906</c:v>
                </c:pt>
                <c:pt idx="48">
                  <c:v>4.4599999999999902</c:v>
                </c:pt>
                <c:pt idx="49">
                  <c:v>4.4799999999999898</c:v>
                </c:pt>
                <c:pt idx="50">
                  <c:v>4.4999999999999893</c:v>
                </c:pt>
                <c:pt idx="51">
                  <c:v>4.5199999999999889</c:v>
                </c:pt>
                <c:pt idx="52">
                  <c:v>4.5399999999999885</c:v>
                </c:pt>
                <c:pt idx="53">
                  <c:v>4.5599999999999881</c:v>
                </c:pt>
                <c:pt idx="54">
                  <c:v>4.5799999999999876</c:v>
                </c:pt>
                <c:pt idx="55">
                  <c:v>4.5999999999999872</c:v>
                </c:pt>
                <c:pt idx="56">
                  <c:v>4.6199999999999868</c:v>
                </c:pt>
                <c:pt idx="57">
                  <c:v>4.6399999999999864</c:v>
                </c:pt>
                <c:pt idx="58">
                  <c:v>4.6599999999999859</c:v>
                </c:pt>
                <c:pt idx="59">
                  <c:v>4.6799999999999855</c:v>
                </c:pt>
                <c:pt idx="60">
                  <c:v>4.6999999999999851</c:v>
                </c:pt>
                <c:pt idx="61">
                  <c:v>4.7199999999999847</c:v>
                </c:pt>
                <c:pt idx="62">
                  <c:v>4.7399999999999842</c:v>
                </c:pt>
                <c:pt idx="63">
                  <c:v>4.7599999999999838</c:v>
                </c:pt>
                <c:pt idx="64">
                  <c:v>4.7799999999999834</c:v>
                </c:pt>
                <c:pt idx="65">
                  <c:v>4.7999999999999829</c:v>
                </c:pt>
                <c:pt idx="66">
                  <c:v>4.8199999999999825</c:v>
                </c:pt>
                <c:pt idx="67">
                  <c:v>4.8399999999999821</c:v>
                </c:pt>
                <c:pt idx="68">
                  <c:v>4.8599999999999817</c:v>
                </c:pt>
                <c:pt idx="69">
                  <c:v>4.8799999999999812</c:v>
                </c:pt>
                <c:pt idx="70">
                  <c:v>4.8999999999999808</c:v>
                </c:pt>
                <c:pt idx="71">
                  <c:v>4.9199999999999804</c:v>
                </c:pt>
                <c:pt idx="72">
                  <c:v>4.93999999999998</c:v>
                </c:pt>
                <c:pt idx="73">
                  <c:v>4.9599999999999795</c:v>
                </c:pt>
                <c:pt idx="74">
                  <c:v>4.9799999999999791</c:v>
                </c:pt>
                <c:pt idx="75">
                  <c:v>4.9999999999999787</c:v>
                </c:pt>
                <c:pt idx="76">
                  <c:v>5.0199999999999783</c:v>
                </c:pt>
                <c:pt idx="77">
                  <c:v>5.0399999999999778</c:v>
                </c:pt>
                <c:pt idx="78">
                  <c:v>5.0599999999999774</c:v>
                </c:pt>
                <c:pt idx="79">
                  <c:v>5.079999999999977</c:v>
                </c:pt>
                <c:pt idx="80">
                  <c:v>5.0999999999999766</c:v>
                </c:pt>
                <c:pt idx="81">
                  <c:v>5.1199999999999761</c:v>
                </c:pt>
                <c:pt idx="82">
                  <c:v>5.1399999999999757</c:v>
                </c:pt>
                <c:pt idx="83">
                  <c:v>5.1599999999999753</c:v>
                </c:pt>
                <c:pt idx="84">
                  <c:v>5.1799999999999748</c:v>
                </c:pt>
                <c:pt idx="85">
                  <c:v>5.1999999999999744</c:v>
                </c:pt>
                <c:pt idx="86">
                  <c:v>5.219999999999974</c:v>
                </c:pt>
                <c:pt idx="87">
                  <c:v>5.2399999999999736</c:v>
                </c:pt>
                <c:pt idx="88">
                  <c:v>5.2599999999999731</c:v>
                </c:pt>
                <c:pt idx="89">
                  <c:v>5.2799999999999727</c:v>
                </c:pt>
                <c:pt idx="90">
                  <c:v>5.2999999999999723</c:v>
                </c:pt>
                <c:pt idx="91">
                  <c:v>5.3199999999999719</c:v>
                </c:pt>
                <c:pt idx="92">
                  <c:v>5.3399999999999714</c:v>
                </c:pt>
                <c:pt idx="93">
                  <c:v>5.359999999999971</c:v>
                </c:pt>
                <c:pt idx="94">
                  <c:v>5.3799999999999706</c:v>
                </c:pt>
                <c:pt idx="95">
                  <c:v>5.3999999999999702</c:v>
                </c:pt>
                <c:pt idx="96">
                  <c:v>5.4199999999999697</c:v>
                </c:pt>
                <c:pt idx="97">
                  <c:v>5.4399999999999693</c:v>
                </c:pt>
                <c:pt idx="98">
                  <c:v>5.4599999999999689</c:v>
                </c:pt>
                <c:pt idx="99">
                  <c:v>5.4799999999999685</c:v>
                </c:pt>
                <c:pt idx="100">
                  <c:v>5.499999999999968</c:v>
                </c:pt>
                <c:pt idx="101">
                  <c:v>5.5199999999999676</c:v>
                </c:pt>
                <c:pt idx="102">
                  <c:v>5.5399999999999672</c:v>
                </c:pt>
                <c:pt idx="103">
                  <c:v>5.5599999999999667</c:v>
                </c:pt>
                <c:pt idx="104">
                  <c:v>5.5799999999999663</c:v>
                </c:pt>
                <c:pt idx="105">
                  <c:v>5.5999999999999659</c:v>
                </c:pt>
                <c:pt idx="106">
                  <c:v>5.6199999999999655</c:v>
                </c:pt>
                <c:pt idx="107">
                  <c:v>5.639999999999965</c:v>
                </c:pt>
                <c:pt idx="108">
                  <c:v>5.6599999999999646</c:v>
                </c:pt>
                <c:pt idx="109">
                  <c:v>5.6799999999999642</c:v>
                </c:pt>
                <c:pt idx="110">
                  <c:v>5.6999999999999638</c:v>
                </c:pt>
                <c:pt idx="111">
                  <c:v>5.7199999999999633</c:v>
                </c:pt>
                <c:pt idx="112">
                  <c:v>5.7399999999999629</c:v>
                </c:pt>
                <c:pt idx="113">
                  <c:v>5.7599999999999625</c:v>
                </c:pt>
                <c:pt idx="114">
                  <c:v>5.7799999999999621</c:v>
                </c:pt>
                <c:pt idx="115">
                  <c:v>5.7999999999999616</c:v>
                </c:pt>
                <c:pt idx="116">
                  <c:v>5.8199999999999612</c:v>
                </c:pt>
                <c:pt idx="117">
                  <c:v>5.8399999999999608</c:v>
                </c:pt>
                <c:pt idx="118">
                  <c:v>5.8599999999999604</c:v>
                </c:pt>
                <c:pt idx="119">
                  <c:v>5.8799999999999599</c:v>
                </c:pt>
                <c:pt idx="120">
                  <c:v>5.8999999999999595</c:v>
                </c:pt>
                <c:pt idx="121">
                  <c:v>5.9199999999999591</c:v>
                </c:pt>
                <c:pt idx="122">
                  <c:v>5.9399999999999586</c:v>
                </c:pt>
                <c:pt idx="123">
                  <c:v>5.9599999999999582</c:v>
                </c:pt>
                <c:pt idx="124">
                  <c:v>5.9799999999999578</c:v>
                </c:pt>
                <c:pt idx="125">
                  <c:v>5.9999999999999574</c:v>
                </c:pt>
                <c:pt idx="126">
                  <c:v>6.0199999999999569</c:v>
                </c:pt>
                <c:pt idx="127">
                  <c:v>6.0399999999999565</c:v>
                </c:pt>
                <c:pt idx="128">
                  <c:v>6.0599999999999561</c:v>
                </c:pt>
                <c:pt idx="129">
                  <c:v>6.0799999999999557</c:v>
                </c:pt>
                <c:pt idx="130">
                  <c:v>6.0999999999999552</c:v>
                </c:pt>
                <c:pt idx="131">
                  <c:v>6.1199999999999548</c:v>
                </c:pt>
                <c:pt idx="132">
                  <c:v>6.1399999999999544</c:v>
                </c:pt>
                <c:pt idx="133">
                  <c:v>6.159999999999954</c:v>
                </c:pt>
                <c:pt idx="134">
                  <c:v>6.1799999999999535</c:v>
                </c:pt>
                <c:pt idx="135">
                  <c:v>6.1999999999999531</c:v>
                </c:pt>
                <c:pt idx="136">
                  <c:v>6.2199999999999527</c:v>
                </c:pt>
                <c:pt idx="137">
                  <c:v>6.2399999999999523</c:v>
                </c:pt>
                <c:pt idx="138">
                  <c:v>6.2599999999999518</c:v>
                </c:pt>
                <c:pt idx="139">
                  <c:v>6.2799999999999514</c:v>
                </c:pt>
                <c:pt idx="140">
                  <c:v>6.299999999999951</c:v>
                </c:pt>
                <c:pt idx="141">
                  <c:v>6.3199999999999505</c:v>
                </c:pt>
                <c:pt idx="142">
                  <c:v>6.3399999999999501</c:v>
                </c:pt>
                <c:pt idx="143">
                  <c:v>6.3599999999999497</c:v>
                </c:pt>
                <c:pt idx="144">
                  <c:v>6.3799999999999493</c:v>
                </c:pt>
                <c:pt idx="145">
                  <c:v>6.3999999999999488</c:v>
                </c:pt>
                <c:pt idx="146">
                  <c:v>6.4199999999999484</c:v>
                </c:pt>
                <c:pt idx="147">
                  <c:v>6.439999999999948</c:v>
                </c:pt>
                <c:pt idx="148">
                  <c:v>6.4599999999999476</c:v>
                </c:pt>
                <c:pt idx="149">
                  <c:v>6.4799999999999471</c:v>
                </c:pt>
                <c:pt idx="150">
                  <c:v>6.4999999999999467</c:v>
                </c:pt>
                <c:pt idx="151">
                  <c:v>6.5199999999999463</c:v>
                </c:pt>
                <c:pt idx="152">
                  <c:v>6.5399999999999459</c:v>
                </c:pt>
                <c:pt idx="153">
                  <c:v>6.5599999999999454</c:v>
                </c:pt>
                <c:pt idx="154">
                  <c:v>6.579999999999945</c:v>
                </c:pt>
                <c:pt idx="155">
                  <c:v>6.5999999999999446</c:v>
                </c:pt>
                <c:pt idx="156">
                  <c:v>6.6199999999999442</c:v>
                </c:pt>
                <c:pt idx="157">
                  <c:v>6.6399999999999437</c:v>
                </c:pt>
                <c:pt idx="158">
                  <c:v>6.6599999999999433</c:v>
                </c:pt>
                <c:pt idx="159">
                  <c:v>6.6799999999999429</c:v>
                </c:pt>
                <c:pt idx="160">
                  <c:v>6.6999999999999424</c:v>
                </c:pt>
                <c:pt idx="161">
                  <c:v>6.719999999999942</c:v>
                </c:pt>
                <c:pt idx="162">
                  <c:v>6.7399999999999416</c:v>
                </c:pt>
                <c:pt idx="163">
                  <c:v>6.7599999999999412</c:v>
                </c:pt>
                <c:pt idx="164">
                  <c:v>6.7799999999999407</c:v>
                </c:pt>
                <c:pt idx="165">
                  <c:v>6.7999999999999403</c:v>
                </c:pt>
                <c:pt idx="166">
                  <c:v>6.8199999999999399</c:v>
                </c:pt>
                <c:pt idx="167">
                  <c:v>6.8399999999999395</c:v>
                </c:pt>
                <c:pt idx="168">
                  <c:v>6.859999999999939</c:v>
                </c:pt>
                <c:pt idx="169">
                  <c:v>6.8799999999999386</c:v>
                </c:pt>
                <c:pt idx="170">
                  <c:v>6.8999999999999382</c:v>
                </c:pt>
                <c:pt idx="171">
                  <c:v>6.9199999999999378</c:v>
                </c:pt>
                <c:pt idx="172">
                  <c:v>6.9399999999999373</c:v>
                </c:pt>
                <c:pt idx="173">
                  <c:v>6.9599999999999369</c:v>
                </c:pt>
                <c:pt idx="174">
                  <c:v>6.9799999999999365</c:v>
                </c:pt>
                <c:pt idx="175">
                  <c:v>6.9999999999999361</c:v>
                </c:pt>
                <c:pt idx="176">
                  <c:v>7.0199999999999356</c:v>
                </c:pt>
                <c:pt idx="177">
                  <c:v>7.0399999999999352</c:v>
                </c:pt>
                <c:pt idx="178">
                  <c:v>7.0599999999999348</c:v>
                </c:pt>
                <c:pt idx="179">
                  <c:v>7.0799999999999343</c:v>
                </c:pt>
                <c:pt idx="180">
                  <c:v>7.0999999999999339</c:v>
                </c:pt>
                <c:pt idx="181">
                  <c:v>7.1199999999999335</c:v>
                </c:pt>
                <c:pt idx="182">
                  <c:v>7.1399999999999331</c:v>
                </c:pt>
                <c:pt idx="183">
                  <c:v>7.1599999999999326</c:v>
                </c:pt>
                <c:pt idx="184">
                  <c:v>7.1799999999999322</c:v>
                </c:pt>
                <c:pt idx="185">
                  <c:v>7.1999999999999318</c:v>
                </c:pt>
                <c:pt idx="186">
                  <c:v>7.2199999999999314</c:v>
                </c:pt>
                <c:pt idx="187">
                  <c:v>7.2399999999999309</c:v>
                </c:pt>
                <c:pt idx="188">
                  <c:v>7.2599999999999305</c:v>
                </c:pt>
                <c:pt idx="189">
                  <c:v>7.2799999999999301</c:v>
                </c:pt>
                <c:pt idx="190">
                  <c:v>7.2999999999999297</c:v>
                </c:pt>
                <c:pt idx="191">
                  <c:v>7.3199999999999292</c:v>
                </c:pt>
                <c:pt idx="192">
                  <c:v>7.3399999999999288</c:v>
                </c:pt>
                <c:pt idx="193">
                  <c:v>7.3599999999999284</c:v>
                </c:pt>
                <c:pt idx="194">
                  <c:v>7.379999999999928</c:v>
                </c:pt>
                <c:pt idx="195">
                  <c:v>7.3999999999999275</c:v>
                </c:pt>
                <c:pt idx="196">
                  <c:v>7.4199999999999271</c:v>
                </c:pt>
                <c:pt idx="197">
                  <c:v>7.4399999999999267</c:v>
                </c:pt>
                <c:pt idx="198">
                  <c:v>7.4599999999999262</c:v>
                </c:pt>
                <c:pt idx="199">
                  <c:v>7.4799999999999258</c:v>
                </c:pt>
                <c:pt idx="200">
                  <c:v>7.4999999999999254</c:v>
                </c:pt>
                <c:pt idx="201">
                  <c:v>7.519999999999925</c:v>
                </c:pt>
                <c:pt idx="202">
                  <c:v>7.5399999999999245</c:v>
                </c:pt>
                <c:pt idx="203">
                  <c:v>7.5599999999999241</c:v>
                </c:pt>
                <c:pt idx="204">
                  <c:v>7.5799999999999237</c:v>
                </c:pt>
                <c:pt idx="205">
                  <c:v>7.5999999999999233</c:v>
                </c:pt>
                <c:pt idx="206">
                  <c:v>7.6199999999999228</c:v>
                </c:pt>
                <c:pt idx="207">
                  <c:v>7.6399999999999224</c:v>
                </c:pt>
                <c:pt idx="208">
                  <c:v>7.659999999999922</c:v>
                </c:pt>
                <c:pt idx="209">
                  <c:v>7.6799999999999216</c:v>
                </c:pt>
                <c:pt idx="210">
                  <c:v>7.6999999999999211</c:v>
                </c:pt>
                <c:pt idx="211">
                  <c:v>7.7199999999999207</c:v>
                </c:pt>
                <c:pt idx="212">
                  <c:v>7.7399999999999203</c:v>
                </c:pt>
                <c:pt idx="213">
                  <c:v>7.7599999999999199</c:v>
                </c:pt>
                <c:pt idx="214">
                  <c:v>7.7799999999999194</c:v>
                </c:pt>
                <c:pt idx="215">
                  <c:v>7.799999999999919</c:v>
                </c:pt>
                <c:pt idx="216">
                  <c:v>7.8199999999999186</c:v>
                </c:pt>
                <c:pt idx="217">
                  <c:v>7.8399999999999181</c:v>
                </c:pt>
                <c:pt idx="218">
                  <c:v>7.8599999999999177</c:v>
                </c:pt>
                <c:pt idx="219">
                  <c:v>7.8799999999999173</c:v>
                </c:pt>
                <c:pt idx="220">
                  <c:v>7.8999999999999169</c:v>
                </c:pt>
                <c:pt idx="221">
                  <c:v>7.9199999999999164</c:v>
                </c:pt>
                <c:pt idx="222">
                  <c:v>7.939999999999916</c:v>
                </c:pt>
                <c:pt idx="223">
                  <c:v>7.9599999999999156</c:v>
                </c:pt>
                <c:pt idx="224">
                  <c:v>7.9799999999999152</c:v>
                </c:pt>
                <c:pt idx="225">
                  <c:v>7.9999999999999147</c:v>
                </c:pt>
                <c:pt idx="226">
                  <c:v>8.4999999999999147</c:v>
                </c:pt>
                <c:pt idx="227">
                  <c:v>8.9999999999999147</c:v>
                </c:pt>
                <c:pt idx="228">
                  <c:v>9.4999999999999147</c:v>
                </c:pt>
                <c:pt idx="229">
                  <c:v>9.9999999999999147</c:v>
                </c:pt>
                <c:pt idx="230">
                  <c:v>10.499999999999915</c:v>
                </c:pt>
                <c:pt idx="231">
                  <c:v>10.999999999999915</c:v>
                </c:pt>
                <c:pt idx="232">
                  <c:v>11.499999999999915</c:v>
                </c:pt>
                <c:pt idx="233">
                  <c:v>11.999999999999915</c:v>
                </c:pt>
                <c:pt idx="234">
                  <c:v>12.499999999999915</c:v>
                </c:pt>
                <c:pt idx="235">
                  <c:v>12.999999999999915</c:v>
                </c:pt>
                <c:pt idx="236">
                  <c:v>13.499999999999915</c:v>
                </c:pt>
                <c:pt idx="237">
                  <c:v>13.999999999999915</c:v>
                </c:pt>
                <c:pt idx="238">
                  <c:v>14.499999999999915</c:v>
                </c:pt>
                <c:pt idx="239">
                  <c:v>14.999999999999915</c:v>
                </c:pt>
                <c:pt idx="240">
                  <c:v>15.499999999999915</c:v>
                </c:pt>
                <c:pt idx="241">
                  <c:v>15.999999999999915</c:v>
                </c:pt>
                <c:pt idx="242">
                  <c:v>16.499999999999915</c:v>
                </c:pt>
                <c:pt idx="243">
                  <c:v>16.999999999999915</c:v>
                </c:pt>
                <c:pt idx="244">
                  <c:v>17.499999999999915</c:v>
                </c:pt>
                <c:pt idx="245">
                  <c:v>17.999999999999915</c:v>
                </c:pt>
                <c:pt idx="246">
                  <c:v>18.499999999999915</c:v>
                </c:pt>
                <c:pt idx="247">
                  <c:v>18.999999999999915</c:v>
                </c:pt>
                <c:pt idx="248">
                  <c:v>19.499999999999915</c:v>
                </c:pt>
                <c:pt idx="249">
                  <c:v>19.999999999999915</c:v>
                </c:pt>
              </c:numCache>
            </c:numRef>
          </c:xVal>
          <c:yVal>
            <c:numRef>
              <c:f>'51285_Duty'!$W$129:$W$378</c:f>
              <c:numCache>
                <c:formatCode>General</c:formatCode>
                <c:ptCount val="250"/>
                <c:pt idx="0">
                  <c:v>3.1863909902923662</c:v>
                </c:pt>
                <c:pt idx="1">
                  <c:v>3.2056740748860841</c:v>
                </c:pt>
                <c:pt idx="2">
                  <c:v>3.2249571812003319</c:v>
                </c:pt>
                <c:pt idx="3">
                  <c:v>3.2442403088887479</c:v>
                </c:pt>
                <c:pt idx="4">
                  <c:v>3.2635234576123295</c:v>
                </c:pt>
                <c:pt idx="5">
                  <c:v>3.282806627039232</c:v>
                </c:pt>
                <c:pt idx="6">
                  <c:v>3.3020898168445876</c:v>
                </c:pt>
                <c:pt idx="7">
                  <c:v>3.321373026710313</c:v>
                </c:pt>
                <c:pt idx="8">
                  <c:v>3.3406562563249418</c:v>
                </c:pt>
                <c:pt idx="9">
                  <c:v>3.3599395053834447</c:v>
                </c:pt>
                <c:pt idx="10">
                  <c:v>3.3792227735870695</c:v>
                </c:pt>
                <c:pt idx="11">
                  <c:v>3.3985060606431752</c:v>
                </c:pt>
                <c:pt idx="12">
                  <c:v>3.4177893662650805</c:v>
                </c:pt>
                <c:pt idx="13">
                  <c:v>3.4370726901719064</c:v>
                </c:pt>
                <c:pt idx="14">
                  <c:v>3.4563560320884363</c:v>
                </c:pt>
                <c:pt idx="15">
                  <c:v>3.4756393917449664</c:v>
                </c:pt>
                <c:pt idx="16">
                  <c:v>3.4949227688771751</c:v>
                </c:pt>
                <c:pt idx="17">
                  <c:v>3.5142061632259827</c:v>
                </c:pt>
                <c:pt idx="18">
                  <c:v>3.5334895745374255</c:v>
                </c:pt>
                <c:pt idx="19">
                  <c:v>3.5527730025625273</c:v>
                </c:pt>
                <c:pt idx="20">
                  <c:v>3.5720564470571805</c:v>
                </c:pt>
                <c:pt idx="21">
                  <c:v>3.5913399077820212</c:v>
                </c:pt>
                <c:pt idx="22">
                  <c:v>3.6106233845023219</c:v>
                </c:pt>
                <c:pt idx="23">
                  <c:v>3.6299068769878722</c:v>
                </c:pt>
                <c:pt idx="24">
                  <c:v>3.6491903850128757</c:v>
                </c:pt>
                <c:pt idx="25">
                  <c:v>3.6684739083558404</c:v>
                </c:pt>
                <c:pt idx="26">
                  <c:v>3.6877574467994783</c:v>
                </c:pt>
                <c:pt idx="27">
                  <c:v>3.707041000130606</c:v>
                </c:pt>
                <c:pt idx="28">
                  <c:v>3.7263245681400479</c:v>
                </c:pt>
                <c:pt idx="29">
                  <c:v>3.7456081506225405</c:v>
                </c:pt>
                <c:pt idx="30">
                  <c:v>3.7648917473766423</c:v>
                </c:pt>
                <c:pt idx="31">
                  <c:v>3.7841753582046449</c:v>
                </c:pt>
                <c:pt idx="32">
                  <c:v>3.8034589829124874</c:v>
                </c:pt>
                <c:pt idx="33">
                  <c:v>3.8227426213096698</c:v>
                </c:pt>
                <c:pt idx="34">
                  <c:v>3.8420262732091754</c:v>
                </c:pt>
                <c:pt idx="35">
                  <c:v>3.8613099384273877</c:v>
                </c:pt>
                <c:pt idx="36">
                  <c:v>3.8805936167840147</c:v>
                </c:pt>
                <c:pt idx="37">
                  <c:v>3.8998773081020142</c:v>
                </c:pt>
                <c:pt idx="38">
                  <c:v>3.9191610122075198</c:v>
                </c:pt>
                <c:pt idx="39">
                  <c:v>3.9384447289297704</c:v>
                </c:pt>
                <c:pt idx="40">
                  <c:v>3.957728458101041</c:v>
                </c:pt>
                <c:pt idx="41">
                  <c:v>3.977012199556575</c:v>
                </c:pt>
                <c:pt idx="42">
                  <c:v>3.9962959531345179</c:v>
                </c:pt>
                <c:pt idx="43">
                  <c:v>4.0155797186758555</c:v>
                </c:pt>
                <c:pt idx="44">
                  <c:v>4.0348634960243501</c:v>
                </c:pt>
                <c:pt idx="45">
                  <c:v>4.0541472850264793</c:v>
                </c:pt>
                <c:pt idx="46">
                  <c:v>4.0734310855313804</c:v>
                </c:pt>
                <c:pt idx="47">
                  <c:v>4.0927148973907883</c:v>
                </c:pt>
                <c:pt idx="48">
                  <c:v>4.1119987204589847</c:v>
                </c:pt>
                <c:pt idx="49">
                  <c:v>4.1312825545927376</c:v>
                </c:pt>
                <c:pt idx="50">
                  <c:v>4.1505663996512547</c:v>
                </c:pt>
                <c:pt idx="51">
                  <c:v>4.1698502554961268</c:v>
                </c:pt>
                <c:pt idx="52">
                  <c:v>4.1891341219912794</c:v>
                </c:pt>
                <c:pt idx="53">
                  <c:v>4.2084179990029229</c:v>
                </c:pt>
                <c:pt idx="54">
                  <c:v>4.2277018863995055</c:v>
                </c:pt>
                <c:pt idx="55">
                  <c:v>4.2469857840516667</c:v>
                </c:pt>
                <c:pt idx="56">
                  <c:v>4.2662696918321892</c:v>
                </c:pt>
                <c:pt idx="57">
                  <c:v>4.2855536096159588</c:v>
                </c:pt>
                <c:pt idx="58">
                  <c:v>4.3048375372799175</c:v>
                </c:pt>
                <c:pt idx="59">
                  <c:v>4.3241214747030225</c:v>
                </c:pt>
                <c:pt idx="60">
                  <c:v>4.3434054217662039</c:v>
                </c:pt>
                <c:pt idx="61">
                  <c:v>4.3626893783523295</c:v>
                </c:pt>
                <c:pt idx="62">
                  <c:v>4.3819733443461564</c:v>
                </c:pt>
                <c:pt idx="63">
                  <c:v>4.4012573196343014</c:v>
                </c:pt>
                <c:pt idx="64">
                  <c:v>4.4205413041052015</c:v>
                </c:pt>
                <c:pt idx="65">
                  <c:v>4.4398252976490724</c:v>
                </c:pt>
                <c:pt idx="66">
                  <c:v>4.4591093001578814</c:v>
                </c:pt>
                <c:pt idx="67">
                  <c:v>4.4783933115253038</c:v>
                </c:pt>
                <c:pt idx="68">
                  <c:v>4.497677331646698</c:v>
                </c:pt>
                <c:pt idx="69">
                  <c:v>4.5169613604190637</c:v>
                </c:pt>
                <c:pt idx="70">
                  <c:v>4.5362453977410153</c:v>
                </c:pt>
                <c:pt idx="71">
                  <c:v>4.5555294435127509</c:v>
                </c:pt>
                <c:pt idx="72">
                  <c:v>4.5748134976360166</c:v>
                </c:pt>
                <c:pt idx="73">
                  <c:v>4.5940975600140801</c:v>
                </c:pt>
                <c:pt idx="74">
                  <c:v>4.613381630551701</c:v>
                </c:pt>
                <c:pt idx="75">
                  <c:v>4.632665709155102</c:v>
                </c:pt>
                <c:pt idx="76">
                  <c:v>4.6519497957319382</c:v>
                </c:pt>
                <c:pt idx="77">
                  <c:v>4.6712338901912753</c:v>
                </c:pt>
                <c:pt idx="78">
                  <c:v>4.6905179924435583</c:v>
                </c:pt>
                <c:pt idx="79">
                  <c:v>4.7098021024005838</c:v>
                </c:pt>
                <c:pt idx="80">
                  <c:v>4.7290862199754811</c:v>
                </c:pt>
                <c:pt idx="81">
                  <c:v>4.7483703450826811</c:v>
                </c:pt>
                <c:pt idx="82">
                  <c:v>4.7676544776378948</c:v>
                </c:pt>
                <c:pt idx="83">
                  <c:v>4.7869386175580892</c:v>
                </c:pt>
                <c:pt idx="84">
                  <c:v>4.8001907001047117</c:v>
                </c:pt>
                <c:pt idx="85">
                  <c:v>4.8183474792016794</c:v>
                </c:pt>
                <c:pt idx="86">
                  <c:v>4.8365091967222007</c:v>
                </c:pt>
                <c:pt idx="87">
                  <c:v>4.8546757008204597</c:v>
                </c:pt>
                <c:pt idx="88">
                  <c:v>4.8728468465858779</c:v>
                </c:pt>
                <c:pt idx="89">
                  <c:v>4.8910224956308967</c:v>
                </c:pt>
                <c:pt idx="90">
                  <c:v>4.9092025157090298</c:v>
                </c:pt>
                <c:pt idx="91">
                  <c:v>4.9273867803605267</c:v>
                </c:pt>
                <c:pt idx="92">
                  <c:v>4.9455751685832849</c:v>
                </c:pt>
                <c:pt idx="93">
                  <c:v>4.9637675645268695</c:v>
                </c:pt>
                <c:pt idx="94">
                  <c:v>4.9819638572077052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5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5</c:v>
                </c:pt>
                <c:pt idx="162">
                  <c:v>5</c:v>
                </c:pt>
                <c:pt idx="163">
                  <c:v>5</c:v>
                </c:pt>
                <c:pt idx="164">
                  <c:v>5</c:v>
                </c:pt>
                <c:pt idx="165">
                  <c:v>5</c:v>
                </c:pt>
                <c:pt idx="166">
                  <c:v>5</c:v>
                </c:pt>
                <c:pt idx="167">
                  <c:v>5</c:v>
                </c:pt>
                <c:pt idx="168">
                  <c:v>5</c:v>
                </c:pt>
                <c:pt idx="169">
                  <c:v>5</c:v>
                </c:pt>
                <c:pt idx="170">
                  <c:v>5</c:v>
                </c:pt>
                <c:pt idx="171">
                  <c:v>5</c:v>
                </c:pt>
                <c:pt idx="172">
                  <c:v>5</c:v>
                </c:pt>
                <c:pt idx="173">
                  <c:v>5</c:v>
                </c:pt>
                <c:pt idx="174">
                  <c:v>5</c:v>
                </c:pt>
                <c:pt idx="175">
                  <c:v>5</c:v>
                </c:pt>
                <c:pt idx="176">
                  <c:v>5</c:v>
                </c:pt>
                <c:pt idx="177">
                  <c:v>5</c:v>
                </c:pt>
                <c:pt idx="178">
                  <c:v>5</c:v>
                </c:pt>
                <c:pt idx="179">
                  <c:v>5</c:v>
                </c:pt>
                <c:pt idx="180">
                  <c:v>5</c:v>
                </c:pt>
                <c:pt idx="181">
                  <c:v>5</c:v>
                </c:pt>
                <c:pt idx="182">
                  <c:v>5</c:v>
                </c:pt>
                <c:pt idx="183">
                  <c:v>5</c:v>
                </c:pt>
                <c:pt idx="184">
                  <c:v>5</c:v>
                </c:pt>
                <c:pt idx="185">
                  <c:v>5</c:v>
                </c:pt>
                <c:pt idx="186">
                  <c:v>5</c:v>
                </c:pt>
                <c:pt idx="187">
                  <c:v>5</c:v>
                </c:pt>
                <c:pt idx="188">
                  <c:v>5</c:v>
                </c:pt>
                <c:pt idx="189">
                  <c:v>5</c:v>
                </c:pt>
                <c:pt idx="190">
                  <c:v>5</c:v>
                </c:pt>
                <c:pt idx="191">
                  <c:v>5</c:v>
                </c:pt>
                <c:pt idx="192">
                  <c:v>5</c:v>
                </c:pt>
                <c:pt idx="193">
                  <c:v>5</c:v>
                </c:pt>
                <c:pt idx="194">
                  <c:v>5</c:v>
                </c:pt>
                <c:pt idx="195">
                  <c:v>5</c:v>
                </c:pt>
                <c:pt idx="196">
                  <c:v>5</c:v>
                </c:pt>
                <c:pt idx="197">
                  <c:v>5</c:v>
                </c:pt>
                <c:pt idx="198">
                  <c:v>5</c:v>
                </c:pt>
                <c:pt idx="199">
                  <c:v>5</c:v>
                </c:pt>
                <c:pt idx="200">
                  <c:v>5</c:v>
                </c:pt>
                <c:pt idx="201">
                  <c:v>5</c:v>
                </c:pt>
                <c:pt idx="202">
                  <c:v>5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5</c:v>
                </c:pt>
                <c:pt idx="209">
                  <c:v>5</c:v>
                </c:pt>
                <c:pt idx="210">
                  <c:v>5</c:v>
                </c:pt>
                <c:pt idx="211">
                  <c:v>5</c:v>
                </c:pt>
                <c:pt idx="212">
                  <c:v>5</c:v>
                </c:pt>
                <c:pt idx="213">
                  <c:v>5</c:v>
                </c:pt>
                <c:pt idx="214">
                  <c:v>5</c:v>
                </c:pt>
                <c:pt idx="215">
                  <c:v>5</c:v>
                </c:pt>
                <c:pt idx="216">
                  <c:v>5</c:v>
                </c:pt>
                <c:pt idx="217">
                  <c:v>5</c:v>
                </c:pt>
                <c:pt idx="218">
                  <c:v>5</c:v>
                </c:pt>
                <c:pt idx="219">
                  <c:v>5</c:v>
                </c:pt>
                <c:pt idx="220">
                  <c:v>5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5</c:v>
                </c:pt>
                <c:pt idx="233">
                  <c:v>5</c:v>
                </c:pt>
                <c:pt idx="234">
                  <c:v>5</c:v>
                </c:pt>
                <c:pt idx="235">
                  <c:v>5</c:v>
                </c:pt>
                <c:pt idx="236">
                  <c:v>5</c:v>
                </c:pt>
                <c:pt idx="237">
                  <c:v>5</c:v>
                </c:pt>
                <c:pt idx="238">
                  <c:v>5</c:v>
                </c:pt>
                <c:pt idx="239">
                  <c:v>5</c:v>
                </c:pt>
                <c:pt idx="240">
                  <c:v>5</c:v>
                </c:pt>
                <c:pt idx="241">
                  <c:v>5</c:v>
                </c:pt>
                <c:pt idx="242">
                  <c:v>5</c:v>
                </c:pt>
                <c:pt idx="243">
                  <c:v>5</c:v>
                </c:pt>
                <c:pt idx="244">
                  <c:v>5</c:v>
                </c:pt>
                <c:pt idx="245">
                  <c:v>5</c:v>
                </c:pt>
                <c:pt idx="246">
                  <c:v>5</c:v>
                </c:pt>
                <c:pt idx="247">
                  <c:v>5</c:v>
                </c:pt>
                <c:pt idx="248">
                  <c:v>5</c:v>
                </c:pt>
                <c:pt idx="249">
                  <c:v>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'51285_Duty'!$X$128</c:f>
              <c:strCache>
                <c:ptCount val="1"/>
                <c:pt idx="0">
                  <c:v>51225_300k (typ)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'51285_Duty'!$B$129:$B$378</c:f>
              <c:numCache>
                <c:formatCode>0.00_);[Red]\(0.00\)</c:formatCode>
                <c:ptCount val="250"/>
                <c:pt idx="0">
                  <c:v>3.5</c:v>
                </c:pt>
                <c:pt idx="1">
                  <c:v>3.52</c:v>
                </c:pt>
                <c:pt idx="2">
                  <c:v>3.54</c:v>
                </c:pt>
                <c:pt idx="3">
                  <c:v>3.56</c:v>
                </c:pt>
                <c:pt idx="4">
                  <c:v>3.58</c:v>
                </c:pt>
                <c:pt idx="5">
                  <c:v>3.6</c:v>
                </c:pt>
                <c:pt idx="6">
                  <c:v>3.62</c:v>
                </c:pt>
                <c:pt idx="7">
                  <c:v>3.64</c:v>
                </c:pt>
                <c:pt idx="8">
                  <c:v>3.66</c:v>
                </c:pt>
                <c:pt idx="9">
                  <c:v>3.68</c:v>
                </c:pt>
                <c:pt idx="10">
                  <c:v>3.7</c:v>
                </c:pt>
                <c:pt idx="11">
                  <c:v>3.72</c:v>
                </c:pt>
                <c:pt idx="12">
                  <c:v>3.74</c:v>
                </c:pt>
                <c:pt idx="13">
                  <c:v>3.7600000000000002</c:v>
                </c:pt>
                <c:pt idx="14">
                  <c:v>3.7800000000000002</c:v>
                </c:pt>
                <c:pt idx="15">
                  <c:v>3.8000000000000003</c:v>
                </c:pt>
                <c:pt idx="16">
                  <c:v>3.8200000000000003</c:v>
                </c:pt>
                <c:pt idx="17">
                  <c:v>3.8400000000000003</c:v>
                </c:pt>
                <c:pt idx="18">
                  <c:v>3.8600000000000003</c:v>
                </c:pt>
                <c:pt idx="19">
                  <c:v>3.8800000000000003</c:v>
                </c:pt>
                <c:pt idx="20">
                  <c:v>3.9000000000000004</c:v>
                </c:pt>
                <c:pt idx="21">
                  <c:v>3.9200000000000004</c:v>
                </c:pt>
                <c:pt idx="22">
                  <c:v>3.9400000000000004</c:v>
                </c:pt>
                <c:pt idx="23">
                  <c:v>3.9600000000000004</c:v>
                </c:pt>
                <c:pt idx="24">
                  <c:v>3.9800000000000004</c:v>
                </c:pt>
                <c:pt idx="25">
                  <c:v>4</c:v>
                </c:pt>
                <c:pt idx="26">
                  <c:v>4.0199999999999996</c:v>
                </c:pt>
                <c:pt idx="27">
                  <c:v>4.0399999999999991</c:v>
                </c:pt>
                <c:pt idx="28">
                  <c:v>4.0599999999999987</c:v>
                </c:pt>
                <c:pt idx="29">
                  <c:v>4.0799999999999983</c:v>
                </c:pt>
                <c:pt idx="30">
                  <c:v>4.0999999999999979</c:v>
                </c:pt>
                <c:pt idx="31">
                  <c:v>4.1199999999999974</c:v>
                </c:pt>
                <c:pt idx="32">
                  <c:v>4.139999999999997</c:v>
                </c:pt>
                <c:pt idx="33">
                  <c:v>4.1599999999999966</c:v>
                </c:pt>
                <c:pt idx="34">
                  <c:v>4.1799999999999962</c:v>
                </c:pt>
                <c:pt idx="35">
                  <c:v>4.1999999999999957</c:v>
                </c:pt>
                <c:pt idx="36">
                  <c:v>4.2199999999999953</c:v>
                </c:pt>
                <c:pt idx="37">
                  <c:v>4.2399999999999949</c:v>
                </c:pt>
                <c:pt idx="38">
                  <c:v>4.2599999999999945</c:v>
                </c:pt>
                <c:pt idx="39">
                  <c:v>4.279999999999994</c:v>
                </c:pt>
                <c:pt idx="40">
                  <c:v>4.2999999999999936</c:v>
                </c:pt>
                <c:pt idx="41">
                  <c:v>4.3199999999999932</c:v>
                </c:pt>
                <c:pt idx="42">
                  <c:v>4.3399999999999928</c:v>
                </c:pt>
                <c:pt idx="43">
                  <c:v>4.3599999999999923</c:v>
                </c:pt>
                <c:pt idx="44">
                  <c:v>4.3799999999999919</c:v>
                </c:pt>
                <c:pt idx="45">
                  <c:v>4.3999999999999915</c:v>
                </c:pt>
                <c:pt idx="46">
                  <c:v>4.419999999999991</c:v>
                </c:pt>
                <c:pt idx="47">
                  <c:v>4.4399999999999906</c:v>
                </c:pt>
                <c:pt idx="48">
                  <c:v>4.4599999999999902</c:v>
                </c:pt>
                <c:pt idx="49">
                  <c:v>4.4799999999999898</c:v>
                </c:pt>
                <c:pt idx="50">
                  <c:v>4.4999999999999893</c:v>
                </c:pt>
                <c:pt idx="51">
                  <c:v>4.5199999999999889</c:v>
                </c:pt>
                <c:pt idx="52">
                  <c:v>4.5399999999999885</c:v>
                </c:pt>
                <c:pt idx="53">
                  <c:v>4.5599999999999881</c:v>
                </c:pt>
                <c:pt idx="54">
                  <c:v>4.5799999999999876</c:v>
                </c:pt>
                <c:pt idx="55">
                  <c:v>4.5999999999999872</c:v>
                </c:pt>
                <c:pt idx="56">
                  <c:v>4.6199999999999868</c:v>
                </c:pt>
                <c:pt idx="57">
                  <c:v>4.6399999999999864</c:v>
                </c:pt>
                <c:pt idx="58">
                  <c:v>4.6599999999999859</c:v>
                </c:pt>
                <c:pt idx="59">
                  <c:v>4.6799999999999855</c:v>
                </c:pt>
                <c:pt idx="60">
                  <c:v>4.6999999999999851</c:v>
                </c:pt>
                <c:pt idx="61">
                  <c:v>4.7199999999999847</c:v>
                </c:pt>
                <c:pt idx="62">
                  <c:v>4.7399999999999842</c:v>
                </c:pt>
                <c:pt idx="63">
                  <c:v>4.7599999999999838</c:v>
                </c:pt>
                <c:pt idx="64">
                  <c:v>4.7799999999999834</c:v>
                </c:pt>
                <c:pt idx="65">
                  <c:v>4.7999999999999829</c:v>
                </c:pt>
                <c:pt idx="66">
                  <c:v>4.8199999999999825</c:v>
                </c:pt>
                <c:pt idx="67">
                  <c:v>4.8399999999999821</c:v>
                </c:pt>
                <c:pt idx="68">
                  <c:v>4.8599999999999817</c:v>
                </c:pt>
                <c:pt idx="69">
                  <c:v>4.8799999999999812</c:v>
                </c:pt>
                <c:pt idx="70">
                  <c:v>4.8999999999999808</c:v>
                </c:pt>
                <c:pt idx="71">
                  <c:v>4.9199999999999804</c:v>
                </c:pt>
                <c:pt idx="72">
                  <c:v>4.93999999999998</c:v>
                </c:pt>
                <c:pt idx="73">
                  <c:v>4.9599999999999795</c:v>
                </c:pt>
                <c:pt idx="74">
                  <c:v>4.9799999999999791</c:v>
                </c:pt>
                <c:pt idx="75">
                  <c:v>4.9999999999999787</c:v>
                </c:pt>
                <c:pt idx="76">
                  <c:v>5.0199999999999783</c:v>
                </c:pt>
                <c:pt idx="77">
                  <c:v>5.0399999999999778</c:v>
                </c:pt>
                <c:pt idx="78">
                  <c:v>5.0599999999999774</c:v>
                </c:pt>
                <c:pt idx="79">
                  <c:v>5.079999999999977</c:v>
                </c:pt>
                <c:pt idx="80">
                  <c:v>5.0999999999999766</c:v>
                </c:pt>
                <c:pt idx="81">
                  <c:v>5.1199999999999761</c:v>
                </c:pt>
                <c:pt idx="82">
                  <c:v>5.1399999999999757</c:v>
                </c:pt>
                <c:pt idx="83">
                  <c:v>5.1599999999999753</c:v>
                </c:pt>
                <c:pt idx="84">
                  <c:v>5.1799999999999748</c:v>
                </c:pt>
                <c:pt idx="85">
                  <c:v>5.1999999999999744</c:v>
                </c:pt>
                <c:pt idx="86">
                  <c:v>5.219999999999974</c:v>
                </c:pt>
                <c:pt idx="87">
                  <c:v>5.2399999999999736</c:v>
                </c:pt>
                <c:pt idx="88">
                  <c:v>5.2599999999999731</c:v>
                </c:pt>
                <c:pt idx="89">
                  <c:v>5.2799999999999727</c:v>
                </c:pt>
                <c:pt idx="90">
                  <c:v>5.2999999999999723</c:v>
                </c:pt>
                <c:pt idx="91">
                  <c:v>5.3199999999999719</c:v>
                </c:pt>
                <c:pt idx="92">
                  <c:v>5.3399999999999714</c:v>
                </c:pt>
                <c:pt idx="93">
                  <c:v>5.359999999999971</c:v>
                </c:pt>
                <c:pt idx="94">
                  <c:v>5.3799999999999706</c:v>
                </c:pt>
                <c:pt idx="95">
                  <c:v>5.3999999999999702</c:v>
                </c:pt>
                <c:pt idx="96">
                  <c:v>5.4199999999999697</c:v>
                </c:pt>
                <c:pt idx="97">
                  <c:v>5.4399999999999693</c:v>
                </c:pt>
                <c:pt idx="98">
                  <c:v>5.4599999999999689</c:v>
                </c:pt>
                <c:pt idx="99">
                  <c:v>5.4799999999999685</c:v>
                </c:pt>
                <c:pt idx="100">
                  <c:v>5.499999999999968</c:v>
                </c:pt>
                <c:pt idx="101">
                  <c:v>5.5199999999999676</c:v>
                </c:pt>
                <c:pt idx="102">
                  <c:v>5.5399999999999672</c:v>
                </c:pt>
                <c:pt idx="103">
                  <c:v>5.5599999999999667</c:v>
                </c:pt>
                <c:pt idx="104">
                  <c:v>5.5799999999999663</c:v>
                </c:pt>
                <c:pt idx="105">
                  <c:v>5.5999999999999659</c:v>
                </c:pt>
                <c:pt idx="106">
                  <c:v>5.6199999999999655</c:v>
                </c:pt>
                <c:pt idx="107">
                  <c:v>5.639999999999965</c:v>
                </c:pt>
                <c:pt idx="108">
                  <c:v>5.6599999999999646</c:v>
                </c:pt>
                <c:pt idx="109">
                  <c:v>5.6799999999999642</c:v>
                </c:pt>
                <c:pt idx="110">
                  <c:v>5.6999999999999638</c:v>
                </c:pt>
                <c:pt idx="111">
                  <c:v>5.7199999999999633</c:v>
                </c:pt>
                <c:pt idx="112">
                  <c:v>5.7399999999999629</c:v>
                </c:pt>
                <c:pt idx="113">
                  <c:v>5.7599999999999625</c:v>
                </c:pt>
                <c:pt idx="114">
                  <c:v>5.7799999999999621</c:v>
                </c:pt>
                <c:pt idx="115">
                  <c:v>5.7999999999999616</c:v>
                </c:pt>
                <c:pt idx="116">
                  <c:v>5.8199999999999612</c:v>
                </c:pt>
                <c:pt idx="117">
                  <c:v>5.8399999999999608</c:v>
                </c:pt>
                <c:pt idx="118">
                  <c:v>5.8599999999999604</c:v>
                </c:pt>
                <c:pt idx="119">
                  <c:v>5.8799999999999599</c:v>
                </c:pt>
                <c:pt idx="120">
                  <c:v>5.8999999999999595</c:v>
                </c:pt>
                <c:pt idx="121">
                  <c:v>5.9199999999999591</c:v>
                </c:pt>
                <c:pt idx="122">
                  <c:v>5.9399999999999586</c:v>
                </c:pt>
                <c:pt idx="123">
                  <c:v>5.9599999999999582</c:v>
                </c:pt>
                <c:pt idx="124">
                  <c:v>5.9799999999999578</c:v>
                </c:pt>
                <c:pt idx="125">
                  <c:v>5.9999999999999574</c:v>
                </c:pt>
                <c:pt idx="126">
                  <c:v>6.0199999999999569</c:v>
                </c:pt>
                <c:pt idx="127">
                  <c:v>6.0399999999999565</c:v>
                </c:pt>
                <c:pt idx="128">
                  <c:v>6.0599999999999561</c:v>
                </c:pt>
                <c:pt idx="129">
                  <c:v>6.0799999999999557</c:v>
                </c:pt>
                <c:pt idx="130">
                  <c:v>6.0999999999999552</c:v>
                </c:pt>
                <c:pt idx="131">
                  <c:v>6.1199999999999548</c:v>
                </c:pt>
                <c:pt idx="132">
                  <c:v>6.1399999999999544</c:v>
                </c:pt>
                <c:pt idx="133">
                  <c:v>6.159999999999954</c:v>
                </c:pt>
                <c:pt idx="134">
                  <c:v>6.1799999999999535</c:v>
                </c:pt>
                <c:pt idx="135">
                  <c:v>6.1999999999999531</c:v>
                </c:pt>
                <c:pt idx="136">
                  <c:v>6.2199999999999527</c:v>
                </c:pt>
                <c:pt idx="137">
                  <c:v>6.2399999999999523</c:v>
                </c:pt>
                <c:pt idx="138">
                  <c:v>6.2599999999999518</c:v>
                </c:pt>
                <c:pt idx="139">
                  <c:v>6.2799999999999514</c:v>
                </c:pt>
                <c:pt idx="140">
                  <c:v>6.299999999999951</c:v>
                </c:pt>
                <c:pt idx="141">
                  <c:v>6.3199999999999505</c:v>
                </c:pt>
                <c:pt idx="142">
                  <c:v>6.3399999999999501</c:v>
                </c:pt>
                <c:pt idx="143">
                  <c:v>6.3599999999999497</c:v>
                </c:pt>
                <c:pt idx="144">
                  <c:v>6.3799999999999493</c:v>
                </c:pt>
                <c:pt idx="145">
                  <c:v>6.3999999999999488</c:v>
                </c:pt>
                <c:pt idx="146">
                  <c:v>6.4199999999999484</c:v>
                </c:pt>
                <c:pt idx="147">
                  <c:v>6.439999999999948</c:v>
                </c:pt>
                <c:pt idx="148">
                  <c:v>6.4599999999999476</c:v>
                </c:pt>
                <c:pt idx="149">
                  <c:v>6.4799999999999471</c:v>
                </c:pt>
                <c:pt idx="150">
                  <c:v>6.4999999999999467</c:v>
                </c:pt>
                <c:pt idx="151">
                  <c:v>6.5199999999999463</c:v>
                </c:pt>
                <c:pt idx="152">
                  <c:v>6.5399999999999459</c:v>
                </c:pt>
                <c:pt idx="153">
                  <c:v>6.5599999999999454</c:v>
                </c:pt>
                <c:pt idx="154">
                  <c:v>6.579999999999945</c:v>
                </c:pt>
                <c:pt idx="155">
                  <c:v>6.5999999999999446</c:v>
                </c:pt>
                <c:pt idx="156">
                  <c:v>6.6199999999999442</c:v>
                </c:pt>
                <c:pt idx="157">
                  <c:v>6.6399999999999437</c:v>
                </c:pt>
                <c:pt idx="158">
                  <c:v>6.6599999999999433</c:v>
                </c:pt>
                <c:pt idx="159">
                  <c:v>6.6799999999999429</c:v>
                </c:pt>
                <c:pt idx="160">
                  <c:v>6.6999999999999424</c:v>
                </c:pt>
                <c:pt idx="161">
                  <c:v>6.719999999999942</c:v>
                </c:pt>
                <c:pt idx="162">
                  <c:v>6.7399999999999416</c:v>
                </c:pt>
                <c:pt idx="163">
                  <c:v>6.7599999999999412</c:v>
                </c:pt>
                <c:pt idx="164">
                  <c:v>6.7799999999999407</c:v>
                </c:pt>
                <c:pt idx="165">
                  <c:v>6.7999999999999403</c:v>
                </c:pt>
                <c:pt idx="166">
                  <c:v>6.8199999999999399</c:v>
                </c:pt>
                <c:pt idx="167">
                  <c:v>6.8399999999999395</c:v>
                </c:pt>
                <c:pt idx="168">
                  <c:v>6.859999999999939</c:v>
                </c:pt>
                <c:pt idx="169">
                  <c:v>6.8799999999999386</c:v>
                </c:pt>
                <c:pt idx="170">
                  <c:v>6.8999999999999382</c:v>
                </c:pt>
                <c:pt idx="171">
                  <c:v>6.9199999999999378</c:v>
                </c:pt>
                <c:pt idx="172">
                  <c:v>6.9399999999999373</c:v>
                </c:pt>
                <c:pt idx="173">
                  <c:v>6.9599999999999369</c:v>
                </c:pt>
                <c:pt idx="174">
                  <c:v>6.9799999999999365</c:v>
                </c:pt>
                <c:pt idx="175">
                  <c:v>6.9999999999999361</c:v>
                </c:pt>
                <c:pt idx="176">
                  <c:v>7.0199999999999356</c:v>
                </c:pt>
                <c:pt idx="177">
                  <c:v>7.0399999999999352</c:v>
                </c:pt>
                <c:pt idx="178">
                  <c:v>7.0599999999999348</c:v>
                </c:pt>
                <c:pt idx="179">
                  <c:v>7.0799999999999343</c:v>
                </c:pt>
                <c:pt idx="180">
                  <c:v>7.0999999999999339</c:v>
                </c:pt>
                <c:pt idx="181">
                  <c:v>7.1199999999999335</c:v>
                </c:pt>
                <c:pt idx="182">
                  <c:v>7.1399999999999331</c:v>
                </c:pt>
                <c:pt idx="183">
                  <c:v>7.1599999999999326</c:v>
                </c:pt>
                <c:pt idx="184">
                  <c:v>7.1799999999999322</c:v>
                </c:pt>
                <c:pt idx="185">
                  <c:v>7.1999999999999318</c:v>
                </c:pt>
                <c:pt idx="186">
                  <c:v>7.2199999999999314</c:v>
                </c:pt>
                <c:pt idx="187">
                  <c:v>7.2399999999999309</c:v>
                </c:pt>
                <c:pt idx="188">
                  <c:v>7.2599999999999305</c:v>
                </c:pt>
                <c:pt idx="189">
                  <c:v>7.2799999999999301</c:v>
                </c:pt>
                <c:pt idx="190">
                  <c:v>7.2999999999999297</c:v>
                </c:pt>
                <c:pt idx="191">
                  <c:v>7.3199999999999292</c:v>
                </c:pt>
                <c:pt idx="192">
                  <c:v>7.3399999999999288</c:v>
                </c:pt>
                <c:pt idx="193">
                  <c:v>7.3599999999999284</c:v>
                </c:pt>
                <c:pt idx="194">
                  <c:v>7.379999999999928</c:v>
                </c:pt>
                <c:pt idx="195">
                  <c:v>7.3999999999999275</c:v>
                </c:pt>
                <c:pt idx="196">
                  <c:v>7.4199999999999271</c:v>
                </c:pt>
                <c:pt idx="197">
                  <c:v>7.4399999999999267</c:v>
                </c:pt>
                <c:pt idx="198">
                  <c:v>7.4599999999999262</c:v>
                </c:pt>
                <c:pt idx="199">
                  <c:v>7.4799999999999258</c:v>
                </c:pt>
                <c:pt idx="200">
                  <c:v>7.4999999999999254</c:v>
                </c:pt>
                <c:pt idx="201">
                  <c:v>7.519999999999925</c:v>
                </c:pt>
                <c:pt idx="202">
                  <c:v>7.5399999999999245</c:v>
                </c:pt>
                <c:pt idx="203">
                  <c:v>7.5599999999999241</c:v>
                </c:pt>
                <c:pt idx="204">
                  <c:v>7.5799999999999237</c:v>
                </c:pt>
                <c:pt idx="205">
                  <c:v>7.5999999999999233</c:v>
                </c:pt>
                <c:pt idx="206">
                  <c:v>7.6199999999999228</c:v>
                </c:pt>
                <c:pt idx="207">
                  <c:v>7.6399999999999224</c:v>
                </c:pt>
                <c:pt idx="208">
                  <c:v>7.659999999999922</c:v>
                </c:pt>
                <c:pt idx="209">
                  <c:v>7.6799999999999216</c:v>
                </c:pt>
                <c:pt idx="210">
                  <c:v>7.6999999999999211</c:v>
                </c:pt>
                <c:pt idx="211">
                  <c:v>7.7199999999999207</c:v>
                </c:pt>
                <c:pt idx="212">
                  <c:v>7.7399999999999203</c:v>
                </c:pt>
                <c:pt idx="213">
                  <c:v>7.7599999999999199</c:v>
                </c:pt>
                <c:pt idx="214">
                  <c:v>7.7799999999999194</c:v>
                </c:pt>
                <c:pt idx="215">
                  <c:v>7.799999999999919</c:v>
                </c:pt>
                <c:pt idx="216">
                  <c:v>7.8199999999999186</c:v>
                </c:pt>
                <c:pt idx="217">
                  <c:v>7.8399999999999181</c:v>
                </c:pt>
                <c:pt idx="218">
                  <c:v>7.8599999999999177</c:v>
                </c:pt>
                <c:pt idx="219">
                  <c:v>7.8799999999999173</c:v>
                </c:pt>
                <c:pt idx="220">
                  <c:v>7.8999999999999169</c:v>
                </c:pt>
                <c:pt idx="221">
                  <c:v>7.9199999999999164</c:v>
                </c:pt>
                <c:pt idx="222">
                  <c:v>7.939999999999916</c:v>
                </c:pt>
                <c:pt idx="223">
                  <c:v>7.9599999999999156</c:v>
                </c:pt>
                <c:pt idx="224">
                  <c:v>7.9799999999999152</c:v>
                </c:pt>
                <c:pt idx="225">
                  <c:v>7.9999999999999147</c:v>
                </c:pt>
                <c:pt idx="226">
                  <c:v>8.4999999999999147</c:v>
                </c:pt>
                <c:pt idx="227">
                  <c:v>8.9999999999999147</c:v>
                </c:pt>
                <c:pt idx="228">
                  <c:v>9.4999999999999147</c:v>
                </c:pt>
                <c:pt idx="229">
                  <c:v>9.9999999999999147</c:v>
                </c:pt>
                <c:pt idx="230">
                  <c:v>10.499999999999915</c:v>
                </c:pt>
                <c:pt idx="231">
                  <c:v>10.999999999999915</c:v>
                </c:pt>
                <c:pt idx="232">
                  <c:v>11.499999999999915</c:v>
                </c:pt>
                <c:pt idx="233">
                  <c:v>11.999999999999915</c:v>
                </c:pt>
                <c:pt idx="234">
                  <c:v>12.499999999999915</c:v>
                </c:pt>
                <c:pt idx="235">
                  <c:v>12.999999999999915</c:v>
                </c:pt>
                <c:pt idx="236">
                  <c:v>13.499999999999915</c:v>
                </c:pt>
                <c:pt idx="237">
                  <c:v>13.999999999999915</c:v>
                </c:pt>
                <c:pt idx="238">
                  <c:v>14.499999999999915</c:v>
                </c:pt>
                <c:pt idx="239">
                  <c:v>14.999999999999915</c:v>
                </c:pt>
                <c:pt idx="240">
                  <c:v>15.499999999999915</c:v>
                </c:pt>
                <c:pt idx="241">
                  <c:v>15.999999999999915</c:v>
                </c:pt>
                <c:pt idx="242">
                  <c:v>16.499999999999915</c:v>
                </c:pt>
                <c:pt idx="243">
                  <c:v>16.999999999999915</c:v>
                </c:pt>
                <c:pt idx="244">
                  <c:v>17.499999999999915</c:v>
                </c:pt>
                <c:pt idx="245">
                  <c:v>17.999999999999915</c:v>
                </c:pt>
                <c:pt idx="246">
                  <c:v>18.499999999999915</c:v>
                </c:pt>
                <c:pt idx="247">
                  <c:v>18.999999999999915</c:v>
                </c:pt>
                <c:pt idx="248">
                  <c:v>19.499999999999915</c:v>
                </c:pt>
                <c:pt idx="249">
                  <c:v>19.999999999999915</c:v>
                </c:pt>
              </c:numCache>
            </c:numRef>
          </c:xVal>
          <c:yVal>
            <c:numRef>
              <c:f>'51285_Duty'!$X$129:$X$378</c:f>
              <c:numCache>
                <c:formatCode>General</c:formatCode>
                <c:ptCount val="250"/>
                <c:pt idx="0">
                  <c:v>3.2208395612549552</c:v>
                </c:pt>
                <c:pt idx="1">
                  <c:v>3.2402011461897362</c:v>
                </c:pt>
                <c:pt idx="2">
                  <c:v>3.2595627482132512</c:v>
                </c:pt>
                <c:pt idx="3">
                  <c:v>3.2789243670563892</c:v>
                </c:pt>
                <c:pt idx="4">
                  <c:v>3.298286002455681</c:v>
                </c:pt>
                <c:pt idx="5">
                  <c:v>3.3176476541531512</c:v>
                </c:pt>
                <c:pt idx="6">
                  <c:v>3.3370093218961707</c:v>
                </c:pt>
                <c:pt idx="7">
                  <c:v>3.3563710054373224</c:v>
                </c:pt>
                <c:pt idx="8">
                  <c:v>3.3757327045342675</c:v>
                </c:pt>
                <c:pt idx="9">
                  <c:v>3.3950944189496135</c:v>
                </c:pt>
                <c:pt idx="10">
                  <c:v>3.4144561484507867</c:v>
                </c:pt>
                <c:pt idx="11">
                  <c:v>3.4338178928099157</c:v>
                </c:pt>
                <c:pt idx="12">
                  <c:v>3.453179651803707</c:v>
                </c:pt>
                <c:pt idx="13">
                  <c:v>3.4725414252133335</c:v>
                </c:pt>
                <c:pt idx="14">
                  <c:v>3.4919032128243224</c:v>
                </c:pt>
                <c:pt idx="15">
                  <c:v>3.5112650144264457</c:v>
                </c:pt>
                <c:pt idx="16">
                  <c:v>3.5306268298136181</c:v>
                </c:pt>
                <c:pt idx="17">
                  <c:v>3.5499886587837928</c:v>
                </c:pt>
                <c:pt idx="18">
                  <c:v>3.5693505011388629</c:v>
                </c:pt>
                <c:pt idx="19">
                  <c:v>3.5887123566845678</c:v>
                </c:pt>
                <c:pt idx="20">
                  <c:v>3.6080742252303977</c:v>
                </c:pt>
                <c:pt idx="21">
                  <c:v>3.6274361065895047</c:v>
                </c:pt>
                <c:pt idx="22">
                  <c:v>3.6467980005786131</c:v>
                </c:pt>
                <c:pt idx="23">
                  <c:v>3.6661599070179349</c:v>
                </c:pt>
                <c:pt idx="24">
                  <c:v>3.6855218257310907</c:v>
                </c:pt>
                <c:pt idx="25">
                  <c:v>3.7048837565450223</c:v>
                </c:pt>
                <c:pt idx="26">
                  <c:v>3.7242456992899204</c:v>
                </c:pt>
                <c:pt idx="27">
                  <c:v>3.7436076537991463</c:v>
                </c:pt>
                <c:pt idx="28">
                  <c:v>3.7629696199091573</c:v>
                </c:pt>
                <c:pt idx="29">
                  <c:v>3.7823315974594363</c:v>
                </c:pt>
                <c:pt idx="30">
                  <c:v>3.8016935862924219</c:v>
                </c:pt>
                <c:pt idx="31">
                  <c:v>3.8210555862534394</c:v>
                </c:pt>
                <c:pt idx="32">
                  <c:v>3.8404175971906356</c:v>
                </c:pt>
                <c:pt idx="33">
                  <c:v>3.8597796189549141</c:v>
                </c:pt>
                <c:pt idx="34">
                  <c:v>3.8791416513998751</c:v>
                </c:pt>
                <c:pt idx="35">
                  <c:v>3.8985036943817497</c:v>
                </c:pt>
                <c:pt idx="36">
                  <c:v>3.9178657477593477</c:v>
                </c:pt>
                <c:pt idx="37">
                  <c:v>3.937227811393992</c:v>
                </c:pt>
                <c:pt idx="38">
                  <c:v>3.9565898851494707</c:v>
                </c:pt>
                <c:pt idx="39">
                  <c:v>3.9759519688919767</c:v>
                </c:pt>
                <c:pt idx="40">
                  <c:v>3.9953140624900563</c:v>
                </c:pt>
                <c:pt idx="41">
                  <c:v>4.0146761658145591</c:v>
                </c:pt>
                <c:pt idx="42">
                  <c:v>4.0340382787385867</c:v>
                </c:pt>
                <c:pt idx="43">
                  <c:v>4.0534004011374432</c:v>
                </c:pt>
                <c:pt idx="44">
                  <c:v>4.0727625328885875</c:v>
                </c:pt>
                <c:pt idx="45">
                  <c:v>4.0921246738715862</c:v>
                </c:pt>
                <c:pt idx="46">
                  <c:v>4.1114868239680726</c:v>
                </c:pt>
                <c:pt idx="47">
                  <c:v>4.1308489830616955</c:v>
                </c:pt>
                <c:pt idx="48">
                  <c:v>4.1502111510380839</c:v>
                </c:pt>
                <c:pt idx="49">
                  <c:v>4.1695733277847982</c:v>
                </c:pt>
                <c:pt idx="50">
                  <c:v>4.1889355131912938</c:v>
                </c:pt>
                <c:pt idx="51">
                  <c:v>4.2082977071488799</c:v>
                </c:pt>
                <c:pt idx="52">
                  <c:v>4.2276599095506802</c:v>
                </c:pt>
                <c:pt idx="53">
                  <c:v>4.2470221202915974</c:v>
                </c:pt>
                <c:pt idx="54">
                  <c:v>4.2663843392682717</c:v>
                </c:pt>
                <c:pt idx="55">
                  <c:v>4.2857465663790517</c:v>
                </c:pt>
                <c:pt idx="56">
                  <c:v>4.3051088015239527</c:v>
                </c:pt>
                <c:pt idx="57">
                  <c:v>4.3244710446046248</c:v>
                </c:pt>
                <c:pt idx="58">
                  <c:v>4.3438332955243215</c:v>
                </c:pt>
                <c:pt idx="59">
                  <c:v>4.3631955541878638</c:v>
                </c:pt>
                <c:pt idx="60">
                  <c:v>4.3825578205016145</c:v>
                </c:pt>
                <c:pt idx="61">
                  <c:v>4.4019200943734376</c:v>
                </c:pt>
                <c:pt idx="62">
                  <c:v>4.4212823757126767</c:v>
                </c:pt>
                <c:pt idx="63">
                  <c:v>4.4406446644301205</c:v>
                </c:pt>
                <c:pt idx="64">
                  <c:v>4.460006960437978</c:v>
                </c:pt>
                <c:pt idx="65">
                  <c:v>4.4793692636498452</c:v>
                </c:pt>
                <c:pt idx="66">
                  <c:v>4.4987315739806837</c:v>
                </c:pt>
                <c:pt idx="67">
                  <c:v>4.5180938913467878</c:v>
                </c:pt>
                <c:pt idx="68">
                  <c:v>4.5374562156657641</c:v>
                </c:pt>
                <c:pt idx="69">
                  <c:v>4.5568185468564995</c:v>
                </c:pt>
                <c:pt idx="70">
                  <c:v>4.5761808848391441</c:v>
                </c:pt>
                <c:pt idx="71">
                  <c:v>4.5955432295350791</c:v>
                </c:pt>
                <c:pt idx="72">
                  <c:v>4.6149055808668988</c:v>
                </c:pt>
                <c:pt idx="73">
                  <c:v>4.6342679387583834</c:v>
                </c:pt>
                <c:pt idx="74">
                  <c:v>4.6536303031344799</c:v>
                </c:pt>
                <c:pt idx="75">
                  <c:v>4.6729926739212759</c:v>
                </c:pt>
                <c:pt idx="76">
                  <c:v>4.6923550510459808</c:v>
                </c:pt>
                <c:pt idx="77">
                  <c:v>4.7117174344369035</c:v>
                </c:pt>
                <c:pt idx="78">
                  <c:v>4.7310798240234311</c:v>
                </c:pt>
                <c:pt idx="79">
                  <c:v>4.750442219736013</c:v>
                </c:pt>
                <c:pt idx="80">
                  <c:v>4.7698046215061325</c:v>
                </c:pt>
                <c:pt idx="81">
                  <c:v>4.7891670292662951</c:v>
                </c:pt>
                <c:pt idx="82">
                  <c:v>4.8085294429500056</c:v>
                </c:pt>
                <c:pt idx="83">
                  <c:v>4.8278918624917546</c:v>
                </c:pt>
                <c:pt idx="84">
                  <c:v>4.842095748017992</c:v>
                </c:pt>
                <c:pt idx="85">
                  <c:v>4.8604954083076528</c:v>
                </c:pt>
                <c:pt idx="86">
                  <c:v>4.8788996930944464</c:v>
                </c:pt>
                <c:pt idx="87">
                  <c:v>4.8973084622049825</c:v>
                </c:pt>
                <c:pt idx="88">
                  <c:v>4.9157215818059257</c:v>
                </c:pt>
                <c:pt idx="89">
                  <c:v>4.9341389240286437</c:v>
                </c:pt>
                <c:pt idx="90">
                  <c:v>4.9525603666213556</c:v>
                </c:pt>
                <c:pt idx="91">
                  <c:v>4.9709857926263963</c:v>
                </c:pt>
                <c:pt idx="92">
                  <c:v>4.989415090080433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5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5</c:v>
                </c:pt>
                <c:pt idx="162">
                  <c:v>5</c:v>
                </c:pt>
                <c:pt idx="163">
                  <c:v>5</c:v>
                </c:pt>
                <c:pt idx="164">
                  <c:v>5</c:v>
                </c:pt>
                <c:pt idx="165">
                  <c:v>5</c:v>
                </c:pt>
                <c:pt idx="166">
                  <c:v>5</c:v>
                </c:pt>
                <c:pt idx="167">
                  <c:v>5</c:v>
                </c:pt>
                <c:pt idx="168">
                  <c:v>5</c:v>
                </c:pt>
                <c:pt idx="169">
                  <c:v>5</c:v>
                </c:pt>
                <c:pt idx="170">
                  <c:v>5</c:v>
                </c:pt>
                <c:pt idx="171">
                  <c:v>5</c:v>
                </c:pt>
                <c:pt idx="172">
                  <c:v>5</c:v>
                </c:pt>
                <c:pt idx="173">
                  <c:v>5</c:v>
                </c:pt>
                <c:pt idx="174">
                  <c:v>5</c:v>
                </c:pt>
                <c:pt idx="175">
                  <c:v>5</c:v>
                </c:pt>
                <c:pt idx="176">
                  <c:v>5</c:v>
                </c:pt>
                <c:pt idx="177">
                  <c:v>5</c:v>
                </c:pt>
                <c:pt idx="178">
                  <c:v>5</c:v>
                </c:pt>
                <c:pt idx="179">
                  <c:v>5</c:v>
                </c:pt>
                <c:pt idx="180">
                  <c:v>5</c:v>
                </c:pt>
                <c:pt idx="181">
                  <c:v>5</c:v>
                </c:pt>
                <c:pt idx="182">
                  <c:v>5</c:v>
                </c:pt>
                <c:pt idx="183">
                  <c:v>5</c:v>
                </c:pt>
                <c:pt idx="184">
                  <c:v>5</c:v>
                </c:pt>
                <c:pt idx="185">
                  <c:v>5</c:v>
                </c:pt>
                <c:pt idx="186">
                  <c:v>5</c:v>
                </c:pt>
                <c:pt idx="187">
                  <c:v>5</c:v>
                </c:pt>
                <c:pt idx="188">
                  <c:v>5</c:v>
                </c:pt>
                <c:pt idx="189">
                  <c:v>5</c:v>
                </c:pt>
                <c:pt idx="190">
                  <c:v>5</c:v>
                </c:pt>
                <c:pt idx="191">
                  <c:v>5</c:v>
                </c:pt>
                <c:pt idx="192">
                  <c:v>5</c:v>
                </c:pt>
                <c:pt idx="193">
                  <c:v>5</c:v>
                </c:pt>
                <c:pt idx="194">
                  <c:v>5</c:v>
                </c:pt>
                <c:pt idx="195">
                  <c:v>5</c:v>
                </c:pt>
                <c:pt idx="196">
                  <c:v>5</c:v>
                </c:pt>
                <c:pt idx="197">
                  <c:v>5</c:v>
                </c:pt>
                <c:pt idx="198">
                  <c:v>5</c:v>
                </c:pt>
                <c:pt idx="199">
                  <c:v>5</c:v>
                </c:pt>
                <c:pt idx="200">
                  <c:v>5</c:v>
                </c:pt>
                <c:pt idx="201">
                  <c:v>5</c:v>
                </c:pt>
                <c:pt idx="202">
                  <c:v>5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5</c:v>
                </c:pt>
                <c:pt idx="209">
                  <c:v>5</c:v>
                </c:pt>
                <c:pt idx="210">
                  <c:v>5</c:v>
                </c:pt>
                <c:pt idx="211">
                  <c:v>5</c:v>
                </c:pt>
                <c:pt idx="212">
                  <c:v>5</c:v>
                </c:pt>
                <c:pt idx="213">
                  <c:v>5</c:v>
                </c:pt>
                <c:pt idx="214">
                  <c:v>5</c:v>
                </c:pt>
                <c:pt idx="215">
                  <c:v>5</c:v>
                </c:pt>
                <c:pt idx="216">
                  <c:v>5</c:v>
                </c:pt>
                <c:pt idx="217">
                  <c:v>5</c:v>
                </c:pt>
                <c:pt idx="218">
                  <c:v>5</c:v>
                </c:pt>
                <c:pt idx="219">
                  <c:v>5</c:v>
                </c:pt>
                <c:pt idx="220">
                  <c:v>5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5</c:v>
                </c:pt>
                <c:pt idx="233">
                  <c:v>5</c:v>
                </c:pt>
                <c:pt idx="234">
                  <c:v>5</c:v>
                </c:pt>
                <c:pt idx="235">
                  <c:v>5</c:v>
                </c:pt>
                <c:pt idx="236">
                  <c:v>5</c:v>
                </c:pt>
                <c:pt idx="237">
                  <c:v>5</c:v>
                </c:pt>
                <c:pt idx="238">
                  <c:v>5</c:v>
                </c:pt>
                <c:pt idx="239">
                  <c:v>5</c:v>
                </c:pt>
                <c:pt idx="240">
                  <c:v>5</c:v>
                </c:pt>
                <c:pt idx="241">
                  <c:v>5</c:v>
                </c:pt>
                <c:pt idx="242">
                  <c:v>5</c:v>
                </c:pt>
                <c:pt idx="243">
                  <c:v>5</c:v>
                </c:pt>
                <c:pt idx="244">
                  <c:v>5</c:v>
                </c:pt>
                <c:pt idx="245">
                  <c:v>5</c:v>
                </c:pt>
                <c:pt idx="246">
                  <c:v>5</c:v>
                </c:pt>
                <c:pt idx="247">
                  <c:v>5</c:v>
                </c:pt>
                <c:pt idx="248">
                  <c:v>5</c:v>
                </c:pt>
                <c:pt idx="249">
                  <c:v>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'51285_Duty'!$Y$128</c:f>
              <c:strCache>
                <c:ptCount val="1"/>
                <c:pt idx="0">
                  <c:v>51225_300k (min)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'51285_Duty'!$B$129:$B$378</c:f>
              <c:numCache>
                <c:formatCode>0.00_);[Red]\(0.00\)</c:formatCode>
                <c:ptCount val="250"/>
                <c:pt idx="0">
                  <c:v>3.5</c:v>
                </c:pt>
                <c:pt idx="1">
                  <c:v>3.52</c:v>
                </c:pt>
                <c:pt idx="2">
                  <c:v>3.54</c:v>
                </c:pt>
                <c:pt idx="3">
                  <c:v>3.56</c:v>
                </c:pt>
                <c:pt idx="4">
                  <c:v>3.58</c:v>
                </c:pt>
                <c:pt idx="5">
                  <c:v>3.6</c:v>
                </c:pt>
                <c:pt idx="6">
                  <c:v>3.62</c:v>
                </c:pt>
                <c:pt idx="7">
                  <c:v>3.64</c:v>
                </c:pt>
                <c:pt idx="8">
                  <c:v>3.66</c:v>
                </c:pt>
                <c:pt idx="9">
                  <c:v>3.68</c:v>
                </c:pt>
                <c:pt idx="10">
                  <c:v>3.7</c:v>
                </c:pt>
                <c:pt idx="11">
                  <c:v>3.72</c:v>
                </c:pt>
                <c:pt idx="12">
                  <c:v>3.74</c:v>
                </c:pt>
                <c:pt idx="13">
                  <c:v>3.7600000000000002</c:v>
                </c:pt>
                <c:pt idx="14">
                  <c:v>3.7800000000000002</c:v>
                </c:pt>
                <c:pt idx="15">
                  <c:v>3.8000000000000003</c:v>
                </c:pt>
                <c:pt idx="16">
                  <c:v>3.8200000000000003</c:v>
                </c:pt>
                <c:pt idx="17">
                  <c:v>3.8400000000000003</c:v>
                </c:pt>
                <c:pt idx="18">
                  <c:v>3.8600000000000003</c:v>
                </c:pt>
                <c:pt idx="19">
                  <c:v>3.8800000000000003</c:v>
                </c:pt>
                <c:pt idx="20">
                  <c:v>3.9000000000000004</c:v>
                </c:pt>
                <c:pt idx="21">
                  <c:v>3.9200000000000004</c:v>
                </c:pt>
                <c:pt idx="22">
                  <c:v>3.9400000000000004</c:v>
                </c:pt>
                <c:pt idx="23">
                  <c:v>3.9600000000000004</c:v>
                </c:pt>
                <c:pt idx="24">
                  <c:v>3.9800000000000004</c:v>
                </c:pt>
                <c:pt idx="25">
                  <c:v>4</c:v>
                </c:pt>
                <c:pt idx="26">
                  <c:v>4.0199999999999996</c:v>
                </c:pt>
                <c:pt idx="27">
                  <c:v>4.0399999999999991</c:v>
                </c:pt>
                <c:pt idx="28">
                  <c:v>4.0599999999999987</c:v>
                </c:pt>
                <c:pt idx="29">
                  <c:v>4.0799999999999983</c:v>
                </c:pt>
                <c:pt idx="30">
                  <c:v>4.0999999999999979</c:v>
                </c:pt>
                <c:pt idx="31">
                  <c:v>4.1199999999999974</c:v>
                </c:pt>
                <c:pt idx="32">
                  <c:v>4.139999999999997</c:v>
                </c:pt>
                <c:pt idx="33">
                  <c:v>4.1599999999999966</c:v>
                </c:pt>
                <c:pt idx="34">
                  <c:v>4.1799999999999962</c:v>
                </c:pt>
                <c:pt idx="35">
                  <c:v>4.1999999999999957</c:v>
                </c:pt>
                <c:pt idx="36">
                  <c:v>4.2199999999999953</c:v>
                </c:pt>
                <c:pt idx="37">
                  <c:v>4.2399999999999949</c:v>
                </c:pt>
                <c:pt idx="38">
                  <c:v>4.2599999999999945</c:v>
                </c:pt>
                <c:pt idx="39">
                  <c:v>4.279999999999994</c:v>
                </c:pt>
                <c:pt idx="40">
                  <c:v>4.2999999999999936</c:v>
                </c:pt>
                <c:pt idx="41">
                  <c:v>4.3199999999999932</c:v>
                </c:pt>
                <c:pt idx="42">
                  <c:v>4.3399999999999928</c:v>
                </c:pt>
                <c:pt idx="43">
                  <c:v>4.3599999999999923</c:v>
                </c:pt>
                <c:pt idx="44">
                  <c:v>4.3799999999999919</c:v>
                </c:pt>
                <c:pt idx="45">
                  <c:v>4.3999999999999915</c:v>
                </c:pt>
                <c:pt idx="46">
                  <c:v>4.419999999999991</c:v>
                </c:pt>
                <c:pt idx="47">
                  <c:v>4.4399999999999906</c:v>
                </c:pt>
                <c:pt idx="48">
                  <c:v>4.4599999999999902</c:v>
                </c:pt>
                <c:pt idx="49">
                  <c:v>4.4799999999999898</c:v>
                </c:pt>
                <c:pt idx="50">
                  <c:v>4.4999999999999893</c:v>
                </c:pt>
                <c:pt idx="51">
                  <c:v>4.5199999999999889</c:v>
                </c:pt>
                <c:pt idx="52">
                  <c:v>4.5399999999999885</c:v>
                </c:pt>
                <c:pt idx="53">
                  <c:v>4.5599999999999881</c:v>
                </c:pt>
                <c:pt idx="54">
                  <c:v>4.5799999999999876</c:v>
                </c:pt>
                <c:pt idx="55">
                  <c:v>4.5999999999999872</c:v>
                </c:pt>
                <c:pt idx="56">
                  <c:v>4.6199999999999868</c:v>
                </c:pt>
                <c:pt idx="57">
                  <c:v>4.6399999999999864</c:v>
                </c:pt>
                <c:pt idx="58">
                  <c:v>4.6599999999999859</c:v>
                </c:pt>
                <c:pt idx="59">
                  <c:v>4.6799999999999855</c:v>
                </c:pt>
                <c:pt idx="60">
                  <c:v>4.6999999999999851</c:v>
                </c:pt>
                <c:pt idx="61">
                  <c:v>4.7199999999999847</c:v>
                </c:pt>
                <c:pt idx="62">
                  <c:v>4.7399999999999842</c:v>
                </c:pt>
                <c:pt idx="63">
                  <c:v>4.7599999999999838</c:v>
                </c:pt>
                <c:pt idx="64">
                  <c:v>4.7799999999999834</c:v>
                </c:pt>
                <c:pt idx="65">
                  <c:v>4.7999999999999829</c:v>
                </c:pt>
                <c:pt idx="66">
                  <c:v>4.8199999999999825</c:v>
                </c:pt>
                <c:pt idx="67">
                  <c:v>4.8399999999999821</c:v>
                </c:pt>
                <c:pt idx="68">
                  <c:v>4.8599999999999817</c:v>
                </c:pt>
                <c:pt idx="69">
                  <c:v>4.8799999999999812</c:v>
                </c:pt>
                <c:pt idx="70">
                  <c:v>4.8999999999999808</c:v>
                </c:pt>
                <c:pt idx="71">
                  <c:v>4.9199999999999804</c:v>
                </c:pt>
                <c:pt idx="72">
                  <c:v>4.93999999999998</c:v>
                </c:pt>
                <c:pt idx="73">
                  <c:v>4.9599999999999795</c:v>
                </c:pt>
                <c:pt idx="74">
                  <c:v>4.9799999999999791</c:v>
                </c:pt>
                <c:pt idx="75">
                  <c:v>4.9999999999999787</c:v>
                </c:pt>
                <c:pt idx="76">
                  <c:v>5.0199999999999783</c:v>
                </c:pt>
                <c:pt idx="77">
                  <c:v>5.0399999999999778</c:v>
                </c:pt>
                <c:pt idx="78">
                  <c:v>5.0599999999999774</c:v>
                </c:pt>
                <c:pt idx="79">
                  <c:v>5.079999999999977</c:v>
                </c:pt>
                <c:pt idx="80">
                  <c:v>5.0999999999999766</c:v>
                </c:pt>
                <c:pt idx="81">
                  <c:v>5.1199999999999761</c:v>
                </c:pt>
                <c:pt idx="82">
                  <c:v>5.1399999999999757</c:v>
                </c:pt>
                <c:pt idx="83">
                  <c:v>5.1599999999999753</c:v>
                </c:pt>
                <c:pt idx="84">
                  <c:v>5.1799999999999748</c:v>
                </c:pt>
                <c:pt idx="85">
                  <c:v>5.1999999999999744</c:v>
                </c:pt>
                <c:pt idx="86">
                  <c:v>5.219999999999974</c:v>
                </c:pt>
                <c:pt idx="87">
                  <c:v>5.2399999999999736</c:v>
                </c:pt>
                <c:pt idx="88">
                  <c:v>5.2599999999999731</c:v>
                </c:pt>
                <c:pt idx="89">
                  <c:v>5.2799999999999727</c:v>
                </c:pt>
                <c:pt idx="90">
                  <c:v>5.2999999999999723</c:v>
                </c:pt>
                <c:pt idx="91">
                  <c:v>5.3199999999999719</c:v>
                </c:pt>
                <c:pt idx="92">
                  <c:v>5.3399999999999714</c:v>
                </c:pt>
                <c:pt idx="93">
                  <c:v>5.359999999999971</c:v>
                </c:pt>
                <c:pt idx="94">
                  <c:v>5.3799999999999706</c:v>
                </c:pt>
                <c:pt idx="95">
                  <c:v>5.3999999999999702</c:v>
                </c:pt>
                <c:pt idx="96">
                  <c:v>5.4199999999999697</c:v>
                </c:pt>
                <c:pt idx="97">
                  <c:v>5.4399999999999693</c:v>
                </c:pt>
                <c:pt idx="98">
                  <c:v>5.4599999999999689</c:v>
                </c:pt>
                <c:pt idx="99">
                  <c:v>5.4799999999999685</c:v>
                </c:pt>
                <c:pt idx="100">
                  <c:v>5.499999999999968</c:v>
                </c:pt>
                <c:pt idx="101">
                  <c:v>5.5199999999999676</c:v>
                </c:pt>
                <c:pt idx="102">
                  <c:v>5.5399999999999672</c:v>
                </c:pt>
                <c:pt idx="103">
                  <c:v>5.5599999999999667</c:v>
                </c:pt>
                <c:pt idx="104">
                  <c:v>5.5799999999999663</c:v>
                </c:pt>
                <c:pt idx="105">
                  <c:v>5.5999999999999659</c:v>
                </c:pt>
                <c:pt idx="106">
                  <c:v>5.6199999999999655</c:v>
                </c:pt>
                <c:pt idx="107">
                  <c:v>5.639999999999965</c:v>
                </c:pt>
                <c:pt idx="108">
                  <c:v>5.6599999999999646</c:v>
                </c:pt>
                <c:pt idx="109">
                  <c:v>5.6799999999999642</c:v>
                </c:pt>
                <c:pt idx="110">
                  <c:v>5.6999999999999638</c:v>
                </c:pt>
                <c:pt idx="111">
                  <c:v>5.7199999999999633</c:v>
                </c:pt>
                <c:pt idx="112">
                  <c:v>5.7399999999999629</c:v>
                </c:pt>
                <c:pt idx="113">
                  <c:v>5.7599999999999625</c:v>
                </c:pt>
                <c:pt idx="114">
                  <c:v>5.7799999999999621</c:v>
                </c:pt>
                <c:pt idx="115">
                  <c:v>5.7999999999999616</c:v>
                </c:pt>
                <c:pt idx="116">
                  <c:v>5.8199999999999612</c:v>
                </c:pt>
                <c:pt idx="117">
                  <c:v>5.8399999999999608</c:v>
                </c:pt>
                <c:pt idx="118">
                  <c:v>5.8599999999999604</c:v>
                </c:pt>
                <c:pt idx="119">
                  <c:v>5.8799999999999599</c:v>
                </c:pt>
                <c:pt idx="120">
                  <c:v>5.8999999999999595</c:v>
                </c:pt>
                <c:pt idx="121">
                  <c:v>5.9199999999999591</c:v>
                </c:pt>
                <c:pt idx="122">
                  <c:v>5.9399999999999586</c:v>
                </c:pt>
                <c:pt idx="123">
                  <c:v>5.9599999999999582</c:v>
                </c:pt>
                <c:pt idx="124">
                  <c:v>5.9799999999999578</c:v>
                </c:pt>
                <c:pt idx="125">
                  <c:v>5.9999999999999574</c:v>
                </c:pt>
                <c:pt idx="126">
                  <c:v>6.0199999999999569</c:v>
                </c:pt>
                <c:pt idx="127">
                  <c:v>6.0399999999999565</c:v>
                </c:pt>
                <c:pt idx="128">
                  <c:v>6.0599999999999561</c:v>
                </c:pt>
                <c:pt idx="129">
                  <c:v>6.0799999999999557</c:v>
                </c:pt>
                <c:pt idx="130">
                  <c:v>6.0999999999999552</c:v>
                </c:pt>
                <c:pt idx="131">
                  <c:v>6.1199999999999548</c:v>
                </c:pt>
                <c:pt idx="132">
                  <c:v>6.1399999999999544</c:v>
                </c:pt>
                <c:pt idx="133">
                  <c:v>6.159999999999954</c:v>
                </c:pt>
                <c:pt idx="134">
                  <c:v>6.1799999999999535</c:v>
                </c:pt>
                <c:pt idx="135">
                  <c:v>6.1999999999999531</c:v>
                </c:pt>
                <c:pt idx="136">
                  <c:v>6.2199999999999527</c:v>
                </c:pt>
                <c:pt idx="137">
                  <c:v>6.2399999999999523</c:v>
                </c:pt>
                <c:pt idx="138">
                  <c:v>6.2599999999999518</c:v>
                </c:pt>
                <c:pt idx="139">
                  <c:v>6.2799999999999514</c:v>
                </c:pt>
                <c:pt idx="140">
                  <c:v>6.299999999999951</c:v>
                </c:pt>
                <c:pt idx="141">
                  <c:v>6.3199999999999505</c:v>
                </c:pt>
                <c:pt idx="142">
                  <c:v>6.3399999999999501</c:v>
                </c:pt>
                <c:pt idx="143">
                  <c:v>6.3599999999999497</c:v>
                </c:pt>
                <c:pt idx="144">
                  <c:v>6.3799999999999493</c:v>
                </c:pt>
                <c:pt idx="145">
                  <c:v>6.3999999999999488</c:v>
                </c:pt>
                <c:pt idx="146">
                  <c:v>6.4199999999999484</c:v>
                </c:pt>
                <c:pt idx="147">
                  <c:v>6.439999999999948</c:v>
                </c:pt>
                <c:pt idx="148">
                  <c:v>6.4599999999999476</c:v>
                </c:pt>
                <c:pt idx="149">
                  <c:v>6.4799999999999471</c:v>
                </c:pt>
                <c:pt idx="150">
                  <c:v>6.4999999999999467</c:v>
                </c:pt>
                <c:pt idx="151">
                  <c:v>6.5199999999999463</c:v>
                </c:pt>
                <c:pt idx="152">
                  <c:v>6.5399999999999459</c:v>
                </c:pt>
                <c:pt idx="153">
                  <c:v>6.5599999999999454</c:v>
                </c:pt>
                <c:pt idx="154">
                  <c:v>6.579999999999945</c:v>
                </c:pt>
                <c:pt idx="155">
                  <c:v>6.5999999999999446</c:v>
                </c:pt>
                <c:pt idx="156">
                  <c:v>6.6199999999999442</c:v>
                </c:pt>
                <c:pt idx="157">
                  <c:v>6.6399999999999437</c:v>
                </c:pt>
                <c:pt idx="158">
                  <c:v>6.6599999999999433</c:v>
                </c:pt>
                <c:pt idx="159">
                  <c:v>6.6799999999999429</c:v>
                </c:pt>
                <c:pt idx="160">
                  <c:v>6.6999999999999424</c:v>
                </c:pt>
                <c:pt idx="161">
                  <c:v>6.719999999999942</c:v>
                </c:pt>
                <c:pt idx="162">
                  <c:v>6.7399999999999416</c:v>
                </c:pt>
                <c:pt idx="163">
                  <c:v>6.7599999999999412</c:v>
                </c:pt>
                <c:pt idx="164">
                  <c:v>6.7799999999999407</c:v>
                </c:pt>
                <c:pt idx="165">
                  <c:v>6.7999999999999403</c:v>
                </c:pt>
                <c:pt idx="166">
                  <c:v>6.8199999999999399</c:v>
                </c:pt>
                <c:pt idx="167">
                  <c:v>6.8399999999999395</c:v>
                </c:pt>
                <c:pt idx="168">
                  <c:v>6.859999999999939</c:v>
                </c:pt>
                <c:pt idx="169">
                  <c:v>6.8799999999999386</c:v>
                </c:pt>
                <c:pt idx="170">
                  <c:v>6.8999999999999382</c:v>
                </c:pt>
                <c:pt idx="171">
                  <c:v>6.9199999999999378</c:v>
                </c:pt>
                <c:pt idx="172">
                  <c:v>6.9399999999999373</c:v>
                </c:pt>
                <c:pt idx="173">
                  <c:v>6.9599999999999369</c:v>
                </c:pt>
                <c:pt idx="174">
                  <c:v>6.9799999999999365</c:v>
                </c:pt>
                <c:pt idx="175">
                  <c:v>6.9999999999999361</c:v>
                </c:pt>
                <c:pt idx="176">
                  <c:v>7.0199999999999356</c:v>
                </c:pt>
                <c:pt idx="177">
                  <c:v>7.0399999999999352</c:v>
                </c:pt>
                <c:pt idx="178">
                  <c:v>7.0599999999999348</c:v>
                </c:pt>
                <c:pt idx="179">
                  <c:v>7.0799999999999343</c:v>
                </c:pt>
                <c:pt idx="180">
                  <c:v>7.0999999999999339</c:v>
                </c:pt>
                <c:pt idx="181">
                  <c:v>7.1199999999999335</c:v>
                </c:pt>
                <c:pt idx="182">
                  <c:v>7.1399999999999331</c:v>
                </c:pt>
                <c:pt idx="183">
                  <c:v>7.1599999999999326</c:v>
                </c:pt>
                <c:pt idx="184">
                  <c:v>7.1799999999999322</c:v>
                </c:pt>
                <c:pt idx="185">
                  <c:v>7.1999999999999318</c:v>
                </c:pt>
                <c:pt idx="186">
                  <c:v>7.2199999999999314</c:v>
                </c:pt>
                <c:pt idx="187">
                  <c:v>7.2399999999999309</c:v>
                </c:pt>
                <c:pt idx="188">
                  <c:v>7.2599999999999305</c:v>
                </c:pt>
                <c:pt idx="189">
                  <c:v>7.2799999999999301</c:v>
                </c:pt>
                <c:pt idx="190">
                  <c:v>7.2999999999999297</c:v>
                </c:pt>
                <c:pt idx="191">
                  <c:v>7.3199999999999292</c:v>
                </c:pt>
                <c:pt idx="192">
                  <c:v>7.3399999999999288</c:v>
                </c:pt>
                <c:pt idx="193">
                  <c:v>7.3599999999999284</c:v>
                </c:pt>
                <c:pt idx="194">
                  <c:v>7.379999999999928</c:v>
                </c:pt>
                <c:pt idx="195">
                  <c:v>7.3999999999999275</c:v>
                </c:pt>
                <c:pt idx="196">
                  <c:v>7.4199999999999271</c:v>
                </c:pt>
                <c:pt idx="197">
                  <c:v>7.4399999999999267</c:v>
                </c:pt>
                <c:pt idx="198">
                  <c:v>7.4599999999999262</c:v>
                </c:pt>
                <c:pt idx="199">
                  <c:v>7.4799999999999258</c:v>
                </c:pt>
                <c:pt idx="200">
                  <c:v>7.4999999999999254</c:v>
                </c:pt>
                <c:pt idx="201">
                  <c:v>7.519999999999925</c:v>
                </c:pt>
                <c:pt idx="202">
                  <c:v>7.5399999999999245</c:v>
                </c:pt>
                <c:pt idx="203">
                  <c:v>7.5599999999999241</c:v>
                </c:pt>
                <c:pt idx="204">
                  <c:v>7.5799999999999237</c:v>
                </c:pt>
                <c:pt idx="205">
                  <c:v>7.5999999999999233</c:v>
                </c:pt>
                <c:pt idx="206">
                  <c:v>7.6199999999999228</c:v>
                </c:pt>
                <c:pt idx="207">
                  <c:v>7.6399999999999224</c:v>
                </c:pt>
                <c:pt idx="208">
                  <c:v>7.659999999999922</c:v>
                </c:pt>
                <c:pt idx="209">
                  <c:v>7.6799999999999216</c:v>
                </c:pt>
                <c:pt idx="210">
                  <c:v>7.6999999999999211</c:v>
                </c:pt>
                <c:pt idx="211">
                  <c:v>7.7199999999999207</c:v>
                </c:pt>
                <c:pt idx="212">
                  <c:v>7.7399999999999203</c:v>
                </c:pt>
                <c:pt idx="213">
                  <c:v>7.7599999999999199</c:v>
                </c:pt>
                <c:pt idx="214">
                  <c:v>7.7799999999999194</c:v>
                </c:pt>
                <c:pt idx="215">
                  <c:v>7.799999999999919</c:v>
                </c:pt>
                <c:pt idx="216">
                  <c:v>7.8199999999999186</c:v>
                </c:pt>
                <c:pt idx="217">
                  <c:v>7.8399999999999181</c:v>
                </c:pt>
                <c:pt idx="218">
                  <c:v>7.8599999999999177</c:v>
                </c:pt>
                <c:pt idx="219">
                  <c:v>7.8799999999999173</c:v>
                </c:pt>
                <c:pt idx="220">
                  <c:v>7.8999999999999169</c:v>
                </c:pt>
                <c:pt idx="221">
                  <c:v>7.9199999999999164</c:v>
                </c:pt>
                <c:pt idx="222">
                  <c:v>7.939999999999916</c:v>
                </c:pt>
                <c:pt idx="223">
                  <c:v>7.9599999999999156</c:v>
                </c:pt>
                <c:pt idx="224">
                  <c:v>7.9799999999999152</c:v>
                </c:pt>
                <c:pt idx="225">
                  <c:v>7.9999999999999147</c:v>
                </c:pt>
                <c:pt idx="226">
                  <c:v>8.4999999999999147</c:v>
                </c:pt>
                <c:pt idx="227">
                  <c:v>8.9999999999999147</c:v>
                </c:pt>
                <c:pt idx="228">
                  <c:v>9.4999999999999147</c:v>
                </c:pt>
                <c:pt idx="229">
                  <c:v>9.9999999999999147</c:v>
                </c:pt>
                <c:pt idx="230">
                  <c:v>10.499999999999915</c:v>
                </c:pt>
                <c:pt idx="231">
                  <c:v>10.999999999999915</c:v>
                </c:pt>
                <c:pt idx="232">
                  <c:v>11.499999999999915</c:v>
                </c:pt>
                <c:pt idx="233">
                  <c:v>11.999999999999915</c:v>
                </c:pt>
                <c:pt idx="234">
                  <c:v>12.499999999999915</c:v>
                </c:pt>
                <c:pt idx="235">
                  <c:v>12.999999999999915</c:v>
                </c:pt>
                <c:pt idx="236">
                  <c:v>13.499999999999915</c:v>
                </c:pt>
                <c:pt idx="237">
                  <c:v>13.999999999999915</c:v>
                </c:pt>
                <c:pt idx="238">
                  <c:v>14.499999999999915</c:v>
                </c:pt>
                <c:pt idx="239">
                  <c:v>14.999999999999915</c:v>
                </c:pt>
                <c:pt idx="240">
                  <c:v>15.499999999999915</c:v>
                </c:pt>
                <c:pt idx="241">
                  <c:v>15.999999999999915</c:v>
                </c:pt>
                <c:pt idx="242">
                  <c:v>16.499999999999915</c:v>
                </c:pt>
                <c:pt idx="243">
                  <c:v>16.999999999999915</c:v>
                </c:pt>
                <c:pt idx="244">
                  <c:v>17.499999999999915</c:v>
                </c:pt>
                <c:pt idx="245">
                  <c:v>17.999999999999915</c:v>
                </c:pt>
                <c:pt idx="246">
                  <c:v>18.499999999999915</c:v>
                </c:pt>
                <c:pt idx="247">
                  <c:v>18.999999999999915</c:v>
                </c:pt>
                <c:pt idx="248">
                  <c:v>19.499999999999915</c:v>
                </c:pt>
                <c:pt idx="249">
                  <c:v>19.999999999999915</c:v>
                </c:pt>
              </c:numCache>
            </c:numRef>
          </c:xVal>
          <c:yVal>
            <c:numRef>
              <c:f>'51285_Duty'!$Y$129:$Y$378</c:f>
              <c:numCache>
                <c:formatCode>General</c:formatCode>
                <c:ptCount val="250"/>
                <c:pt idx="0">
                  <c:v>2.9505473800557613</c:v>
                </c:pt>
                <c:pt idx="1">
                  <c:v>2.9685388892065654</c:v>
                </c:pt>
                <c:pt idx="2">
                  <c:v>2.9865304733891009</c:v>
                </c:pt>
                <c:pt idx="3">
                  <c:v>3.0045221313896673</c:v>
                </c:pt>
                <c:pt idx="4">
                  <c:v>3.0225138620207193</c:v>
                </c:pt>
                <c:pt idx="5">
                  <c:v>3.0405056641201624</c:v>
                </c:pt>
                <c:pt idx="6">
                  <c:v>3.0584975365506719</c:v>
                </c:pt>
                <c:pt idx="7">
                  <c:v>3.0764894781990328</c:v>
                </c:pt>
                <c:pt idx="8">
                  <c:v>3.0944814879755027</c:v>
                </c:pt>
                <c:pt idx="9">
                  <c:v>3.1124735648131914</c:v>
                </c:pt>
                <c:pt idx="10">
                  <c:v>3.1304657076674673</c:v>
                </c:pt>
                <c:pt idx="11">
                  <c:v>3.1484579155153716</c:v>
                </c:pt>
                <c:pt idx="12">
                  <c:v>3.166450187355061</c:v>
                </c:pt>
                <c:pt idx="13">
                  <c:v>3.1844425222052619</c:v>
                </c:pt>
                <c:pt idx="14">
                  <c:v>3.2024349191047441</c:v>
                </c:pt>
                <c:pt idx="15">
                  <c:v>3.2204273771118062</c:v>
                </c:pt>
                <c:pt idx="16">
                  <c:v>3.238419895303787</c:v>
                </c:pt>
                <c:pt idx="17">
                  <c:v>3.2564124727765766</c:v>
                </c:pt>
                <c:pt idx="18">
                  <c:v>3.2744051086441566</c:v>
                </c:pt>
                <c:pt idx="19">
                  <c:v>3.2923978020381459</c:v>
                </c:pt>
                <c:pt idx="20">
                  <c:v>3.3103905521073633</c:v>
                </c:pt>
                <c:pt idx="21">
                  <c:v>3.3283833580173989</c:v>
                </c:pt>
                <c:pt idx="22">
                  <c:v>3.3463762189502084</c:v>
                </c:pt>
                <c:pt idx="23">
                  <c:v>3.3643691341037036</c:v>
                </c:pt>
                <c:pt idx="24">
                  <c:v>3.3823621026913715</c:v>
                </c:pt>
                <c:pt idx="25">
                  <c:v>3.4003551239418912</c:v>
                </c:pt>
                <c:pt idx="26">
                  <c:v>3.4183481970987706</c:v>
                </c:pt>
                <c:pt idx="27">
                  <c:v>3.4363413214199903</c:v>
                </c:pt>
                <c:pt idx="28">
                  <c:v>3.4543344961776565</c:v>
                </c:pt>
                <c:pt idx="29">
                  <c:v>3.4723277206576668</c:v>
                </c:pt>
                <c:pt idx="30">
                  <c:v>3.4903209941593829</c:v>
                </c:pt>
                <c:pt idx="31">
                  <c:v>3.5083143159953138</c:v>
                </c:pt>
                <c:pt idx="32">
                  <c:v>3.5263076854908073</c:v>
                </c:pt>
                <c:pt idx="33">
                  <c:v>3.5443011019837534</c:v>
                </c:pt>
                <c:pt idx="34">
                  <c:v>3.5622945648242892</c:v>
                </c:pt>
                <c:pt idx="35">
                  <c:v>3.5802880733745197</c:v>
                </c:pt>
                <c:pt idx="36">
                  <c:v>3.5982816270082401</c:v>
                </c:pt>
                <c:pt idx="37">
                  <c:v>3.61627522511067</c:v>
                </c:pt>
                <c:pt idx="38">
                  <c:v>3.6342688670781915</c:v>
                </c:pt>
                <c:pt idx="39">
                  <c:v>3.6522625523180987</c:v>
                </c:pt>
                <c:pt idx="40">
                  <c:v>3.6702562802483496</c:v>
                </c:pt>
                <c:pt idx="41">
                  <c:v>3.6882500502973246</c:v>
                </c:pt>
                <c:pt idx="42">
                  <c:v>3.7062438619035998</c:v>
                </c:pt>
                <c:pt idx="43">
                  <c:v>3.7242377145157133</c:v>
                </c:pt>
                <c:pt idx="44">
                  <c:v>3.7422316075919491</c:v>
                </c:pt>
                <c:pt idx="45">
                  <c:v>3.7602255406001186</c:v>
                </c:pt>
                <c:pt idx="46">
                  <c:v>3.7782195130173544</c:v>
                </c:pt>
                <c:pt idx="47">
                  <c:v>3.7962135243299047</c:v>
                </c:pt>
                <c:pt idx="48">
                  <c:v>3.8142075740329364</c:v>
                </c:pt>
                <c:pt idx="49">
                  <c:v>3.8322016616303398</c:v>
                </c:pt>
                <c:pt idx="50">
                  <c:v>3.8501957866345422</c:v>
                </c:pt>
                <c:pt idx="51">
                  <c:v>3.8681899485663238</c:v>
                </c:pt>
                <c:pt idx="52">
                  <c:v>3.8861841469546392</c:v>
                </c:pt>
                <c:pt idx="53">
                  <c:v>3.9041783813364432</c:v>
                </c:pt>
                <c:pt idx="54">
                  <c:v>3.9221726512565214</c:v>
                </c:pt>
                <c:pt idx="55">
                  <c:v>3.9401669562673249</c:v>
                </c:pt>
                <c:pt idx="56">
                  <c:v>3.9581612959288091</c:v>
                </c:pt>
                <c:pt idx="57">
                  <c:v>3.9761556698082772</c:v>
                </c:pt>
                <c:pt idx="58">
                  <c:v>3.9941500774802243</c:v>
                </c:pt>
                <c:pt idx="59">
                  <c:v>4.0121445185261937</c:v>
                </c:pt>
                <c:pt idx="60">
                  <c:v>4.030138992534626</c:v>
                </c:pt>
                <c:pt idx="61">
                  <c:v>4.048133499100719</c:v>
                </c:pt>
                <c:pt idx="62">
                  <c:v>4.0661280378262896</c:v>
                </c:pt>
                <c:pt idx="63">
                  <c:v>4.0841226083196371</c:v>
                </c:pt>
                <c:pt idx="64">
                  <c:v>4.1021172101954164</c:v>
                </c:pt>
                <c:pt idx="65">
                  <c:v>4.1201118430745032</c:v>
                </c:pt>
                <c:pt idx="66">
                  <c:v>4.1381065065838696</c:v>
                </c:pt>
                <c:pt idx="67">
                  <c:v>4.1561012003564652</c:v>
                </c:pt>
                <c:pt idx="68">
                  <c:v>4.1740959240310973</c:v>
                </c:pt>
                <c:pt idx="69">
                  <c:v>4.1920906772523088</c:v>
                </c:pt>
                <c:pt idx="70">
                  <c:v>4.210085459670271</c:v>
                </c:pt>
                <c:pt idx="71">
                  <c:v>4.2280802709406684</c:v>
                </c:pt>
                <c:pt idx="72">
                  <c:v>4.2460751107245907</c:v>
                </c:pt>
                <c:pt idx="73">
                  <c:v>4.2640699786884309</c:v>
                </c:pt>
                <c:pt idx="74">
                  <c:v>4.2820648745037744</c:v>
                </c:pt>
                <c:pt idx="75">
                  <c:v>4.3000597978473065</c:v>
                </c:pt>
                <c:pt idx="76">
                  <c:v>4.3180547484007032</c:v>
                </c:pt>
                <c:pt idx="77">
                  <c:v>4.3360497258505477</c:v>
                </c:pt>
                <c:pt idx="78">
                  <c:v>4.3540447298882263</c:v>
                </c:pt>
                <c:pt idx="79">
                  <c:v>4.37203976020984</c:v>
                </c:pt>
                <c:pt idx="80">
                  <c:v>4.3900348165161125</c:v>
                </c:pt>
                <c:pt idx="81">
                  <c:v>4.4080298985123081</c:v>
                </c:pt>
                <c:pt idx="82">
                  <c:v>4.4260250059081381</c:v>
                </c:pt>
                <c:pt idx="83">
                  <c:v>4.4440201384176827</c:v>
                </c:pt>
                <c:pt idx="84">
                  <c:v>4.4464531445682516</c:v>
                </c:pt>
                <c:pt idx="85">
                  <c:v>4.4615465662613651</c:v>
                </c:pt>
                <c:pt idx="86">
                  <c:v>4.4766547474617493</c:v>
                </c:pt>
                <c:pt idx="87">
                  <c:v>4.4917772425207634</c:v>
                </c:pt>
                <c:pt idx="88">
                  <c:v>4.5069136258661002</c:v>
                </c:pt>
                <c:pt idx="89">
                  <c:v>4.5220634908151354</c:v>
                </c:pt>
                <c:pt idx="90">
                  <c:v>4.5372264484751863</c:v>
                </c:pt>
                <c:pt idx="91">
                  <c:v>4.552402126723111</c:v>
                </c:pt>
                <c:pt idx="92">
                  <c:v>4.5675901692574197</c:v>
                </c:pt>
                <c:pt idx="93">
                  <c:v>4.5827902347167768</c:v>
                </c:pt>
                <c:pt idx="94">
                  <c:v>4.5980019958593443</c:v>
                </c:pt>
                <c:pt idx="95">
                  <c:v>4.6132251387979712</c:v>
                </c:pt>
                <c:pt idx="96">
                  <c:v>4.6284593622867005</c:v>
                </c:pt>
                <c:pt idx="97">
                  <c:v>4.6437043770544877</c:v>
                </c:pt>
                <c:pt idx="98">
                  <c:v>4.6589599051824173</c:v>
                </c:pt>
                <c:pt idx="99">
                  <c:v>4.6742256795210331</c:v>
                </c:pt>
                <c:pt idx="100">
                  <c:v>4.6895014431446951</c:v>
                </c:pt>
                <c:pt idx="101">
                  <c:v>4.7047869488401677</c:v>
                </c:pt>
                <c:pt idx="102">
                  <c:v>4.720081958626885</c:v>
                </c:pt>
                <c:pt idx="103">
                  <c:v>4.7353862433065377</c:v>
                </c:pt>
                <c:pt idx="104">
                  <c:v>4.7506995820398696</c:v>
                </c:pt>
                <c:pt idx="105">
                  <c:v>4.7660217619487071</c:v>
                </c:pt>
                <c:pt idx="106">
                  <c:v>4.7813525777414352</c:v>
                </c:pt>
                <c:pt idx="107">
                  <c:v>4.7966918313602722</c:v>
                </c:pt>
                <c:pt idx="108">
                  <c:v>4.8120393316488439</c:v>
                </c:pt>
                <c:pt idx="109">
                  <c:v>4.8273948940386378</c:v>
                </c:pt>
                <c:pt idx="110">
                  <c:v>4.8427583402530932</c:v>
                </c:pt>
                <c:pt idx="111">
                  <c:v>4.8581294980281111</c:v>
                </c:pt>
                <c:pt idx="112">
                  <c:v>4.873508200847934</c:v>
                </c:pt>
                <c:pt idx="113">
                  <c:v>4.8888942876953543</c:v>
                </c:pt>
                <c:pt idx="114">
                  <c:v>4.9042876028153497</c:v>
                </c:pt>
                <c:pt idx="115">
                  <c:v>4.9196879954912758</c:v>
                </c:pt>
                <c:pt idx="116">
                  <c:v>4.9350953198328158</c:v>
                </c:pt>
                <c:pt idx="117">
                  <c:v>4.9505094345749683</c:v>
                </c:pt>
                <c:pt idx="118">
                  <c:v>4.9659302028873675</c:v>
                </c:pt>
                <c:pt idx="119">
                  <c:v>4.9813574921933244</c:v>
                </c:pt>
                <c:pt idx="120">
                  <c:v>4.9967911739979742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5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5</c:v>
                </c:pt>
                <c:pt idx="162">
                  <c:v>5</c:v>
                </c:pt>
                <c:pt idx="163">
                  <c:v>5</c:v>
                </c:pt>
                <c:pt idx="164">
                  <c:v>5</c:v>
                </c:pt>
                <c:pt idx="165">
                  <c:v>5</c:v>
                </c:pt>
                <c:pt idx="166">
                  <c:v>5</c:v>
                </c:pt>
                <c:pt idx="167">
                  <c:v>5</c:v>
                </c:pt>
                <c:pt idx="168">
                  <c:v>5</c:v>
                </c:pt>
                <c:pt idx="169">
                  <c:v>5</c:v>
                </c:pt>
                <c:pt idx="170">
                  <c:v>5</c:v>
                </c:pt>
                <c:pt idx="171">
                  <c:v>5</c:v>
                </c:pt>
                <c:pt idx="172">
                  <c:v>5</c:v>
                </c:pt>
                <c:pt idx="173">
                  <c:v>5</c:v>
                </c:pt>
                <c:pt idx="174">
                  <c:v>5</c:v>
                </c:pt>
                <c:pt idx="175">
                  <c:v>5</c:v>
                </c:pt>
                <c:pt idx="176">
                  <c:v>5</c:v>
                </c:pt>
                <c:pt idx="177">
                  <c:v>5</c:v>
                </c:pt>
                <c:pt idx="178">
                  <c:v>5</c:v>
                </c:pt>
                <c:pt idx="179">
                  <c:v>5</c:v>
                </c:pt>
                <c:pt idx="180">
                  <c:v>5</c:v>
                </c:pt>
                <c:pt idx="181">
                  <c:v>5</c:v>
                </c:pt>
                <c:pt idx="182">
                  <c:v>5</c:v>
                </c:pt>
                <c:pt idx="183">
                  <c:v>5</c:v>
                </c:pt>
                <c:pt idx="184">
                  <c:v>5</c:v>
                </c:pt>
                <c:pt idx="185">
                  <c:v>5</c:v>
                </c:pt>
                <c:pt idx="186">
                  <c:v>5</c:v>
                </c:pt>
                <c:pt idx="187">
                  <c:v>5</c:v>
                </c:pt>
                <c:pt idx="188">
                  <c:v>5</c:v>
                </c:pt>
                <c:pt idx="189">
                  <c:v>5</c:v>
                </c:pt>
                <c:pt idx="190">
                  <c:v>5</c:v>
                </c:pt>
                <c:pt idx="191">
                  <c:v>5</c:v>
                </c:pt>
                <c:pt idx="192">
                  <c:v>5</c:v>
                </c:pt>
                <c:pt idx="193">
                  <c:v>5</c:v>
                </c:pt>
                <c:pt idx="194">
                  <c:v>5</c:v>
                </c:pt>
                <c:pt idx="195">
                  <c:v>5</c:v>
                </c:pt>
                <c:pt idx="196">
                  <c:v>5</c:v>
                </c:pt>
                <c:pt idx="197">
                  <c:v>5</c:v>
                </c:pt>
                <c:pt idx="198">
                  <c:v>5</c:v>
                </c:pt>
                <c:pt idx="199">
                  <c:v>5</c:v>
                </c:pt>
                <c:pt idx="200">
                  <c:v>5</c:v>
                </c:pt>
                <c:pt idx="201">
                  <c:v>5</c:v>
                </c:pt>
                <c:pt idx="202">
                  <c:v>5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5</c:v>
                </c:pt>
                <c:pt idx="209">
                  <c:v>5</c:v>
                </c:pt>
                <c:pt idx="210">
                  <c:v>5</c:v>
                </c:pt>
                <c:pt idx="211">
                  <c:v>5</c:v>
                </c:pt>
                <c:pt idx="212">
                  <c:v>5</c:v>
                </c:pt>
                <c:pt idx="213">
                  <c:v>5</c:v>
                </c:pt>
                <c:pt idx="214">
                  <c:v>5</c:v>
                </c:pt>
                <c:pt idx="215">
                  <c:v>5</c:v>
                </c:pt>
                <c:pt idx="216">
                  <c:v>5</c:v>
                </c:pt>
                <c:pt idx="217">
                  <c:v>5</c:v>
                </c:pt>
                <c:pt idx="218">
                  <c:v>5</c:v>
                </c:pt>
                <c:pt idx="219">
                  <c:v>5</c:v>
                </c:pt>
                <c:pt idx="220">
                  <c:v>5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5</c:v>
                </c:pt>
                <c:pt idx="233">
                  <c:v>5</c:v>
                </c:pt>
                <c:pt idx="234">
                  <c:v>5</c:v>
                </c:pt>
                <c:pt idx="235">
                  <c:v>5</c:v>
                </c:pt>
                <c:pt idx="236">
                  <c:v>5</c:v>
                </c:pt>
                <c:pt idx="237">
                  <c:v>5</c:v>
                </c:pt>
                <c:pt idx="238">
                  <c:v>5</c:v>
                </c:pt>
                <c:pt idx="239">
                  <c:v>5</c:v>
                </c:pt>
                <c:pt idx="240">
                  <c:v>5</c:v>
                </c:pt>
                <c:pt idx="241">
                  <c:v>5</c:v>
                </c:pt>
                <c:pt idx="242">
                  <c:v>5</c:v>
                </c:pt>
                <c:pt idx="243">
                  <c:v>5</c:v>
                </c:pt>
                <c:pt idx="244">
                  <c:v>5</c:v>
                </c:pt>
                <c:pt idx="245">
                  <c:v>5</c:v>
                </c:pt>
                <c:pt idx="246">
                  <c:v>5</c:v>
                </c:pt>
                <c:pt idx="247">
                  <c:v>5</c:v>
                </c:pt>
                <c:pt idx="248">
                  <c:v>5</c:v>
                </c:pt>
                <c:pt idx="249">
                  <c:v>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'51285_Duty'!$Z$128</c:f>
              <c:strCache>
                <c:ptCount val="1"/>
                <c:pt idx="0">
                  <c:v>Tps51275-400kHz_typ</c:v>
                </c:pt>
              </c:strCache>
            </c:strRef>
          </c:tx>
          <c:spPr>
            <a:ln w="3810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'51285_Duty'!$B$129:$B$378</c:f>
              <c:numCache>
                <c:formatCode>0.00_);[Red]\(0.00\)</c:formatCode>
                <c:ptCount val="250"/>
                <c:pt idx="0">
                  <c:v>3.5</c:v>
                </c:pt>
                <c:pt idx="1">
                  <c:v>3.52</c:v>
                </c:pt>
                <c:pt idx="2">
                  <c:v>3.54</c:v>
                </c:pt>
                <c:pt idx="3">
                  <c:v>3.56</c:v>
                </c:pt>
                <c:pt idx="4">
                  <c:v>3.58</c:v>
                </c:pt>
                <c:pt idx="5">
                  <c:v>3.6</c:v>
                </c:pt>
                <c:pt idx="6">
                  <c:v>3.62</c:v>
                </c:pt>
                <c:pt idx="7">
                  <c:v>3.64</c:v>
                </c:pt>
                <c:pt idx="8">
                  <c:v>3.66</c:v>
                </c:pt>
                <c:pt idx="9">
                  <c:v>3.68</c:v>
                </c:pt>
                <c:pt idx="10">
                  <c:v>3.7</c:v>
                </c:pt>
                <c:pt idx="11">
                  <c:v>3.72</c:v>
                </c:pt>
                <c:pt idx="12">
                  <c:v>3.74</c:v>
                </c:pt>
                <c:pt idx="13">
                  <c:v>3.7600000000000002</c:v>
                </c:pt>
                <c:pt idx="14">
                  <c:v>3.7800000000000002</c:v>
                </c:pt>
                <c:pt idx="15">
                  <c:v>3.8000000000000003</c:v>
                </c:pt>
                <c:pt idx="16">
                  <c:v>3.8200000000000003</c:v>
                </c:pt>
                <c:pt idx="17">
                  <c:v>3.8400000000000003</c:v>
                </c:pt>
                <c:pt idx="18">
                  <c:v>3.8600000000000003</c:v>
                </c:pt>
                <c:pt idx="19">
                  <c:v>3.8800000000000003</c:v>
                </c:pt>
                <c:pt idx="20">
                  <c:v>3.9000000000000004</c:v>
                </c:pt>
                <c:pt idx="21">
                  <c:v>3.9200000000000004</c:v>
                </c:pt>
                <c:pt idx="22">
                  <c:v>3.9400000000000004</c:v>
                </c:pt>
                <c:pt idx="23">
                  <c:v>3.9600000000000004</c:v>
                </c:pt>
                <c:pt idx="24">
                  <c:v>3.9800000000000004</c:v>
                </c:pt>
                <c:pt idx="25">
                  <c:v>4</c:v>
                </c:pt>
                <c:pt idx="26">
                  <c:v>4.0199999999999996</c:v>
                </c:pt>
                <c:pt idx="27">
                  <c:v>4.0399999999999991</c:v>
                </c:pt>
                <c:pt idx="28">
                  <c:v>4.0599999999999987</c:v>
                </c:pt>
                <c:pt idx="29">
                  <c:v>4.0799999999999983</c:v>
                </c:pt>
                <c:pt idx="30">
                  <c:v>4.0999999999999979</c:v>
                </c:pt>
                <c:pt idx="31">
                  <c:v>4.1199999999999974</c:v>
                </c:pt>
                <c:pt idx="32">
                  <c:v>4.139999999999997</c:v>
                </c:pt>
                <c:pt idx="33">
                  <c:v>4.1599999999999966</c:v>
                </c:pt>
                <c:pt idx="34">
                  <c:v>4.1799999999999962</c:v>
                </c:pt>
                <c:pt idx="35">
                  <c:v>4.1999999999999957</c:v>
                </c:pt>
                <c:pt idx="36">
                  <c:v>4.2199999999999953</c:v>
                </c:pt>
                <c:pt idx="37">
                  <c:v>4.2399999999999949</c:v>
                </c:pt>
                <c:pt idx="38">
                  <c:v>4.2599999999999945</c:v>
                </c:pt>
                <c:pt idx="39">
                  <c:v>4.279999999999994</c:v>
                </c:pt>
                <c:pt idx="40">
                  <c:v>4.2999999999999936</c:v>
                </c:pt>
                <c:pt idx="41">
                  <c:v>4.3199999999999932</c:v>
                </c:pt>
                <c:pt idx="42">
                  <c:v>4.3399999999999928</c:v>
                </c:pt>
                <c:pt idx="43">
                  <c:v>4.3599999999999923</c:v>
                </c:pt>
                <c:pt idx="44">
                  <c:v>4.3799999999999919</c:v>
                </c:pt>
                <c:pt idx="45">
                  <c:v>4.3999999999999915</c:v>
                </c:pt>
                <c:pt idx="46">
                  <c:v>4.419999999999991</c:v>
                </c:pt>
                <c:pt idx="47">
                  <c:v>4.4399999999999906</c:v>
                </c:pt>
                <c:pt idx="48">
                  <c:v>4.4599999999999902</c:v>
                </c:pt>
                <c:pt idx="49">
                  <c:v>4.4799999999999898</c:v>
                </c:pt>
                <c:pt idx="50">
                  <c:v>4.4999999999999893</c:v>
                </c:pt>
                <c:pt idx="51">
                  <c:v>4.5199999999999889</c:v>
                </c:pt>
                <c:pt idx="52">
                  <c:v>4.5399999999999885</c:v>
                </c:pt>
                <c:pt idx="53">
                  <c:v>4.5599999999999881</c:v>
                </c:pt>
                <c:pt idx="54">
                  <c:v>4.5799999999999876</c:v>
                </c:pt>
                <c:pt idx="55">
                  <c:v>4.5999999999999872</c:v>
                </c:pt>
                <c:pt idx="56">
                  <c:v>4.6199999999999868</c:v>
                </c:pt>
                <c:pt idx="57">
                  <c:v>4.6399999999999864</c:v>
                </c:pt>
                <c:pt idx="58">
                  <c:v>4.6599999999999859</c:v>
                </c:pt>
                <c:pt idx="59">
                  <c:v>4.6799999999999855</c:v>
                </c:pt>
                <c:pt idx="60">
                  <c:v>4.6999999999999851</c:v>
                </c:pt>
                <c:pt idx="61">
                  <c:v>4.7199999999999847</c:v>
                </c:pt>
                <c:pt idx="62">
                  <c:v>4.7399999999999842</c:v>
                </c:pt>
                <c:pt idx="63">
                  <c:v>4.7599999999999838</c:v>
                </c:pt>
                <c:pt idx="64">
                  <c:v>4.7799999999999834</c:v>
                </c:pt>
                <c:pt idx="65">
                  <c:v>4.7999999999999829</c:v>
                </c:pt>
                <c:pt idx="66">
                  <c:v>4.8199999999999825</c:v>
                </c:pt>
                <c:pt idx="67">
                  <c:v>4.8399999999999821</c:v>
                </c:pt>
                <c:pt idx="68">
                  <c:v>4.8599999999999817</c:v>
                </c:pt>
                <c:pt idx="69">
                  <c:v>4.8799999999999812</c:v>
                </c:pt>
                <c:pt idx="70">
                  <c:v>4.8999999999999808</c:v>
                </c:pt>
                <c:pt idx="71">
                  <c:v>4.9199999999999804</c:v>
                </c:pt>
                <c:pt idx="72">
                  <c:v>4.93999999999998</c:v>
                </c:pt>
                <c:pt idx="73">
                  <c:v>4.9599999999999795</c:v>
                </c:pt>
                <c:pt idx="74">
                  <c:v>4.9799999999999791</c:v>
                </c:pt>
                <c:pt idx="75">
                  <c:v>4.9999999999999787</c:v>
                </c:pt>
                <c:pt idx="76">
                  <c:v>5.0199999999999783</c:v>
                </c:pt>
                <c:pt idx="77">
                  <c:v>5.0399999999999778</c:v>
                </c:pt>
                <c:pt idx="78">
                  <c:v>5.0599999999999774</c:v>
                </c:pt>
                <c:pt idx="79">
                  <c:v>5.079999999999977</c:v>
                </c:pt>
                <c:pt idx="80">
                  <c:v>5.0999999999999766</c:v>
                </c:pt>
                <c:pt idx="81">
                  <c:v>5.1199999999999761</c:v>
                </c:pt>
                <c:pt idx="82">
                  <c:v>5.1399999999999757</c:v>
                </c:pt>
                <c:pt idx="83">
                  <c:v>5.1599999999999753</c:v>
                </c:pt>
                <c:pt idx="84">
                  <c:v>5.1799999999999748</c:v>
                </c:pt>
                <c:pt idx="85">
                  <c:v>5.1999999999999744</c:v>
                </c:pt>
                <c:pt idx="86">
                  <c:v>5.219999999999974</c:v>
                </c:pt>
                <c:pt idx="87">
                  <c:v>5.2399999999999736</c:v>
                </c:pt>
                <c:pt idx="88">
                  <c:v>5.2599999999999731</c:v>
                </c:pt>
                <c:pt idx="89">
                  <c:v>5.2799999999999727</c:v>
                </c:pt>
                <c:pt idx="90">
                  <c:v>5.2999999999999723</c:v>
                </c:pt>
                <c:pt idx="91">
                  <c:v>5.3199999999999719</c:v>
                </c:pt>
                <c:pt idx="92">
                  <c:v>5.3399999999999714</c:v>
                </c:pt>
                <c:pt idx="93">
                  <c:v>5.359999999999971</c:v>
                </c:pt>
                <c:pt idx="94">
                  <c:v>5.3799999999999706</c:v>
                </c:pt>
                <c:pt idx="95">
                  <c:v>5.3999999999999702</c:v>
                </c:pt>
                <c:pt idx="96">
                  <c:v>5.4199999999999697</c:v>
                </c:pt>
                <c:pt idx="97">
                  <c:v>5.4399999999999693</c:v>
                </c:pt>
                <c:pt idx="98">
                  <c:v>5.4599999999999689</c:v>
                </c:pt>
                <c:pt idx="99">
                  <c:v>5.4799999999999685</c:v>
                </c:pt>
                <c:pt idx="100">
                  <c:v>5.499999999999968</c:v>
                </c:pt>
                <c:pt idx="101">
                  <c:v>5.5199999999999676</c:v>
                </c:pt>
                <c:pt idx="102">
                  <c:v>5.5399999999999672</c:v>
                </c:pt>
                <c:pt idx="103">
                  <c:v>5.5599999999999667</c:v>
                </c:pt>
                <c:pt idx="104">
                  <c:v>5.5799999999999663</c:v>
                </c:pt>
                <c:pt idx="105">
                  <c:v>5.5999999999999659</c:v>
                </c:pt>
                <c:pt idx="106">
                  <c:v>5.6199999999999655</c:v>
                </c:pt>
                <c:pt idx="107">
                  <c:v>5.639999999999965</c:v>
                </c:pt>
                <c:pt idx="108">
                  <c:v>5.6599999999999646</c:v>
                </c:pt>
                <c:pt idx="109">
                  <c:v>5.6799999999999642</c:v>
                </c:pt>
                <c:pt idx="110">
                  <c:v>5.6999999999999638</c:v>
                </c:pt>
                <c:pt idx="111">
                  <c:v>5.7199999999999633</c:v>
                </c:pt>
                <c:pt idx="112">
                  <c:v>5.7399999999999629</c:v>
                </c:pt>
                <c:pt idx="113">
                  <c:v>5.7599999999999625</c:v>
                </c:pt>
                <c:pt idx="114">
                  <c:v>5.7799999999999621</c:v>
                </c:pt>
                <c:pt idx="115">
                  <c:v>5.7999999999999616</c:v>
                </c:pt>
                <c:pt idx="116">
                  <c:v>5.8199999999999612</c:v>
                </c:pt>
                <c:pt idx="117">
                  <c:v>5.8399999999999608</c:v>
                </c:pt>
                <c:pt idx="118">
                  <c:v>5.8599999999999604</c:v>
                </c:pt>
                <c:pt idx="119">
                  <c:v>5.8799999999999599</c:v>
                </c:pt>
                <c:pt idx="120">
                  <c:v>5.8999999999999595</c:v>
                </c:pt>
                <c:pt idx="121">
                  <c:v>5.9199999999999591</c:v>
                </c:pt>
                <c:pt idx="122">
                  <c:v>5.9399999999999586</c:v>
                </c:pt>
                <c:pt idx="123">
                  <c:v>5.9599999999999582</c:v>
                </c:pt>
                <c:pt idx="124">
                  <c:v>5.9799999999999578</c:v>
                </c:pt>
                <c:pt idx="125">
                  <c:v>5.9999999999999574</c:v>
                </c:pt>
                <c:pt idx="126">
                  <c:v>6.0199999999999569</c:v>
                </c:pt>
                <c:pt idx="127">
                  <c:v>6.0399999999999565</c:v>
                </c:pt>
                <c:pt idx="128">
                  <c:v>6.0599999999999561</c:v>
                </c:pt>
                <c:pt idx="129">
                  <c:v>6.0799999999999557</c:v>
                </c:pt>
                <c:pt idx="130">
                  <c:v>6.0999999999999552</c:v>
                </c:pt>
                <c:pt idx="131">
                  <c:v>6.1199999999999548</c:v>
                </c:pt>
                <c:pt idx="132">
                  <c:v>6.1399999999999544</c:v>
                </c:pt>
                <c:pt idx="133">
                  <c:v>6.159999999999954</c:v>
                </c:pt>
                <c:pt idx="134">
                  <c:v>6.1799999999999535</c:v>
                </c:pt>
                <c:pt idx="135">
                  <c:v>6.1999999999999531</c:v>
                </c:pt>
                <c:pt idx="136">
                  <c:v>6.2199999999999527</c:v>
                </c:pt>
                <c:pt idx="137">
                  <c:v>6.2399999999999523</c:v>
                </c:pt>
                <c:pt idx="138">
                  <c:v>6.2599999999999518</c:v>
                </c:pt>
                <c:pt idx="139">
                  <c:v>6.2799999999999514</c:v>
                </c:pt>
                <c:pt idx="140">
                  <c:v>6.299999999999951</c:v>
                </c:pt>
                <c:pt idx="141">
                  <c:v>6.3199999999999505</c:v>
                </c:pt>
                <c:pt idx="142">
                  <c:v>6.3399999999999501</c:v>
                </c:pt>
                <c:pt idx="143">
                  <c:v>6.3599999999999497</c:v>
                </c:pt>
                <c:pt idx="144">
                  <c:v>6.3799999999999493</c:v>
                </c:pt>
                <c:pt idx="145">
                  <c:v>6.3999999999999488</c:v>
                </c:pt>
                <c:pt idx="146">
                  <c:v>6.4199999999999484</c:v>
                </c:pt>
                <c:pt idx="147">
                  <c:v>6.439999999999948</c:v>
                </c:pt>
                <c:pt idx="148">
                  <c:v>6.4599999999999476</c:v>
                </c:pt>
                <c:pt idx="149">
                  <c:v>6.4799999999999471</c:v>
                </c:pt>
                <c:pt idx="150">
                  <c:v>6.4999999999999467</c:v>
                </c:pt>
                <c:pt idx="151">
                  <c:v>6.5199999999999463</c:v>
                </c:pt>
                <c:pt idx="152">
                  <c:v>6.5399999999999459</c:v>
                </c:pt>
                <c:pt idx="153">
                  <c:v>6.5599999999999454</c:v>
                </c:pt>
                <c:pt idx="154">
                  <c:v>6.579999999999945</c:v>
                </c:pt>
                <c:pt idx="155">
                  <c:v>6.5999999999999446</c:v>
                </c:pt>
                <c:pt idx="156">
                  <c:v>6.6199999999999442</c:v>
                </c:pt>
                <c:pt idx="157">
                  <c:v>6.6399999999999437</c:v>
                </c:pt>
                <c:pt idx="158">
                  <c:v>6.6599999999999433</c:v>
                </c:pt>
                <c:pt idx="159">
                  <c:v>6.6799999999999429</c:v>
                </c:pt>
                <c:pt idx="160">
                  <c:v>6.6999999999999424</c:v>
                </c:pt>
                <c:pt idx="161">
                  <c:v>6.719999999999942</c:v>
                </c:pt>
                <c:pt idx="162">
                  <c:v>6.7399999999999416</c:v>
                </c:pt>
                <c:pt idx="163">
                  <c:v>6.7599999999999412</c:v>
                </c:pt>
                <c:pt idx="164">
                  <c:v>6.7799999999999407</c:v>
                </c:pt>
                <c:pt idx="165">
                  <c:v>6.7999999999999403</c:v>
                </c:pt>
                <c:pt idx="166">
                  <c:v>6.8199999999999399</c:v>
                </c:pt>
                <c:pt idx="167">
                  <c:v>6.8399999999999395</c:v>
                </c:pt>
                <c:pt idx="168">
                  <c:v>6.859999999999939</c:v>
                </c:pt>
                <c:pt idx="169">
                  <c:v>6.8799999999999386</c:v>
                </c:pt>
                <c:pt idx="170">
                  <c:v>6.8999999999999382</c:v>
                </c:pt>
                <c:pt idx="171">
                  <c:v>6.9199999999999378</c:v>
                </c:pt>
                <c:pt idx="172">
                  <c:v>6.9399999999999373</c:v>
                </c:pt>
                <c:pt idx="173">
                  <c:v>6.9599999999999369</c:v>
                </c:pt>
                <c:pt idx="174">
                  <c:v>6.9799999999999365</c:v>
                </c:pt>
                <c:pt idx="175">
                  <c:v>6.9999999999999361</c:v>
                </c:pt>
                <c:pt idx="176">
                  <c:v>7.0199999999999356</c:v>
                </c:pt>
                <c:pt idx="177">
                  <c:v>7.0399999999999352</c:v>
                </c:pt>
                <c:pt idx="178">
                  <c:v>7.0599999999999348</c:v>
                </c:pt>
                <c:pt idx="179">
                  <c:v>7.0799999999999343</c:v>
                </c:pt>
                <c:pt idx="180">
                  <c:v>7.0999999999999339</c:v>
                </c:pt>
                <c:pt idx="181">
                  <c:v>7.1199999999999335</c:v>
                </c:pt>
                <c:pt idx="182">
                  <c:v>7.1399999999999331</c:v>
                </c:pt>
                <c:pt idx="183">
                  <c:v>7.1599999999999326</c:v>
                </c:pt>
                <c:pt idx="184">
                  <c:v>7.1799999999999322</c:v>
                </c:pt>
                <c:pt idx="185">
                  <c:v>7.1999999999999318</c:v>
                </c:pt>
                <c:pt idx="186">
                  <c:v>7.2199999999999314</c:v>
                </c:pt>
                <c:pt idx="187">
                  <c:v>7.2399999999999309</c:v>
                </c:pt>
                <c:pt idx="188">
                  <c:v>7.2599999999999305</c:v>
                </c:pt>
                <c:pt idx="189">
                  <c:v>7.2799999999999301</c:v>
                </c:pt>
                <c:pt idx="190">
                  <c:v>7.2999999999999297</c:v>
                </c:pt>
                <c:pt idx="191">
                  <c:v>7.3199999999999292</c:v>
                </c:pt>
                <c:pt idx="192">
                  <c:v>7.3399999999999288</c:v>
                </c:pt>
                <c:pt idx="193">
                  <c:v>7.3599999999999284</c:v>
                </c:pt>
                <c:pt idx="194">
                  <c:v>7.379999999999928</c:v>
                </c:pt>
                <c:pt idx="195">
                  <c:v>7.3999999999999275</c:v>
                </c:pt>
                <c:pt idx="196">
                  <c:v>7.4199999999999271</c:v>
                </c:pt>
                <c:pt idx="197">
                  <c:v>7.4399999999999267</c:v>
                </c:pt>
                <c:pt idx="198">
                  <c:v>7.4599999999999262</c:v>
                </c:pt>
                <c:pt idx="199">
                  <c:v>7.4799999999999258</c:v>
                </c:pt>
                <c:pt idx="200">
                  <c:v>7.4999999999999254</c:v>
                </c:pt>
                <c:pt idx="201">
                  <c:v>7.519999999999925</c:v>
                </c:pt>
                <c:pt idx="202">
                  <c:v>7.5399999999999245</c:v>
                </c:pt>
                <c:pt idx="203">
                  <c:v>7.5599999999999241</c:v>
                </c:pt>
                <c:pt idx="204">
                  <c:v>7.5799999999999237</c:v>
                </c:pt>
                <c:pt idx="205">
                  <c:v>7.5999999999999233</c:v>
                </c:pt>
                <c:pt idx="206">
                  <c:v>7.6199999999999228</c:v>
                </c:pt>
                <c:pt idx="207">
                  <c:v>7.6399999999999224</c:v>
                </c:pt>
                <c:pt idx="208">
                  <c:v>7.659999999999922</c:v>
                </c:pt>
                <c:pt idx="209">
                  <c:v>7.6799999999999216</c:v>
                </c:pt>
                <c:pt idx="210">
                  <c:v>7.6999999999999211</c:v>
                </c:pt>
                <c:pt idx="211">
                  <c:v>7.7199999999999207</c:v>
                </c:pt>
                <c:pt idx="212">
                  <c:v>7.7399999999999203</c:v>
                </c:pt>
                <c:pt idx="213">
                  <c:v>7.7599999999999199</c:v>
                </c:pt>
                <c:pt idx="214">
                  <c:v>7.7799999999999194</c:v>
                </c:pt>
                <c:pt idx="215">
                  <c:v>7.799999999999919</c:v>
                </c:pt>
                <c:pt idx="216">
                  <c:v>7.8199999999999186</c:v>
                </c:pt>
                <c:pt idx="217">
                  <c:v>7.8399999999999181</c:v>
                </c:pt>
                <c:pt idx="218">
                  <c:v>7.8599999999999177</c:v>
                </c:pt>
                <c:pt idx="219">
                  <c:v>7.8799999999999173</c:v>
                </c:pt>
                <c:pt idx="220">
                  <c:v>7.8999999999999169</c:v>
                </c:pt>
                <c:pt idx="221">
                  <c:v>7.9199999999999164</c:v>
                </c:pt>
                <c:pt idx="222">
                  <c:v>7.939999999999916</c:v>
                </c:pt>
                <c:pt idx="223">
                  <c:v>7.9599999999999156</c:v>
                </c:pt>
                <c:pt idx="224">
                  <c:v>7.9799999999999152</c:v>
                </c:pt>
                <c:pt idx="225">
                  <c:v>7.9999999999999147</c:v>
                </c:pt>
                <c:pt idx="226">
                  <c:v>8.4999999999999147</c:v>
                </c:pt>
                <c:pt idx="227">
                  <c:v>8.9999999999999147</c:v>
                </c:pt>
                <c:pt idx="228">
                  <c:v>9.4999999999999147</c:v>
                </c:pt>
                <c:pt idx="229">
                  <c:v>9.9999999999999147</c:v>
                </c:pt>
                <c:pt idx="230">
                  <c:v>10.499999999999915</c:v>
                </c:pt>
                <c:pt idx="231">
                  <c:v>10.999999999999915</c:v>
                </c:pt>
                <c:pt idx="232">
                  <c:v>11.499999999999915</c:v>
                </c:pt>
                <c:pt idx="233">
                  <c:v>11.999999999999915</c:v>
                </c:pt>
                <c:pt idx="234">
                  <c:v>12.499999999999915</c:v>
                </c:pt>
                <c:pt idx="235">
                  <c:v>12.999999999999915</c:v>
                </c:pt>
                <c:pt idx="236">
                  <c:v>13.499999999999915</c:v>
                </c:pt>
                <c:pt idx="237">
                  <c:v>13.999999999999915</c:v>
                </c:pt>
                <c:pt idx="238">
                  <c:v>14.499999999999915</c:v>
                </c:pt>
                <c:pt idx="239">
                  <c:v>14.999999999999915</c:v>
                </c:pt>
                <c:pt idx="240">
                  <c:v>15.499999999999915</c:v>
                </c:pt>
                <c:pt idx="241">
                  <c:v>15.999999999999915</c:v>
                </c:pt>
                <c:pt idx="242">
                  <c:v>16.499999999999915</c:v>
                </c:pt>
                <c:pt idx="243">
                  <c:v>16.999999999999915</c:v>
                </c:pt>
                <c:pt idx="244">
                  <c:v>17.499999999999915</c:v>
                </c:pt>
                <c:pt idx="245">
                  <c:v>17.999999999999915</c:v>
                </c:pt>
                <c:pt idx="246">
                  <c:v>18.499999999999915</c:v>
                </c:pt>
                <c:pt idx="247">
                  <c:v>18.999999999999915</c:v>
                </c:pt>
                <c:pt idx="248">
                  <c:v>19.499999999999915</c:v>
                </c:pt>
                <c:pt idx="249">
                  <c:v>19.999999999999915</c:v>
                </c:pt>
              </c:numCache>
            </c:numRef>
          </c:xVal>
          <c:yVal>
            <c:numRef>
              <c:f>'51285_Duty'!$Z$129:$Z$378</c:f>
              <c:numCache>
                <c:formatCode>General</c:formatCode>
                <c:ptCount val="250"/>
                <c:pt idx="0">
                  <c:v>3.2381141679600955</c:v>
                </c:pt>
                <c:pt idx="1">
                  <c:v>3.2575514261207301</c:v>
                </c:pt>
                <c:pt idx="2">
                  <c:v>3.2769886873807081</c:v>
                </c:pt>
                <c:pt idx="3">
                  <c:v>3.2964259516884096</c:v>
                </c:pt>
                <c:pt idx="4">
                  <c:v>3.3158632189933561</c:v>
                </c:pt>
                <c:pt idx="5">
                  <c:v>3.3353004892461779</c:v>
                </c:pt>
                <c:pt idx="6">
                  <c:v>3.3547377623985875</c:v>
                </c:pt>
                <c:pt idx="7">
                  <c:v>3.3741750384033447</c:v>
                </c:pt>
                <c:pt idx="8">
                  <c:v>3.3936123172142341</c:v>
                </c:pt>
                <c:pt idx="9">
                  <c:v>3.4130495987860332</c:v>
                </c:pt>
                <c:pt idx="10">
                  <c:v>3.4324868830744872</c:v>
                </c:pt>
                <c:pt idx="11">
                  <c:v>3.4519241700362837</c:v>
                </c:pt>
                <c:pt idx="12">
                  <c:v>3.471361459629029</c:v>
                </c:pt>
                <c:pt idx="13">
                  <c:v>3.4907987518112185</c:v>
                </c:pt>
                <c:pt idx="14">
                  <c:v>3.5102360465422198</c:v>
                </c:pt>
                <c:pt idx="15">
                  <c:v>3.529673343782247</c:v>
                </c:pt>
                <c:pt idx="16">
                  <c:v>3.5491106434923383</c:v>
                </c:pt>
                <c:pt idx="17">
                  <c:v>3.5685479456343363</c:v>
                </c:pt>
                <c:pt idx="18">
                  <c:v>3.5879852501708647</c:v>
                </c:pt>
                <c:pt idx="19">
                  <c:v>3.6074225570653118</c:v>
                </c:pt>
                <c:pt idx="20">
                  <c:v>3.6268598662818095</c:v>
                </c:pt>
                <c:pt idx="21">
                  <c:v>3.6462971777852125</c:v>
                </c:pt>
                <c:pt idx="22">
                  <c:v>3.6657344915410843</c:v>
                </c:pt>
                <c:pt idx="23">
                  <c:v>3.6851718075156752</c:v>
                </c:pt>
                <c:pt idx="24">
                  <c:v>3.7046091256759088</c:v>
                </c:pt>
                <c:pt idx="25">
                  <c:v>3.7240464459893614</c:v>
                </c:pt>
                <c:pt idx="26">
                  <c:v>3.7434837684242508</c:v>
                </c:pt>
                <c:pt idx="27">
                  <c:v>3.762921092949417</c:v>
                </c:pt>
                <c:pt idx="28">
                  <c:v>3.7823584195343067</c:v>
                </c:pt>
                <c:pt idx="29">
                  <c:v>3.8017957481489613</c:v>
                </c:pt>
                <c:pt idx="30">
                  <c:v>3.821233078764001</c:v>
                </c:pt>
                <c:pt idx="31">
                  <c:v>3.8406704113506094</c:v>
                </c:pt>
                <c:pt idx="32">
                  <c:v>3.8601077458805229</c:v>
                </c:pt>
                <c:pt idx="33">
                  <c:v>3.8795450823260151</c:v>
                </c:pt>
                <c:pt idx="34">
                  <c:v>3.8989824206598866</c:v>
                </c:pt>
                <c:pt idx="35">
                  <c:v>3.9184197608554499</c:v>
                </c:pt>
                <c:pt idx="36">
                  <c:v>3.9378571028865177</c:v>
                </c:pt>
                <c:pt idx="37">
                  <c:v>3.9572944467273943</c:v>
                </c:pt>
                <c:pt idx="38">
                  <c:v>3.9767317923528602</c:v>
                </c:pt>
                <c:pt idx="39">
                  <c:v>3.9961691397381625</c:v>
                </c:pt>
                <c:pt idx="40">
                  <c:v>4.0156064888590066</c:v>
                </c:pt>
                <c:pt idx="41">
                  <c:v>4.0350438396915402</c:v>
                </c:pt>
                <c:pt idx="42">
                  <c:v>4.05448119221235</c:v>
                </c:pt>
                <c:pt idx="43">
                  <c:v>4.0739185463984446</c:v>
                </c:pt>
                <c:pt idx="44">
                  <c:v>4.0933559022272519</c:v>
                </c:pt>
                <c:pt idx="45">
                  <c:v>4.1127932596766037</c:v>
                </c:pt>
                <c:pt idx="46">
                  <c:v>4.1322306187247309</c:v>
                </c:pt>
                <c:pt idx="47">
                  <c:v>4.1516679793502531</c:v>
                </c:pt>
                <c:pt idx="48">
                  <c:v>4.1711053415321668</c:v>
                </c:pt>
                <c:pt idx="49">
                  <c:v>4.1905427052498441</c:v>
                </c:pt>
                <c:pt idx="50">
                  <c:v>4.2099800704830184</c:v>
                </c:pt>
                <c:pt idx="51">
                  <c:v>4.2294174372117768</c:v>
                </c:pt>
                <c:pt idx="52">
                  <c:v>4.248854805416558</c:v>
                </c:pt>
                <c:pt idx="53">
                  <c:v>4.2682921750781375</c:v>
                </c:pt>
                <c:pt idx="54">
                  <c:v>4.2877295461776255</c:v>
                </c:pt>
                <c:pt idx="55">
                  <c:v>4.3071669186964536</c:v>
                </c:pt>
                <c:pt idx="56">
                  <c:v>4.3266042926163779</c:v>
                </c:pt>
                <c:pt idx="57">
                  <c:v>4.3460416679194624</c:v>
                </c:pt>
                <c:pt idx="58">
                  <c:v>4.365479044588076</c:v>
                </c:pt>
                <c:pt idx="59">
                  <c:v>4.3849164226048885</c:v>
                </c:pt>
                <c:pt idx="60">
                  <c:v>4.4043538019528592</c:v>
                </c:pt>
                <c:pt idx="61">
                  <c:v>4.4237911826152372</c:v>
                </c:pt>
                <c:pt idx="62">
                  <c:v>4.4432285645755476</c:v>
                </c:pt>
                <c:pt idx="63">
                  <c:v>4.4626659478175918</c:v>
                </c:pt>
                <c:pt idx="64">
                  <c:v>4.4821033323254413</c:v>
                </c:pt>
                <c:pt idx="65">
                  <c:v>4.5015407180834277</c:v>
                </c:pt>
                <c:pt idx="66">
                  <c:v>4.5209781050761437</c:v>
                </c:pt>
                <c:pt idx="67">
                  <c:v>4.5404154932884309</c:v>
                </c:pt>
                <c:pt idx="68">
                  <c:v>4.5598528827053801</c:v>
                </c:pt>
                <c:pt idx="69">
                  <c:v>4.5792902733123242</c:v>
                </c:pt>
                <c:pt idx="70">
                  <c:v>4.5987276650948337</c:v>
                </c:pt>
                <c:pt idx="71">
                  <c:v>4.6181650580387101</c:v>
                </c:pt>
                <c:pt idx="72">
                  <c:v>4.6376024521299843</c:v>
                </c:pt>
                <c:pt idx="73">
                  <c:v>4.6570398473549099</c:v>
                </c:pt>
                <c:pt idx="74">
                  <c:v>4.67647724369996</c:v>
                </c:pt>
                <c:pt idx="75">
                  <c:v>4.6959146411518216</c:v>
                </c:pt>
                <c:pt idx="76">
                  <c:v>4.7153520396973914</c:v>
                </c:pt>
                <c:pt idx="77">
                  <c:v>4.7347894393237731</c:v>
                </c:pt>
                <c:pt idx="78">
                  <c:v>4.7542268400182737</c:v>
                </c:pt>
                <c:pt idx="79">
                  <c:v>4.7736642417683948</c:v>
                </c:pt>
                <c:pt idx="80">
                  <c:v>4.793101644561836</c:v>
                </c:pt>
                <c:pt idx="81">
                  <c:v>4.8125390483864861</c:v>
                </c:pt>
                <c:pt idx="82">
                  <c:v>4.8319764532304195</c:v>
                </c:pt>
                <c:pt idx="83">
                  <c:v>4.8514138590818954</c:v>
                </c:pt>
                <c:pt idx="84">
                  <c:v>4.8603236904266431</c:v>
                </c:pt>
                <c:pt idx="85">
                  <c:v>4.8793140259702881</c:v>
                </c:pt>
                <c:pt idx="86">
                  <c:v>4.8983051283307688</c:v>
                </c:pt>
                <c:pt idx="87">
                  <c:v>4.9172969860727074</c:v>
                </c:pt>
                <c:pt idx="88">
                  <c:v>4.9362895880817854</c:v>
                </c:pt>
                <c:pt idx="89">
                  <c:v>4.9552829235533302</c:v>
                </c:pt>
                <c:pt idx="90">
                  <c:v>4.9742769819814008</c:v>
                </c:pt>
                <c:pt idx="91">
                  <c:v>4.9932717531483215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5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5</c:v>
                </c:pt>
                <c:pt idx="162">
                  <c:v>5</c:v>
                </c:pt>
                <c:pt idx="163">
                  <c:v>5</c:v>
                </c:pt>
                <c:pt idx="164">
                  <c:v>5</c:v>
                </c:pt>
                <c:pt idx="165">
                  <c:v>5</c:v>
                </c:pt>
                <c:pt idx="166">
                  <c:v>5</c:v>
                </c:pt>
                <c:pt idx="167">
                  <c:v>5</c:v>
                </c:pt>
                <c:pt idx="168">
                  <c:v>5</c:v>
                </c:pt>
                <c:pt idx="169">
                  <c:v>5</c:v>
                </c:pt>
                <c:pt idx="170">
                  <c:v>5</c:v>
                </c:pt>
                <c:pt idx="171">
                  <c:v>5</c:v>
                </c:pt>
                <c:pt idx="172">
                  <c:v>5</c:v>
                </c:pt>
                <c:pt idx="173">
                  <c:v>5</c:v>
                </c:pt>
                <c:pt idx="174">
                  <c:v>5</c:v>
                </c:pt>
                <c:pt idx="175">
                  <c:v>5</c:v>
                </c:pt>
                <c:pt idx="176">
                  <c:v>5</c:v>
                </c:pt>
                <c:pt idx="177">
                  <c:v>5</c:v>
                </c:pt>
                <c:pt idx="178">
                  <c:v>5</c:v>
                </c:pt>
                <c:pt idx="179">
                  <c:v>5</c:v>
                </c:pt>
                <c:pt idx="180">
                  <c:v>5</c:v>
                </c:pt>
                <c:pt idx="181">
                  <c:v>5</c:v>
                </c:pt>
                <c:pt idx="182">
                  <c:v>5</c:v>
                </c:pt>
                <c:pt idx="183">
                  <c:v>5</c:v>
                </c:pt>
                <c:pt idx="184">
                  <c:v>5</c:v>
                </c:pt>
                <c:pt idx="185">
                  <c:v>5</c:v>
                </c:pt>
                <c:pt idx="186">
                  <c:v>5</c:v>
                </c:pt>
                <c:pt idx="187">
                  <c:v>5</c:v>
                </c:pt>
                <c:pt idx="188">
                  <c:v>5</c:v>
                </c:pt>
                <c:pt idx="189">
                  <c:v>5</c:v>
                </c:pt>
                <c:pt idx="190">
                  <c:v>5</c:v>
                </c:pt>
                <c:pt idx="191">
                  <c:v>5</c:v>
                </c:pt>
                <c:pt idx="192">
                  <c:v>5</c:v>
                </c:pt>
                <c:pt idx="193">
                  <c:v>5</c:v>
                </c:pt>
                <c:pt idx="194">
                  <c:v>5</c:v>
                </c:pt>
                <c:pt idx="195">
                  <c:v>5</c:v>
                </c:pt>
                <c:pt idx="196">
                  <c:v>5</c:v>
                </c:pt>
                <c:pt idx="197">
                  <c:v>5</c:v>
                </c:pt>
                <c:pt idx="198">
                  <c:v>5</c:v>
                </c:pt>
                <c:pt idx="199">
                  <c:v>5</c:v>
                </c:pt>
                <c:pt idx="200">
                  <c:v>5</c:v>
                </c:pt>
                <c:pt idx="201">
                  <c:v>5</c:v>
                </c:pt>
                <c:pt idx="202">
                  <c:v>5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5</c:v>
                </c:pt>
                <c:pt idx="209">
                  <c:v>5</c:v>
                </c:pt>
                <c:pt idx="210">
                  <c:v>5</c:v>
                </c:pt>
                <c:pt idx="211">
                  <c:v>5</c:v>
                </c:pt>
                <c:pt idx="212">
                  <c:v>5</c:v>
                </c:pt>
                <c:pt idx="213">
                  <c:v>5</c:v>
                </c:pt>
                <c:pt idx="214">
                  <c:v>5</c:v>
                </c:pt>
                <c:pt idx="215">
                  <c:v>5</c:v>
                </c:pt>
                <c:pt idx="216">
                  <c:v>5</c:v>
                </c:pt>
                <c:pt idx="217">
                  <c:v>5</c:v>
                </c:pt>
                <c:pt idx="218">
                  <c:v>5</c:v>
                </c:pt>
                <c:pt idx="219">
                  <c:v>5</c:v>
                </c:pt>
                <c:pt idx="220">
                  <c:v>5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5</c:v>
                </c:pt>
                <c:pt idx="233">
                  <c:v>5</c:v>
                </c:pt>
                <c:pt idx="234">
                  <c:v>5</c:v>
                </c:pt>
                <c:pt idx="235">
                  <c:v>5</c:v>
                </c:pt>
                <c:pt idx="236">
                  <c:v>5</c:v>
                </c:pt>
                <c:pt idx="237">
                  <c:v>5</c:v>
                </c:pt>
                <c:pt idx="238">
                  <c:v>5</c:v>
                </c:pt>
                <c:pt idx="239">
                  <c:v>5</c:v>
                </c:pt>
                <c:pt idx="240">
                  <c:v>5</c:v>
                </c:pt>
                <c:pt idx="241">
                  <c:v>5</c:v>
                </c:pt>
                <c:pt idx="242">
                  <c:v>5</c:v>
                </c:pt>
                <c:pt idx="243">
                  <c:v>5</c:v>
                </c:pt>
                <c:pt idx="244">
                  <c:v>5</c:v>
                </c:pt>
                <c:pt idx="245">
                  <c:v>5</c:v>
                </c:pt>
                <c:pt idx="246">
                  <c:v>5</c:v>
                </c:pt>
                <c:pt idx="247">
                  <c:v>5</c:v>
                </c:pt>
                <c:pt idx="248">
                  <c:v>5</c:v>
                </c:pt>
                <c:pt idx="249">
                  <c:v>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'51285_Duty'!$AA$128</c:f>
              <c:strCache>
                <c:ptCount val="1"/>
                <c:pt idx="0">
                  <c:v>Tps51275-400kHz_min</c:v>
                </c:pt>
              </c:strCache>
            </c:strRef>
          </c:tx>
          <c:spPr>
            <a:ln w="38100">
              <a:solidFill>
                <a:srgbClr val="00B050"/>
              </a:solidFill>
              <a:prstDash val="sysDash"/>
            </a:ln>
          </c:spPr>
          <c:marker>
            <c:symbol val="none"/>
          </c:marker>
          <c:xVal>
            <c:numRef>
              <c:f>'51285_Duty'!$B$129:$B$378</c:f>
              <c:numCache>
                <c:formatCode>0.00_);[Red]\(0.00\)</c:formatCode>
                <c:ptCount val="250"/>
                <c:pt idx="0">
                  <c:v>3.5</c:v>
                </c:pt>
                <c:pt idx="1">
                  <c:v>3.52</c:v>
                </c:pt>
                <c:pt idx="2">
                  <c:v>3.54</c:v>
                </c:pt>
                <c:pt idx="3">
                  <c:v>3.56</c:v>
                </c:pt>
                <c:pt idx="4">
                  <c:v>3.58</c:v>
                </c:pt>
                <c:pt idx="5">
                  <c:v>3.6</c:v>
                </c:pt>
                <c:pt idx="6">
                  <c:v>3.62</c:v>
                </c:pt>
                <c:pt idx="7">
                  <c:v>3.64</c:v>
                </c:pt>
                <c:pt idx="8">
                  <c:v>3.66</c:v>
                </c:pt>
                <c:pt idx="9">
                  <c:v>3.68</c:v>
                </c:pt>
                <c:pt idx="10">
                  <c:v>3.7</c:v>
                </c:pt>
                <c:pt idx="11">
                  <c:v>3.72</c:v>
                </c:pt>
                <c:pt idx="12">
                  <c:v>3.74</c:v>
                </c:pt>
                <c:pt idx="13">
                  <c:v>3.7600000000000002</c:v>
                </c:pt>
                <c:pt idx="14">
                  <c:v>3.7800000000000002</c:v>
                </c:pt>
                <c:pt idx="15">
                  <c:v>3.8000000000000003</c:v>
                </c:pt>
                <c:pt idx="16">
                  <c:v>3.8200000000000003</c:v>
                </c:pt>
                <c:pt idx="17">
                  <c:v>3.8400000000000003</c:v>
                </c:pt>
                <c:pt idx="18">
                  <c:v>3.8600000000000003</c:v>
                </c:pt>
                <c:pt idx="19">
                  <c:v>3.8800000000000003</c:v>
                </c:pt>
                <c:pt idx="20">
                  <c:v>3.9000000000000004</c:v>
                </c:pt>
                <c:pt idx="21">
                  <c:v>3.9200000000000004</c:v>
                </c:pt>
                <c:pt idx="22">
                  <c:v>3.9400000000000004</c:v>
                </c:pt>
                <c:pt idx="23">
                  <c:v>3.9600000000000004</c:v>
                </c:pt>
                <c:pt idx="24">
                  <c:v>3.9800000000000004</c:v>
                </c:pt>
                <c:pt idx="25">
                  <c:v>4</c:v>
                </c:pt>
                <c:pt idx="26">
                  <c:v>4.0199999999999996</c:v>
                </c:pt>
                <c:pt idx="27">
                  <c:v>4.0399999999999991</c:v>
                </c:pt>
                <c:pt idx="28">
                  <c:v>4.0599999999999987</c:v>
                </c:pt>
                <c:pt idx="29">
                  <c:v>4.0799999999999983</c:v>
                </c:pt>
                <c:pt idx="30">
                  <c:v>4.0999999999999979</c:v>
                </c:pt>
                <c:pt idx="31">
                  <c:v>4.1199999999999974</c:v>
                </c:pt>
                <c:pt idx="32">
                  <c:v>4.139999999999997</c:v>
                </c:pt>
                <c:pt idx="33">
                  <c:v>4.1599999999999966</c:v>
                </c:pt>
                <c:pt idx="34">
                  <c:v>4.1799999999999962</c:v>
                </c:pt>
                <c:pt idx="35">
                  <c:v>4.1999999999999957</c:v>
                </c:pt>
                <c:pt idx="36">
                  <c:v>4.2199999999999953</c:v>
                </c:pt>
                <c:pt idx="37">
                  <c:v>4.2399999999999949</c:v>
                </c:pt>
                <c:pt idx="38">
                  <c:v>4.2599999999999945</c:v>
                </c:pt>
                <c:pt idx="39">
                  <c:v>4.279999999999994</c:v>
                </c:pt>
                <c:pt idx="40">
                  <c:v>4.2999999999999936</c:v>
                </c:pt>
                <c:pt idx="41">
                  <c:v>4.3199999999999932</c:v>
                </c:pt>
                <c:pt idx="42">
                  <c:v>4.3399999999999928</c:v>
                </c:pt>
                <c:pt idx="43">
                  <c:v>4.3599999999999923</c:v>
                </c:pt>
                <c:pt idx="44">
                  <c:v>4.3799999999999919</c:v>
                </c:pt>
                <c:pt idx="45">
                  <c:v>4.3999999999999915</c:v>
                </c:pt>
                <c:pt idx="46">
                  <c:v>4.419999999999991</c:v>
                </c:pt>
                <c:pt idx="47">
                  <c:v>4.4399999999999906</c:v>
                </c:pt>
                <c:pt idx="48">
                  <c:v>4.4599999999999902</c:v>
                </c:pt>
                <c:pt idx="49">
                  <c:v>4.4799999999999898</c:v>
                </c:pt>
                <c:pt idx="50">
                  <c:v>4.4999999999999893</c:v>
                </c:pt>
                <c:pt idx="51">
                  <c:v>4.5199999999999889</c:v>
                </c:pt>
                <c:pt idx="52">
                  <c:v>4.5399999999999885</c:v>
                </c:pt>
                <c:pt idx="53">
                  <c:v>4.5599999999999881</c:v>
                </c:pt>
                <c:pt idx="54">
                  <c:v>4.5799999999999876</c:v>
                </c:pt>
                <c:pt idx="55">
                  <c:v>4.5999999999999872</c:v>
                </c:pt>
                <c:pt idx="56">
                  <c:v>4.6199999999999868</c:v>
                </c:pt>
                <c:pt idx="57">
                  <c:v>4.6399999999999864</c:v>
                </c:pt>
                <c:pt idx="58">
                  <c:v>4.6599999999999859</c:v>
                </c:pt>
                <c:pt idx="59">
                  <c:v>4.6799999999999855</c:v>
                </c:pt>
                <c:pt idx="60">
                  <c:v>4.6999999999999851</c:v>
                </c:pt>
                <c:pt idx="61">
                  <c:v>4.7199999999999847</c:v>
                </c:pt>
                <c:pt idx="62">
                  <c:v>4.7399999999999842</c:v>
                </c:pt>
                <c:pt idx="63">
                  <c:v>4.7599999999999838</c:v>
                </c:pt>
                <c:pt idx="64">
                  <c:v>4.7799999999999834</c:v>
                </c:pt>
                <c:pt idx="65">
                  <c:v>4.7999999999999829</c:v>
                </c:pt>
                <c:pt idx="66">
                  <c:v>4.8199999999999825</c:v>
                </c:pt>
                <c:pt idx="67">
                  <c:v>4.8399999999999821</c:v>
                </c:pt>
                <c:pt idx="68">
                  <c:v>4.8599999999999817</c:v>
                </c:pt>
                <c:pt idx="69">
                  <c:v>4.8799999999999812</c:v>
                </c:pt>
                <c:pt idx="70">
                  <c:v>4.8999999999999808</c:v>
                </c:pt>
                <c:pt idx="71">
                  <c:v>4.9199999999999804</c:v>
                </c:pt>
                <c:pt idx="72">
                  <c:v>4.93999999999998</c:v>
                </c:pt>
                <c:pt idx="73">
                  <c:v>4.9599999999999795</c:v>
                </c:pt>
                <c:pt idx="74">
                  <c:v>4.9799999999999791</c:v>
                </c:pt>
                <c:pt idx="75">
                  <c:v>4.9999999999999787</c:v>
                </c:pt>
                <c:pt idx="76">
                  <c:v>5.0199999999999783</c:v>
                </c:pt>
                <c:pt idx="77">
                  <c:v>5.0399999999999778</c:v>
                </c:pt>
                <c:pt idx="78">
                  <c:v>5.0599999999999774</c:v>
                </c:pt>
                <c:pt idx="79">
                  <c:v>5.079999999999977</c:v>
                </c:pt>
                <c:pt idx="80">
                  <c:v>5.0999999999999766</c:v>
                </c:pt>
                <c:pt idx="81">
                  <c:v>5.1199999999999761</c:v>
                </c:pt>
                <c:pt idx="82">
                  <c:v>5.1399999999999757</c:v>
                </c:pt>
                <c:pt idx="83">
                  <c:v>5.1599999999999753</c:v>
                </c:pt>
                <c:pt idx="84">
                  <c:v>5.1799999999999748</c:v>
                </c:pt>
                <c:pt idx="85">
                  <c:v>5.1999999999999744</c:v>
                </c:pt>
                <c:pt idx="86">
                  <c:v>5.219999999999974</c:v>
                </c:pt>
                <c:pt idx="87">
                  <c:v>5.2399999999999736</c:v>
                </c:pt>
                <c:pt idx="88">
                  <c:v>5.2599999999999731</c:v>
                </c:pt>
                <c:pt idx="89">
                  <c:v>5.2799999999999727</c:v>
                </c:pt>
                <c:pt idx="90">
                  <c:v>5.2999999999999723</c:v>
                </c:pt>
                <c:pt idx="91">
                  <c:v>5.3199999999999719</c:v>
                </c:pt>
                <c:pt idx="92">
                  <c:v>5.3399999999999714</c:v>
                </c:pt>
                <c:pt idx="93">
                  <c:v>5.359999999999971</c:v>
                </c:pt>
                <c:pt idx="94">
                  <c:v>5.3799999999999706</c:v>
                </c:pt>
                <c:pt idx="95">
                  <c:v>5.3999999999999702</c:v>
                </c:pt>
                <c:pt idx="96">
                  <c:v>5.4199999999999697</c:v>
                </c:pt>
                <c:pt idx="97">
                  <c:v>5.4399999999999693</c:v>
                </c:pt>
                <c:pt idx="98">
                  <c:v>5.4599999999999689</c:v>
                </c:pt>
                <c:pt idx="99">
                  <c:v>5.4799999999999685</c:v>
                </c:pt>
                <c:pt idx="100">
                  <c:v>5.499999999999968</c:v>
                </c:pt>
                <c:pt idx="101">
                  <c:v>5.5199999999999676</c:v>
                </c:pt>
                <c:pt idx="102">
                  <c:v>5.5399999999999672</c:v>
                </c:pt>
                <c:pt idx="103">
                  <c:v>5.5599999999999667</c:v>
                </c:pt>
                <c:pt idx="104">
                  <c:v>5.5799999999999663</c:v>
                </c:pt>
                <c:pt idx="105">
                  <c:v>5.5999999999999659</c:v>
                </c:pt>
                <c:pt idx="106">
                  <c:v>5.6199999999999655</c:v>
                </c:pt>
                <c:pt idx="107">
                  <c:v>5.639999999999965</c:v>
                </c:pt>
                <c:pt idx="108">
                  <c:v>5.6599999999999646</c:v>
                </c:pt>
                <c:pt idx="109">
                  <c:v>5.6799999999999642</c:v>
                </c:pt>
                <c:pt idx="110">
                  <c:v>5.6999999999999638</c:v>
                </c:pt>
                <c:pt idx="111">
                  <c:v>5.7199999999999633</c:v>
                </c:pt>
                <c:pt idx="112">
                  <c:v>5.7399999999999629</c:v>
                </c:pt>
                <c:pt idx="113">
                  <c:v>5.7599999999999625</c:v>
                </c:pt>
                <c:pt idx="114">
                  <c:v>5.7799999999999621</c:v>
                </c:pt>
                <c:pt idx="115">
                  <c:v>5.7999999999999616</c:v>
                </c:pt>
                <c:pt idx="116">
                  <c:v>5.8199999999999612</c:v>
                </c:pt>
                <c:pt idx="117">
                  <c:v>5.8399999999999608</c:v>
                </c:pt>
                <c:pt idx="118">
                  <c:v>5.8599999999999604</c:v>
                </c:pt>
                <c:pt idx="119">
                  <c:v>5.8799999999999599</c:v>
                </c:pt>
                <c:pt idx="120">
                  <c:v>5.8999999999999595</c:v>
                </c:pt>
                <c:pt idx="121">
                  <c:v>5.9199999999999591</c:v>
                </c:pt>
                <c:pt idx="122">
                  <c:v>5.9399999999999586</c:v>
                </c:pt>
                <c:pt idx="123">
                  <c:v>5.9599999999999582</c:v>
                </c:pt>
                <c:pt idx="124">
                  <c:v>5.9799999999999578</c:v>
                </c:pt>
                <c:pt idx="125">
                  <c:v>5.9999999999999574</c:v>
                </c:pt>
                <c:pt idx="126">
                  <c:v>6.0199999999999569</c:v>
                </c:pt>
                <c:pt idx="127">
                  <c:v>6.0399999999999565</c:v>
                </c:pt>
                <c:pt idx="128">
                  <c:v>6.0599999999999561</c:v>
                </c:pt>
                <c:pt idx="129">
                  <c:v>6.0799999999999557</c:v>
                </c:pt>
                <c:pt idx="130">
                  <c:v>6.0999999999999552</c:v>
                </c:pt>
                <c:pt idx="131">
                  <c:v>6.1199999999999548</c:v>
                </c:pt>
                <c:pt idx="132">
                  <c:v>6.1399999999999544</c:v>
                </c:pt>
                <c:pt idx="133">
                  <c:v>6.159999999999954</c:v>
                </c:pt>
                <c:pt idx="134">
                  <c:v>6.1799999999999535</c:v>
                </c:pt>
                <c:pt idx="135">
                  <c:v>6.1999999999999531</c:v>
                </c:pt>
                <c:pt idx="136">
                  <c:v>6.2199999999999527</c:v>
                </c:pt>
                <c:pt idx="137">
                  <c:v>6.2399999999999523</c:v>
                </c:pt>
                <c:pt idx="138">
                  <c:v>6.2599999999999518</c:v>
                </c:pt>
                <c:pt idx="139">
                  <c:v>6.2799999999999514</c:v>
                </c:pt>
                <c:pt idx="140">
                  <c:v>6.299999999999951</c:v>
                </c:pt>
                <c:pt idx="141">
                  <c:v>6.3199999999999505</c:v>
                </c:pt>
                <c:pt idx="142">
                  <c:v>6.3399999999999501</c:v>
                </c:pt>
                <c:pt idx="143">
                  <c:v>6.3599999999999497</c:v>
                </c:pt>
                <c:pt idx="144">
                  <c:v>6.3799999999999493</c:v>
                </c:pt>
                <c:pt idx="145">
                  <c:v>6.3999999999999488</c:v>
                </c:pt>
                <c:pt idx="146">
                  <c:v>6.4199999999999484</c:v>
                </c:pt>
                <c:pt idx="147">
                  <c:v>6.439999999999948</c:v>
                </c:pt>
                <c:pt idx="148">
                  <c:v>6.4599999999999476</c:v>
                </c:pt>
                <c:pt idx="149">
                  <c:v>6.4799999999999471</c:v>
                </c:pt>
                <c:pt idx="150">
                  <c:v>6.4999999999999467</c:v>
                </c:pt>
                <c:pt idx="151">
                  <c:v>6.5199999999999463</c:v>
                </c:pt>
                <c:pt idx="152">
                  <c:v>6.5399999999999459</c:v>
                </c:pt>
                <c:pt idx="153">
                  <c:v>6.5599999999999454</c:v>
                </c:pt>
                <c:pt idx="154">
                  <c:v>6.579999999999945</c:v>
                </c:pt>
                <c:pt idx="155">
                  <c:v>6.5999999999999446</c:v>
                </c:pt>
                <c:pt idx="156">
                  <c:v>6.6199999999999442</c:v>
                </c:pt>
                <c:pt idx="157">
                  <c:v>6.6399999999999437</c:v>
                </c:pt>
                <c:pt idx="158">
                  <c:v>6.6599999999999433</c:v>
                </c:pt>
                <c:pt idx="159">
                  <c:v>6.6799999999999429</c:v>
                </c:pt>
                <c:pt idx="160">
                  <c:v>6.6999999999999424</c:v>
                </c:pt>
                <c:pt idx="161">
                  <c:v>6.719999999999942</c:v>
                </c:pt>
                <c:pt idx="162">
                  <c:v>6.7399999999999416</c:v>
                </c:pt>
                <c:pt idx="163">
                  <c:v>6.7599999999999412</c:v>
                </c:pt>
                <c:pt idx="164">
                  <c:v>6.7799999999999407</c:v>
                </c:pt>
                <c:pt idx="165">
                  <c:v>6.7999999999999403</c:v>
                </c:pt>
                <c:pt idx="166">
                  <c:v>6.8199999999999399</c:v>
                </c:pt>
                <c:pt idx="167">
                  <c:v>6.8399999999999395</c:v>
                </c:pt>
                <c:pt idx="168">
                  <c:v>6.859999999999939</c:v>
                </c:pt>
                <c:pt idx="169">
                  <c:v>6.8799999999999386</c:v>
                </c:pt>
                <c:pt idx="170">
                  <c:v>6.8999999999999382</c:v>
                </c:pt>
                <c:pt idx="171">
                  <c:v>6.9199999999999378</c:v>
                </c:pt>
                <c:pt idx="172">
                  <c:v>6.9399999999999373</c:v>
                </c:pt>
                <c:pt idx="173">
                  <c:v>6.9599999999999369</c:v>
                </c:pt>
                <c:pt idx="174">
                  <c:v>6.9799999999999365</c:v>
                </c:pt>
                <c:pt idx="175">
                  <c:v>6.9999999999999361</c:v>
                </c:pt>
                <c:pt idx="176">
                  <c:v>7.0199999999999356</c:v>
                </c:pt>
                <c:pt idx="177">
                  <c:v>7.0399999999999352</c:v>
                </c:pt>
                <c:pt idx="178">
                  <c:v>7.0599999999999348</c:v>
                </c:pt>
                <c:pt idx="179">
                  <c:v>7.0799999999999343</c:v>
                </c:pt>
                <c:pt idx="180">
                  <c:v>7.0999999999999339</c:v>
                </c:pt>
                <c:pt idx="181">
                  <c:v>7.1199999999999335</c:v>
                </c:pt>
                <c:pt idx="182">
                  <c:v>7.1399999999999331</c:v>
                </c:pt>
                <c:pt idx="183">
                  <c:v>7.1599999999999326</c:v>
                </c:pt>
                <c:pt idx="184">
                  <c:v>7.1799999999999322</c:v>
                </c:pt>
                <c:pt idx="185">
                  <c:v>7.1999999999999318</c:v>
                </c:pt>
                <c:pt idx="186">
                  <c:v>7.2199999999999314</c:v>
                </c:pt>
                <c:pt idx="187">
                  <c:v>7.2399999999999309</c:v>
                </c:pt>
                <c:pt idx="188">
                  <c:v>7.2599999999999305</c:v>
                </c:pt>
                <c:pt idx="189">
                  <c:v>7.2799999999999301</c:v>
                </c:pt>
                <c:pt idx="190">
                  <c:v>7.2999999999999297</c:v>
                </c:pt>
                <c:pt idx="191">
                  <c:v>7.3199999999999292</c:v>
                </c:pt>
                <c:pt idx="192">
                  <c:v>7.3399999999999288</c:v>
                </c:pt>
                <c:pt idx="193">
                  <c:v>7.3599999999999284</c:v>
                </c:pt>
                <c:pt idx="194">
                  <c:v>7.379999999999928</c:v>
                </c:pt>
                <c:pt idx="195">
                  <c:v>7.3999999999999275</c:v>
                </c:pt>
                <c:pt idx="196">
                  <c:v>7.4199999999999271</c:v>
                </c:pt>
                <c:pt idx="197">
                  <c:v>7.4399999999999267</c:v>
                </c:pt>
                <c:pt idx="198">
                  <c:v>7.4599999999999262</c:v>
                </c:pt>
                <c:pt idx="199">
                  <c:v>7.4799999999999258</c:v>
                </c:pt>
                <c:pt idx="200">
                  <c:v>7.4999999999999254</c:v>
                </c:pt>
                <c:pt idx="201">
                  <c:v>7.519999999999925</c:v>
                </c:pt>
                <c:pt idx="202">
                  <c:v>7.5399999999999245</c:v>
                </c:pt>
                <c:pt idx="203">
                  <c:v>7.5599999999999241</c:v>
                </c:pt>
                <c:pt idx="204">
                  <c:v>7.5799999999999237</c:v>
                </c:pt>
                <c:pt idx="205">
                  <c:v>7.5999999999999233</c:v>
                </c:pt>
                <c:pt idx="206">
                  <c:v>7.6199999999999228</c:v>
                </c:pt>
                <c:pt idx="207">
                  <c:v>7.6399999999999224</c:v>
                </c:pt>
                <c:pt idx="208">
                  <c:v>7.659999999999922</c:v>
                </c:pt>
                <c:pt idx="209">
                  <c:v>7.6799999999999216</c:v>
                </c:pt>
                <c:pt idx="210">
                  <c:v>7.6999999999999211</c:v>
                </c:pt>
                <c:pt idx="211">
                  <c:v>7.7199999999999207</c:v>
                </c:pt>
                <c:pt idx="212">
                  <c:v>7.7399999999999203</c:v>
                </c:pt>
                <c:pt idx="213">
                  <c:v>7.7599999999999199</c:v>
                </c:pt>
                <c:pt idx="214">
                  <c:v>7.7799999999999194</c:v>
                </c:pt>
                <c:pt idx="215">
                  <c:v>7.799999999999919</c:v>
                </c:pt>
                <c:pt idx="216">
                  <c:v>7.8199999999999186</c:v>
                </c:pt>
                <c:pt idx="217">
                  <c:v>7.8399999999999181</c:v>
                </c:pt>
                <c:pt idx="218">
                  <c:v>7.8599999999999177</c:v>
                </c:pt>
                <c:pt idx="219">
                  <c:v>7.8799999999999173</c:v>
                </c:pt>
                <c:pt idx="220">
                  <c:v>7.8999999999999169</c:v>
                </c:pt>
                <c:pt idx="221">
                  <c:v>7.9199999999999164</c:v>
                </c:pt>
                <c:pt idx="222">
                  <c:v>7.939999999999916</c:v>
                </c:pt>
                <c:pt idx="223">
                  <c:v>7.9599999999999156</c:v>
                </c:pt>
                <c:pt idx="224">
                  <c:v>7.9799999999999152</c:v>
                </c:pt>
                <c:pt idx="225">
                  <c:v>7.9999999999999147</c:v>
                </c:pt>
                <c:pt idx="226">
                  <c:v>8.4999999999999147</c:v>
                </c:pt>
                <c:pt idx="227">
                  <c:v>8.9999999999999147</c:v>
                </c:pt>
                <c:pt idx="228">
                  <c:v>9.4999999999999147</c:v>
                </c:pt>
                <c:pt idx="229">
                  <c:v>9.9999999999999147</c:v>
                </c:pt>
                <c:pt idx="230">
                  <c:v>10.499999999999915</c:v>
                </c:pt>
                <c:pt idx="231">
                  <c:v>10.999999999999915</c:v>
                </c:pt>
                <c:pt idx="232">
                  <c:v>11.499999999999915</c:v>
                </c:pt>
                <c:pt idx="233">
                  <c:v>11.999999999999915</c:v>
                </c:pt>
                <c:pt idx="234">
                  <c:v>12.499999999999915</c:v>
                </c:pt>
                <c:pt idx="235">
                  <c:v>12.999999999999915</c:v>
                </c:pt>
                <c:pt idx="236">
                  <c:v>13.499999999999915</c:v>
                </c:pt>
                <c:pt idx="237">
                  <c:v>13.999999999999915</c:v>
                </c:pt>
                <c:pt idx="238">
                  <c:v>14.499999999999915</c:v>
                </c:pt>
                <c:pt idx="239">
                  <c:v>14.999999999999915</c:v>
                </c:pt>
                <c:pt idx="240">
                  <c:v>15.499999999999915</c:v>
                </c:pt>
                <c:pt idx="241">
                  <c:v>15.999999999999915</c:v>
                </c:pt>
                <c:pt idx="242">
                  <c:v>16.499999999999915</c:v>
                </c:pt>
                <c:pt idx="243">
                  <c:v>16.999999999999915</c:v>
                </c:pt>
                <c:pt idx="244">
                  <c:v>17.499999999999915</c:v>
                </c:pt>
                <c:pt idx="245">
                  <c:v>17.999999999999915</c:v>
                </c:pt>
                <c:pt idx="246">
                  <c:v>18.499999999999915</c:v>
                </c:pt>
                <c:pt idx="247">
                  <c:v>18.999999999999915</c:v>
                </c:pt>
                <c:pt idx="248">
                  <c:v>19.499999999999915</c:v>
                </c:pt>
                <c:pt idx="249">
                  <c:v>19.999999999999915</c:v>
                </c:pt>
              </c:numCache>
            </c:numRef>
          </c:xVal>
          <c:yVal>
            <c:numRef>
              <c:f>'51285_Duty'!$AA$129:$AA$378</c:f>
              <c:numCache>
                <c:formatCode>General</c:formatCode>
                <c:ptCount val="250"/>
                <c:pt idx="0">
                  <c:v>3.092722389603292</c:v>
                </c:pt>
                <c:pt idx="1">
                  <c:v>3.1114582479384643</c:v>
                </c:pt>
                <c:pt idx="2">
                  <c:v>3.130194117168537</c:v>
                </c:pt>
                <c:pt idx="3">
                  <c:v>3.1489299971082354</c:v>
                </c:pt>
                <c:pt idx="4">
                  <c:v>3.1676658875764718</c:v>
                </c:pt>
                <c:pt idx="5">
                  <c:v>3.1864017883962226</c:v>
                </c:pt>
                <c:pt idx="6">
                  <c:v>3.2051376993944198</c:v>
                </c:pt>
                <c:pt idx="7">
                  <c:v>3.2238736204018354</c:v>
                </c:pt>
                <c:pt idx="8">
                  <c:v>3.2426095512529818</c:v>
                </c:pt>
                <c:pt idx="9">
                  <c:v>3.2613454917860021</c:v>
                </c:pt>
                <c:pt idx="10">
                  <c:v>3.2800814418425772</c:v>
                </c:pt>
                <c:pt idx="11">
                  <c:v>3.2988174012678231</c:v>
                </c:pt>
                <c:pt idx="12">
                  <c:v>3.3175533699102058</c:v>
                </c:pt>
                <c:pt idx="13">
                  <c:v>3.3362893476214417</c:v>
                </c:pt>
                <c:pt idx="14">
                  <c:v>3.3550253342564211</c:v>
                </c:pt>
                <c:pt idx="15">
                  <c:v>3.3737613296731142</c:v>
                </c:pt>
                <c:pt idx="16">
                  <c:v>3.3924973337324968</c:v>
                </c:pt>
                <c:pt idx="17">
                  <c:v>3.4112333462984652</c:v>
                </c:pt>
                <c:pt idx="18">
                  <c:v>3.4299693672377667</c:v>
                </c:pt>
                <c:pt idx="19">
                  <c:v>3.4487053964199168</c:v>
                </c:pt>
                <c:pt idx="20">
                  <c:v>3.4674414337171373</c:v>
                </c:pt>
                <c:pt idx="21">
                  <c:v>3.4861774790042745</c:v>
                </c:pt>
                <c:pt idx="22">
                  <c:v>3.5049135321587466</c:v>
                </c:pt>
                <c:pt idx="23">
                  <c:v>3.5236495930604628</c:v>
                </c:pt>
                <c:pt idx="24">
                  <c:v>3.5423856615917724</c:v>
                </c:pt>
                <c:pt idx="25">
                  <c:v>3.5611217376373956</c:v>
                </c:pt>
                <c:pt idx="26">
                  <c:v>3.5798578210843681</c:v>
                </c:pt>
                <c:pt idx="27">
                  <c:v>3.5985939118219807</c:v>
                </c:pt>
                <c:pt idx="28">
                  <c:v>3.6173300097417243</c:v>
                </c:pt>
                <c:pt idx="29">
                  <c:v>3.6360661147372357</c:v>
                </c:pt>
                <c:pt idx="30">
                  <c:v>3.6548022267042435</c:v>
                </c:pt>
                <c:pt idx="31">
                  <c:v>3.6735383455405195</c:v>
                </c:pt>
                <c:pt idx="32">
                  <c:v>3.6922744711458249</c:v>
                </c:pt>
                <c:pt idx="33">
                  <c:v>3.7110106034218657</c:v>
                </c:pt>
                <c:pt idx="34">
                  <c:v>3.7297467422722437</c:v>
                </c:pt>
                <c:pt idx="35">
                  <c:v>3.7484828876024112</c:v>
                </c:pt>
                <c:pt idx="36">
                  <c:v>3.7672190393196279</c:v>
                </c:pt>
                <c:pt idx="37">
                  <c:v>3.7859551973329157</c:v>
                </c:pt>
                <c:pt idx="38">
                  <c:v>3.80469136155302</c:v>
                </c:pt>
                <c:pt idx="39">
                  <c:v>3.8234275318923667</c:v>
                </c:pt>
                <c:pt idx="40">
                  <c:v>3.8421637082650224</c:v>
                </c:pt>
                <c:pt idx="41">
                  <c:v>3.8608998905866581</c:v>
                </c:pt>
                <c:pt idx="42">
                  <c:v>3.8796360787745106</c:v>
                </c:pt>
                <c:pt idx="43">
                  <c:v>3.8983722727473471</c:v>
                </c:pt>
                <c:pt idx="44">
                  <c:v>3.9171084724254297</c:v>
                </c:pt>
                <c:pt idx="45">
                  <c:v>3.9358446777304792</c:v>
                </c:pt>
                <c:pt idx="46">
                  <c:v>3.9545808885856459</c:v>
                </c:pt>
                <c:pt idx="47">
                  <c:v>3.9733171049154721</c:v>
                </c:pt>
                <c:pt idx="48">
                  <c:v>3.9920533266458658</c:v>
                </c:pt>
                <c:pt idx="49">
                  <c:v>4.0107895537040656</c:v>
                </c:pt>
                <c:pt idx="50">
                  <c:v>4.0295257860186151</c:v>
                </c:pt>
                <c:pt idx="51">
                  <c:v>4.0482620235193281</c:v>
                </c:pt>
                <c:pt idx="52">
                  <c:v>4.0669982661372659</c:v>
                </c:pt>
                <c:pt idx="53">
                  <c:v>4.0857345138047076</c:v>
                </c:pt>
                <c:pt idx="54">
                  <c:v>4.1044707664551225</c:v>
                </c:pt>
                <c:pt idx="55">
                  <c:v>4.1232070240231451</c:v>
                </c:pt>
                <c:pt idx="56">
                  <c:v>4.1419432864445502</c:v>
                </c:pt>
                <c:pt idx="57">
                  <c:v>4.1606795536562258</c:v>
                </c:pt>
                <c:pt idx="58">
                  <c:v>4.1794158255961502</c:v>
                </c:pt>
                <c:pt idx="59">
                  <c:v>4.1981521022033714</c:v>
                </c:pt>
                <c:pt idx="60">
                  <c:v>4.21688838341798</c:v>
                </c:pt>
                <c:pt idx="61">
                  <c:v>4.2356246691810879</c:v>
                </c:pt>
                <c:pt idx="62">
                  <c:v>4.2543609594348091</c:v>
                </c:pt>
                <c:pt idx="63">
                  <c:v>4.2730972541222343</c:v>
                </c:pt>
                <c:pt idx="64">
                  <c:v>4.2918335531874146</c:v>
                </c:pt>
                <c:pt idx="65">
                  <c:v>4.3105698565753388</c:v>
                </c:pt>
                <c:pt idx="66">
                  <c:v>4.3293061642319151</c:v>
                </c:pt>
                <c:pt idx="67">
                  <c:v>4.3480424761039496</c:v>
                </c:pt>
                <c:pt idx="68">
                  <c:v>4.3667787921391312</c:v>
                </c:pt>
                <c:pt idx="69">
                  <c:v>4.3855151122860114</c:v>
                </c:pt>
                <c:pt idx="70">
                  <c:v>4.4042514364939835</c:v>
                </c:pt>
                <c:pt idx="71">
                  <c:v>4.422987764713274</c:v>
                </c:pt>
                <c:pt idx="72">
                  <c:v>4.4417240968949159</c:v>
                </c:pt>
                <c:pt idx="73">
                  <c:v>4.4604604329907405</c:v>
                </c:pt>
                <c:pt idx="74">
                  <c:v>4.4791967729533519</c:v>
                </c:pt>
                <c:pt idx="75">
                  <c:v>4.4979331167361236</c:v>
                </c:pt>
                <c:pt idx="76">
                  <c:v>4.5166694642931704</c:v>
                </c:pt>
                <c:pt idx="77">
                  <c:v>4.5354058155793444</c:v>
                </c:pt>
                <c:pt idx="78">
                  <c:v>4.5541421705502128</c:v>
                </c:pt>
                <c:pt idx="79">
                  <c:v>4.5728785291620468</c:v>
                </c:pt>
                <c:pt idx="80">
                  <c:v>4.5916148913718091</c:v>
                </c:pt>
                <c:pt idx="81">
                  <c:v>4.6103512571371352</c:v>
                </c:pt>
                <c:pt idx="82">
                  <c:v>4.629087626416327</c:v>
                </c:pt>
                <c:pt idx="83">
                  <c:v>4.6478239991683354</c:v>
                </c:pt>
                <c:pt idx="84">
                  <c:v>4.6419335924513572</c:v>
                </c:pt>
                <c:pt idx="85">
                  <c:v>4.6596212888990554</c:v>
                </c:pt>
                <c:pt idx="86">
                  <c:v>4.6773105759220686</c:v>
                </c:pt>
                <c:pt idx="87">
                  <c:v>4.6950014302637024</c:v>
                </c:pt>
                <c:pt idx="88">
                  <c:v>4.7126938293410658</c:v>
                </c:pt>
                <c:pt idx="89">
                  <c:v>4.7303877512206958</c:v>
                </c:pt>
                <c:pt idx="90">
                  <c:v>4.7480831745952417</c:v>
                </c:pt>
                <c:pt idx="91">
                  <c:v>4.7657800787611544</c:v>
                </c:pt>
                <c:pt idx="92">
                  <c:v>4.783478443597331</c:v>
                </c:pt>
                <c:pt idx="93">
                  <c:v>4.8011782495446633</c:v>
                </c:pt>
                <c:pt idx="94">
                  <c:v>4.8188794775864547</c:v>
                </c:pt>
                <c:pt idx="95">
                  <c:v>4.836582109229643</c:v>
                </c:pt>
                <c:pt idx="96">
                  <c:v>4.8542861264868167</c:v>
                </c:pt>
                <c:pt idx="97">
                  <c:v>4.871991511858961</c:v>
                </c:pt>
                <c:pt idx="98">
                  <c:v>4.8896982483189149</c:v>
                </c:pt>
                <c:pt idx="99">
                  <c:v>4.9074063192954993</c:v>
                </c:pt>
                <c:pt idx="100">
                  <c:v>4.9251157086582813</c:v>
                </c:pt>
                <c:pt idx="101">
                  <c:v>4.9428264007029519</c:v>
                </c:pt>
                <c:pt idx="102">
                  <c:v>4.9605383801372858</c:v>
                </c:pt>
                <c:pt idx="103">
                  <c:v>4.9782516320676438</c:v>
                </c:pt>
                <c:pt idx="104">
                  <c:v>4.9959661419860213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5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5</c:v>
                </c:pt>
                <c:pt idx="162">
                  <c:v>5</c:v>
                </c:pt>
                <c:pt idx="163">
                  <c:v>5</c:v>
                </c:pt>
                <c:pt idx="164">
                  <c:v>5</c:v>
                </c:pt>
                <c:pt idx="165">
                  <c:v>5</c:v>
                </c:pt>
                <c:pt idx="166">
                  <c:v>5</c:v>
                </c:pt>
                <c:pt idx="167">
                  <c:v>5</c:v>
                </c:pt>
                <c:pt idx="168">
                  <c:v>5</c:v>
                </c:pt>
                <c:pt idx="169">
                  <c:v>5</c:v>
                </c:pt>
                <c:pt idx="170">
                  <c:v>5</c:v>
                </c:pt>
                <c:pt idx="171">
                  <c:v>5</c:v>
                </c:pt>
                <c:pt idx="172">
                  <c:v>5</c:v>
                </c:pt>
                <c:pt idx="173">
                  <c:v>5</c:v>
                </c:pt>
                <c:pt idx="174">
                  <c:v>5</c:v>
                </c:pt>
                <c:pt idx="175">
                  <c:v>5</c:v>
                </c:pt>
                <c:pt idx="176">
                  <c:v>5</c:v>
                </c:pt>
                <c:pt idx="177">
                  <c:v>5</c:v>
                </c:pt>
                <c:pt idx="178">
                  <c:v>5</c:v>
                </c:pt>
                <c:pt idx="179">
                  <c:v>5</c:v>
                </c:pt>
                <c:pt idx="180">
                  <c:v>5</c:v>
                </c:pt>
                <c:pt idx="181">
                  <c:v>5</c:v>
                </c:pt>
                <c:pt idx="182">
                  <c:v>5</c:v>
                </c:pt>
                <c:pt idx="183">
                  <c:v>5</c:v>
                </c:pt>
                <c:pt idx="184">
                  <c:v>5</c:v>
                </c:pt>
                <c:pt idx="185">
                  <c:v>5</c:v>
                </c:pt>
                <c:pt idx="186">
                  <c:v>5</c:v>
                </c:pt>
                <c:pt idx="187">
                  <c:v>5</c:v>
                </c:pt>
                <c:pt idx="188">
                  <c:v>5</c:v>
                </c:pt>
                <c:pt idx="189">
                  <c:v>5</c:v>
                </c:pt>
                <c:pt idx="190">
                  <c:v>5</c:v>
                </c:pt>
                <c:pt idx="191">
                  <c:v>5</c:v>
                </c:pt>
                <c:pt idx="192">
                  <c:v>5</c:v>
                </c:pt>
                <c:pt idx="193">
                  <c:v>5</c:v>
                </c:pt>
                <c:pt idx="194">
                  <c:v>5</c:v>
                </c:pt>
                <c:pt idx="195">
                  <c:v>5</c:v>
                </c:pt>
                <c:pt idx="196">
                  <c:v>5</c:v>
                </c:pt>
                <c:pt idx="197">
                  <c:v>5</c:v>
                </c:pt>
                <c:pt idx="198">
                  <c:v>5</c:v>
                </c:pt>
                <c:pt idx="199">
                  <c:v>5</c:v>
                </c:pt>
                <c:pt idx="200">
                  <c:v>5</c:v>
                </c:pt>
                <c:pt idx="201">
                  <c:v>5</c:v>
                </c:pt>
                <c:pt idx="202">
                  <c:v>5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5</c:v>
                </c:pt>
                <c:pt idx="209">
                  <c:v>5</c:v>
                </c:pt>
                <c:pt idx="210">
                  <c:v>5</c:v>
                </c:pt>
                <c:pt idx="211">
                  <c:v>5</c:v>
                </c:pt>
                <c:pt idx="212">
                  <c:v>5</c:v>
                </c:pt>
                <c:pt idx="213">
                  <c:v>5</c:v>
                </c:pt>
                <c:pt idx="214">
                  <c:v>5</c:v>
                </c:pt>
                <c:pt idx="215">
                  <c:v>5</c:v>
                </c:pt>
                <c:pt idx="216">
                  <c:v>5</c:v>
                </c:pt>
                <c:pt idx="217">
                  <c:v>5</c:v>
                </c:pt>
                <c:pt idx="218">
                  <c:v>5</c:v>
                </c:pt>
                <c:pt idx="219">
                  <c:v>5</c:v>
                </c:pt>
                <c:pt idx="220">
                  <c:v>5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5</c:v>
                </c:pt>
                <c:pt idx="233">
                  <c:v>5</c:v>
                </c:pt>
                <c:pt idx="234">
                  <c:v>5</c:v>
                </c:pt>
                <c:pt idx="235">
                  <c:v>5</c:v>
                </c:pt>
                <c:pt idx="236">
                  <c:v>5</c:v>
                </c:pt>
                <c:pt idx="237">
                  <c:v>5</c:v>
                </c:pt>
                <c:pt idx="238">
                  <c:v>5</c:v>
                </c:pt>
                <c:pt idx="239">
                  <c:v>5</c:v>
                </c:pt>
                <c:pt idx="240">
                  <c:v>5</c:v>
                </c:pt>
                <c:pt idx="241">
                  <c:v>5</c:v>
                </c:pt>
                <c:pt idx="242">
                  <c:v>5</c:v>
                </c:pt>
                <c:pt idx="243">
                  <c:v>5</c:v>
                </c:pt>
                <c:pt idx="244">
                  <c:v>5</c:v>
                </c:pt>
                <c:pt idx="245">
                  <c:v>5</c:v>
                </c:pt>
                <c:pt idx="246">
                  <c:v>5</c:v>
                </c:pt>
                <c:pt idx="247">
                  <c:v>5</c:v>
                </c:pt>
                <c:pt idx="248">
                  <c:v>5</c:v>
                </c:pt>
                <c:pt idx="249">
                  <c:v>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'51285_Duty'!$AC$128</c:f>
              <c:strCache>
                <c:ptCount val="1"/>
                <c:pt idx="0">
                  <c:v>51285_400k (typ)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marker>
            <c:symbol val="none"/>
          </c:marker>
          <c:xVal>
            <c:numRef>
              <c:f>'51285_Duty'!$B$129:$B$378</c:f>
              <c:numCache>
                <c:formatCode>0.00_);[Red]\(0.00\)</c:formatCode>
                <c:ptCount val="250"/>
                <c:pt idx="0">
                  <c:v>3.5</c:v>
                </c:pt>
                <c:pt idx="1">
                  <c:v>3.52</c:v>
                </c:pt>
                <c:pt idx="2">
                  <c:v>3.54</c:v>
                </c:pt>
                <c:pt idx="3">
                  <c:v>3.56</c:v>
                </c:pt>
                <c:pt idx="4">
                  <c:v>3.58</c:v>
                </c:pt>
                <c:pt idx="5">
                  <c:v>3.6</c:v>
                </c:pt>
                <c:pt idx="6">
                  <c:v>3.62</c:v>
                </c:pt>
                <c:pt idx="7">
                  <c:v>3.64</c:v>
                </c:pt>
                <c:pt idx="8">
                  <c:v>3.66</c:v>
                </c:pt>
                <c:pt idx="9">
                  <c:v>3.68</c:v>
                </c:pt>
                <c:pt idx="10">
                  <c:v>3.7</c:v>
                </c:pt>
                <c:pt idx="11">
                  <c:v>3.72</c:v>
                </c:pt>
                <c:pt idx="12">
                  <c:v>3.74</c:v>
                </c:pt>
                <c:pt idx="13">
                  <c:v>3.7600000000000002</c:v>
                </c:pt>
                <c:pt idx="14">
                  <c:v>3.7800000000000002</c:v>
                </c:pt>
                <c:pt idx="15">
                  <c:v>3.8000000000000003</c:v>
                </c:pt>
                <c:pt idx="16">
                  <c:v>3.8200000000000003</c:v>
                </c:pt>
                <c:pt idx="17">
                  <c:v>3.8400000000000003</c:v>
                </c:pt>
                <c:pt idx="18">
                  <c:v>3.8600000000000003</c:v>
                </c:pt>
                <c:pt idx="19">
                  <c:v>3.8800000000000003</c:v>
                </c:pt>
                <c:pt idx="20">
                  <c:v>3.9000000000000004</c:v>
                </c:pt>
                <c:pt idx="21">
                  <c:v>3.9200000000000004</c:v>
                </c:pt>
                <c:pt idx="22">
                  <c:v>3.9400000000000004</c:v>
                </c:pt>
                <c:pt idx="23">
                  <c:v>3.9600000000000004</c:v>
                </c:pt>
                <c:pt idx="24">
                  <c:v>3.9800000000000004</c:v>
                </c:pt>
                <c:pt idx="25">
                  <c:v>4</c:v>
                </c:pt>
                <c:pt idx="26">
                  <c:v>4.0199999999999996</c:v>
                </c:pt>
                <c:pt idx="27">
                  <c:v>4.0399999999999991</c:v>
                </c:pt>
                <c:pt idx="28">
                  <c:v>4.0599999999999987</c:v>
                </c:pt>
                <c:pt idx="29">
                  <c:v>4.0799999999999983</c:v>
                </c:pt>
                <c:pt idx="30">
                  <c:v>4.0999999999999979</c:v>
                </c:pt>
                <c:pt idx="31">
                  <c:v>4.1199999999999974</c:v>
                </c:pt>
                <c:pt idx="32">
                  <c:v>4.139999999999997</c:v>
                </c:pt>
                <c:pt idx="33">
                  <c:v>4.1599999999999966</c:v>
                </c:pt>
                <c:pt idx="34">
                  <c:v>4.1799999999999962</c:v>
                </c:pt>
                <c:pt idx="35">
                  <c:v>4.1999999999999957</c:v>
                </c:pt>
                <c:pt idx="36">
                  <c:v>4.2199999999999953</c:v>
                </c:pt>
                <c:pt idx="37">
                  <c:v>4.2399999999999949</c:v>
                </c:pt>
                <c:pt idx="38">
                  <c:v>4.2599999999999945</c:v>
                </c:pt>
                <c:pt idx="39">
                  <c:v>4.279999999999994</c:v>
                </c:pt>
                <c:pt idx="40">
                  <c:v>4.2999999999999936</c:v>
                </c:pt>
                <c:pt idx="41">
                  <c:v>4.3199999999999932</c:v>
                </c:pt>
                <c:pt idx="42">
                  <c:v>4.3399999999999928</c:v>
                </c:pt>
                <c:pt idx="43">
                  <c:v>4.3599999999999923</c:v>
                </c:pt>
                <c:pt idx="44">
                  <c:v>4.3799999999999919</c:v>
                </c:pt>
                <c:pt idx="45">
                  <c:v>4.3999999999999915</c:v>
                </c:pt>
                <c:pt idx="46">
                  <c:v>4.419999999999991</c:v>
                </c:pt>
                <c:pt idx="47">
                  <c:v>4.4399999999999906</c:v>
                </c:pt>
                <c:pt idx="48">
                  <c:v>4.4599999999999902</c:v>
                </c:pt>
                <c:pt idx="49">
                  <c:v>4.4799999999999898</c:v>
                </c:pt>
                <c:pt idx="50">
                  <c:v>4.4999999999999893</c:v>
                </c:pt>
                <c:pt idx="51">
                  <c:v>4.5199999999999889</c:v>
                </c:pt>
                <c:pt idx="52">
                  <c:v>4.5399999999999885</c:v>
                </c:pt>
                <c:pt idx="53">
                  <c:v>4.5599999999999881</c:v>
                </c:pt>
                <c:pt idx="54">
                  <c:v>4.5799999999999876</c:v>
                </c:pt>
                <c:pt idx="55">
                  <c:v>4.5999999999999872</c:v>
                </c:pt>
                <c:pt idx="56">
                  <c:v>4.6199999999999868</c:v>
                </c:pt>
                <c:pt idx="57">
                  <c:v>4.6399999999999864</c:v>
                </c:pt>
                <c:pt idx="58">
                  <c:v>4.6599999999999859</c:v>
                </c:pt>
                <c:pt idx="59">
                  <c:v>4.6799999999999855</c:v>
                </c:pt>
                <c:pt idx="60">
                  <c:v>4.6999999999999851</c:v>
                </c:pt>
                <c:pt idx="61">
                  <c:v>4.7199999999999847</c:v>
                </c:pt>
                <c:pt idx="62">
                  <c:v>4.7399999999999842</c:v>
                </c:pt>
                <c:pt idx="63">
                  <c:v>4.7599999999999838</c:v>
                </c:pt>
                <c:pt idx="64">
                  <c:v>4.7799999999999834</c:v>
                </c:pt>
                <c:pt idx="65">
                  <c:v>4.7999999999999829</c:v>
                </c:pt>
                <c:pt idx="66">
                  <c:v>4.8199999999999825</c:v>
                </c:pt>
                <c:pt idx="67">
                  <c:v>4.8399999999999821</c:v>
                </c:pt>
                <c:pt idx="68">
                  <c:v>4.8599999999999817</c:v>
                </c:pt>
                <c:pt idx="69">
                  <c:v>4.8799999999999812</c:v>
                </c:pt>
                <c:pt idx="70">
                  <c:v>4.8999999999999808</c:v>
                </c:pt>
                <c:pt idx="71">
                  <c:v>4.9199999999999804</c:v>
                </c:pt>
                <c:pt idx="72">
                  <c:v>4.93999999999998</c:v>
                </c:pt>
                <c:pt idx="73">
                  <c:v>4.9599999999999795</c:v>
                </c:pt>
                <c:pt idx="74">
                  <c:v>4.9799999999999791</c:v>
                </c:pt>
                <c:pt idx="75">
                  <c:v>4.9999999999999787</c:v>
                </c:pt>
                <c:pt idx="76">
                  <c:v>5.0199999999999783</c:v>
                </c:pt>
                <c:pt idx="77">
                  <c:v>5.0399999999999778</c:v>
                </c:pt>
                <c:pt idx="78">
                  <c:v>5.0599999999999774</c:v>
                </c:pt>
                <c:pt idx="79">
                  <c:v>5.079999999999977</c:v>
                </c:pt>
                <c:pt idx="80">
                  <c:v>5.0999999999999766</c:v>
                </c:pt>
                <c:pt idx="81">
                  <c:v>5.1199999999999761</c:v>
                </c:pt>
                <c:pt idx="82">
                  <c:v>5.1399999999999757</c:v>
                </c:pt>
                <c:pt idx="83">
                  <c:v>5.1599999999999753</c:v>
                </c:pt>
                <c:pt idx="84">
                  <c:v>5.1799999999999748</c:v>
                </c:pt>
                <c:pt idx="85">
                  <c:v>5.1999999999999744</c:v>
                </c:pt>
                <c:pt idx="86">
                  <c:v>5.219999999999974</c:v>
                </c:pt>
                <c:pt idx="87">
                  <c:v>5.2399999999999736</c:v>
                </c:pt>
                <c:pt idx="88">
                  <c:v>5.2599999999999731</c:v>
                </c:pt>
                <c:pt idx="89">
                  <c:v>5.2799999999999727</c:v>
                </c:pt>
                <c:pt idx="90">
                  <c:v>5.2999999999999723</c:v>
                </c:pt>
                <c:pt idx="91">
                  <c:v>5.3199999999999719</c:v>
                </c:pt>
                <c:pt idx="92">
                  <c:v>5.3399999999999714</c:v>
                </c:pt>
                <c:pt idx="93">
                  <c:v>5.359999999999971</c:v>
                </c:pt>
                <c:pt idx="94">
                  <c:v>5.3799999999999706</c:v>
                </c:pt>
                <c:pt idx="95">
                  <c:v>5.3999999999999702</c:v>
                </c:pt>
                <c:pt idx="96">
                  <c:v>5.4199999999999697</c:v>
                </c:pt>
                <c:pt idx="97">
                  <c:v>5.4399999999999693</c:v>
                </c:pt>
                <c:pt idx="98">
                  <c:v>5.4599999999999689</c:v>
                </c:pt>
                <c:pt idx="99">
                  <c:v>5.4799999999999685</c:v>
                </c:pt>
                <c:pt idx="100">
                  <c:v>5.499999999999968</c:v>
                </c:pt>
                <c:pt idx="101">
                  <c:v>5.5199999999999676</c:v>
                </c:pt>
                <c:pt idx="102">
                  <c:v>5.5399999999999672</c:v>
                </c:pt>
                <c:pt idx="103">
                  <c:v>5.5599999999999667</c:v>
                </c:pt>
                <c:pt idx="104">
                  <c:v>5.5799999999999663</c:v>
                </c:pt>
                <c:pt idx="105">
                  <c:v>5.5999999999999659</c:v>
                </c:pt>
                <c:pt idx="106">
                  <c:v>5.6199999999999655</c:v>
                </c:pt>
                <c:pt idx="107">
                  <c:v>5.639999999999965</c:v>
                </c:pt>
                <c:pt idx="108">
                  <c:v>5.6599999999999646</c:v>
                </c:pt>
                <c:pt idx="109">
                  <c:v>5.6799999999999642</c:v>
                </c:pt>
                <c:pt idx="110">
                  <c:v>5.6999999999999638</c:v>
                </c:pt>
                <c:pt idx="111">
                  <c:v>5.7199999999999633</c:v>
                </c:pt>
                <c:pt idx="112">
                  <c:v>5.7399999999999629</c:v>
                </c:pt>
                <c:pt idx="113">
                  <c:v>5.7599999999999625</c:v>
                </c:pt>
                <c:pt idx="114">
                  <c:v>5.7799999999999621</c:v>
                </c:pt>
                <c:pt idx="115">
                  <c:v>5.7999999999999616</c:v>
                </c:pt>
                <c:pt idx="116">
                  <c:v>5.8199999999999612</c:v>
                </c:pt>
                <c:pt idx="117">
                  <c:v>5.8399999999999608</c:v>
                </c:pt>
                <c:pt idx="118">
                  <c:v>5.8599999999999604</c:v>
                </c:pt>
                <c:pt idx="119">
                  <c:v>5.8799999999999599</c:v>
                </c:pt>
                <c:pt idx="120">
                  <c:v>5.8999999999999595</c:v>
                </c:pt>
                <c:pt idx="121">
                  <c:v>5.9199999999999591</c:v>
                </c:pt>
                <c:pt idx="122">
                  <c:v>5.9399999999999586</c:v>
                </c:pt>
                <c:pt idx="123">
                  <c:v>5.9599999999999582</c:v>
                </c:pt>
                <c:pt idx="124">
                  <c:v>5.9799999999999578</c:v>
                </c:pt>
                <c:pt idx="125">
                  <c:v>5.9999999999999574</c:v>
                </c:pt>
                <c:pt idx="126">
                  <c:v>6.0199999999999569</c:v>
                </c:pt>
                <c:pt idx="127">
                  <c:v>6.0399999999999565</c:v>
                </c:pt>
                <c:pt idx="128">
                  <c:v>6.0599999999999561</c:v>
                </c:pt>
                <c:pt idx="129">
                  <c:v>6.0799999999999557</c:v>
                </c:pt>
                <c:pt idx="130">
                  <c:v>6.0999999999999552</c:v>
                </c:pt>
                <c:pt idx="131">
                  <c:v>6.1199999999999548</c:v>
                </c:pt>
                <c:pt idx="132">
                  <c:v>6.1399999999999544</c:v>
                </c:pt>
                <c:pt idx="133">
                  <c:v>6.159999999999954</c:v>
                </c:pt>
                <c:pt idx="134">
                  <c:v>6.1799999999999535</c:v>
                </c:pt>
                <c:pt idx="135">
                  <c:v>6.1999999999999531</c:v>
                </c:pt>
                <c:pt idx="136">
                  <c:v>6.2199999999999527</c:v>
                </c:pt>
                <c:pt idx="137">
                  <c:v>6.2399999999999523</c:v>
                </c:pt>
                <c:pt idx="138">
                  <c:v>6.2599999999999518</c:v>
                </c:pt>
                <c:pt idx="139">
                  <c:v>6.2799999999999514</c:v>
                </c:pt>
                <c:pt idx="140">
                  <c:v>6.299999999999951</c:v>
                </c:pt>
                <c:pt idx="141">
                  <c:v>6.3199999999999505</c:v>
                </c:pt>
                <c:pt idx="142">
                  <c:v>6.3399999999999501</c:v>
                </c:pt>
                <c:pt idx="143">
                  <c:v>6.3599999999999497</c:v>
                </c:pt>
                <c:pt idx="144">
                  <c:v>6.3799999999999493</c:v>
                </c:pt>
                <c:pt idx="145">
                  <c:v>6.3999999999999488</c:v>
                </c:pt>
                <c:pt idx="146">
                  <c:v>6.4199999999999484</c:v>
                </c:pt>
                <c:pt idx="147">
                  <c:v>6.439999999999948</c:v>
                </c:pt>
                <c:pt idx="148">
                  <c:v>6.4599999999999476</c:v>
                </c:pt>
                <c:pt idx="149">
                  <c:v>6.4799999999999471</c:v>
                </c:pt>
                <c:pt idx="150">
                  <c:v>6.4999999999999467</c:v>
                </c:pt>
                <c:pt idx="151">
                  <c:v>6.5199999999999463</c:v>
                </c:pt>
                <c:pt idx="152">
                  <c:v>6.5399999999999459</c:v>
                </c:pt>
                <c:pt idx="153">
                  <c:v>6.5599999999999454</c:v>
                </c:pt>
                <c:pt idx="154">
                  <c:v>6.579999999999945</c:v>
                </c:pt>
                <c:pt idx="155">
                  <c:v>6.5999999999999446</c:v>
                </c:pt>
                <c:pt idx="156">
                  <c:v>6.6199999999999442</c:v>
                </c:pt>
                <c:pt idx="157">
                  <c:v>6.6399999999999437</c:v>
                </c:pt>
                <c:pt idx="158">
                  <c:v>6.6599999999999433</c:v>
                </c:pt>
                <c:pt idx="159">
                  <c:v>6.6799999999999429</c:v>
                </c:pt>
                <c:pt idx="160">
                  <c:v>6.6999999999999424</c:v>
                </c:pt>
                <c:pt idx="161">
                  <c:v>6.719999999999942</c:v>
                </c:pt>
                <c:pt idx="162">
                  <c:v>6.7399999999999416</c:v>
                </c:pt>
                <c:pt idx="163">
                  <c:v>6.7599999999999412</c:v>
                </c:pt>
                <c:pt idx="164">
                  <c:v>6.7799999999999407</c:v>
                </c:pt>
                <c:pt idx="165">
                  <c:v>6.7999999999999403</c:v>
                </c:pt>
                <c:pt idx="166">
                  <c:v>6.8199999999999399</c:v>
                </c:pt>
                <c:pt idx="167">
                  <c:v>6.8399999999999395</c:v>
                </c:pt>
                <c:pt idx="168">
                  <c:v>6.859999999999939</c:v>
                </c:pt>
                <c:pt idx="169">
                  <c:v>6.8799999999999386</c:v>
                </c:pt>
                <c:pt idx="170">
                  <c:v>6.8999999999999382</c:v>
                </c:pt>
                <c:pt idx="171">
                  <c:v>6.9199999999999378</c:v>
                </c:pt>
                <c:pt idx="172">
                  <c:v>6.9399999999999373</c:v>
                </c:pt>
                <c:pt idx="173">
                  <c:v>6.9599999999999369</c:v>
                </c:pt>
                <c:pt idx="174">
                  <c:v>6.9799999999999365</c:v>
                </c:pt>
                <c:pt idx="175">
                  <c:v>6.9999999999999361</c:v>
                </c:pt>
                <c:pt idx="176">
                  <c:v>7.0199999999999356</c:v>
                </c:pt>
                <c:pt idx="177">
                  <c:v>7.0399999999999352</c:v>
                </c:pt>
                <c:pt idx="178">
                  <c:v>7.0599999999999348</c:v>
                </c:pt>
                <c:pt idx="179">
                  <c:v>7.0799999999999343</c:v>
                </c:pt>
                <c:pt idx="180">
                  <c:v>7.0999999999999339</c:v>
                </c:pt>
                <c:pt idx="181">
                  <c:v>7.1199999999999335</c:v>
                </c:pt>
                <c:pt idx="182">
                  <c:v>7.1399999999999331</c:v>
                </c:pt>
                <c:pt idx="183">
                  <c:v>7.1599999999999326</c:v>
                </c:pt>
                <c:pt idx="184">
                  <c:v>7.1799999999999322</c:v>
                </c:pt>
                <c:pt idx="185">
                  <c:v>7.1999999999999318</c:v>
                </c:pt>
                <c:pt idx="186">
                  <c:v>7.2199999999999314</c:v>
                </c:pt>
                <c:pt idx="187">
                  <c:v>7.2399999999999309</c:v>
                </c:pt>
                <c:pt idx="188">
                  <c:v>7.2599999999999305</c:v>
                </c:pt>
                <c:pt idx="189">
                  <c:v>7.2799999999999301</c:v>
                </c:pt>
                <c:pt idx="190">
                  <c:v>7.2999999999999297</c:v>
                </c:pt>
                <c:pt idx="191">
                  <c:v>7.3199999999999292</c:v>
                </c:pt>
                <c:pt idx="192">
                  <c:v>7.3399999999999288</c:v>
                </c:pt>
                <c:pt idx="193">
                  <c:v>7.3599999999999284</c:v>
                </c:pt>
                <c:pt idx="194">
                  <c:v>7.379999999999928</c:v>
                </c:pt>
                <c:pt idx="195">
                  <c:v>7.3999999999999275</c:v>
                </c:pt>
                <c:pt idx="196">
                  <c:v>7.4199999999999271</c:v>
                </c:pt>
                <c:pt idx="197">
                  <c:v>7.4399999999999267</c:v>
                </c:pt>
                <c:pt idx="198">
                  <c:v>7.4599999999999262</c:v>
                </c:pt>
                <c:pt idx="199">
                  <c:v>7.4799999999999258</c:v>
                </c:pt>
                <c:pt idx="200">
                  <c:v>7.4999999999999254</c:v>
                </c:pt>
                <c:pt idx="201">
                  <c:v>7.519999999999925</c:v>
                </c:pt>
                <c:pt idx="202">
                  <c:v>7.5399999999999245</c:v>
                </c:pt>
                <c:pt idx="203">
                  <c:v>7.5599999999999241</c:v>
                </c:pt>
                <c:pt idx="204">
                  <c:v>7.5799999999999237</c:v>
                </c:pt>
                <c:pt idx="205">
                  <c:v>7.5999999999999233</c:v>
                </c:pt>
                <c:pt idx="206">
                  <c:v>7.6199999999999228</c:v>
                </c:pt>
                <c:pt idx="207">
                  <c:v>7.6399999999999224</c:v>
                </c:pt>
                <c:pt idx="208">
                  <c:v>7.659999999999922</c:v>
                </c:pt>
                <c:pt idx="209">
                  <c:v>7.6799999999999216</c:v>
                </c:pt>
                <c:pt idx="210">
                  <c:v>7.6999999999999211</c:v>
                </c:pt>
                <c:pt idx="211">
                  <c:v>7.7199999999999207</c:v>
                </c:pt>
                <c:pt idx="212">
                  <c:v>7.7399999999999203</c:v>
                </c:pt>
                <c:pt idx="213">
                  <c:v>7.7599999999999199</c:v>
                </c:pt>
                <c:pt idx="214">
                  <c:v>7.7799999999999194</c:v>
                </c:pt>
                <c:pt idx="215">
                  <c:v>7.799999999999919</c:v>
                </c:pt>
                <c:pt idx="216">
                  <c:v>7.8199999999999186</c:v>
                </c:pt>
                <c:pt idx="217">
                  <c:v>7.8399999999999181</c:v>
                </c:pt>
                <c:pt idx="218">
                  <c:v>7.8599999999999177</c:v>
                </c:pt>
                <c:pt idx="219">
                  <c:v>7.8799999999999173</c:v>
                </c:pt>
                <c:pt idx="220">
                  <c:v>7.8999999999999169</c:v>
                </c:pt>
                <c:pt idx="221">
                  <c:v>7.9199999999999164</c:v>
                </c:pt>
                <c:pt idx="222">
                  <c:v>7.939999999999916</c:v>
                </c:pt>
                <c:pt idx="223">
                  <c:v>7.9599999999999156</c:v>
                </c:pt>
                <c:pt idx="224">
                  <c:v>7.9799999999999152</c:v>
                </c:pt>
                <c:pt idx="225">
                  <c:v>7.9999999999999147</c:v>
                </c:pt>
                <c:pt idx="226">
                  <c:v>8.4999999999999147</c:v>
                </c:pt>
                <c:pt idx="227">
                  <c:v>8.9999999999999147</c:v>
                </c:pt>
                <c:pt idx="228">
                  <c:v>9.4999999999999147</c:v>
                </c:pt>
                <c:pt idx="229">
                  <c:v>9.9999999999999147</c:v>
                </c:pt>
                <c:pt idx="230">
                  <c:v>10.499999999999915</c:v>
                </c:pt>
                <c:pt idx="231">
                  <c:v>10.999999999999915</c:v>
                </c:pt>
                <c:pt idx="232">
                  <c:v>11.499999999999915</c:v>
                </c:pt>
                <c:pt idx="233">
                  <c:v>11.999999999999915</c:v>
                </c:pt>
                <c:pt idx="234">
                  <c:v>12.499999999999915</c:v>
                </c:pt>
                <c:pt idx="235">
                  <c:v>12.999999999999915</c:v>
                </c:pt>
                <c:pt idx="236">
                  <c:v>13.499999999999915</c:v>
                </c:pt>
                <c:pt idx="237">
                  <c:v>13.999999999999915</c:v>
                </c:pt>
                <c:pt idx="238">
                  <c:v>14.499999999999915</c:v>
                </c:pt>
                <c:pt idx="239">
                  <c:v>14.999999999999915</c:v>
                </c:pt>
                <c:pt idx="240">
                  <c:v>15.499999999999915</c:v>
                </c:pt>
                <c:pt idx="241">
                  <c:v>15.999999999999915</c:v>
                </c:pt>
                <c:pt idx="242">
                  <c:v>16.499999999999915</c:v>
                </c:pt>
                <c:pt idx="243">
                  <c:v>16.999999999999915</c:v>
                </c:pt>
                <c:pt idx="244">
                  <c:v>17.499999999999915</c:v>
                </c:pt>
                <c:pt idx="245">
                  <c:v>17.999999999999915</c:v>
                </c:pt>
                <c:pt idx="246">
                  <c:v>18.499999999999915</c:v>
                </c:pt>
                <c:pt idx="247">
                  <c:v>18.999999999999915</c:v>
                </c:pt>
                <c:pt idx="248">
                  <c:v>19.499999999999915</c:v>
                </c:pt>
                <c:pt idx="249">
                  <c:v>19.999999999999915</c:v>
                </c:pt>
              </c:numCache>
            </c:numRef>
          </c:xVal>
          <c:yVal>
            <c:numRef>
              <c:f>'51285_Duty'!$AC$129:$AC$378</c:f>
              <c:numCache>
                <c:formatCode>General</c:formatCode>
                <c:ptCount val="250"/>
                <c:pt idx="0">
                  <c:v>3.2933350691045815</c:v>
                </c:pt>
                <c:pt idx="1">
                  <c:v>3.3130906816499368</c:v>
                </c:pt>
                <c:pt idx="2">
                  <c:v>3.3328463028722082</c:v>
                </c:pt>
                <c:pt idx="3">
                  <c:v>3.3526019326381995</c:v>
                </c:pt>
                <c:pt idx="4">
                  <c:v>3.3723575708174405</c:v>
                </c:pt>
                <c:pt idx="5">
                  <c:v>3.3921132172821116</c:v>
                </c:pt>
                <c:pt idx="6">
                  <c:v>3.4118688719069774</c:v>
                </c:pt>
                <c:pt idx="7">
                  <c:v>3.431624534569325</c:v>
                </c:pt>
                <c:pt idx="8">
                  <c:v>3.4513802051488969</c:v>
                </c:pt>
                <c:pt idx="9">
                  <c:v>3.4711358835278321</c:v>
                </c:pt>
                <c:pt idx="10">
                  <c:v>3.4908915695906044</c:v>
                </c:pt>
                <c:pt idx="11">
                  <c:v>3.5106472632239658</c:v>
                </c:pt>
                <c:pt idx="12">
                  <c:v>3.5304029643168913</c:v>
                </c:pt>
                <c:pt idx="13">
                  <c:v>3.5501586727605225</c:v>
                </c:pt>
                <c:pt idx="14">
                  <c:v>3.5699143884481166</c:v>
                </c:pt>
                <c:pt idx="15">
                  <c:v>3.5896701112749927</c:v>
                </c:pt>
                <c:pt idx="16">
                  <c:v>3.6094258411384854</c:v>
                </c:pt>
                <c:pt idx="17">
                  <c:v>3.6291815779378949</c:v>
                </c:pt>
                <c:pt idx="18">
                  <c:v>3.6489373215744374</c:v>
                </c:pt>
                <c:pt idx="19">
                  <c:v>3.6686930719512048</c:v>
                </c:pt>
                <c:pt idx="20">
                  <c:v>3.6884488289731157</c:v>
                </c:pt>
                <c:pt idx="21">
                  <c:v>3.7082045925468741</c:v>
                </c:pt>
                <c:pt idx="22">
                  <c:v>3.7279603625809292</c:v>
                </c:pt>
                <c:pt idx="23">
                  <c:v>3.7477161389854308</c:v>
                </c:pt>
                <c:pt idx="24">
                  <c:v>3.7674719216721941</c:v>
                </c:pt>
                <c:pt idx="25">
                  <c:v>3.7872277105546579</c:v>
                </c:pt>
                <c:pt idx="26">
                  <c:v>3.8069835055478496</c:v>
                </c:pt>
                <c:pt idx="27">
                  <c:v>3.8267393065683475</c:v>
                </c:pt>
                <c:pt idx="28">
                  <c:v>3.846495113534246</c:v>
                </c:pt>
                <c:pt idx="29">
                  <c:v>3.8662509263651201</c:v>
                </c:pt>
                <c:pt idx="30">
                  <c:v>3.8860067449819944</c:v>
                </c:pt>
                <c:pt idx="31">
                  <c:v>3.9057625693073077</c:v>
                </c:pt>
                <c:pt idx="32">
                  <c:v>3.9255183992648841</c:v>
                </c:pt>
                <c:pt idx="33">
                  <c:v>3.945274234779899</c:v>
                </c:pt>
                <c:pt idx="34">
                  <c:v>3.9650300757788526</c:v>
                </c:pt>
                <c:pt idx="35">
                  <c:v>3.9847859221895376</c:v>
                </c:pt>
                <c:pt idx="36">
                  <c:v>4.0045417739410132</c:v>
                </c:pt>
                <c:pt idx="37">
                  <c:v>4.0242976309635763</c:v>
                </c:pt>
                <c:pt idx="38">
                  <c:v>4.0440534931887333</c:v>
                </c:pt>
                <c:pt idx="39">
                  <c:v>4.0638093605491772</c:v>
                </c:pt>
                <c:pt idx="40">
                  <c:v>4.0835652329787591</c:v>
                </c:pt>
                <c:pt idx="41">
                  <c:v>4.1033211104124643</c:v>
                </c:pt>
                <c:pt idx="42">
                  <c:v>4.1230769927863875</c:v>
                </c:pt>
                <c:pt idx="43">
                  <c:v>4.1428328800377097</c:v>
                </c:pt>
                <c:pt idx="44">
                  <c:v>4.1625887721046757</c:v>
                </c:pt>
                <c:pt idx="45">
                  <c:v>4.1823446689265715</c:v>
                </c:pt>
                <c:pt idx="46">
                  <c:v>4.2021005704436991</c:v>
                </c:pt>
                <c:pt idx="47">
                  <c:v>4.2218564765973623</c:v>
                </c:pt>
                <c:pt idx="48">
                  <c:v>4.2416123873298384</c:v>
                </c:pt>
                <c:pt idx="49">
                  <c:v>4.2613683025843621</c:v>
                </c:pt>
                <c:pt idx="50">
                  <c:v>4.2811242223051051</c:v>
                </c:pt>
                <c:pt idx="51">
                  <c:v>4.3008801464371551</c:v>
                </c:pt>
                <c:pt idx="52">
                  <c:v>4.3206360749265009</c:v>
                </c:pt>
                <c:pt idx="53">
                  <c:v>4.3403920077200082</c:v>
                </c:pt>
                <c:pt idx="54">
                  <c:v>4.3601479447654086</c:v>
                </c:pt>
                <c:pt idx="55">
                  <c:v>4.3799038860112756</c:v>
                </c:pt>
                <c:pt idx="56">
                  <c:v>4.3996598314070123</c:v>
                </c:pt>
                <c:pt idx="57">
                  <c:v>4.419415780902832</c:v>
                </c:pt>
                <c:pt idx="58">
                  <c:v>4.4391717344497437</c:v>
                </c:pt>
                <c:pt idx="59">
                  <c:v>4.4589276919995351</c:v>
                </c:pt>
                <c:pt idx="60">
                  <c:v>4.4786836535047563</c:v>
                </c:pt>
                <c:pt idx="61">
                  <c:v>4.4984396189187086</c:v>
                </c:pt>
                <c:pt idx="62">
                  <c:v>4.5181955881954261</c:v>
                </c:pt>
                <c:pt idx="63">
                  <c:v>4.5379515612896606</c:v>
                </c:pt>
                <c:pt idx="64">
                  <c:v>4.5577075381568726</c:v>
                </c:pt>
                <c:pt idx="65">
                  <c:v>4.5774635187532109</c:v>
                </c:pt>
                <c:pt idx="66">
                  <c:v>4.5972195030355039</c:v>
                </c:pt>
                <c:pt idx="67">
                  <c:v>4.6169754909612459</c:v>
                </c:pt>
                <c:pt idx="68">
                  <c:v>4.6367314824885835</c:v>
                </c:pt>
                <c:pt idx="69">
                  <c:v>4.6564874775763023</c:v>
                </c:pt>
                <c:pt idx="70">
                  <c:v>4.6762434761838154</c:v>
                </c:pt>
                <c:pt idx="71">
                  <c:v>4.6959994782711529</c:v>
                </c:pt>
                <c:pt idx="72">
                  <c:v>4.715755483798949</c:v>
                </c:pt>
                <c:pt idx="73">
                  <c:v>4.7355114927284285</c:v>
                </c:pt>
                <c:pt idx="74">
                  <c:v>4.7552675050213997</c:v>
                </c:pt>
                <c:pt idx="75">
                  <c:v>4.775023520640242</c:v>
                </c:pt>
                <c:pt idx="76">
                  <c:v>4.7947795395478936</c:v>
                </c:pt>
                <c:pt idx="77">
                  <c:v>4.8145355617078414</c:v>
                </c:pt>
                <c:pt idx="78">
                  <c:v>4.834291587084115</c:v>
                </c:pt>
                <c:pt idx="79">
                  <c:v>4.8540476156412717</c:v>
                </c:pt>
                <c:pt idx="80">
                  <c:v>4.8738036473443858</c:v>
                </c:pt>
                <c:pt idx="81">
                  <c:v>4.8935596821590481</c:v>
                </c:pt>
                <c:pt idx="82">
                  <c:v>4.9133157200513455</c:v>
                </c:pt>
                <c:pt idx="83">
                  <c:v>4.9330717609878576</c:v>
                </c:pt>
                <c:pt idx="84">
                  <c:v>4.9500319816151803</c:v>
                </c:pt>
                <c:pt idx="85">
                  <c:v>4.9693328414236575</c:v>
                </c:pt>
                <c:pt idx="86">
                  <c:v>4.988636165853781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5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5</c:v>
                </c:pt>
                <c:pt idx="162">
                  <c:v>5</c:v>
                </c:pt>
                <c:pt idx="163">
                  <c:v>5</c:v>
                </c:pt>
                <c:pt idx="164">
                  <c:v>5</c:v>
                </c:pt>
                <c:pt idx="165">
                  <c:v>5</c:v>
                </c:pt>
                <c:pt idx="166">
                  <c:v>5</c:v>
                </c:pt>
                <c:pt idx="167">
                  <c:v>5</c:v>
                </c:pt>
                <c:pt idx="168">
                  <c:v>5</c:v>
                </c:pt>
                <c:pt idx="169">
                  <c:v>5</c:v>
                </c:pt>
                <c:pt idx="170">
                  <c:v>5</c:v>
                </c:pt>
                <c:pt idx="171">
                  <c:v>5</c:v>
                </c:pt>
                <c:pt idx="172">
                  <c:v>5</c:v>
                </c:pt>
                <c:pt idx="173">
                  <c:v>5</c:v>
                </c:pt>
                <c:pt idx="174">
                  <c:v>5</c:v>
                </c:pt>
                <c:pt idx="175">
                  <c:v>5</c:v>
                </c:pt>
                <c:pt idx="176">
                  <c:v>5</c:v>
                </c:pt>
                <c:pt idx="177">
                  <c:v>5</c:v>
                </c:pt>
                <c:pt idx="178">
                  <c:v>5</c:v>
                </c:pt>
                <c:pt idx="179">
                  <c:v>5</c:v>
                </c:pt>
                <c:pt idx="180">
                  <c:v>5</c:v>
                </c:pt>
                <c:pt idx="181">
                  <c:v>5</c:v>
                </c:pt>
                <c:pt idx="182">
                  <c:v>5</c:v>
                </c:pt>
                <c:pt idx="183">
                  <c:v>5</c:v>
                </c:pt>
                <c:pt idx="184">
                  <c:v>5</c:v>
                </c:pt>
                <c:pt idx="185">
                  <c:v>5</c:v>
                </c:pt>
                <c:pt idx="186">
                  <c:v>5</c:v>
                </c:pt>
                <c:pt idx="187">
                  <c:v>5</c:v>
                </c:pt>
                <c:pt idx="188">
                  <c:v>5</c:v>
                </c:pt>
                <c:pt idx="189">
                  <c:v>5</c:v>
                </c:pt>
                <c:pt idx="190">
                  <c:v>5</c:v>
                </c:pt>
                <c:pt idx="191">
                  <c:v>5</c:v>
                </c:pt>
                <c:pt idx="192">
                  <c:v>5</c:v>
                </c:pt>
                <c:pt idx="193">
                  <c:v>5</c:v>
                </c:pt>
                <c:pt idx="194">
                  <c:v>5</c:v>
                </c:pt>
                <c:pt idx="195">
                  <c:v>5</c:v>
                </c:pt>
                <c:pt idx="196">
                  <c:v>5</c:v>
                </c:pt>
                <c:pt idx="197">
                  <c:v>5</c:v>
                </c:pt>
                <c:pt idx="198">
                  <c:v>5</c:v>
                </c:pt>
                <c:pt idx="199">
                  <c:v>5</c:v>
                </c:pt>
                <c:pt idx="200">
                  <c:v>5</c:v>
                </c:pt>
                <c:pt idx="201">
                  <c:v>5</c:v>
                </c:pt>
                <c:pt idx="202">
                  <c:v>5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5</c:v>
                </c:pt>
                <c:pt idx="209">
                  <c:v>5</c:v>
                </c:pt>
                <c:pt idx="210">
                  <c:v>5</c:v>
                </c:pt>
                <c:pt idx="211">
                  <c:v>5</c:v>
                </c:pt>
                <c:pt idx="212">
                  <c:v>5</c:v>
                </c:pt>
                <c:pt idx="213">
                  <c:v>5</c:v>
                </c:pt>
                <c:pt idx="214">
                  <c:v>5</c:v>
                </c:pt>
                <c:pt idx="215">
                  <c:v>5</c:v>
                </c:pt>
                <c:pt idx="216">
                  <c:v>5</c:v>
                </c:pt>
                <c:pt idx="217">
                  <c:v>5</c:v>
                </c:pt>
                <c:pt idx="218">
                  <c:v>5</c:v>
                </c:pt>
                <c:pt idx="219">
                  <c:v>5</c:v>
                </c:pt>
                <c:pt idx="220">
                  <c:v>5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5</c:v>
                </c:pt>
                <c:pt idx="233">
                  <c:v>5</c:v>
                </c:pt>
                <c:pt idx="234">
                  <c:v>5</c:v>
                </c:pt>
                <c:pt idx="235">
                  <c:v>5</c:v>
                </c:pt>
                <c:pt idx="236">
                  <c:v>5</c:v>
                </c:pt>
                <c:pt idx="237">
                  <c:v>5</c:v>
                </c:pt>
                <c:pt idx="238">
                  <c:v>5</c:v>
                </c:pt>
                <c:pt idx="239">
                  <c:v>5</c:v>
                </c:pt>
                <c:pt idx="240">
                  <c:v>5</c:v>
                </c:pt>
                <c:pt idx="241">
                  <c:v>5</c:v>
                </c:pt>
                <c:pt idx="242">
                  <c:v>5</c:v>
                </c:pt>
                <c:pt idx="243">
                  <c:v>5</c:v>
                </c:pt>
                <c:pt idx="244">
                  <c:v>5</c:v>
                </c:pt>
                <c:pt idx="245">
                  <c:v>5</c:v>
                </c:pt>
                <c:pt idx="246">
                  <c:v>5</c:v>
                </c:pt>
                <c:pt idx="247">
                  <c:v>5</c:v>
                </c:pt>
                <c:pt idx="248">
                  <c:v>5</c:v>
                </c:pt>
                <c:pt idx="249">
                  <c:v>5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'51285_Duty'!$AE$128</c:f>
              <c:strCache>
                <c:ptCount val="1"/>
                <c:pt idx="0">
                  <c:v>51285_400k (min)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ysDash"/>
            </a:ln>
          </c:spPr>
          <c:marker>
            <c:symbol val="none"/>
          </c:marker>
          <c:xVal>
            <c:numRef>
              <c:f>'51285_Duty'!$B$129:$B$378</c:f>
              <c:numCache>
                <c:formatCode>0.00_);[Red]\(0.00\)</c:formatCode>
                <c:ptCount val="250"/>
                <c:pt idx="0">
                  <c:v>3.5</c:v>
                </c:pt>
                <c:pt idx="1">
                  <c:v>3.52</c:v>
                </c:pt>
                <c:pt idx="2">
                  <c:v>3.54</c:v>
                </c:pt>
                <c:pt idx="3">
                  <c:v>3.56</c:v>
                </c:pt>
                <c:pt idx="4">
                  <c:v>3.58</c:v>
                </c:pt>
                <c:pt idx="5">
                  <c:v>3.6</c:v>
                </c:pt>
                <c:pt idx="6">
                  <c:v>3.62</c:v>
                </c:pt>
                <c:pt idx="7">
                  <c:v>3.64</c:v>
                </c:pt>
                <c:pt idx="8">
                  <c:v>3.66</c:v>
                </c:pt>
                <c:pt idx="9">
                  <c:v>3.68</c:v>
                </c:pt>
                <c:pt idx="10">
                  <c:v>3.7</c:v>
                </c:pt>
                <c:pt idx="11">
                  <c:v>3.72</c:v>
                </c:pt>
                <c:pt idx="12">
                  <c:v>3.74</c:v>
                </c:pt>
                <c:pt idx="13">
                  <c:v>3.7600000000000002</c:v>
                </c:pt>
                <c:pt idx="14">
                  <c:v>3.7800000000000002</c:v>
                </c:pt>
                <c:pt idx="15">
                  <c:v>3.8000000000000003</c:v>
                </c:pt>
                <c:pt idx="16">
                  <c:v>3.8200000000000003</c:v>
                </c:pt>
                <c:pt idx="17">
                  <c:v>3.8400000000000003</c:v>
                </c:pt>
                <c:pt idx="18">
                  <c:v>3.8600000000000003</c:v>
                </c:pt>
                <c:pt idx="19">
                  <c:v>3.8800000000000003</c:v>
                </c:pt>
                <c:pt idx="20">
                  <c:v>3.9000000000000004</c:v>
                </c:pt>
                <c:pt idx="21">
                  <c:v>3.9200000000000004</c:v>
                </c:pt>
                <c:pt idx="22">
                  <c:v>3.9400000000000004</c:v>
                </c:pt>
                <c:pt idx="23">
                  <c:v>3.9600000000000004</c:v>
                </c:pt>
                <c:pt idx="24">
                  <c:v>3.9800000000000004</c:v>
                </c:pt>
                <c:pt idx="25">
                  <c:v>4</c:v>
                </c:pt>
                <c:pt idx="26">
                  <c:v>4.0199999999999996</c:v>
                </c:pt>
                <c:pt idx="27">
                  <c:v>4.0399999999999991</c:v>
                </c:pt>
                <c:pt idx="28">
                  <c:v>4.0599999999999987</c:v>
                </c:pt>
                <c:pt idx="29">
                  <c:v>4.0799999999999983</c:v>
                </c:pt>
                <c:pt idx="30">
                  <c:v>4.0999999999999979</c:v>
                </c:pt>
                <c:pt idx="31">
                  <c:v>4.1199999999999974</c:v>
                </c:pt>
                <c:pt idx="32">
                  <c:v>4.139999999999997</c:v>
                </c:pt>
                <c:pt idx="33">
                  <c:v>4.1599999999999966</c:v>
                </c:pt>
                <c:pt idx="34">
                  <c:v>4.1799999999999962</c:v>
                </c:pt>
                <c:pt idx="35">
                  <c:v>4.1999999999999957</c:v>
                </c:pt>
                <c:pt idx="36">
                  <c:v>4.2199999999999953</c:v>
                </c:pt>
                <c:pt idx="37">
                  <c:v>4.2399999999999949</c:v>
                </c:pt>
                <c:pt idx="38">
                  <c:v>4.2599999999999945</c:v>
                </c:pt>
                <c:pt idx="39">
                  <c:v>4.279999999999994</c:v>
                </c:pt>
                <c:pt idx="40">
                  <c:v>4.2999999999999936</c:v>
                </c:pt>
                <c:pt idx="41">
                  <c:v>4.3199999999999932</c:v>
                </c:pt>
                <c:pt idx="42">
                  <c:v>4.3399999999999928</c:v>
                </c:pt>
                <c:pt idx="43">
                  <c:v>4.3599999999999923</c:v>
                </c:pt>
                <c:pt idx="44">
                  <c:v>4.3799999999999919</c:v>
                </c:pt>
                <c:pt idx="45">
                  <c:v>4.3999999999999915</c:v>
                </c:pt>
                <c:pt idx="46">
                  <c:v>4.419999999999991</c:v>
                </c:pt>
                <c:pt idx="47">
                  <c:v>4.4399999999999906</c:v>
                </c:pt>
                <c:pt idx="48">
                  <c:v>4.4599999999999902</c:v>
                </c:pt>
                <c:pt idx="49">
                  <c:v>4.4799999999999898</c:v>
                </c:pt>
                <c:pt idx="50">
                  <c:v>4.4999999999999893</c:v>
                </c:pt>
                <c:pt idx="51">
                  <c:v>4.5199999999999889</c:v>
                </c:pt>
                <c:pt idx="52">
                  <c:v>4.5399999999999885</c:v>
                </c:pt>
                <c:pt idx="53">
                  <c:v>4.5599999999999881</c:v>
                </c:pt>
                <c:pt idx="54">
                  <c:v>4.5799999999999876</c:v>
                </c:pt>
                <c:pt idx="55">
                  <c:v>4.5999999999999872</c:v>
                </c:pt>
                <c:pt idx="56">
                  <c:v>4.6199999999999868</c:v>
                </c:pt>
                <c:pt idx="57">
                  <c:v>4.6399999999999864</c:v>
                </c:pt>
                <c:pt idx="58">
                  <c:v>4.6599999999999859</c:v>
                </c:pt>
                <c:pt idx="59">
                  <c:v>4.6799999999999855</c:v>
                </c:pt>
                <c:pt idx="60">
                  <c:v>4.6999999999999851</c:v>
                </c:pt>
                <c:pt idx="61">
                  <c:v>4.7199999999999847</c:v>
                </c:pt>
                <c:pt idx="62">
                  <c:v>4.7399999999999842</c:v>
                </c:pt>
                <c:pt idx="63">
                  <c:v>4.7599999999999838</c:v>
                </c:pt>
                <c:pt idx="64">
                  <c:v>4.7799999999999834</c:v>
                </c:pt>
                <c:pt idx="65">
                  <c:v>4.7999999999999829</c:v>
                </c:pt>
                <c:pt idx="66">
                  <c:v>4.8199999999999825</c:v>
                </c:pt>
                <c:pt idx="67">
                  <c:v>4.8399999999999821</c:v>
                </c:pt>
                <c:pt idx="68">
                  <c:v>4.8599999999999817</c:v>
                </c:pt>
                <c:pt idx="69">
                  <c:v>4.8799999999999812</c:v>
                </c:pt>
                <c:pt idx="70">
                  <c:v>4.8999999999999808</c:v>
                </c:pt>
                <c:pt idx="71">
                  <c:v>4.9199999999999804</c:v>
                </c:pt>
                <c:pt idx="72">
                  <c:v>4.93999999999998</c:v>
                </c:pt>
                <c:pt idx="73">
                  <c:v>4.9599999999999795</c:v>
                </c:pt>
                <c:pt idx="74">
                  <c:v>4.9799999999999791</c:v>
                </c:pt>
                <c:pt idx="75">
                  <c:v>4.9999999999999787</c:v>
                </c:pt>
                <c:pt idx="76">
                  <c:v>5.0199999999999783</c:v>
                </c:pt>
                <c:pt idx="77">
                  <c:v>5.0399999999999778</c:v>
                </c:pt>
                <c:pt idx="78">
                  <c:v>5.0599999999999774</c:v>
                </c:pt>
                <c:pt idx="79">
                  <c:v>5.079999999999977</c:v>
                </c:pt>
                <c:pt idx="80">
                  <c:v>5.0999999999999766</c:v>
                </c:pt>
                <c:pt idx="81">
                  <c:v>5.1199999999999761</c:v>
                </c:pt>
                <c:pt idx="82">
                  <c:v>5.1399999999999757</c:v>
                </c:pt>
                <c:pt idx="83">
                  <c:v>5.1599999999999753</c:v>
                </c:pt>
                <c:pt idx="84">
                  <c:v>5.1799999999999748</c:v>
                </c:pt>
                <c:pt idx="85">
                  <c:v>5.1999999999999744</c:v>
                </c:pt>
                <c:pt idx="86">
                  <c:v>5.219999999999974</c:v>
                </c:pt>
                <c:pt idx="87">
                  <c:v>5.2399999999999736</c:v>
                </c:pt>
                <c:pt idx="88">
                  <c:v>5.2599999999999731</c:v>
                </c:pt>
                <c:pt idx="89">
                  <c:v>5.2799999999999727</c:v>
                </c:pt>
                <c:pt idx="90">
                  <c:v>5.2999999999999723</c:v>
                </c:pt>
                <c:pt idx="91">
                  <c:v>5.3199999999999719</c:v>
                </c:pt>
                <c:pt idx="92">
                  <c:v>5.3399999999999714</c:v>
                </c:pt>
                <c:pt idx="93">
                  <c:v>5.359999999999971</c:v>
                </c:pt>
                <c:pt idx="94">
                  <c:v>5.3799999999999706</c:v>
                </c:pt>
                <c:pt idx="95">
                  <c:v>5.3999999999999702</c:v>
                </c:pt>
                <c:pt idx="96">
                  <c:v>5.4199999999999697</c:v>
                </c:pt>
                <c:pt idx="97">
                  <c:v>5.4399999999999693</c:v>
                </c:pt>
                <c:pt idx="98">
                  <c:v>5.4599999999999689</c:v>
                </c:pt>
                <c:pt idx="99">
                  <c:v>5.4799999999999685</c:v>
                </c:pt>
                <c:pt idx="100">
                  <c:v>5.499999999999968</c:v>
                </c:pt>
                <c:pt idx="101">
                  <c:v>5.5199999999999676</c:v>
                </c:pt>
                <c:pt idx="102">
                  <c:v>5.5399999999999672</c:v>
                </c:pt>
                <c:pt idx="103">
                  <c:v>5.5599999999999667</c:v>
                </c:pt>
                <c:pt idx="104">
                  <c:v>5.5799999999999663</c:v>
                </c:pt>
                <c:pt idx="105">
                  <c:v>5.5999999999999659</c:v>
                </c:pt>
                <c:pt idx="106">
                  <c:v>5.6199999999999655</c:v>
                </c:pt>
                <c:pt idx="107">
                  <c:v>5.639999999999965</c:v>
                </c:pt>
                <c:pt idx="108">
                  <c:v>5.6599999999999646</c:v>
                </c:pt>
                <c:pt idx="109">
                  <c:v>5.6799999999999642</c:v>
                </c:pt>
                <c:pt idx="110">
                  <c:v>5.6999999999999638</c:v>
                </c:pt>
                <c:pt idx="111">
                  <c:v>5.7199999999999633</c:v>
                </c:pt>
                <c:pt idx="112">
                  <c:v>5.7399999999999629</c:v>
                </c:pt>
                <c:pt idx="113">
                  <c:v>5.7599999999999625</c:v>
                </c:pt>
                <c:pt idx="114">
                  <c:v>5.7799999999999621</c:v>
                </c:pt>
                <c:pt idx="115">
                  <c:v>5.7999999999999616</c:v>
                </c:pt>
                <c:pt idx="116">
                  <c:v>5.8199999999999612</c:v>
                </c:pt>
                <c:pt idx="117">
                  <c:v>5.8399999999999608</c:v>
                </c:pt>
                <c:pt idx="118">
                  <c:v>5.8599999999999604</c:v>
                </c:pt>
                <c:pt idx="119">
                  <c:v>5.8799999999999599</c:v>
                </c:pt>
                <c:pt idx="120">
                  <c:v>5.8999999999999595</c:v>
                </c:pt>
                <c:pt idx="121">
                  <c:v>5.9199999999999591</c:v>
                </c:pt>
                <c:pt idx="122">
                  <c:v>5.9399999999999586</c:v>
                </c:pt>
                <c:pt idx="123">
                  <c:v>5.9599999999999582</c:v>
                </c:pt>
                <c:pt idx="124">
                  <c:v>5.9799999999999578</c:v>
                </c:pt>
                <c:pt idx="125">
                  <c:v>5.9999999999999574</c:v>
                </c:pt>
                <c:pt idx="126">
                  <c:v>6.0199999999999569</c:v>
                </c:pt>
                <c:pt idx="127">
                  <c:v>6.0399999999999565</c:v>
                </c:pt>
                <c:pt idx="128">
                  <c:v>6.0599999999999561</c:v>
                </c:pt>
                <c:pt idx="129">
                  <c:v>6.0799999999999557</c:v>
                </c:pt>
                <c:pt idx="130">
                  <c:v>6.0999999999999552</c:v>
                </c:pt>
                <c:pt idx="131">
                  <c:v>6.1199999999999548</c:v>
                </c:pt>
                <c:pt idx="132">
                  <c:v>6.1399999999999544</c:v>
                </c:pt>
                <c:pt idx="133">
                  <c:v>6.159999999999954</c:v>
                </c:pt>
                <c:pt idx="134">
                  <c:v>6.1799999999999535</c:v>
                </c:pt>
                <c:pt idx="135">
                  <c:v>6.1999999999999531</c:v>
                </c:pt>
                <c:pt idx="136">
                  <c:v>6.2199999999999527</c:v>
                </c:pt>
                <c:pt idx="137">
                  <c:v>6.2399999999999523</c:v>
                </c:pt>
                <c:pt idx="138">
                  <c:v>6.2599999999999518</c:v>
                </c:pt>
                <c:pt idx="139">
                  <c:v>6.2799999999999514</c:v>
                </c:pt>
                <c:pt idx="140">
                  <c:v>6.299999999999951</c:v>
                </c:pt>
                <c:pt idx="141">
                  <c:v>6.3199999999999505</c:v>
                </c:pt>
                <c:pt idx="142">
                  <c:v>6.3399999999999501</c:v>
                </c:pt>
                <c:pt idx="143">
                  <c:v>6.3599999999999497</c:v>
                </c:pt>
                <c:pt idx="144">
                  <c:v>6.3799999999999493</c:v>
                </c:pt>
                <c:pt idx="145">
                  <c:v>6.3999999999999488</c:v>
                </c:pt>
                <c:pt idx="146">
                  <c:v>6.4199999999999484</c:v>
                </c:pt>
                <c:pt idx="147">
                  <c:v>6.439999999999948</c:v>
                </c:pt>
                <c:pt idx="148">
                  <c:v>6.4599999999999476</c:v>
                </c:pt>
                <c:pt idx="149">
                  <c:v>6.4799999999999471</c:v>
                </c:pt>
                <c:pt idx="150">
                  <c:v>6.4999999999999467</c:v>
                </c:pt>
                <c:pt idx="151">
                  <c:v>6.5199999999999463</c:v>
                </c:pt>
                <c:pt idx="152">
                  <c:v>6.5399999999999459</c:v>
                </c:pt>
                <c:pt idx="153">
                  <c:v>6.5599999999999454</c:v>
                </c:pt>
                <c:pt idx="154">
                  <c:v>6.579999999999945</c:v>
                </c:pt>
                <c:pt idx="155">
                  <c:v>6.5999999999999446</c:v>
                </c:pt>
                <c:pt idx="156">
                  <c:v>6.6199999999999442</c:v>
                </c:pt>
                <c:pt idx="157">
                  <c:v>6.6399999999999437</c:v>
                </c:pt>
                <c:pt idx="158">
                  <c:v>6.6599999999999433</c:v>
                </c:pt>
                <c:pt idx="159">
                  <c:v>6.6799999999999429</c:v>
                </c:pt>
                <c:pt idx="160">
                  <c:v>6.6999999999999424</c:v>
                </c:pt>
                <c:pt idx="161">
                  <c:v>6.719999999999942</c:v>
                </c:pt>
                <c:pt idx="162">
                  <c:v>6.7399999999999416</c:v>
                </c:pt>
                <c:pt idx="163">
                  <c:v>6.7599999999999412</c:v>
                </c:pt>
                <c:pt idx="164">
                  <c:v>6.7799999999999407</c:v>
                </c:pt>
                <c:pt idx="165">
                  <c:v>6.7999999999999403</c:v>
                </c:pt>
                <c:pt idx="166">
                  <c:v>6.8199999999999399</c:v>
                </c:pt>
                <c:pt idx="167">
                  <c:v>6.8399999999999395</c:v>
                </c:pt>
                <c:pt idx="168">
                  <c:v>6.859999999999939</c:v>
                </c:pt>
                <c:pt idx="169">
                  <c:v>6.8799999999999386</c:v>
                </c:pt>
                <c:pt idx="170">
                  <c:v>6.8999999999999382</c:v>
                </c:pt>
                <c:pt idx="171">
                  <c:v>6.9199999999999378</c:v>
                </c:pt>
                <c:pt idx="172">
                  <c:v>6.9399999999999373</c:v>
                </c:pt>
                <c:pt idx="173">
                  <c:v>6.9599999999999369</c:v>
                </c:pt>
                <c:pt idx="174">
                  <c:v>6.9799999999999365</c:v>
                </c:pt>
                <c:pt idx="175">
                  <c:v>6.9999999999999361</c:v>
                </c:pt>
                <c:pt idx="176">
                  <c:v>7.0199999999999356</c:v>
                </c:pt>
                <c:pt idx="177">
                  <c:v>7.0399999999999352</c:v>
                </c:pt>
                <c:pt idx="178">
                  <c:v>7.0599999999999348</c:v>
                </c:pt>
                <c:pt idx="179">
                  <c:v>7.0799999999999343</c:v>
                </c:pt>
                <c:pt idx="180">
                  <c:v>7.0999999999999339</c:v>
                </c:pt>
                <c:pt idx="181">
                  <c:v>7.1199999999999335</c:v>
                </c:pt>
                <c:pt idx="182">
                  <c:v>7.1399999999999331</c:v>
                </c:pt>
                <c:pt idx="183">
                  <c:v>7.1599999999999326</c:v>
                </c:pt>
                <c:pt idx="184">
                  <c:v>7.1799999999999322</c:v>
                </c:pt>
                <c:pt idx="185">
                  <c:v>7.1999999999999318</c:v>
                </c:pt>
                <c:pt idx="186">
                  <c:v>7.2199999999999314</c:v>
                </c:pt>
                <c:pt idx="187">
                  <c:v>7.2399999999999309</c:v>
                </c:pt>
                <c:pt idx="188">
                  <c:v>7.2599999999999305</c:v>
                </c:pt>
                <c:pt idx="189">
                  <c:v>7.2799999999999301</c:v>
                </c:pt>
                <c:pt idx="190">
                  <c:v>7.2999999999999297</c:v>
                </c:pt>
                <c:pt idx="191">
                  <c:v>7.3199999999999292</c:v>
                </c:pt>
                <c:pt idx="192">
                  <c:v>7.3399999999999288</c:v>
                </c:pt>
                <c:pt idx="193">
                  <c:v>7.3599999999999284</c:v>
                </c:pt>
                <c:pt idx="194">
                  <c:v>7.379999999999928</c:v>
                </c:pt>
                <c:pt idx="195">
                  <c:v>7.3999999999999275</c:v>
                </c:pt>
                <c:pt idx="196">
                  <c:v>7.4199999999999271</c:v>
                </c:pt>
                <c:pt idx="197">
                  <c:v>7.4399999999999267</c:v>
                </c:pt>
                <c:pt idx="198">
                  <c:v>7.4599999999999262</c:v>
                </c:pt>
                <c:pt idx="199">
                  <c:v>7.4799999999999258</c:v>
                </c:pt>
                <c:pt idx="200">
                  <c:v>7.4999999999999254</c:v>
                </c:pt>
                <c:pt idx="201">
                  <c:v>7.519999999999925</c:v>
                </c:pt>
                <c:pt idx="202">
                  <c:v>7.5399999999999245</c:v>
                </c:pt>
                <c:pt idx="203">
                  <c:v>7.5599999999999241</c:v>
                </c:pt>
                <c:pt idx="204">
                  <c:v>7.5799999999999237</c:v>
                </c:pt>
                <c:pt idx="205">
                  <c:v>7.5999999999999233</c:v>
                </c:pt>
                <c:pt idx="206">
                  <c:v>7.6199999999999228</c:v>
                </c:pt>
                <c:pt idx="207">
                  <c:v>7.6399999999999224</c:v>
                </c:pt>
                <c:pt idx="208">
                  <c:v>7.659999999999922</c:v>
                </c:pt>
                <c:pt idx="209">
                  <c:v>7.6799999999999216</c:v>
                </c:pt>
                <c:pt idx="210">
                  <c:v>7.6999999999999211</c:v>
                </c:pt>
                <c:pt idx="211">
                  <c:v>7.7199999999999207</c:v>
                </c:pt>
                <c:pt idx="212">
                  <c:v>7.7399999999999203</c:v>
                </c:pt>
                <c:pt idx="213">
                  <c:v>7.7599999999999199</c:v>
                </c:pt>
                <c:pt idx="214">
                  <c:v>7.7799999999999194</c:v>
                </c:pt>
                <c:pt idx="215">
                  <c:v>7.799999999999919</c:v>
                </c:pt>
                <c:pt idx="216">
                  <c:v>7.8199999999999186</c:v>
                </c:pt>
                <c:pt idx="217">
                  <c:v>7.8399999999999181</c:v>
                </c:pt>
                <c:pt idx="218">
                  <c:v>7.8599999999999177</c:v>
                </c:pt>
                <c:pt idx="219">
                  <c:v>7.8799999999999173</c:v>
                </c:pt>
                <c:pt idx="220">
                  <c:v>7.8999999999999169</c:v>
                </c:pt>
                <c:pt idx="221">
                  <c:v>7.9199999999999164</c:v>
                </c:pt>
                <c:pt idx="222">
                  <c:v>7.939999999999916</c:v>
                </c:pt>
                <c:pt idx="223">
                  <c:v>7.9599999999999156</c:v>
                </c:pt>
                <c:pt idx="224">
                  <c:v>7.9799999999999152</c:v>
                </c:pt>
                <c:pt idx="225">
                  <c:v>7.9999999999999147</c:v>
                </c:pt>
                <c:pt idx="226">
                  <c:v>8.4999999999999147</c:v>
                </c:pt>
                <c:pt idx="227">
                  <c:v>8.9999999999999147</c:v>
                </c:pt>
                <c:pt idx="228">
                  <c:v>9.4999999999999147</c:v>
                </c:pt>
                <c:pt idx="229">
                  <c:v>9.9999999999999147</c:v>
                </c:pt>
                <c:pt idx="230">
                  <c:v>10.499999999999915</c:v>
                </c:pt>
                <c:pt idx="231">
                  <c:v>10.999999999999915</c:v>
                </c:pt>
                <c:pt idx="232">
                  <c:v>11.499999999999915</c:v>
                </c:pt>
                <c:pt idx="233">
                  <c:v>11.999999999999915</c:v>
                </c:pt>
                <c:pt idx="234">
                  <c:v>12.499999999999915</c:v>
                </c:pt>
                <c:pt idx="235">
                  <c:v>12.999999999999915</c:v>
                </c:pt>
                <c:pt idx="236">
                  <c:v>13.499999999999915</c:v>
                </c:pt>
                <c:pt idx="237">
                  <c:v>13.999999999999915</c:v>
                </c:pt>
                <c:pt idx="238">
                  <c:v>14.499999999999915</c:v>
                </c:pt>
                <c:pt idx="239">
                  <c:v>14.999999999999915</c:v>
                </c:pt>
                <c:pt idx="240">
                  <c:v>15.499999999999915</c:v>
                </c:pt>
                <c:pt idx="241">
                  <c:v>15.999999999999915</c:v>
                </c:pt>
                <c:pt idx="242">
                  <c:v>16.499999999999915</c:v>
                </c:pt>
                <c:pt idx="243">
                  <c:v>16.999999999999915</c:v>
                </c:pt>
                <c:pt idx="244">
                  <c:v>17.499999999999915</c:v>
                </c:pt>
                <c:pt idx="245">
                  <c:v>17.999999999999915</c:v>
                </c:pt>
                <c:pt idx="246">
                  <c:v>18.499999999999915</c:v>
                </c:pt>
                <c:pt idx="247">
                  <c:v>18.999999999999915</c:v>
                </c:pt>
                <c:pt idx="248">
                  <c:v>19.499999999999915</c:v>
                </c:pt>
                <c:pt idx="249">
                  <c:v>19.999999999999915</c:v>
                </c:pt>
              </c:numCache>
            </c:numRef>
          </c:xVal>
          <c:yVal>
            <c:numRef>
              <c:f>'51285_Duty'!$AE$129:$AE$378</c:f>
              <c:numCache>
                <c:formatCode>General</c:formatCode>
                <c:ptCount val="250"/>
                <c:pt idx="0">
                  <c:v>3.2252885357767895</c:v>
                </c:pt>
                <c:pt idx="1">
                  <c:v>3.2447873298910501</c:v>
                </c:pt>
                <c:pt idx="2">
                  <c:v>3.2642861444593025</c:v>
                </c:pt>
                <c:pt idx="3">
                  <c:v>3.2837849791622955</c:v>
                </c:pt>
                <c:pt idx="4">
                  <c:v>3.3032838336874266</c:v>
                </c:pt>
                <c:pt idx="5">
                  <c:v>3.3227827077285599</c:v>
                </c:pt>
                <c:pt idx="6">
                  <c:v>3.3422816009858685</c:v>
                </c:pt>
                <c:pt idx="7">
                  <c:v>3.3617805131656615</c:v>
                </c:pt>
                <c:pt idx="8">
                  <c:v>3.3812794439802376</c:v>
                </c:pt>
                <c:pt idx="9">
                  <c:v>3.4007783931477236</c:v>
                </c:pt>
                <c:pt idx="10">
                  <c:v>3.4202773603919336</c:v>
                </c:pt>
                <c:pt idx="11">
                  <c:v>3.439776345442219</c:v>
                </c:pt>
                <c:pt idx="12">
                  <c:v>3.4592753480333363</c:v>
                </c:pt>
                <c:pt idx="13">
                  <c:v>3.4787743679053076</c:v>
                </c:pt>
                <c:pt idx="14">
                  <c:v>3.4982734048032924</c:v>
                </c:pt>
                <c:pt idx="15">
                  <c:v>3.5177724584774577</c:v>
                </c:pt>
                <c:pt idx="16">
                  <c:v>3.5372715286828607</c:v>
                </c:pt>
                <c:pt idx="17">
                  <c:v>3.5567706151793219</c:v>
                </c:pt>
                <c:pt idx="18">
                  <c:v>3.576269717731317</c:v>
                </c:pt>
                <c:pt idx="19">
                  <c:v>3.5957688361078555</c:v>
                </c:pt>
                <c:pt idx="20">
                  <c:v>3.6152679700823809</c:v>
                </c:pt>
                <c:pt idx="21">
                  <c:v>3.6347671194326563</c:v>
                </c:pt>
                <c:pt idx="22">
                  <c:v>3.6542662839406677</c:v>
                </c:pt>
                <c:pt idx="23">
                  <c:v>3.6737654633925181</c:v>
                </c:pt>
                <c:pt idx="24">
                  <c:v>3.6932646575783372</c:v>
                </c:pt>
                <c:pt idx="25">
                  <c:v>3.7127638662921787</c:v>
                </c:pt>
                <c:pt idx="26">
                  <c:v>3.7322630893319344</c:v>
                </c:pt>
                <c:pt idx="27">
                  <c:v>3.7517623264992443</c:v>
                </c:pt>
                <c:pt idx="28">
                  <c:v>3.7712615775994065</c:v>
                </c:pt>
                <c:pt idx="29">
                  <c:v>3.790760842441296</c:v>
                </c:pt>
                <c:pt idx="30">
                  <c:v>3.8102601208372819</c:v>
                </c:pt>
                <c:pt idx="31">
                  <c:v>3.8297594126031465</c:v>
                </c:pt>
                <c:pt idx="32">
                  <c:v>3.8492587175580084</c:v>
                </c:pt>
                <c:pt idx="33">
                  <c:v>3.8687580355242481</c:v>
                </c:pt>
                <c:pt idx="34">
                  <c:v>3.8882573663274327</c:v>
                </c:pt>
                <c:pt idx="35">
                  <c:v>3.9077567097962458</c:v>
                </c:pt>
                <c:pt idx="36">
                  <c:v>3.9272560657624167</c:v>
                </c:pt>
                <c:pt idx="37">
                  <c:v>3.9467554340606537</c:v>
                </c:pt>
                <c:pt idx="38">
                  <c:v>3.966254814528579</c:v>
                </c:pt>
                <c:pt idx="39">
                  <c:v>3.9857542070066621</c:v>
                </c:pt>
                <c:pt idx="40">
                  <c:v>4.0052536113381594</c:v>
                </c:pt>
                <c:pt idx="41">
                  <c:v>4.0247530273690533</c:v>
                </c:pt>
                <c:pt idx="42">
                  <c:v>4.0442524549479932</c:v>
                </c:pt>
                <c:pt idx="43">
                  <c:v>4.0637518939262351</c:v>
                </c:pt>
                <c:pt idx="44">
                  <c:v>4.0832513441575893</c:v>
                </c:pt>
                <c:pt idx="45">
                  <c:v>4.1027508054983617</c:v>
                </c:pt>
                <c:pt idx="46">
                  <c:v>4.1222502778073062</c:v>
                </c:pt>
                <c:pt idx="47">
                  <c:v>4.1417497609455669</c:v>
                </c:pt>
                <c:pt idx="48">
                  <c:v>4.1612492547766298</c:v>
                </c:pt>
                <c:pt idx="49">
                  <c:v>4.1807487591662733</c:v>
                </c:pt>
                <c:pt idx="50">
                  <c:v>4.2002482739825231</c:v>
                </c:pt>
                <c:pt idx="51">
                  <c:v>4.2197477990955985</c:v>
                </c:pt>
                <c:pt idx="52">
                  <c:v>4.2392473343778736</c:v>
                </c:pt>
                <c:pt idx="53">
                  <c:v>4.2587468797038284</c:v>
                </c:pt>
                <c:pt idx="54">
                  <c:v>4.2782464349500078</c:v>
                </c:pt>
                <c:pt idx="55">
                  <c:v>4.2977459999949783</c:v>
                </c:pt>
                <c:pt idx="56">
                  <c:v>4.3172455747192844</c:v>
                </c:pt>
                <c:pt idx="57">
                  <c:v>4.3367451590054138</c:v>
                </c:pt>
                <c:pt idx="58">
                  <c:v>4.3562447527377524</c:v>
                </c:pt>
                <c:pt idx="59">
                  <c:v>4.3757443558025475</c:v>
                </c:pt>
                <c:pt idx="60">
                  <c:v>4.3952439680878745</c:v>
                </c:pt>
                <c:pt idx="61">
                  <c:v>4.414743589483594</c:v>
                </c:pt>
                <c:pt idx="62">
                  <c:v>4.4342432198813198</c:v>
                </c:pt>
                <c:pt idx="63">
                  <c:v>4.4537428591743824</c:v>
                </c:pt>
                <c:pt idx="64">
                  <c:v>4.4732425072577993</c:v>
                </c:pt>
                <c:pt idx="65">
                  <c:v>4.4927421640282335</c:v>
                </c:pt>
                <c:pt idx="66">
                  <c:v>4.5122418293839699</c:v>
                </c:pt>
                <c:pt idx="67">
                  <c:v>4.5317415032248789</c:v>
                </c:pt>
                <c:pt idx="68">
                  <c:v>4.5512411854523842</c:v>
                </c:pt>
                <c:pt idx="69">
                  <c:v>4.570740875969439</c:v>
                </c:pt>
                <c:pt idx="70">
                  <c:v>4.5902405746804877</c:v>
                </c:pt>
                <c:pt idx="71">
                  <c:v>4.6097402814914448</c:v>
                </c:pt>
                <c:pt idx="72">
                  <c:v>4.6292399963096642</c:v>
                </c:pt>
                <c:pt idx="73">
                  <c:v>4.6487397190439079</c:v>
                </c:pt>
                <c:pt idx="74">
                  <c:v>4.668239449604326</c:v>
                </c:pt>
                <c:pt idx="75">
                  <c:v>4.6877391879024248</c:v>
                </c:pt>
                <c:pt idx="76">
                  <c:v>4.7072389338510456</c:v>
                </c:pt>
                <c:pt idx="77">
                  <c:v>4.7267386873643344</c:v>
                </c:pt>
                <c:pt idx="78">
                  <c:v>4.7462384483577216</c:v>
                </c:pt>
                <c:pt idx="79">
                  <c:v>4.7657382167478977</c:v>
                </c:pt>
                <c:pt idx="80">
                  <c:v>4.7852379924527888</c:v>
                </c:pt>
                <c:pt idx="81">
                  <c:v>4.8047377753915326</c:v>
                </c:pt>
                <c:pt idx="82">
                  <c:v>4.8242375654844576</c:v>
                </c:pt>
                <c:pt idx="83">
                  <c:v>4.8437373626530631</c:v>
                </c:pt>
                <c:pt idx="84">
                  <c:v>4.8573545552790476</c:v>
                </c:pt>
                <c:pt idx="85">
                  <c:v>4.8758953853500424</c:v>
                </c:pt>
                <c:pt idx="86">
                  <c:v>4.8944410763430009</c:v>
                </c:pt>
                <c:pt idx="87">
                  <c:v>4.9129914514507202</c:v>
                </c:pt>
                <c:pt idx="88">
                  <c:v>4.931546343038554</c:v>
                </c:pt>
                <c:pt idx="89">
                  <c:v>4.9501055920227968</c:v>
                </c:pt>
                <c:pt idx="90">
                  <c:v>4.968669047301157</c:v>
                </c:pt>
                <c:pt idx="91">
                  <c:v>4.9872365652301252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5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5</c:v>
                </c:pt>
                <c:pt idx="162">
                  <c:v>5</c:v>
                </c:pt>
                <c:pt idx="163">
                  <c:v>5</c:v>
                </c:pt>
                <c:pt idx="164">
                  <c:v>5</c:v>
                </c:pt>
                <c:pt idx="165">
                  <c:v>5</c:v>
                </c:pt>
                <c:pt idx="166">
                  <c:v>5</c:v>
                </c:pt>
                <c:pt idx="167">
                  <c:v>5</c:v>
                </c:pt>
                <c:pt idx="168">
                  <c:v>5</c:v>
                </c:pt>
                <c:pt idx="169">
                  <c:v>5</c:v>
                </c:pt>
                <c:pt idx="170">
                  <c:v>5</c:v>
                </c:pt>
                <c:pt idx="171">
                  <c:v>5</c:v>
                </c:pt>
                <c:pt idx="172">
                  <c:v>5</c:v>
                </c:pt>
                <c:pt idx="173">
                  <c:v>5</c:v>
                </c:pt>
                <c:pt idx="174">
                  <c:v>5</c:v>
                </c:pt>
                <c:pt idx="175">
                  <c:v>5</c:v>
                </c:pt>
                <c:pt idx="176">
                  <c:v>5</c:v>
                </c:pt>
                <c:pt idx="177">
                  <c:v>5</c:v>
                </c:pt>
                <c:pt idx="178">
                  <c:v>5</c:v>
                </c:pt>
                <c:pt idx="179">
                  <c:v>5</c:v>
                </c:pt>
                <c:pt idx="180">
                  <c:v>5</c:v>
                </c:pt>
                <c:pt idx="181">
                  <c:v>5</c:v>
                </c:pt>
                <c:pt idx="182">
                  <c:v>5</c:v>
                </c:pt>
                <c:pt idx="183">
                  <c:v>5</c:v>
                </c:pt>
                <c:pt idx="184">
                  <c:v>5</c:v>
                </c:pt>
                <c:pt idx="185">
                  <c:v>5</c:v>
                </c:pt>
                <c:pt idx="186">
                  <c:v>5</c:v>
                </c:pt>
                <c:pt idx="187">
                  <c:v>5</c:v>
                </c:pt>
                <c:pt idx="188">
                  <c:v>5</c:v>
                </c:pt>
                <c:pt idx="189">
                  <c:v>5</c:v>
                </c:pt>
                <c:pt idx="190">
                  <c:v>5</c:v>
                </c:pt>
                <c:pt idx="191">
                  <c:v>5</c:v>
                </c:pt>
                <c:pt idx="192">
                  <c:v>5</c:v>
                </c:pt>
                <c:pt idx="193">
                  <c:v>5</c:v>
                </c:pt>
                <c:pt idx="194">
                  <c:v>5</c:v>
                </c:pt>
                <c:pt idx="195">
                  <c:v>5</c:v>
                </c:pt>
                <c:pt idx="196">
                  <c:v>5</c:v>
                </c:pt>
                <c:pt idx="197">
                  <c:v>5</c:v>
                </c:pt>
                <c:pt idx="198">
                  <c:v>5</c:v>
                </c:pt>
                <c:pt idx="199">
                  <c:v>5</c:v>
                </c:pt>
                <c:pt idx="200">
                  <c:v>5</c:v>
                </c:pt>
                <c:pt idx="201">
                  <c:v>5</c:v>
                </c:pt>
                <c:pt idx="202">
                  <c:v>5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5</c:v>
                </c:pt>
                <c:pt idx="209">
                  <c:v>5</c:v>
                </c:pt>
                <c:pt idx="210">
                  <c:v>5</c:v>
                </c:pt>
                <c:pt idx="211">
                  <c:v>5</c:v>
                </c:pt>
                <c:pt idx="212">
                  <c:v>5</c:v>
                </c:pt>
                <c:pt idx="213">
                  <c:v>5</c:v>
                </c:pt>
                <c:pt idx="214">
                  <c:v>5</c:v>
                </c:pt>
                <c:pt idx="215">
                  <c:v>5</c:v>
                </c:pt>
                <c:pt idx="216">
                  <c:v>5</c:v>
                </c:pt>
                <c:pt idx="217">
                  <c:v>5</c:v>
                </c:pt>
                <c:pt idx="218">
                  <c:v>5</c:v>
                </c:pt>
                <c:pt idx="219">
                  <c:v>5</c:v>
                </c:pt>
                <c:pt idx="220">
                  <c:v>5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5</c:v>
                </c:pt>
                <c:pt idx="233">
                  <c:v>5</c:v>
                </c:pt>
                <c:pt idx="234">
                  <c:v>5</c:v>
                </c:pt>
                <c:pt idx="235">
                  <c:v>5</c:v>
                </c:pt>
                <c:pt idx="236">
                  <c:v>5</c:v>
                </c:pt>
                <c:pt idx="237">
                  <c:v>5</c:v>
                </c:pt>
                <c:pt idx="238">
                  <c:v>5</c:v>
                </c:pt>
                <c:pt idx="239">
                  <c:v>5</c:v>
                </c:pt>
                <c:pt idx="240">
                  <c:v>5</c:v>
                </c:pt>
                <c:pt idx="241">
                  <c:v>5</c:v>
                </c:pt>
                <c:pt idx="242">
                  <c:v>5</c:v>
                </c:pt>
                <c:pt idx="243">
                  <c:v>5</c:v>
                </c:pt>
                <c:pt idx="244">
                  <c:v>5</c:v>
                </c:pt>
                <c:pt idx="245">
                  <c:v>5</c:v>
                </c:pt>
                <c:pt idx="246">
                  <c:v>5</c:v>
                </c:pt>
                <c:pt idx="247">
                  <c:v>5</c:v>
                </c:pt>
                <c:pt idx="248">
                  <c:v>5</c:v>
                </c:pt>
                <c:pt idx="249">
                  <c:v>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1173952"/>
        <c:axId val="471174528"/>
      </c:scatterChart>
      <c:valAx>
        <c:axId val="471173952"/>
        <c:scaling>
          <c:orientation val="minMax"/>
          <c:max val="6"/>
          <c:min val="4.5999999999999996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lang="ja-JP"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en-US"/>
                  <a:t>VIN - V</a:t>
                </a:r>
              </a:p>
            </c:rich>
          </c:tx>
          <c:layout>
            <c:manualLayout>
              <c:xMode val="edge"/>
              <c:yMode val="edge"/>
              <c:x val="0.49488095843190166"/>
              <c:y val="0.9033029270421753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471174528"/>
        <c:crosses val="autoZero"/>
        <c:crossBetween val="midCat"/>
      </c:valAx>
      <c:valAx>
        <c:axId val="471174528"/>
        <c:scaling>
          <c:orientation val="minMax"/>
          <c:min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lang="ja-JP"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en-US"/>
                  <a:t>Vout limitation by duty - V</a:t>
                </a:r>
              </a:p>
            </c:rich>
          </c:tx>
          <c:layout>
            <c:manualLayout>
              <c:xMode val="edge"/>
              <c:yMode val="edge"/>
              <c:x val="3.2423235207607211E-2"/>
              <c:y val="0.29717015354390108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47117395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2571157274282763"/>
          <c:y val="0.37735923339771366"/>
          <c:w val="0.30171795078516211"/>
          <c:h val="0.406972713316497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zh-TW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984332541262487"/>
          <c:y val="9.0208515602216377E-2"/>
          <c:w val="0.70877781461474743"/>
          <c:h val="0.7262645815106402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'51285 (5V)'!$T$144:$T$145</c:f>
              <c:strCache>
                <c:ptCount val="1"/>
                <c:pt idx="0">
                  <c:v>I-ind-ripple/ Iomax %</c:v>
                </c:pt>
              </c:strCache>
            </c:strRef>
          </c:tx>
          <c:marker>
            <c:symbol val="none"/>
          </c:marker>
          <c:xVal>
            <c:numRef>
              <c:f>'51285 (5V)'!$B$146:$B$176</c:f>
              <c:numCache>
                <c:formatCode>General</c:formatCode>
                <c:ptCount val="31"/>
                <c:pt idx="0">
                  <c:v>8</c:v>
                </c:pt>
                <c:pt idx="1">
                  <c:v>8.1</c:v>
                </c:pt>
                <c:pt idx="2">
                  <c:v>8.1999999999999993</c:v>
                </c:pt>
                <c:pt idx="3">
                  <c:v>8.2999999999999989</c:v>
                </c:pt>
                <c:pt idx="4">
                  <c:v>8.3999999999999986</c:v>
                </c:pt>
                <c:pt idx="5">
                  <c:v>8.4999999999999982</c:v>
                </c:pt>
                <c:pt idx="6">
                  <c:v>8.5999999999999979</c:v>
                </c:pt>
                <c:pt idx="7">
                  <c:v>8.6999999999999975</c:v>
                </c:pt>
                <c:pt idx="8">
                  <c:v>8.7999999999999972</c:v>
                </c:pt>
                <c:pt idx="9">
                  <c:v>8.8999999999999968</c:v>
                </c:pt>
                <c:pt idx="10">
                  <c:v>8.9999999999999964</c:v>
                </c:pt>
                <c:pt idx="11">
                  <c:v>9.4999999999999964</c:v>
                </c:pt>
                <c:pt idx="12">
                  <c:v>9.9999999999999964</c:v>
                </c:pt>
                <c:pt idx="13">
                  <c:v>10.499999999999996</c:v>
                </c:pt>
                <c:pt idx="14">
                  <c:v>10.999999999999996</c:v>
                </c:pt>
                <c:pt idx="15">
                  <c:v>11.499999999999996</c:v>
                </c:pt>
                <c:pt idx="16">
                  <c:v>11.999999999999996</c:v>
                </c:pt>
                <c:pt idx="17">
                  <c:v>12.499999999999996</c:v>
                </c:pt>
                <c:pt idx="18">
                  <c:v>12.999999999999996</c:v>
                </c:pt>
                <c:pt idx="19">
                  <c:v>13.499999999999996</c:v>
                </c:pt>
                <c:pt idx="20">
                  <c:v>13.999999999999996</c:v>
                </c:pt>
                <c:pt idx="21">
                  <c:v>14.499999999999996</c:v>
                </c:pt>
                <c:pt idx="22">
                  <c:v>14.999999999999996</c:v>
                </c:pt>
                <c:pt idx="23">
                  <c:v>15.499999999999996</c:v>
                </c:pt>
                <c:pt idx="24">
                  <c:v>15.999999999999996</c:v>
                </c:pt>
                <c:pt idx="25">
                  <c:v>16.499999999999996</c:v>
                </c:pt>
                <c:pt idx="26">
                  <c:v>16.999999999999996</c:v>
                </c:pt>
                <c:pt idx="27">
                  <c:v>17.499999999999996</c:v>
                </c:pt>
                <c:pt idx="28">
                  <c:v>17.999999999999996</c:v>
                </c:pt>
                <c:pt idx="29">
                  <c:v>18.499999999999996</c:v>
                </c:pt>
                <c:pt idx="30">
                  <c:v>19</c:v>
                </c:pt>
              </c:numCache>
            </c:numRef>
          </c:xVal>
          <c:yVal>
            <c:numRef>
              <c:f>'51285 (5V)'!$T$146:$T$176</c:f>
              <c:numCache>
                <c:formatCode>0.0%</c:formatCode>
                <c:ptCount val="31"/>
                <c:pt idx="0">
                  <c:v>0.32345435906543391</c:v>
                </c:pt>
                <c:pt idx="1">
                  <c:v>0.32862074588312534</c:v>
                </c:pt>
                <c:pt idx="2">
                  <c:v>0.33361373232308145</c:v>
                </c:pt>
                <c:pt idx="3">
                  <c:v>0.33844232901143334</c:v>
                </c:pt>
                <c:pt idx="4">
                  <c:v>0.34311491090654367</c:v>
                </c:pt>
                <c:pt idx="5">
                  <c:v>0.34763927419432689</c:v>
                </c:pt>
                <c:pt idx="6">
                  <c:v>0.35202268700534467</c:v>
                </c:pt>
                <c:pt idx="7">
                  <c:v>0.35627193474172386</c:v>
                </c:pt>
                <c:pt idx="8">
                  <c:v>0.36039336068674377</c:v>
                </c:pt>
                <c:pt idx="9">
                  <c:v>0.36439290247367123</c:v>
                </c:pt>
                <c:pt idx="10">
                  <c:v>0.36827612490963496</c:v>
                </c:pt>
                <c:pt idx="11">
                  <c:v>0.38611961973472392</c:v>
                </c:pt>
                <c:pt idx="12">
                  <c:v>0.40172018400598314</c:v>
                </c:pt>
                <c:pt idx="13">
                  <c:v>0.41548991134078012</c:v>
                </c:pt>
                <c:pt idx="14">
                  <c:v>0.4277441375102326</c:v>
                </c:pt>
                <c:pt idx="15">
                  <c:v>0.43872866824756235</c:v>
                </c:pt>
                <c:pt idx="16">
                  <c:v>0.44863818869499744</c:v>
                </c:pt>
                <c:pt idx="17">
                  <c:v>0.4576290514680012</c:v>
                </c:pt>
                <c:pt idx="18">
                  <c:v>0.46582836882124012</c:v>
                </c:pt>
                <c:pt idx="19">
                  <c:v>0.47334060931503869</c:v>
                </c:pt>
                <c:pt idx="20">
                  <c:v>0.48025246995399878</c:v>
                </c:pt>
                <c:pt idx="21">
                  <c:v>0.48663653199350487</c:v>
                </c:pt>
                <c:pt idx="22">
                  <c:v>0.49255404315205359</c:v>
                </c:pt>
                <c:pt idx="23">
                  <c:v>0.49805706212771567</c:v>
                </c:pt>
                <c:pt idx="24">
                  <c:v>0.50319013076467645</c:v>
                </c:pt>
                <c:pt idx="25">
                  <c:v>0.50799159168096519</c:v>
                </c:pt>
                <c:pt idx="26">
                  <c:v>0.51249463655661154</c:v>
                </c:pt>
                <c:pt idx="27">
                  <c:v>0.51672814753725238</c:v>
                </c:pt>
                <c:pt idx="28">
                  <c:v>0.52071737810674334</c:v>
                </c:pt>
                <c:pt idx="29">
                  <c:v>0.52448450822621695</c:v>
                </c:pt>
                <c:pt idx="30">
                  <c:v>0.52804910013796924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2432512"/>
        <c:axId val="462433088"/>
      </c:scatterChart>
      <c:valAx>
        <c:axId val="462432512"/>
        <c:scaling>
          <c:orientation val="minMax"/>
          <c:max val="25"/>
          <c:min val="5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/>
                  <a:t>Input Voltage (V)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ja-JP"/>
            </a:pPr>
            <a:endParaRPr lang="zh-TW"/>
          </a:p>
        </c:txPr>
        <c:crossAx val="462433088"/>
        <c:crosses val="autoZero"/>
        <c:crossBetween val="midCat"/>
        <c:majorUnit val="5"/>
      </c:valAx>
      <c:valAx>
        <c:axId val="462433088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/>
                  <a:t>I-ind-ripple/ Iomax rate (%)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2.7906974189070621E-2"/>
              <c:y val="0.1746719160104987"/>
            </c:manualLayout>
          </c:layout>
          <c:overlay val="0"/>
        </c:title>
        <c:numFmt formatCode="0%" sourceLinked="0"/>
        <c:majorTickMark val="none"/>
        <c:minorTickMark val="none"/>
        <c:tickLblPos val="nextTo"/>
        <c:spPr>
          <a:ln w="19050"/>
        </c:spPr>
        <c:txPr>
          <a:bodyPr/>
          <a:lstStyle/>
          <a:p>
            <a:pPr>
              <a:defRPr lang="ja-JP"/>
            </a:pPr>
            <a:endParaRPr lang="zh-TW"/>
          </a:p>
        </c:txPr>
        <c:crossAx val="462432512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0"/>
    <c:dispBlanksAs val="gap"/>
    <c:showDLblsOverMax val="0"/>
  </c:chart>
  <c:txPr>
    <a:bodyPr/>
    <a:lstStyle/>
    <a:p>
      <a:pPr>
        <a:defRPr sz="1050">
          <a:latin typeface="+mn-lt"/>
          <a:cs typeface="Arial" pitchFamily="34" charset="0"/>
        </a:defRPr>
      </a:pPr>
      <a:endParaRPr lang="zh-TW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57348263975396"/>
          <c:y val="5.5423676067337418E-2"/>
          <c:w val="0.81058088019017982"/>
          <c:h val="0.7771243695209240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'51285_Duty'!$U$128</c:f>
              <c:strCache>
                <c:ptCount val="1"/>
                <c:pt idx="0">
                  <c:v>51275_300k (typ)</c:v>
                </c:pt>
              </c:strCache>
            </c:strRef>
          </c:tx>
          <c:spPr>
            <a:ln w="38100">
              <a:solidFill>
                <a:srgbClr val="0070C0"/>
              </a:solidFill>
              <a:prstDash val="solid"/>
            </a:ln>
          </c:spPr>
          <c:marker>
            <c:symbol val="none"/>
          </c:marker>
          <c:xVal>
            <c:numRef>
              <c:f>'51285_Duty'!$B$129:$B$378</c:f>
              <c:numCache>
                <c:formatCode>0.00_);[Red]\(0.00\)</c:formatCode>
                <c:ptCount val="250"/>
                <c:pt idx="0">
                  <c:v>3.5</c:v>
                </c:pt>
                <c:pt idx="1">
                  <c:v>3.52</c:v>
                </c:pt>
                <c:pt idx="2">
                  <c:v>3.54</c:v>
                </c:pt>
                <c:pt idx="3">
                  <c:v>3.56</c:v>
                </c:pt>
                <c:pt idx="4">
                  <c:v>3.58</c:v>
                </c:pt>
                <c:pt idx="5">
                  <c:v>3.6</c:v>
                </c:pt>
                <c:pt idx="6">
                  <c:v>3.62</c:v>
                </c:pt>
                <c:pt idx="7">
                  <c:v>3.64</c:v>
                </c:pt>
                <c:pt idx="8">
                  <c:v>3.66</c:v>
                </c:pt>
                <c:pt idx="9">
                  <c:v>3.68</c:v>
                </c:pt>
                <c:pt idx="10">
                  <c:v>3.7</c:v>
                </c:pt>
                <c:pt idx="11">
                  <c:v>3.72</c:v>
                </c:pt>
                <c:pt idx="12">
                  <c:v>3.74</c:v>
                </c:pt>
                <c:pt idx="13">
                  <c:v>3.7600000000000002</c:v>
                </c:pt>
                <c:pt idx="14">
                  <c:v>3.7800000000000002</c:v>
                </c:pt>
                <c:pt idx="15">
                  <c:v>3.8000000000000003</c:v>
                </c:pt>
                <c:pt idx="16">
                  <c:v>3.8200000000000003</c:v>
                </c:pt>
                <c:pt idx="17">
                  <c:v>3.8400000000000003</c:v>
                </c:pt>
                <c:pt idx="18">
                  <c:v>3.8600000000000003</c:v>
                </c:pt>
                <c:pt idx="19">
                  <c:v>3.8800000000000003</c:v>
                </c:pt>
                <c:pt idx="20">
                  <c:v>3.9000000000000004</c:v>
                </c:pt>
                <c:pt idx="21">
                  <c:v>3.9200000000000004</c:v>
                </c:pt>
                <c:pt idx="22">
                  <c:v>3.9400000000000004</c:v>
                </c:pt>
                <c:pt idx="23">
                  <c:v>3.9600000000000004</c:v>
                </c:pt>
                <c:pt idx="24">
                  <c:v>3.9800000000000004</c:v>
                </c:pt>
                <c:pt idx="25">
                  <c:v>4</c:v>
                </c:pt>
                <c:pt idx="26">
                  <c:v>4.0199999999999996</c:v>
                </c:pt>
                <c:pt idx="27">
                  <c:v>4.0399999999999991</c:v>
                </c:pt>
                <c:pt idx="28">
                  <c:v>4.0599999999999987</c:v>
                </c:pt>
                <c:pt idx="29">
                  <c:v>4.0799999999999983</c:v>
                </c:pt>
                <c:pt idx="30">
                  <c:v>4.0999999999999979</c:v>
                </c:pt>
                <c:pt idx="31">
                  <c:v>4.1199999999999974</c:v>
                </c:pt>
                <c:pt idx="32">
                  <c:v>4.139999999999997</c:v>
                </c:pt>
                <c:pt idx="33">
                  <c:v>4.1599999999999966</c:v>
                </c:pt>
                <c:pt idx="34">
                  <c:v>4.1799999999999962</c:v>
                </c:pt>
                <c:pt idx="35">
                  <c:v>4.1999999999999957</c:v>
                </c:pt>
                <c:pt idx="36">
                  <c:v>4.2199999999999953</c:v>
                </c:pt>
                <c:pt idx="37">
                  <c:v>4.2399999999999949</c:v>
                </c:pt>
                <c:pt idx="38">
                  <c:v>4.2599999999999945</c:v>
                </c:pt>
                <c:pt idx="39">
                  <c:v>4.279999999999994</c:v>
                </c:pt>
                <c:pt idx="40">
                  <c:v>4.2999999999999936</c:v>
                </c:pt>
                <c:pt idx="41">
                  <c:v>4.3199999999999932</c:v>
                </c:pt>
                <c:pt idx="42">
                  <c:v>4.3399999999999928</c:v>
                </c:pt>
                <c:pt idx="43">
                  <c:v>4.3599999999999923</c:v>
                </c:pt>
                <c:pt idx="44">
                  <c:v>4.3799999999999919</c:v>
                </c:pt>
                <c:pt idx="45">
                  <c:v>4.3999999999999915</c:v>
                </c:pt>
                <c:pt idx="46">
                  <c:v>4.419999999999991</c:v>
                </c:pt>
                <c:pt idx="47">
                  <c:v>4.4399999999999906</c:v>
                </c:pt>
                <c:pt idx="48">
                  <c:v>4.4599999999999902</c:v>
                </c:pt>
                <c:pt idx="49">
                  <c:v>4.4799999999999898</c:v>
                </c:pt>
                <c:pt idx="50">
                  <c:v>4.4999999999999893</c:v>
                </c:pt>
                <c:pt idx="51">
                  <c:v>4.5199999999999889</c:v>
                </c:pt>
                <c:pt idx="52">
                  <c:v>4.5399999999999885</c:v>
                </c:pt>
                <c:pt idx="53">
                  <c:v>4.5599999999999881</c:v>
                </c:pt>
                <c:pt idx="54">
                  <c:v>4.5799999999999876</c:v>
                </c:pt>
                <c:pt idx="55">
                  <c:v>4.5999999999999872</c:v>
                </c:pt>
                <c:pt idx="56">
                  <c:v>4.6199999999999868</c:v>
                </c:pt>
                <c:pt idx="57">
                  <c:v>4.6399999999999864</c:v>
                </c:pt>
                <c:pt idx="58">
                  <c:v>4.6599999999999859</c:v>
                </c:pt>
                <c:pt idx="59">
                  <c:v>4.6799999999999855</c:v>
                </c:pt>
                <c:pt idx="60">
                  <c:v>4.6999999999999851</c:v>
                </c:pt>
                <c:pt idx="61">
                  <c:v>4.7199999999999847</c:v>
                </c:pt>
                <c:pt idx="62">
                  <c:v>4.7399999999999842</c:v>
                </c:pt>
                <c:pt idx="63">
                  <c:v>4.7599999999999838</c:v>
                </c:pt>
                <c:pt idx="64">
                  <c:v>4.7799999999999834</c:v>
                </c:pt>
                <c:pt idx="65">
                  <c:v>4.7999999999999829</c:v>
                </c:pt>
                <c:pt idx="66">
                  <c:v>4.8199999999999825</c:v>
                </c:pt>
                <c:pt idx="67">
                  <c:v>4.8399999999999821</c:v>
                </c:pt>
                <c:pt idx="68">
                  <c:v>4.8599999999999817</c:v>
                </c:pt>
                <c:pt idx="69">
                  <c:v>4.8799999999999812</c:v>
                </c:pt>
                <c:pt idx="70">
                  <c:v>4.8999999999999808</c:v>
                </c:pt>
                <c:pt idx="71">
                  <c:v>4.9199999999999804</c:v>
                </c:pt>
                <c:pt idx="72">
                  <c:v>4.93999999999998</c:v>
                </c:pt>
                <c:pt idx="73">
                  <c:v>4.9599999999999795</c:v>
                </c:pt>
                <c:pt idx="74">
                  <c:v>4.9799999999999791</c:v>
                </c:pt>
                <c:pt idx="75">
                  <c:v>4.9999999999999787</c:v>
                </c:pt>
                <c:pt idx="76">
                  <c:v>5.0199999999999783</c:v>
                </c:pt>
                <c:pt idx="77">
                  <c:v>5.0399999999999778</c:v>
                </c:pt>
                <c:pt idx="78">
                  <c:v>5.0599999999999774</c:v>
                </c:pt>
                <c:pt idx="79">
                  <c:v>5.079999999999977</c:v>
                </c:pt>
                <c:pt idx="80">
                  <c:v>5.0999999999999766</c:v>
                </c:pt>
                <c:pt idx="81">
                  <c:v>5.1199999999999761</c:v>
                </c:pt>
                <c:pt idx="82">
                  <c:v>5.1399999999999757</c:v>
                </c:pt>
                <c:pt idx="83">
                  <c:v>5.1599999999999753</c:v>
                </c:pt>
                <c:pt idx="84">
                  <c:v>5.1799999999999748</c:v>
                </c:pt>
                <c:pt idx="85">
                  <c:v>5.1999999999999744</c:v>
                </c:pt>
                <c:pt idx="86">
                  <c:v>5.219999999999974</c:v>
                </c:pt>
                <c:pt idx="87">
                  <c:v>5.2399999999999736</c:v>
                </c:pt>
                <c:pt idx="88">
                  <c:v>5.2599999999999731</c:v>
                </c:pt>
                <c:pt idx="89">
                  <c:v>5.2799999999999727</c:v>
                </c:pt>
                <c:pt idx="90">
                  <c:v>5.2999999999999723</c:v>
                </c:pt>
                <c:pt idx="91">
                  <c:v>5.3199999999999719</c:v>
                </c:pt>
                <c:pt idx="92">
                  <c:v>5.3399999999999714</c:v>
                </c:pt>
                <c:pt idx="93">
                  <c:v>5.359999999999971</c:v>
                </c:pt>
                <c:pt idx="94">
                  <c:v>5.3799999999999706</c:v>
                </c:pt>
                <c:pt idx="95">
                  <c:v>5.3999999999999702</c:v>
                </c:pt>
                <c:pt idx="96">
                  <c:v>5.4199999999999697</c:v>
                </c:pt>
                <c:pt idx="97">
                  <c:v>5.4399999999999693</c:v>
                </c:pt>
                <c:pt idx="98">
                  <c:v>5.4599999999999689</c:v>
                </c:pt>
                <c:pt idx="99">
                  <c:v>5.4799999999999685</c:v>
                </c:pt>
                <c:pt idx="100">
                  <c:v>5.499999999999968</c:v>
                </c:pt>
                <c:pt idx="101">
                  <c:v>5.5199999999999676</c:v>
                </c:pt>
                <c:pt idx="102">
                  <c:v>5.5399999999999672</c:v>
                </c:pt>
                <c:pt idx="103">
                  <c:v>5.5599999999999667</c:v>
                </c:pt>
                <c:pt idx="104">
                  <c:v>5.5799999999999663</c:v>
                </c:pt>
                <c:pt idx="105">
                  <c:v>5.5999999999999659</c:v>
                </c:pt>
                <c:pt idx="106">
                  <c:v>5.6199999999999655</c:v>
                </c:pt>
                <c:pt idx="107">
                  <c:v>5.639999999999965</c:v>
                </c:pt>
                <c:pt idx="108">
                  <c:v>5.6599999999999646</c:v>
                </c:pt>
                <c:pt idx="109">
                  <c:v>5.6799999999999642</c:v>
                </c:pt>
                <c:pt idx="110">
                  <c:v>5.6999999999999638</c:v>
                </c:pt>
                <c:pt idx="111">
                  <c:v>5.7199999999999633</c:v>
                </c:pt>
                <c:pt idx="112">
                  <c:v>5.7399999999999629</c:v>
                </c:pt>
                <c:pt idx="113">
                  <c:v>5.7599999999999625</c:v>
                </c:pt>
                <c:pt idx="114">
                  <c:v>5.7799999999999621</c:v>
                </c:pt>
                <c:pt idx="115">
                  <c:v>5.7999999999999616</c:v>
                </c:pt>
                <c:pt idx="116">
                  <c:v>5.8199999999999612</c:v>
                </c:pt>
                <c:pt idx="117">
                  <c:v>5.8399999999999608</c:v>
                </c:pt>
                <c:pt idx="118">
                  <c:v>5.8599999999999604</c:v>
                </c:pt>
                <c:pt idx="119">
                  <c:v>5.8799999999999599</c:v>
                </c:pt>
                <c:pt idx="120">
                  <c:v>5.8999999999999595</c:v>
                </c:pt>
                <c:pt idx="121">
                  <c:v>5.9199999999999591</c:v>
                </c:pt>
                <c:pt idx="122">
                  <c:v>5.9399999999999586</c:v>
                </c:pt>
                <c:pt idx="123">
                  <c:v>5.9599999999999582</c:v>
                </c:pt>
                <c:pt idx="124">
                  <c:v>5.9799999999999578</c:v>
                </c:pt>
                <c:pt idx="125">
                  <c:v>5.9999999999999574</c:v>
                </c:pt>
                <c:pt idx="126">
                  <c:v>6.0199999999999569</c:v>
                </c:pt>
                <c:pt idx="127">
                  <c:v>6.0399999999999565</c:v>
                </c:pt>
                <c:pt idx="128">
                  <c:v>6.0599999999999561</c:v>
                </c:pt>
                <c:pt idx="129">
                  <c:v>6.0799999999999557</c:v>
                </c:pt>
                <c:pt idx="130">
                  <c:v>6.0999999999999552</c:v>
                </c:pt>
                <c:pt idx="131">
                  <c:v>6.1199999999999548</c:v>
                </c:pt>
                <c:pt idx="132">
                  <c:v>6.1399999999999544</c:v>
                </c:pt>
                <c:pt idx="133">
                  <c:v>6.159999999999954</c:v>
                </c:pt>
                <c:pt idx="134">
                  <c:v>6.1799999999999535</c:v>
                </c:pt>
                <c:pt idx="135">
                  <c:v>6.1999999999999531</c:v>
                </c:pt>
                <c:pt idx="136">
                  <c:v>6.2199999999999527</c:v>
                </c:pt>
                <c:pt idx="137">
                  <c:v>6.2399999999999523</c:v>
                </c:pt>
                <c:pt idx="138">
                  <c:v>6.2599999999999518</c:v>
                </c:pt>
                <c:pt idx="139">
                  <c:v>6.2799999999999514</c:v>
                </c:pt>
                <c:pt idx="140">
                  <c:v>6.299999999999951</c:v>
                </c:pt>
                <c:pt idx="141">
                  <c:v>6.3199999999999505</c:v>
                </c:pt>
                <c:pt idx="142">
                  <c:v>6.3399999999999501</c:v>
                </c:pt>
                <c:pt idx="143">
                  <c:v>6.3599999999999497</c:v>
                </c:pt>
                <c:pt idx="144">
                  <c:v>6.3799999999999493</c:v>
                </c:pt>
                <c:pt idx="145">
                  <c:v>6.3999999999999488</c:v>
                </c:pt>
                <c:pt idx="146">
                  <c:v>6.4199999999999484</c:v>
                </c:pt>
                <c:pt idx="147">
                  <c:v>6.439999999999948</c:v>
                </c:pt>
                <c:pt idx="148">
                  <c:v>6.4599999999999476</c:v>
                </c:pt>
                <c:pt idx="149">
                  <c:v>6.4799999999999471</c:v>
                </c:pt>
                <c:pt idx="150">
                  <c:v>6.4999999999999467</c:v>
                </c:pt>
                <c:pt idx="151">
                  <c:v>6.5199999999999463</c:v>
                </c:pt>
                <c:pt idx="152">
                  <c:v>6.5399999999999459</c:v>
                </c:pt>
                <c:pt idx="153">
                  <c:v>6.5599999999999454</c:v>
                </c:pt>
                <c:pt idx="154">
                  <c:v>6.579999999999945</c:v>
                </c:pt>
                <c:pt idx="155">
                  <c:v>6.5999999999999446</c:v>
                </c:pt>
                <c:pt idx="156">
                  <c:v>6.6199999999999442</c:v>
                </c:pt>
                <c:pt idx="157">
                  <c:v>6.6399999999999437</c:v>
                </c:pt>
                <c:pt idx="158">
                  <c:v>6.6599999999999433</c:v>
                </c:pt>
                <c:pt idx="159">
                  <c:v>6.6799999999999429</c:v>
                </c:pt>
                <c:pt idx="160">
                  <c:v>6.6999999999999424</c:v>
                </c:pt>
                <c:pt idx="161">
                  <c:v>6.719999999999942</c:v>
                </c:pt>
                <c:pt idx="162">
                  <c:v>6.7399999999999416</c:v>
                </c:pt>
                <c:pt idx="163">
                  <c:v>6.7599999999999412</c:v>
                </c:pt>
                <c:pt idx="164">
                  <c:v>6.7799999999999407</c:v>
                </c:pt>
                <c:pt idx="165">
                  <c:v>6.7999999999999403</c:v>
                </c:pt>
                <c:pt idx="166">
                  <c:v>6.8199999999999399</c:v>
                </c:pt>
                <c:pt idx="167">
                  <c:v>6.8399999999999395</c:v>
                </c:pt>
                <c:pt idx="168">
                  <c:v>6.859999999999939</c:v>
                </c:pt>
                <c:pt idx="169">
                  <c:v>6.8799999999999386</c:v>
                </c:pt>
                <c:pt idx="170">
                  <c:v>6.8999999999999382</c:v>
                </c:pt>
                <c:pt idx="171">
                  <c:v>6.9199999999999378</c:v>
                </c:pt>
                <c:pt idx="172">
                  <c:v>6.9399999999999373</c:v>
                </c:pt>
                <c:pt idx="173">
                  <c:v>6.9599999999999369</c:v>
                </c:pt>
                <c:pt idx="174">
                  <c:v>6.9799999999999365</c:v>
                </c:pt>
                <c:pt idx="175">
                  <c:v>6.9999999999999361</c:v>
                </c:pt>
                <c:pt idx="176">
                  <c:v>7.0199999999999356</c:v>
                </c:pt>
                <c:pt idx="177">
                  <c:v>7.0399999999999352</c:v>
                </c:pt>
                <c:pt idx="178">
                  <c:v>7.0599999999999348</c:v>
                </c:pt>
                <c:pt idx="179">
                  <c:v>7.0799999999999343</c:v>
                </c:pt>
                <c:pt idx="180">
                  <c:v>7.0999999999999339</c:v>
                </c:pt>
                <c:pt idx="181">
                  <c:v>7.1199999999999335</c:v>
                </c:pt>
                <c:pt idx="182">
                  <c:v>7.1399999999999331</c:v>
                </c:pt>
                <c:pt idx="183">
                  <c:v>7.1599999999999326</c:v>
                </c:pt>
                <c:pt idx="184">
                  <c:v>7.1799999999999322</c:v>
                </c:pt>
                <c:pt idx="185">
                  <c:v>7.1999999999999318</c:v>
                </c:pt>
                <c:pt idx="186">
                  <c:v>7.2199999999999314</c:v>
                </c:pt>
                <c:pt idx="187">
                  <c:v>7.2399999999999309</c:v>
                </c:pt>
                <c:pt idx="188">
                  <c:v>7.2599999999999305</c:v>
                </c:pt>
                <c:pt idx="189">
                  <c:v>7.2799999999999301</c:v>
                </c:pt>
                <c:pt idx="190">
                  <c:v>7.2999999999999297</c:v>
                </c:pt>
                <c:pt idx="191">
                  <c:v>7.3199999999999292</c:v>
                </c:pt>
                <c:pt idx="192">
                  <c:v>7.3399999999999288</c:v>
                </c:pt>
                <c:pt idx="193">
                  <c:v>7.3599999999999284</c:v>
                </c:pt>
                <c:pt idx="194">
                  <c:v>7.379999999999928</c:v>
                </c:pt>
                <c:pt idx="195">
                  <c:v>7.3999999999999275</c:v>
                </c:pt>
                <c:pt idx="196">
                  <c:v>7.4199999999999271</c:v>
                </c:pt>
                <c:pt idx="197">
                  <c:v>7.4399999999999267</c:v>
                </c:pt>
                <c:pt idx="198">
                  <c:v>7.4599999999999262</c:v>
                </c:pt>
                <c:pt idx="199">
                  <c:v>7.4799999999999258</c:v>
                </c:pt>
                <c:pt idx="200">
                  <c:v>7.4999999999999254</c:v>
                </c:pt>
                <c:pt idx="201">
                  <c:v>7.519999999999925</c:v>
                </c:pt>
                <c:pt idx="202">
                  <c:v>7.5399999999999245</c:v>
                </c:pt>
                <c:pt idx="203">
                  <c:v>7.5599999999999241</c:v>
                </c:pt>
                <c:pt idx="204">
                  <c:v>7.5799999999999237</c:v>
                </c:pt>
                <c:pt idx="205">
                  <c:v>7.5999999999999233</c:v>
                </c:pt>
                <c:pt idx="206">
                  <c:v>7.6199999999999228</c:v>
                </c:pt>
                <c:pt idx="207">
                  <c:v>7.6399999999999224</c:v>
                </c:pt>
                <c:pt idx="208">
                  <c:v>7.659999999999922</c:v>
                </c:pt>
                <c:pt idx="209">
                  <c:v>7.6799999999999216</c:v>
                </c:pt>
                <c:pt idx="210">
                  <c:v>7.6999999999999211</c:v>
                </c:pt>
                <c:pt idx="211">
                  <c:v>7.7199999999999207</c:v>
                </c:pt>
                <c:pt idx="212">
                  <c:v>7.7399999999999203</c:v>
                </c:pt>
                <c:pt idx="213">
                  <c:v>7.7599999999999199</c:v>
                </c:pt>
                <c:pt idx="214">
                  <c:v>7.7799999999999194</c:v>
                </c:pt>
                <c:pt idx="215">
                  <c:v>7.799999999999919</c:v>
                </c:pt>
                <c:pt idx="216">
                  <c:v>7.8199999999999186</c:v>
                </c:pt>
                <c:pt idx="217">
                  <c:v>7.8399999999999181</c:v>
                </c:pt>
                <c:pt idx="218">
                  <c:v>7.8599999999999177</c:v>
                </c:pt>
                <c:pt idx="219">
                  <c:v>7.8799999999999173</c:v>
                </c:pt>
                <c:pt idx="220">
                  <c:v>7.8999999999999169</c:v>
                </c:pt>
                <c:pt idx="221">
                  <c:v>7.9199999999999164</c:v>
                </c:pt>
                <c:pt idx="222">
                  <c:v>7.939999999999916</c:v>
                </c:pt>
                <c:pt idx="223">
                  <c:v>7.9599999999999156</c:v>
                </c:pt>
                <c:pt idx="224">
                  <c:v>7.9799999999999152</c:v>
                </c:pt>
                <c:pt idx="225">
                  <c:v>7.9999999999999147</c:v>
                </c:pt>
                <c:pt idx="226">
                  <c:v>8.4999999999999147</c:v>
                </c:pt>
                <c:pt idx="227">
                  <c:v>8.9999999999999147</c:v>
                </c:pt>
                <c:pt idx="228">
                  <c:v>9.4999999999999147</c:v>
                </c:pt>
                <c:pt idx="229">
                  <c:v>9.9999999999999147</c:v>
                </c:pt>
                <c:pt idx="230">
                  <c:v>10.499999999999915</c:v>
                </c:pt>
                <c:pt idx="231">
                  <c:v>10.999999999999915</c:v>
                </c:pt>
                <c:pt idx="232">
                  <c:v>11.499999999999915</c:v>
                </c:pt>
                <c:pt idx="233">
                  <c:v>11.999999999999915</c:v>
                </c:pt>
                <c:pt idx="234">
                  <c:v>12.499999999999915</c:v>
                </c:pt>
                <c:pt idx="235">
                  <c:v>12.999999999999915</c:v>
                </c:pt>
                <c:pt idx="236">
                  <c:v>13.499999999999915</c:v>
                </c:pt>
                <c:pt idx="237">
                  <c:v>13.999999999999915</c:v>
                </c:pt>
                <c:pt idx="238">
                  <c:v>14.499999999999915</c:v>
                </c:pt>
                <c:pt idx="239">
                  <c:v>14.999999999999915</c:v>
                </c:pt>
                <c:pt idx="240">
                  <c:v>15.499999999999915</c:v>
                </c:pt>
                <c:pt idx="241">
                  <c:v>15.999999999999915</c:v>
                </c:pt>
                <c:pt idx="242">
                  <c:v>16.499999999999915</c:v>
                </c:pt>
                <c:pt idx="243">
                  <c:v>16.999999999999915</c:v>
                </c:pt>
                <c:pt idx="244">
                  <c:v>17.499999999999915</c:v>
                </c:pt>
                <c:pt idx="245">
                  <c:v>17.999999999999915</c:v>
                </c:pt>
                <c:pt idx="246">
                  <c:v>18.499999999999915</c:v>
                </c:pt>
                <c:pt idx="247">
                  <c:v>18.999999999999915</c:v>
                </c:pt>
                <c:pt idx="248">
                  <c:v>19.499999999999915</c:v>
                </c:pt>
                <c:pt idx="249">
                  <c:v>19.999999999999915</c:v>
                </c:pt>
              </c:numCache>
            </c:numRef>
          </c:xVal>
          <c:yVal>
            <c:numRef>
              <c:f>'51285_Duty'!$U$129:$U$378</c:f>
              <c:numCache>
                <c:formatCode>General</c:formatCode>
                <c:ptCount val="250"/>
                <c:pt idx="0">
                  <c:v>3.2789520131750782</c:v>
                </c:pt>
                <c:pt idx="1">
                  <c:v>3.2986276933824161</c:v>
                </c:pt>
                <c:pt idx="2">
                  <c:v>3.3183033816735525</c:v>
                </c:pt>
                <c:pt idx="3">
                  <c:v>3.3379790779221246</c:v>
                </c:pt>
                <c:pt idx="4">
                  <c:v>3.3576547820043987</c:v>
                </c:pt>
                <c:pt idx="5">
                  <c:v>3.3773304937992012</c:v>
                </c:pt>
                <c:pt idx="6">
                  <c:v>3.3970062131878489</c:v>
                </c:pt>
                <c:pt idx="7">
                  <c:v>3.416681940054088</c:v>
                </c:pt>
                <c:pt idx="8">
                  <c:v>3.4363576742840336</c:v>
                </c:pt>
                <c:pt idx="9">
                  <c:v>3.4560334157661066</c:v>
                </c:pt>
                <c:pt idx="10">
                  <c:v>3.4757091643909748</c:v>
                </c:pt>
                <c:pt idx="11">
                  <c:v>3.4953849200515013</c:v>
                </c:pt>
                <c:pt idx="12">
                  <c:v>3.5150606826426838</c:v>
                </c:pt>
                <c:pt idx="13">
                  <c:v>3.5347364520616056</c:v>
                </c:pt>
                <c:pt idx="14">
                  <c:v>3.5544122282073829</c:v>
                </c:pt>
                <c:pt idx="15">
                  <c:v>3.5740880109811122</c:v>
                </c:pt>
                <c:pt idx="16">
                  <c:v>3.5937638002858265</c:v>
                </c:pt>
                <c:pt idx="17">
                  <c:v>3.6134395960264447</c:v>
                </c:pt>
                <c:pt idx="18">
                  <c:v>3.6331153981097253</c:v>
                </c:pt>
                <c:pt idx="19">
                  <c:v>3.6527912064442258</c:v>
                </c:pt>
                <c:pt idx="20">
                  <c:v>3.6724670209402559</c:v>
                </c:pt>
                <c:pt idx="21">
                  <c:v>3.692142841509837</c:v>
                </c:pt>
                <c:pt idx="22">
                  <c:v>3.7118186680666603</c:v>
                </c:pt>
                <c:pt idx="23">
                  <c:v>3.7314945005260487</c:v>
                </c:pt>
                <c:pt idx="24">
                  <c:v>3.7511703388049189</c:v>
                </c:pt>
                <c:pt idx="25">
                  <c:v>3.7708461828217414</c:v>
                </c:pt>
                <c:pt idx="26">
                  <c:v>3.7905220324965065</c:v>
                </c:pt>
                <c:pt idx="27">
                  <c:v>3.810197887750689</c:v>
                </c:pt>
                <c:pt idx="28">
                  <c:v>3.8298737485072127</c:v>
                </c:pt>
                <c:pt idx="29">
                  <c:v>3.849549614690416</c:v>
                </c:pt>
                <c:pt idx="30">
                  <c:v>3.869225486226024</c:v>
                </c:pt>
                <c:pt idx="31">
                  <c:v>3.888901363041112</c:v>
                </c:pt>
                <c:pt idx="32">
                  <c:v>3.9085772450640759</c:v>
                </c:pt>
                <c:pt idx="33">
                  <c:v>3.9282531322246048</c:v>
                </c:pt>
                <c:pt idx="34">
                  <c:v>3.9479290244536505</c:v>
                </c:pt>
                <c:pt idx="35">
                  <c:v>3.9676049216833964</c:v>
                </c:pt>
                <c:pt idx="36">
                  <c:v>3.9872808238472373</c:v>
                </c:pt>
                <c:pt idx="37">
                  <c:v>4.0069567308797431</c:v>
                </c:pt>
                <c:pt idx="38">
                  <c:v>4.026632642716641</c:v>
                </c:pt>
                <c:pt idx="39">
                  <c:v>4.0463085592947854</c:v>
                </c:pt>
                <c:pt idx="40">
                  <c:v>4.0659844805521335</c:v>
                </c:pt>
                <c:pt idx="41">
                  <c:v>4.0856604064277242</c:v>
                </c:pt>
                <c:pt idx="42">
                  <c:v>4.1053363368616527</c:v>
                </c:pt>
                <c:pt idx="43">
                  <c:v>4.1250122717950459</c:v>
                </c:pt>
                <c:pt idx="44">
                  <c:v>4.1446882111700436</c:v>
                </c:pt>
                <c:pt idx="45">
                  <c:v>4.1643641549297739</c:v>
                </c:pt>
                <c:pt idx="46">
                  <c:v>4.1840401030183347</c:v>
                </c:pt>
                <c:pt idx="47">
                  <c:v>4.2037160553807711</c:v>
                </c:pt>
                <c:pt idx="48">
                  <c:v>4.2233920119630568</c:v>
                </c:pt>
                <c:pt idx="49">
                  <c:v>4.2430679727120726</c:v>
                </c:pt>
                <c:pt idx="50">
                  <c:v>4.26274393757559</c:v>
                </c:pt>
                <c:pt idx="51">
                  <c:v>4.2824199065022501</c:v>
                </c:pt>
                <c:pt idx="52">
                  <c:v>4.3020958794415467</c:v>
                </c:pt>
                <c:pt idx="53">
                  <c:v>4.321771856343811</c:v>
                </c:pt>
                <c:pt idx="54">
                  <c:v>4.3414478371601879</c:v>
                </c:pt>
                <c:pt idx="55">
                  <c:v>4.3611238218426278</c:v>
                </c:pt>
                <c:pt idx="56">
                  <c:v>4.380799810343861</c:v>
                </c:pt>
                <c:pt idx="57">
                  <c:v>4.4004758026173896</c:v>
                </c:pt>
                <c:pt idx="58">
                  <c:v>4.4201517986174688</c:v>
                </c:pt>
                <c:pt idx="59">
                  <c:v>4.4398277982990901</c:v>
                </c:pt>
                <c:pt idx="60">
                  <c:v>4.4595038016179682</c:v>
                </c:pt>
                <c:pt idx="61">
                  <c:v>4.4791798085305281</c:v>
                </c:pt>
                <c:pt idx="62">
                  <c:v>4.4988558189938876</c:v>
                </c:pt>
                <c:pt idx="63">
                  <c:v>4.518531832965845</c:v>
                </c:pt>
                <c:pt idx="64">
                  <c:v>4.5382078504048673</c:v>
                </c:pt>
                <c:pt idx="65">
                  <c:v>4.5578838712700724</c:v>
                </c:pt>
                <c:pt idx="66">
                  <c:v>4.5775598955212224</c:v>
                </c:pt>
                <c:pt idx="67">
                  <c:v>4.5972359231187072</c:v>
                </c:pt>
                <c:pt idx="68">
                  <c:v>4.616911954023533</c:v>
                </c:pt>
                <c:pt idx="69">
                  <c:v>4.6365879881973084</c:v>
                </c:pt>
                <c:pt idx="70">
                  <c:v>4.6562640256022387</c:v>
                </c:pt>
                <c:pt idx="71">
                  <c:v>4.6759400662011066</c:v>
                </c:pt>
                <c:pt idx="72">
                  <c:v>4.6956161099572666</c:v>
                </c:pt>
                <c:pt idx="73">
                  <c:v>4.7152921568346331</c:v>
                </c:pt>
                <c:pt idx="74">
                  <c:v>4.7349682067976682</c:v>
                </c:pt>
                <c:pt idx="75">
                  <c:v>4.7546442598113714</c:v>
                </c:pt>
                <c:pt idx="76">
                  <c:v>4.7743203158412735</c:v>
                </c:pt>
                <c:pt idx="77">
                  <c:v>4.7939963748534193</c:v>
                </c:pt>
                <c:pt idx="78">
                  <c:v>4.8136724368143646</c:v>
                </c:pt>
                <c:pt idx="79">
                  <c:v>4.8333485016911641</c:v>
                </c:pt>
                <c:pt idx="80">
                  <c:v>4.8530245694513603</c:v>
                </c:pt>
                <c:pt idx="81">
                  <c:v>4.8727006400629778</c:v>
                </c:pt>
                <c:pt idx="82">
                  <c:v>4.892376713494512</c:v>
                </c:pt>
                <c:pt idx="83">
                  <c:v>4.9120527897149229</c:v>
                </c:pt>
                <c:pt idx="84">
                  <c:v>4.9290575193095822</c:v>
                </c:pt>
                <c:pt idx="85">
                  <c:v>4.9482347590188995</c:v>
                </c:pt>
                <c:pt idx="86">
                  <c:v>4.9674143125077999</c:v>
                </c:pt>
                <c:pt idx="87">
                  <c:v>4.9865961093434095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5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5</c:v>
                </c:pt>
                <c:pt idx="162">
                  <c:v>5</c:v>
                </c:pt>
                <c:pt idx="163">
                  <c:v>5</c:v>
                </c:pt>
                <c:pt idx="164">
                  <c:v>5</c:v>
                </c:pt>
                <c:pt idx="165">
                  <c:v>5</c:v>
                </c:pt>
                <c:pt idx="166">
                  <c:v>5</c:v>
                </c:pt>
                <c:pt idx="167">
                  <c:v>5</c:v>
                </c:pt>
                <c:pt idx="168">
                  <c:v>5</c:v>
                </c:pt>
                <c:pt idx="169">
                  <c:v>5</c:v>
                </c:pt>
                <c:pt idx="170">
                  <c:v>5</c:v>
                </c:pt>
                <c:pt idx="171">
                  <c:v>5</c:v>
                </c:pt>
                <c:pt idx="172">
                  <c:v>5</c:v>
                </c:pt>
                <c:pt idx="173">
                  <c:v>5</c:v>
                </c:pt>
                <c:pt idx="174">
                  <c:v>5</c:v>
                </c:pt>
                <c:pt idx="175">
                  <c:v>5</c:v>
                </c:pt>
                <c:pt idx="176">
                  <c:v>5</c:v>
                </c:pt>
                <c:pt idx="177">
                  <c:v>5</c:v>
                </c:pt>
                <c:pt idx="178">
                  <c:v>5</c:v>
                </c:pt>
                <c:pt idx="179">
                  <c:v>5</c:v>
                </c:pt>
                <c:pt idx="180">
                  <c:v>5</c:v>
                </c:pt>
                <c:pt idx="181">
                  <c:v>5</c:v>
                </c:pt>
                <c:pt idx="182">
                  <c:v>5</c:v>
                </c:pt>
                <c:pt idx="183">
                  <c:v>5</c:v>
                </c:pt>
                <c:pt idx="184">
                  <c:v>5</c:v>
                </c:pt>
                <c:pt idx="185">
                  <c:v>5</c:v>
                </c:pt>
                <c:pt idx="186">
                  <c:v>5</c:v>
                </c:pt>
                <c:pt idx="187">
                  <c:v>5</c:v>
                </c:pt>
                <c:pt idx="188">
                  <c:v>5</c:v>
                </c:pt>
                <c:pt idx="189">
                  <c:v>5</c:v>
                </c:pt>
                <c:pt idx="190">
                  <c:v>5</c:v>
                </c:pt>
                <c:pt idx="191">
                  <c:v>5</c:v>
                </c:pt>
                <c:pt idx="192">
                  <c:v>5</c:v>
                </c:pt>
                <c:pt idx="193">
                  <c:v>5</c:v>
                </c:pt>
                <c:pt idx="194">
                  <c:v>5</c:v>
                </c:pt>
                <c:pt idx="195">
                  <c:v>5</c:v>
                </c:pt>
                <c:pt idx="196">
                  <c:v>5</c:v>
                </c:pt>
                <c:pt idx="197">
                  <c:v>5</c:v>
                </c:pt>
                <c:pt idx="198">
                  <c:v>5</c:v>
                </c:pt>
                <c:pt idx="199">
                  <c:v>5</c:v>
                </c:pt>
                <c:pt idx="200">
                  <c:v>5</c:v>
                </c:pt>
                <c:pt idx="201">
                  <c:v>5</c:v>
                </c:pt>
                <c:pt idx="202">
                  <c:v>5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5</c:v>
                </c:pt>
                <c:pt idx="209">
                  <c:v>5</c:v>
                </c:pt>
                <c:pt idx="210">
                  <c:v>5</c:v>
                </c:pt>
                <c:pt idx="211">
                  <c:v>5</c:v>
                </c:pt>
                <c:pt idx="212">
                  <c:v>5</c:v>
                </c:pt>
                <c:pt idx="213">
                  <c:v>5</c:v>
                </c:pt>
                <c:pt idx="214">
                  <c:v>5</c:v>
                </c:pt>
                <c:pt idx="215">
                  <c:v>5</c:v>
                </c:pt>
                <c:pt idx="216">
                  <c:v>5</c:v>
                </c:pt>
                <c:pt idx="217">
                  <c:v>5</c:v>
                </c:pt>
                <c:pt idx="218">
                  <c:v>5</c:v>
                </c:pt>
                <c:pt idx="219">
                  <c:v>5</c:v>
                </c:pt>
                <c:pt idx="220">
                  <c:v>5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5</c:v>
                </c:pt>
                <c:pt idx="233">
                  <c:v>5</c:v>
                </c:pt>
                <c:pt idx="234">
                  <c:v>5</c:v>
                </c:pt>
                <c:pt idx="235">
                  <c:v>5</c:v>
                </c:pt>
                <c:pt idx="236">
                  <c:v>5</c:v>
                </c:pt>
                <c:pt idx="237">
                  <c:v>5</c:v>
                </c:pt>
                <c:pt idx="238">
                  <c:v>5</c:v>
                </c:pt>
                <c:pt idx="239">
                  <c:v>5</c:v>
                </c:pt>
                <c:pt idx="240">
                  <c:v>5</c:v>
                </c:pt>
                <c:pt idx="241">
                  <c:v>5</c:v>
                </c:pt>
                <c:pt idx="242">
                  <c:v>5</c:v>
                </c:pt>
                <c:pt idx="243">
                  <c:v>5</c:v>
                </c:pt>
                <c:pt idx="244">
                  <c:v>5</c:v>
                </c:pt>
                <c:pt idx="245">
                  <c:v>5</c:v>
                </c:pt>
                <c:pt idx="246">
                  <c:v>5</c:v>
                </c:pt>
                <c:pt idx="247">
                  <c:v>5</c:v>
                </c:pt>
                <c:pt idx="248">
                  <c:v>5</c:v>
                </c:pt>
                <c:pt idx="249">
                  <c:v>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'51285_Duty'!$W$128</c:f>
              <c:strCache>
                <c:ptCount val="1"/>
                <c:pt idx="0">
                  <c:v>51275_300k (min)</c:v>
                </c:pt>
              </c:strCache>
            </c:strRef>
          </c:tx>
          <c:spPr>
            <a:ln w="38100">
              <a:solidFill>
                <a:srgbClr val="0070C0"/>
              </a:solidFill>
              <a:prstDash val="sysDash"/>
            </a:ln>
          </c:spPr>
          <c:marker>
            <c:symbol val="none"/>
          </c:marker>
          <c:xVal>
            <c:numRef>
              <c:f>'51285_Duty'!$B$129:$B$378</c:f>
              <c:numCache>
                <c:formatCode>0.00_);[Red]\(0.00\)</c:formatCode>
                <c:ptCount val="250"/>
                <c:pt idx="0">
                  <c:v>3.5</c:v>
                </c:pt>
                <c:pt idx="1">
                  <c:v>3.52</c:v>
                </c:pt>
                <c:pt idx="2">
                  <c:v>3.54</c:v>
                </c:pt>
                <c:pt idx="3">
                  <c:v>3.56</c:v>
                </c:pt>
                <c:pt idx="4">
                  <c:v>3.58</c:v>
                </c:pt>
                <c:pt idx="5">
                  <c:v>3.6</c:v>
                </c:pt>
                <c:pt idx="6">
                  <c:v>3.62</c:v>
                </c:pt>
                <c:pt idx="7">
                  <c:v>3.64</c:v>
                </c:pt>
                <c:pt idx="8">
                  <c:v>3.66</c:v>
                </c:pt>
                <c:pt idx="9">
                  <c:v>3.68</c:v>
                </c:pt>
                <c:pt idx="10">
                  <c:v>3.7</c:v>
                </c:pt>
                <c:pt idx="11">
                  <c:v>3.72</c:v>
                </c:pt>
                <c:pt idx="12">
                  <c:v>3.74</c:v>
                </c:pt>
                <c:pt idx="13">
                  <c:v>3.7600000000000002</c:v>
                </c:pt>
                <c:pt idx="14">
                  <c:v>3.7800000000000002</c:v>
                </c:pt>
                <c:pt idx="15">
                  <c:v>3.8000000000000003</c:v>
                </c:pt>
                <c:pt idx="16">
                  <c:v>3.8200000000000003</c:v>
                </c:pt>
                <c:pt idx="17">
                  <c:v>3.8400000000000003</c:v>
                </c:pt>
                <c:pt idx="18">
                  <c:v>3.8600000000000003</c:v>
                </c:pt>
                <c:pt idx="19">
                  <c:v>3.8800000000000003</c:v>
                </c:pt>
                <c:pt idx="20">
                  <c:v>3.9000000000000004</c:v>
                </c:pt>
                <c:pt idx="21">
                  <c:v>3.9200000000000004</c:v>
                </c:pt>
                <c:pt idx="22">
                  <c:v>3.9400000000000004</c:v>
                </c:pt>
                <c:pt idx="23">
                  <c:v>3.9600000000000004</c:v>
                </c:pt>
                <c:pt idx="24">
                  <c:v>3.9800000000000004</c:v>
                </c:pt>
                <c:pt idx="25">
                  <c:v>4</c:v>
                </c:pt>
                <c:pt idx="26">
                  <c:v>4.0199999999999996</c:v>
                </c:pt>
                <c:pt idx="27">
                  <c:v>4.0399999999999991</c:v>
                </c:pt>
                <c:pt idx="28">
                  <c:v>4.0599999999999987</c:v>
                </c:pt>
                <c:pt idx="29">
                  <c:v>4.0799999999999983</c:v>
                </c:pt>
                <c:pt idx="30">
                  <c:v>4.0999999999999979</c:v>
                </c:pt>
                <c:pt idx="31">
                  <c:v>4.1199999999999974</c:v>
                </c:pt>
                <c:pt idx="32">
                  <c:v>4.139999999999997</c:v>
                </c:pt>
                <c:pt idx="33">
                  <c:v>4.1599999999999966</c:v>
                </c:pt>
                <c:pt idx="34">
                  <c:v>4.1799999999999962</c:v>
                </c:pt>
                <c:pt idx="35">
                  <c:v>4.1999999999999957</c:v>
                </c:pt>
                <c:pt idx="36">
                  <c:v>4.2199999999999953</c:v>
                </c:pt>
                <c:pt idx="37">
                  <c:v>4.2399999999999949</c:v>
                </c:pt>
                <c:pt idx="38">
                  <c:v>4.2599999999999945</c:v>
                </c:pt>
                <c:pt idx="39">
                  <c:v>4.279999999999994</c:v>
                </c:pt>
                <c:pt idx="40">
                  <c:v>4.2999999999999936</c:v>
                </c:pt>
                <c:pt idx="41">
                  <c:v>4.3199999999999932</c:v>
                </c:pt>
                <c:pt idx="42">
                  <c:v>4.3399999999999928</c:v>
                </c:pt>
                <c:pt idx="43">
                  <c:v>4.3599999999999923</c:v>
                </c:pt>
                <c:pt idx="44">
                  <c:v>4.3799999999999919</c:v>
                </c:pt>
                <c:pt idx="45">
                  <c:v>4.3999999999999915</c:v>
                </c:pt>
                <c:pt idx="46">
                  <c:v>4.419999999999991</c:v>
                </c:pt>
                <c:pt idx="47">
                  <c:v>4.4399999999999906</c:v>
                </c:pt>
                <c:pt idx="48">
                  <c:v>4.4599999999999902</c:v>
                </c:pt>
                <c:pt idx="49">
                  <c:v>4.4799999999999898</c:v>
                </c:pt>
                <c:pt idx="50">
                  <c:v>4.4999999999999893</c:v>
                </c:pt>
                <c:pt idx="51">
                  <c:v>4.5199999999999889</c:v>
                </c:pt>
                <c:pt idx="52">
                  <c:v>4.5399999999999885</c:v>
                </c:pt>
                <c:pt idx="53">
                  <c:v>4.5599999999999881</c:v>
                </c:pt>
                <c:pt idx="54">
                  <c:v>4.5799999999999876</c:v>
                </c:pt>
                <c:pt idx="55">
                  <c:v>4.5999999999999872</c:v>
                </c:pt>
                <c:pt idx="56">
                  <c:v>4.6199999999999868</c:v>
                </c:pt>
                <c:pt idx="57">
                  <c:v>4.6399999999999864</c:v>
                </c:pt>
                <c:pt idx="58">
                  <c:v>4.6599999999999859</c:v>
                </c:pt>
                <c:pt idx="59">
                  <c:v>4.6799999999999855</c:v>
                </c:pt>
                <c:pt idx="60">
                  <c:v>4.6999999999999851</c:v>
                </c:pt>
                <c:pt idx="61">
                  <c:v>4.7199999999999847</c:v>
                </c:pt>
                <c:pt idx="62">
                  <c:v>4.7399999999999842</c:v>
                </c:pt>
                <c:pt idx="63">
                  <c:v>4.7599999999999838</c:v>
                </c:pt>
                <c:pt idx="64">
                  <c:v>4.7799999999999834</c:v>
                </c:pt>
                <c:pt idx="65">
                  <c:v>4.7999999999999829</c:v>
                </c:pt>
                <c:pt idx="66">
                  <c:v>4.8199999999999825</c:v>
                </c:pt>
                <c:pt idx="67">
                  <c:v>4.8399999999999821</c:v>
                </c:pt>
                <c:pt idx="68">
                  <c:v>4.8599999999999817</c:v>
                </c:pt>
                <c:pt idx="69">
                  <c:v>4.8799999999999812</c:v>
                </c:pt>
                <c:pt idx="70">
                  <c:v>4.8999999999999808</c:v>
                </c:pt>
                <c:pt idx="71">
                  <c:v>4.9199999999999804</c:v>
                </c:pt>
                <c:pt idx="72">
                  <c:v>4.93999999999998</c:v>
                </c:pt>
                <c:pt idx="73">
                  <c:v>4.9599999999999795</c:v>
                </c:pt>
                <c:pt idx="74">
                  <c:v>4.9799999999999791</c:v>
                </c:pt>
                <c:pt idx="75">
                  <c:v>4.9999999999999787</c:v>
                </c:pt>
                <c:pt idx="76">
                  <c:v>5.0199999999999783</c:v>
                </c:pt>
                <c:pt idx="77">
                  <c:v>5.0399999999999778</c:v>
                </c:pt>
                <c:pt idx="78">
                  <c:v>5.0599999999999774</c:v>
                </c:pt>
                <c:pt idx="79">
                  <c:v>5.079999999999977</c:v>
                </c:pt>
                <c:pt idx="80">
                  <c:v>5.0999999999999766</c:v>
                </c:pt>
                <c:pt idx="81">
                  <c:v>5.1199999999999761</c:v>
                </c:pt>
                <c:pt idx="82">
                  <c:v>5.1399999999999757</c:v>
                </c:pt>
                <c:pt idx="83">
                  <c:v>5.1599999999999753</c:v>
                </c:pt>
                <c:pt idx="84">
                  <c:v>5.1799999999999748</c:v>
                </c:pt>
                <c:pt idx="85">
                  <c:v>5.1999999999999744</c:v>
                </c:pt>
                <c:pt idx="86">
                  <c:v>5.219999999999974</c:v>
                </c:pt>
                <c:pt idx="87">
                  <c:v>5.2399999999999736</c:v>
                </c:pt>
                <c:pt idx="88">
                  <c:v>5.2599999999999731</c:v>
                </c:pt>
                <c:pt idx="89">
                  <c:v>5.2799999999999727</c:v>
                </c:pt>
                <c:pt idx="90">
                  <c:v>5.2999999999999723</c:v>
                </c:pt>
                <c:pt idx="91">
                  <c:v>5.3199999999999719</c:v>
                </c:pt>
                <c:pt idx="92">
                  <c:v>5.3399999999999714</c:v>
                </c:pt>
                <c:pt idx="93">
                  <c:v>5.359999999999971</c:v>
                </c:pt>
                <c:pt idx="94">
                  <c:v>5.3799999999999706</c:v>
                </c:pt>
                <c:pt idx="95">
                  <c:v>5.3999999999999702</c:v>
                </c:pt>
                <c:pt idx="96">
                  <c:v>5.4199999999999697</c:v>
                </c:pt>
                <c:pt idx="97">
                  <c:v>5.4399999999999693</c:v>
                </c:pt>
                <c:pt idx="98">
                  <c:v>5.4599999999999689</c:v>
                </c:pt>
                <c:pt idx="99">
                  <c:v>5.4799999999999685</c:v>
                </c:pt>
                <c:pt idx="100">
                  <c:v>5.499999999999968</c:v>
                </c:pt>
                <c:pt idx="101">
                  <c:v>5.5199999999999676</c:v>
                </c:pt>
                <c:pt idx="102">
                  <c:v>5.5399999999999672</c:v>
                </c:pt>
                <c:pt idx="103">
                  <c:v>5.5599999999999667</c:v>
                </c:pt>
                <c:pt idx="104">
                  <c:v>5.5799999999999663</c:v>
                </c:pt>
                <c:pt idx="105">
                  <c:v>5.5999999999999659</c:v>
                </c:pt>
                <c:pt idx="106">
                  <c:v>5.6199999999999655</c:v>
                </c:pt>
                <c:pt idx="107">
                  <c:v>5.639999999999965</c:v>
                </c:pt>
                <c:pt idx="108">
                  <c:v>5.6599999999999646</c:v>
                </c:pt>
                <c:pt idx="109">
                  <c:v>5.6799999999999642</c:v>
                </c:pt>
                <c:pt idx="110">
                  <c:v>5.6999999999999638</c:v>
                </c:pt>
                <c:pt idx="111">
                  <c:v>5.7199999999999633</c:v>
                </c:pt>
                <c:pt idx="112">
                  <c:v>5.7399999999999629</c:v>
                </c:pt>
                <c:pt idx="113">
                  <c:v>5.7599999999999625</c:v>
                </c:pt>
                <c:pt idx="114">
                  <c:v>5.7799999999999621</c:v>
                </c:pt>
                <c:pt idx="115">
                  <c:v>5.7999999999999616</c:v>
                </c:pt>
                <c:pt idx="116">
                  <c:v>5.8199999999999612</c:v>
                </c:pt>
                <c:pt idx="117">
                  <c:v>5.8399999999999608</c:v>
                </c:pt>
                <c:pt idx="118">
                  <c:v>5.8599999999999604</c:v>
                </c:pt>
                <c:pt idx="119">
                  <c:v>5.8799999999999599</c:v>
                </c:pt>
                <c:pt idx="120">
                  <c:v>5.8999999999999595</c:v>
                </c:pt>
                <c:pt idx="121">
                  <c:v>5.9199999999999591</c:v>
                </c:pt>
                <c:pt idx="122">
                  <c:v>5.9399999999999586</c:v>
                </c:pt>
                <c:pt idx="123">
                  <c:v>5.9599999999999582</c:v>
                </c:pt>
                <c:pt idx="124">
                  <c:v>5.9799999999999578</c:v>
                </c:pt>
                <c:pt idx="125">
                  <c:v>5.9999999999999574</c:v>
                </c:pt>
                <c:pt idx="126">
                  <c:v>6.0199999999999569</c:v>
                </c:pt>
                <c:pt idx="127">
                  <c:v>6.0399999999999565</c:v>
                </c:pt>
                <c:pt idx="128">
                  <c:v>6.0599999999999561</c:v>
                </c:pt>
                <c:pt idx="129">
                  <c:v>6.0799999999999557</c:v>
                </c:pt>
                <c:pt idx="130">
                  <c:v>6.0999999999999552</c:v>
                </c:pt>
                <c:pt idx="131">
                  <c:v>6.1199999999999548</c:v>
                </c:pt>
                <c:pt idx="132">
                  <c:v>6.1399999999999544</c:v>
                </c:pt>
                <c:pt idx="133">
                  <c:v>6.159999999999954</c:v>
                </c:pt>
                <c:pt idx="134">
                  <c:v>6.1799999999999535</c:v>
                </c:pt>
                <c:pt idx="135">
                  <c:v>6.1999999999999531</c:v>
                </c:pt>
                <c:pt idx="136">
                  <c:v>6.2199999999999527</c:v>
                </c:pt>
                <c:pt idx="137">
                  <c:v>6.2399999999999523</c:v>
                </c:pt>
                <c:pt idx="138">
                  <c:v>6.2599999999999518</c:v>
                </c:pt>
                <c:pt idx="139">
                  <c:v>6.2799999999999514</c:v>
                </c:pt>
                <c:pt idx="140">
                  <c:v>6.299999999999951</c:v>
                </c:pt>
                <c:pt idx="141">
                  <c:v>6.3199999999999505</c:v>
                </c:pt>
                <c:pt idx="142">
                  <c:v>6.3399999999999501</c:v>
                </c:pt>
                <c:pt idx="143">
                  <c:v>6.3599999999999497</c:v>
                </c:pt>
                <c:pt idx="144">
                  <c:v>6.3799999999999493</c:v>
                </c:pt>
                <c:pt idx="145">
                  <c:v>6.3999999999999488</c:v>
                </c:pt>
                <c:pt idx="146">
                  <c:v>6.4199999999999484</c:v>
                </c:pt>
                <c:pt idx="147">
                  <c:v>6.439999999999948</c:v>
                </c:pt>
                <c:pt idx="148">
                  <c:v>6.4599999999999476</c:v>
                </c:pt>
                <c:pt idx="149">
                  <c:v>6.4799999999999471</c:v>
                </c:pt>
                <c:pt idx="150">
                  <c:v>6.4999999999999467</c:v>
                </c:pt>
                <c:pt idx="151">
                  <c:v>6.5199999999999463</c:v>
                </c:pt>
                <c:pt idx="152">
                  <c:v>6.5399999999999459</c:v>
                </c:pt>
                <c:pt idx="153">
                  <c:v>6.5599999999999454</c:v>
                </c:pt>
                <c:pt idx="154">
                  <c:v>6.579999999999945</c:v>
                </c:pt>
                <c:pt idx="155">
                  <c:v>6.5999999999999446</c:v>
                </c:pt>
                <c:pt idx="156">
                  <c:v>6.6199999999999442</c:v>
                </c:pt>
                <c:pt idx="157">
                  <c:v>6.6399999999999437</c:v>
                </c:pt>
                <c:pt idx="158">
                  <c:v>6.6599999999999433</c:v>
                </c:pt>
                <c:pt idx="159">
                  <c:v>6.6799999999999429</c:v>
                </c:pt>
                <c:pt idx="160">
                  <c:v>6.6999999999999424</c:v>
                </c:pt>
                <c:pt idx="161">
                  <c:v>6.719999999999942</c:v>
                </c:pt>
                <c:pt idx="162">
                  <c:v>6.7399999999999416</c:v>
                </c:pt>
                <c:pt idx="163">
                  <c:v>6.7599999999999412</c:v>
                </c:pt>
                <c:pt idx="164">
                  <c:v>6.7799999999999407</c:v>
                </c:pt>
                <c:pt idx="165">
                  <c:v>6.7999999999999403</c:v>
                </c:pt>
                <c:pt idx="166">
                  <c:v>6.8199999999999399</c:v>
                </c:pt>
                <c:pt idx="167">
                  <c:v>6.8399999999999395</c:v>
                </c:pt>
                <c:pt idx="168">
                  <c:v>6.859999999999939</c:v>
                </c:pt>
                <c:pt idx="169">
                  <c:v>6.8799999999999386</c:v>
                </c:pt>
                <c:pt idx="170">
                  <c:v>6.8999999999999382</c:v>
                </c:pt>
                <c:pt idx="171">
                  <c:v>6.9199999999999378</c:v>
                </c:pt>
                <c:pt idx="172">
                  <c:v>6.9399999999999373</c:v>
                </c:pt>
                <c:pt idx="173">
                  <c:v>6.9599999999999369</c:v>
                </c:pt>
                <c:pt idx="174">
                  <c:v>6.9799999999999365</c:v>
                </c:pt>
                <c:pt idx="175">
                  <c:v>6.9999999999999361</c:v>
                </c:pt>
                <c:pt idx="176">
                  <c:v>7.0199999999999356</c:v>
                </c:pt>
                <c:pt idx="177">
                  <c:v>7.0399999999999352</c:v>
                </c:pt>
                <c:pt idx="178">
                  <c:v>7.0599999999999348</c:v>
                </c:pt>
                <c:pt idx="179">
                  <c:v>7.0799999999999343</c:v>
                </c:pt>
                <c:pt idx="180">
                  <c:v>7.0999999999999339</c:v>
                </c:pt>
                <c:pt idx="181">
                  <c:v>7.1199999999999335</c:v>
                </c:pt>
                <c:pt idx="182">
                  <c:v>7.1399999999999331</c:v>
                </c:pt>
                <c:pt idx="183">
                  <c:v>7.1599999999999326</c:v>
                </c:pt>
                <c:pt idx="184">
                  <c:v>7.1799999999999322</c:v>
                </c:pt>
                <c:pt idx="185">
                  <c:v>7.1999999999999318</c:v>
                </c:pt>
                <c:pt idx="186">
                  <c:v>7.2199999999999314</c:v>
                </c:pt>
                <c:pt idx="187">
                  <c:v>7.2399999999999309</c:v>
                </c:pt>
                <c:pt idx="188">
                  <c:v>7.2599999999999305</c:v>
                </c:pt>
                <c:pt idx="189">
                  <c:v>7.2799999999999301</c:v>
                </c:pt>
                <c:pt idx="190">
                  <c:v>7.2999999999999297</c:v>
                </c:pt>
                <c:pt idx="191">
                  <c:v>7.3199999999999292</c:v>
                </c:pt>
                <c:pt idx="192">
                  <c:v>7.3399999999999288</c:v>
                </c:pt>
                <c:pt idx="193">
                  <c:v>7.3599999999999284</c:v>
                </c:pt>
                <c:pt idx="194">
                  <c:v>7.379999999999928</c:v>
                </c:pt>
                <c:pt idx="195">
                  <c:v>7.3999999999999275</c:v>
                </c:pt>
                <c:pt idx="196">
                  <c:v>7.4199999999999271</c:v>
                </c:pt>
                <c:pt idx="197">
                  <c:v>7.4399999999999267</c:v>
                </c:pt>
                <c:pt idx="198">
                  <c:v>7.4599999999999262</c:v>
                </c:pt>
                <c:pt idx="199">
                  <c:v>7.4799999999999258</c:v>
                </c:pt>
                <c:pt idx="200">
                  <c:v>7.4999999999999254</c:v>
                </c:pt>
                <c:pt idx="201">
                  <c:v>7.519999999999925</c:v>
                </c:pt>
                <c:pt idx="202">
                  <c:v>7.5399999999999245</c:v>
                </c:pt>
                <c:pt idx="203">
                  <c:v>7.5599999999999241</c:v>
                </c:pt>
                <c:pt idx="204">
                  <c:v>7.5799999999999237</c:v>
                </c:pt>
                <c:pt idx="205">
                  <c:v>7.5999999999999233</c:v>
                </c:pt>
                <c:pt idx="206">
                  <c:v>7.6199999999999228</c:v>
                </c:pt>
                <c:pt idx="207">
                  <c:v>7.6399999999999224</c:v>
                </c:pt>
                <c:pt idx="208">
                  <c:v>7.659999999999922</c:v>
                </c:pt>
                <c:pt idx="209">
                  <c:v>7.6799999999999216</c:v>
                </c:pt>
                <c:pt idx="210">
                  <c:v>7.6999999999999211</c:v>
                </c:pt>
                <c:pt idx="211">
                  <c:v>7.7199999999999207</c:v>
                </c:pt>
                <c:pt idx="212">
                  <c:v>7.7399999999999203</c:v>
                </c:pt>
                <c:pt idx="213">
                  <c:v>7.7599999999999199</c:v>
                </c:pt>
                <c:pt idx="214">
                  <c:v>7.7799999999999194</c:v>
                </c:pt>
                <c:pt idx="215">
                  <c:v>7.799999999999919</c:v>
                </c:pt>
                <c:pt idx="216">
                  <c:v>7.8199999999999186</c:v>
                </c:pt>
                <c:pt idx="217">
                  <c:v>7.8399999999999181</c:v>
                </c:pt>
                <c:pt idx="218">
                  <c:v>7.8599999999999177</c:v>
                </c:pt>
                <c:pt idx="219">
                  <c:v>7.8799999999999173</c:v>
                </c:pt>
                <c:pt idx="220">
                  <c:v>7.8999999999999169</c:v>
                </c:pt>
                <c:pt idx="221">
                  <c:v>7.9199999999999164</c:v>
                </c:pt>
                <c:pt idx="222">
                  <c:v>7.939999999999916</c:v>
                </c:pt>
                <c:pt idx="223">
                  <c:v>7.9599999999999156</c:v>
                </c:pt>
                <c:pt idx="224">
                  <c:v>7.9799999999999152</c:v>
                </c:pt>
                <c:pt idx="225">
                  <c:v>7.9999999999999147</c:v>
                </c:pt>
                <c:pt idx="226">
                  <c:v>8.4999999999999147</c:v>
                </c:pt>
                <c:pt idx="227">
                  <c:v>8.9999999999999147</c:v>
                </c:pt>
                <c:pt idx="228">
                  <c:v>9.4999999999999147</c:v>
                </c:pt>
                <c:pt idx="229">
                  <c:v>9.9999999999999147</c:v>
                </c:pt>
                <c:pt idx="230">
                  <c:v>10.499999999999915</c:v>
                </c:pt>
                <c:pt idx="231">
                  <c:v>10.999999999999915</c:v>
                </c:pt>
                <c:pt idx="232">
                  <c:v>11.499999999999915</c:v>
                </c:pt>
                <c:pt idx="233">
                  <c:v>11.999999999999915</c:v>
                </c:pt>
                <c:pt idx="234">
                  <c:v>12.499999999999915</c:v>
                </c:pt>
                <c:pt idx="235">
                  <c:v>12.999999999999915</c:v>
                </c:pt>
                <c:pt idx="236">
                  <c:v>13.499999999999915</c:v>
                </c:pt>
                <c:pt idx="237">
                  <c:v>13.999999999999915</c:v>
                </c:pt>
                <c:pt idx="238">
                  <c:v>14.499999999999915</c:v>
                </c:pt>
                <c:pt idx="239">
                  <c:v>14.999999999999915</c:v>
                </c:pt>
                <c:pt idx="240">
                  <c:v>15.499999999999915</c:v>
                </c:pt>
                <c:pt idx="241">
                  <c:v>15.999999999999915</c:v>
                </c:pt>
                <c:pt idx="242">
                  <c:v>16.499999999999915</c:v>
                </c:pt>
                <c:pt idx="243">
                  <c:v>16.999999999999915</c:v>
                </c:pt>
                <c:pt idx="244">
                  <c:v>17.499999999999915</c:v>
                </c:pt>
                <c:pt idx="245">
                  <c:v>17.999999999999915</c:v>
                </c:pt>
                <c:pt idx="246">
                  <c:v>18.499999999999915</c:v>
                </c:pt>
                <c:pt idx="247">
                  <c:v>18.999999999999915</c:v>
                </c:pt>
                <c:pt idx="248">
                  <c:v>19.499999999999915</c:v>
                </c:pt>
                <c:pt idx="249">
                  <c:v>19.999999999999915</c:v>
                </c:pt>
              </c:numCache>
            </c:numRef>
          </c:xVal>
          <c:yVal>
            <c:numRef>
              <c:f>'51285_Duty'!$W$129:$W$378</c:f>
              <c:numCache>
                <c:formatCode>General</c:formatCode>
                <c:ptCount val="250"/>
                <c:pt idx="0">
                  <c:v>3.1863909902923662</c:v>
                </c:pt>
                <c:pt idx="1">
                  <c:v>3.2056740748860841</c:v>
                </c:pt>
                <c:pt idx="2">
                  <c:v>3.2249571812003319</c:v>
                </c:pt>
                <c:pt idx="3">
                  <c:v>3.2442403088887479</c:v>
                </c:pt>
                <c:pt idx="4">
                  <c:v>3.2635234576123295</c:v>
                </c:pt>
                <c:pt idx="5">
                  <c:v>3.282806627039232</c:v>
                </c:pt>
                <c:pt idx="6">
                  <c:v>3.3020898168445876</c:v>
                </c:pt>
                <c:pt idx="7">
                  <c:v>3.321373026710313</c:v>
                </c:pt>
                <c:pt idx="8">
                  <c:v>3.3406562563249418</c:v>
                </c:pt>
                <c:pt idx="9">
                  <c:v>3.3599395053834447</c:v>
                </c:pt>
                <c:pt idx="10">
                  <c:v>3.3792227735870695</c:v>
                </c:pt>
                <c:pt idx="11">
                  <c:v>3.3985060606431752</c:v>
                </c:pt>
                <c:pt idx="12">
                  <c:v>3.4177893662650805</c:v>
                </c:pt>
                <c:pt idx="13">
                  <c:v>3.4370726901719064</c:v>
                </c:pt>
                <c:pt idx="14">
                  <c:v>3.4563560320884363</c:v>
                </c:pt>
                <c:pt idx="15">
                  <c:v>3.4756393917449664</c:v>
                </c:pt>
                <c:pt idx="16">
                  <c:v>3.4949227688771751</c:v>
                </c:pt>
                <c:pt idx="17">
                  <c:v>3.5142061632259827</c:v>
                </c:pt>
                <c:pt idx="18">
                  <c:v>3.5334895745374255</c:v>
                </c:pt>
                <c:pt idx="19">
                  <c:v>3.5527730025625273</c:v>
                </c:pt>
                <c:pt idx="20">
                  <c:v>3.5720564470571805</c:v>
                </c:pt>
                <c:pt idx="21">
                  <c:v>3.5913399077820212</c:v>
                </c:pt>
                <c:pt idx="22">
                  <c:v>3.6106233845023219</c:v>
                </c:pt>
                <c:pt idx="23">
                  <c:v>3.6299068769878722</c:v>
                </c:pt>
                <c:pt idx="24">
                  <c:v>3.6491903850128757</c:v>
                </c:pt>
                <c:pt idx="25">
                  <c:v>3.6684739083558404</c:v>
                </c:pt>
                <c:pt idx="26">
                  <c:v>3.6877574467994783</c:v>
                </c:pt>
                <c:pt idx="27">
                  <c:v>3.707041000130606</c:v>
                </c:pt>
                <c:pt idx="28">
                  <c:v>3.7263245681400479</c:v>
                </c:pt>
                <c:pt idx="29">
                  <c:v>3.7456081506225405</c:v>
                </c:pt>
                <c:pt idx="30">
                  <c:v>3.7648917473766423</c:v>
                </c:pt>
                <c:pt idx="31">
                  <c:v>3.7841753582046449</c:v>
                </c:pt>
                <c:pt idx="32">
                  <c:v>3.8034589829124874</c:v>
                </c:pt>
                <c:pt idx="33">
                  <c:v>3.8227426213096698</c:v>
                </c:pt>
                <c:pt idx="34">
                  <c:v>3.8420262732091754</c:v>
                </c:pt>
                <c:pt idx="35">
                  <c:v>3.8613099384273877</c:v>
                </c:pt>
                <c:pt idx="36">
                  <c:v>3.8805936167840147</c:v>
                </c:pt>
                <c:pt idx="37">
                  <c:v>3.8998773081020142</c:v>
                </c:pt>
                <c:pt idx="38">
                  <c:v>3.9191610122075198</c:v>
                </c:pt>
                <c:pt idx="39">
                  <c:v>3.9384447289297704</c:v>
                </c:pt>
                <c:pt idx="40">
                  <c:v>3.957728458101041</c:v>
                </c:pt>
                <c:pt idx="41">
                  <c:v>3.977012199556575</c:v>
                </c:pt>
                <c:pt idx="42">
                  <c:v>3.9962959531345179</c:v>
                </c:pt>
                <c:pt idx="43">
                  <c:v>4.0155797186758555</c:v>
                </c:pt>
                <c:pt idx="44">
                  <c:v>4.0348634960243501</c:v>
                </c:pt>
                <c:pt idx="45">
                  <c:v>4.0541472850264793</c:v>
                </c:pt>
                <c:pt idx="46">
                  <c:v>4.0734310855313804</c:v>
                </c:pt>
                <c:pt idx="47">
                  <c:v>4.0927148973907883</c:v>
                </c:pt>
                <c:pt idx="48">
                  <c:v>4.1119987204589847</c:v>
                </c:pt>
                <c:pt idx="49">
                  <c:v>4.1312825545927376</c:v>
                </c:pt>
                <c:pt idx="50">
                  <c:v>4.1505663996512547</c:v>
                </c:pt>
                <c:pt idx="51">
                  <c:v>4.1698502554961268</c:v>
                </c:pt>
                <c:pt idx="52">
                  <c:v>4.1891341219912794</c:v>
                </c:pt>
                <c:pt idx="53">
                  <c:v>4.2084179990029229</c:v>
                </c:pt>
                <c:pt idx="54">
                  <c:v>4.2277018863995055</c:v>
                </c:pt>
                <c:pt idx="55">
                  <c:v>4.2469857840516667</c:v>
                </c:pt>
                <c:pt idx="56">
                  <c:v>4.2662696918321892</c:v>
                </c:pt>
                <c:pt idx="57">
                  <c:v>4.2855536096159588</c:v>
                </c:pt>
                <c:pt idx="58">
                  <c:v>4.3048375372799175</c:v>
                </c:pt>
                <c:pt idx="59">
                  <c:v>4.3241214747030225</c:v>
                </c:pt>
                <c:pt idx="60">
                  <c:v>4.3434054217662039</c:v>
                </c:pt>
                <c:pt idx="61">
                  <c:v>4.3626893783523295</c:v>
                </c:pt>
                <c:pt idx="62">
                  <c:v>4.3819733443461564</c:v>
                </c:pt>
                <c:pt idx="63">
                  <c:v>4.4012573196343014</c:v>
                </c:pt>
                <c:pt idx="64">
                  <c:v>4.4205413041052015</c:v>
                </c:pt>
                <c:pt idx="65">
                  <c:v>4.4398252976490724</c:v>
                </c:pt>
                <c:pt idx="66">
                  <c:v>4.4591093001578814</c:v>
                </c:pt>
                <c:pt idx="67">
                  <c:v>4.4783933115253038</c:v>
                </c:pt>
                <c:pt idx="68">
                  <c:v>4.497677331646698</c:v>
                </c:pt>
                <c:pt idx="69">
                  <c:v>4.5169613604190637</c:v>
                </c:pt>
                <c:pt idx="70">
                  <c:v>4.5362453977410153</c:v>
                </c:pt>
                <c:pt idx="71">
                  <c:v>4.5555294435127509</c:v>
                </c:pt>
                <c:pt idx="72">
                  <c:v>4.5748134976360166</c:v>
                </c:pt>
                <c:pt idx="73">
                  <c:v>4.5940975600140801</c:v>
                </c:pt>
                <c:pt idx="74">
                  <c:v>4.613381630551701</c:v>
                </c:pt>
                <c:pt idx="75">
                  <c:v>4.632665709155102</c:v>
                </c:pt>
                <c:pt idx="76">
                  <c:v>4.6519497957319382</c:v>
                </c:pt>
                <c:pt idx="77">
                  <c:v>4.6712338901912753</c:v>
                </c:pt>
                <c:pt idx="78">
                  <c:v>4.6905179924435583</c:v>
                </c:pt>
                <c:pt idx="79">
                  <c:v>4.7098021024005838</c:v>
                </c:pt>
                <c:pt idx="80">
                  <c:v>4.7290862199754811</c:v>
                </c:pt>
                <c:pt idx="81">
                  <c:v>4.7483703450826811</c:v>
                </c:pt>
                <c:pt idx="82">
                  <c:v>4.7676544776378948</c:v>
                </c:pt>
                <c:pt idx="83">
                  <c:v>4.7869386175580892</c:v>
                </c:pt>
                <c:pt idx="84">
                  <c:v>4.8001907001047117</c:v>
                </c:pt>
                <c:pt idx="85">
                  <c:v>4.8183474792016794</c:v>
                </c:pt>
                <c:pt idx="86">
                  <c:v>4.8365091967222007</c:v>
                </c:pt>
                <c:pt idx="87">
                  <c:v>4.8546757008204597</c:v>
                </c:pt>
                <c:pt idx="88">
                  <c:v>4.8728468465858779</c:v>
                </c:pt>
                <c:pt idx="89">
                  <c:v>4.8910224956308967</c:v>
                </c:pt>
                <c:pt idx="90">
                  <c:v>4.9092025157090298</c:v>
                </c:pt>
                <c:pt idx="91">
                  <c:v>4.9273867803605267</c:v>
                </c:pt>
                <c:pt idx="92">
                  <c:v>4.9455751685832849</c:v>
                </c:pt>
                <c:pt idx="93">
                  <c:v>4.9637675645268695</c:v>
                </c:pt>
                <c:pt idx="94">
                  <c:v>4.9819638572077052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5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5</c:v>
                </c:pt>
                <c:pt idx="162">
                  <c:v>5</c:v>
                </c:pt>
                <c:pt idx="163">
                  <c:v>5</c:v>
                </c:pt>
                <c:pt idx="164">
                  <c:v>5</c:v>
                </c:pt>
                <c:pt idx="165">
                  <c:v>5</c:v>
                </c:pt>
                <c:pt idx="166">
                  <c:v>5</c:v>
                </c:pt>
                <c:pt idx="167">
                  <c:v>5</c:v>
                </c:pt>
                <c:pt idx="168">
                  <c:v>5</c:v>
                </c:pt>
                <c:pt idx="169">
                  <c:v>5</c:v>
                </c:pt>
                <c:pt idx="170">
                  <c:v>5</c:v>
                </c:pt>
                <c:pt idx="171">
                  <c:v>5</c:v>
                </c:pt>
                <c:pt idx="172">
                  <c:v>5</c:v>
                </c:pt>
                <c:pt idx="173">
                  <c:v>5</c:v>
                </c:pt>
                <c:pt idx="174">
                  <c:v>5</c:v>
                </c:pt>
                <c:pt idx="175">
                  <c:v>5</c:v>
                </c:pt>
                <c:pt idx="176">
                  <c:v>5</c:v>
                </c:pt>
                <c:pt idx="177">
                  <c:v>5</c:v>
                </c:pt>
                <c:pt idx="178">
                  <c:v>5</c:v>
                </c:pt>
                <c:pt idx="179">
                  <c:v>5</c:v>
                </c:pt>
                <c:pt idx="180">
                  <c:v>5</c:v>
                </c:pt>
                <c:pt idx="181">
                  <c:v>5</c:v>
                </c:pt>
                <c:pt idx="182">
                  <c:v>5</c:v>
                </c:pt>
                <c:pt idx="183">
                  <c:v>5</c:v>
                </c:pt>
                <c:pt idx="184">
                  <c:v>5</c:v>
                </c:pt>
                <c:pt idx="185">
                  <c:v>5</c:v>
                </c:pt>
                <c:pt idx="186">
                  <c:v>5</c:v>
                </c:pt>
                <c:pt idx="187">
                  <c:v>5</c:v>
                </c:pt>
                <c:pt idx="188">
                  <c:v>5</c:v>
                </c:pt>
                <c:pt idx="189">
                  <c:v>5</c:v>
                </c:pt>
                <c:pt idx="190">
                  <c:v>5</c:v>
                </c:pt>
                <c:pt idx="191">
                  <c:v>5</c:v>
                </c:pt>
                <c:pt idx="192">
                  <c:v>5</c:v>
                </c:pt>
                <c:pt idx="193">
                  <c:v>5</c:v>
                </c:pt>
                <c:pt idx="194">
                  <c:v>5</c:v>
                </c:pt>
                <c:pt idx="195">
                  <c:v>5</c:v>
                </c:pt>
                <c:pt idx="196">
                  <c:v>5</c:v>
                </c:pt>
                <c:pt idx="197">
                  <c:v>5</c:v>
                </c:pt>
                <c:pt idx="198">
                  <c:v>5</c:v>
                </c:pt>
                <c:pt idx="199">
                  <c:v>5</c:v>
                </c:pt>
                <c:pt idx="200">
                  <c:v>5</c:v>
                </c:pt>
                <c:pt idx="201">
                  <c:v>5</c:v>
                </c:pt>
                <c:pt idx="202">
                  <c:v>5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5</c:v>
                </c:pt>
                <c:pt idx="209">
                  <c:v>5</c:v>
                </c:pt>
                <c:pt idx="210">
                  <c:v>5</c:v>
                </c:pt>
                <c:pt idx="211">
                  <c:v>5</c:v>
                </c:pt>
                <c:pt idx="212">
                  <c:v>5</c:v>
                </c:pt>
                <c:pt idx="213">
                  <c:v>5</c:v>
                </c:pt>
                <c:pt idx="214">
                  <c:v>5</c:v>
                </c:pt>
                <c:pt idx="215">
                  <c:v>5</c:v>
                </c:pt>
                <c:pt idx="216">
                  <c:v>5</c:v>
                </c:pt>
                <c:pt idx="217">
                  <c:v>5</c:v>
                </c:pt>
                <c:pt idx="218">
                  <c:v>5</c:v>
                </c:pt>
                <c:pt idx="219">
                  <c:v>5</c:v>
                </c:pt>
                <c:pt idx="220">
                  <c:v>5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5</c:v>
                </c:pt>
                <c:pt idx="233">
                  <c:v>5</c:v>
                </c:pt>
                <c:pt idx="234">
                  <c:v>5</c:v>
                </c:pt>
                <c:pt idx="235">
                  <c:v>5</c:v>
                </c:pt>
                <c:pt idx="236">
                  <c:v>5</c:v>
                </c:pt>
                <c:pt idx="237">
                  <c:v>5</c:v>
                </c:pt>
                <c:pt idx="238">
                  <c:v>5</c:v>
                </c:pt>
                <c:pt idx="239">
                  <c:v>5</c:v>
                </c:pt>
                <c:pt idx="240">
                  <c:v>5</c:v>
                </c:pt>
                <c:pt idx="241">
                  <c:v>5</c:v>
                </c:pt>
                <c:pt idx="242">
                  <c:v>5</c:v>
                </c:pt>
                <c:pt idx="243">
                  <c:v>5</c:v>
                </c:pt>
                <c:pt idx="244">
                  <c:v>5</c:v>
                </c:pt>
                <c:pt idx="245">
                  <c:v>5</c:v>
                </c:pt>
                <c:pt idx="246">
                  <c:v>5</c:v>
                </c:pt>
                <c:pt idx="247">
                  <c:v>5</c:v>
                </c:pt>
                <c:pt idx="248">
                  <c:v>5</c:v>
                </c:pt>
                <c:pt idx="249">
                  <c:v>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1176832"/>
        <c:axId val="471177408"/>
      </c:scatterChart>
      <c:valAx>
        <c:axId val="471176832"/>
        <c:scaling>
          <c:orientation val="minMax"/>
          <c:max val="6"/>
          <c:min val="4.5999999999999996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lang="ja-JP"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en-US"/>
                  <a:t>VIN - V</a:t>
                </a:r>
              </a:p>
            </c:rich>
          </c:tx>
          <c:layout>
            <c:manualLayout>
              <c:xMode val="edge"/>
              <c:yMode val="edge"/>
              <c:x val="0.49488095843190166"/>
              <c:y val="0.9033029270421753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471177408"/>
        <c:crosses val="autoZero"/>
        <c:crossBetween val="midCat"/>
        <c:majorUnit val="0.2"/>
      </c:valAx>
      <c:valAx>
        <c:axId val="471177408"/>
        <c:scaling>
          <c:orientation val="minMax"/>
          <c:min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lang="ja-JP"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en-US"/>
                  <a:t>Vout limitation by duty - V</a:t>
                </a:r>
              </a:p>
            </c:rich>
          </c:tx>
          <c:layout>
            <c:manualLayout>
              <c:xMode val="edge"/>
              <c:yMode val="edge"/>
              <c:x val="3.2423235207607211E-2"/>
              <c:y val="0.29717015354390108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47117683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0978437240003724"/>
          <c:y val="0.63420787166704862"/>
          <c:w val="0.30964399152382682"/>
          <c:h val="0.16424457009987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zh-TW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57348263975396"/>
          <c:y val="0.10613219769425036"/>
          <c:w val="0.81058088019017982"/>
          <c:h val="0.7264159308850916"/>
        </c:manualLayout>
      </c:layout>
      <c:scatterChart>
        <c:scatterStyle val="smoothMarker"/>
        <c:varyColors val="0"/>
        <c:ser>
          <c:idx val="4"/>
          <c:order val="0"/>
          <c:tx>
            <c:strRef>
              <c:f>'51285_Duty'!$Z$128</c:f>
              <c:strCache>
                <c:ptCount val="1"/>
                <c:pt idx="0">
                  <c:v>Tps51275-400kHz_typ</c:v>
                </c:pt>
              </c:strCache>
            </c:strRef>
          </c:tx>
          <c:spPr>
            <a:ln w="3810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'51285_Duty'!$B$129:$B$378</c:f>
              <c:numCache>
                <c:formatCode>0.00_);[Red]\(0.00\)</c:formatCode>
                <c:ptCount val="250"/>
                <c:pt idx="0">
                  <c:v>3.5</c:v>
                </c:pt>
                <c:pt idx="1">
                  <c:v>3.52</c:v>
                </c:pt>
                <c:pt idx="2">
                  <c:v>3.54</c:v>
                </c:pt>
                <c:pt idx="3">
                  <c:v>3.56</c:v>
                </c:pt>
                <c:pt idx="4">
                  <c:v>3.58</c:v>
                </c:pt>
                <c:pt idx="5">
                  <c:v>3.6</c:v>
                </c:pt>
                <c:pt idx="6">
                  <c:v>3.62</c:v>
                </c:pt>
                <c:pt idx="7">
                  <c:v>3.64</c:v>
                </c:pt>
                <c:pt idx="8">
                  <c:v>3.66</c:v>
                </c:pt>
                <c:pt idx="9">
                  <c:v>3.68</c:v>
                </c:pt>
                <c:pt idx="10">
                  <c:v>3.7</c:v>
                </c:pt>
                <c:pt idx="11">
                  <c:v>3.72</c:v>
                </c:pt>
                <c:pt idx="12">
                  <c:v>3.74</c:v>
                </c:pt>
                <c:pt idx="13">
                  <c:v>3.7600000000000002</c:v>
                </c:pt>
                <c:pt idx="14">
                  <c:v>3.7800000000000002</c:v>
                </c:pt>
                <c:pt idx="15">
                  <c:v>3.8000000000000003</c:v>
                </c:pt>
                <c:pt idx="16">
                  <c:v>3.8200000000000003</c:v>
                </c:pt>
                <c:pt idx="17">
                  <c:v>3.8400000000000003</c:v>
                </c:pt>
                <c:pt idx="18">
                  <c:v>3.8600000000000003</c:v>
                </c:pt>
                <c:pt idx="19">
                  <c:v>3.8800000000000003</c:v>
                </c:pt>
                <c:pt idx="20">
                  <c:v>3.9000000000000004</c:v>
                </c:pt>
                <c:pt idx="21">
                  <c:v>3.9200000000000004</c:v>
                </c:pt>
                <c:pt idx="22">
                  <c:v>3.9400000000000004</c:v>
                </c:pt>
                <c:pt idx="23">
                  <c:v>3.9600000000000004</c:v>
                </c:pt>
                <c:pt idx="24">
                  <c:v>3.9800000000000004</c:v>
                </c:pt>
                <c:pt idx="25">
                  <c:v>4</c:v>
                </c:pt>
                <c:pt idx="26">
                  <c:v>4.0199999999999996</c:v>
                </c:pt>
                <c:pt idx="27">
                  <c:v>4.0399999999999991</c:v>
                </c:pt>
                <c:pt idx="28">
                  <c:v>4.0599999999999987</c:v>
                </c:pt>
                <c:pt idx="29">
                  <c:v>4.0799999999999983</c:v>
                </c:pt>
                <c:pt idx="30">
                  <c:v>4.0999999999999979</c:v>
                </c:pt>
                <c:pt idx="31">
                  <c:v>4.1199999999999974</c:v>
                </c:pt>
                <c:pt idx="32">
                  <c:v>4.139999999999997</c:v>
                </c:pt>
                <c:pt idx="33">
                  <c:v>4.1599999999999966</c:v>
                </c:pt>
                <c:pt idx="34">
                  <c:v>4.1799999999999962</c:v>
                </c:pt>
                <c:pt idx="35">
                  <c:v>4.1999999999999957</c:v>
                </c:pt>
                <c:pt idx="36">
                  <c:v>4.2199999999999953</c:v>
                </c:pt>
                <c:pt idx="37">
                  <c:v>4.2399999999999949</c:v>
                </c:pt>
                <c:pt idx="38">
                  <c:v>4.2599999999999945</c:v>
                </c:pt>
                <c:pt idx="39">
                  <c:v>4.279999999999994</c:v>
                </c:pt>
                <c:pt idx="40">
                  <c:v>4.2999999999999936</c:v>
                </c:pt>
                <c:pt idx="41">
                  <c:v>4.3199999999999932</c:v>
                </c:pt>
                <c:pt idx="42">
                  <c:v>4.3399999999999928</c:v>
                </c:pt>
                <c:pt idx="43">
                  <c:v>4.3599999999999923</c:v>
                </c:pt>
                <c:pt idx="44">
                  <c:v>4.3799999999999919</c:v>
                </c:pt>
                <c:pt idx="45">
                  <c:v>4.3999999999999915</c:v>
                </c:pt>
                <c:pt idx="46">
                  <c:v>4.419999999999991</c:v>
                </c:pt>
                <c:pt idx="47">
                  <c:v>4.4399999999999906</c:v>
                </c:pt>
                <c:pt idx="48">
                  <c:v>4.4599999999999902</c:v>
                </c:pt>
                <c:pt idx="49">
                  <c:v>4.4799999999999898</c:v>
                </c:pt>
                <c:pt idx="50">
                  <c:v>4.4999999999999893</c:v>
                </c:pt>
                <c:pt idx="51">
                  <c:v>4.5199999999999889</c:v>
                </c:pt>
                <c:pt idx="52">
                  <c:v>4.5399999999999885</c:v>
                </c:pt>
                <c:pt idx="53">
                  <c:v>4.5599999999999881</c:v>
                </c:pt>
                <c:pt idx="54">
                  <c:v>4.5799999999999876</c:v>
                </c:pt>
                <c:pt idx="55">
                  <c:v>4.5999999999999872</c:v>
                </c:pt>
                <c:pt idx="56">
                  <c:v>4.6199999999999868</c:v>
                </c:pt>
                <c:pt idx="57">
                  <c:v>4.6399999999999864</c:v>
                </c:pt>
                <c:pt idx="58">
                  <c:v>4.6599999999999859</c:v>
                </c:pt>
                <c:pt idx="59">
                  <c:v>4.6799999999999855</c:v>
                </c:pt>
                <c:pt idx="60">
                  <c:v>4.6999999999999851</c:v>
                </c:pt>
                <c:pt idx="61">
                  <c:v>4.7199999999999847</c:v>
                </c:pt>
                <c:pt idx="62">
                  <c:v>4.7399999999999842</c:v>
                </c:pt>
                <c:pt idx="63">
                  <c:v>4.7599999999999838</c:v>
                </c:pt>
                <c:pt idx="64">
                  <c:v>4.7799999999999834</c:v>
                </c:pt>
                <c:pt idx="65">
                  <c:v>4.7999999999999829</c:v>
                </c:pt>
                <c:pt idx="66">
                  <c:v>4.8199999999999825</c:v>
                </c:pt>
                <c:pt idx="67">
                  <c:v>4.8399999999999821</c:v>
                </c:pt>
                <c:pt idx="68">
                  <c:v>4.8599999999999817</c:v>
                </c:pt>
                <c:pt idx="69">
                  <c:v>4.8799999999999812</c:v>
                </c:pt>
                <c:pt idx="70">
                  <c:v>4.8999999999999808</c:v>
                </c:pt>
                <c:pt idx="71">
                  <c:v>4.9199999999999804</c:v>
                </c:pt>
                <c:pt idx="72">
                  <c:v>4.93999999999998</c:v>
                </c:pt>
                <c:pt idx="73">
                  <c:v>4.9599999999999795</c:v>
                </c:pt>
                <c:pt idx="74">
                  <c:v>4.9799999999999791</c:v>
                </c:pt>
                <c:pt idx="75">
                  <c:v>4.9999999999999787</c:v>
                </c:pt>
                <c:pt idx="76">
                  <c:v>5.0199999999999783</c:v>
                </c:pt>
                <c:pt idx="77">
                  <c:v>5.0399999999999778</c:v>
                </c:pt>
                <c:pt idx="78">
                  <c:v>5.0599999999999774</c:v>
                </c:pt>
                <c:pt idx="79">
                  <c:v>5.079999999999977</c:v>
                </c:pt>
                <c:pt idx="80">
                  <c:v>5.0999999999999766</c:v>
                </c:pt>
                <c:pt idx="81">
                  <c:v>5.1199999999999761</c:v>
                </c:pt>
                <c:pt idx="82">
                  <c:v>5.1399999999999757</c:v>
                </c:pt>
                <c:pt idx="83">
                  <c:v>5.1599999999999753</c:v>
                </c:pt>
                <c:pt idx="84">
                  <c:v>5.1799999999999748</c:v>
                </c:pt>
                <c:pt idx="85">
                  <c:v>5.1999999999999744</c:v>
                </c:pt>
                <c:pt idx="86">
                  <c:v>5.219999999999974</c:v>
                </c:pt>
                <c:pt idx="87">
                  <c:v>5.2399999999999736</c:v>
                </c:pt>
                <c:pt idx="88">
                  <c:v>5.2599999999999731</c:v>
                </c:pt>
                <c:pt idx="89">
                  <c:v>5.2799999999999727</c:v>
                </c:pt>
                <c:pt idx="90">
                  <c:v>5.2999999999999723</c:v>
                </c:pt>
                <c:pt idx="91">
                  <c:v>5.3199999999999719</c:v>
                </c:pt>
                <c:pt idx="92">
                  <c:v>5.3399999999999714</c:v>
                </c:pt>
                <c:pt idx="93">
                  <c:v>5.359999999999971</c:v>
                </c:pt>
                <c:pt idx="94">
                  <c:v>5.3799999999999706</c:v>
                </c:pt>
                <c:pt idx="95">
                  <c:v>5.3999999999999702</c:v>
                </c:pt>
                <c:pt idx="96">
                  <c:v>5.4199999999999697</c:v>
                </c:pt>
                <c:pt idx="97">
                  <c:v>5.4399999999999693</c:v>
                </c:pt>
                <c:pt idx="98">
                  <c:v>5.4599999999999689</c:v>
                </c:pt>
                <c:pt idx="99">
                  <c:v>5.4799999999999685</c:v>
                </c:pt>
                <c:pt idx="100">
                  <c:v>5.499999999999968</c:v>
                </c:pt>
                <c:pt idx="101">
                  <c:v>5.5199999999999676</c:v>
                </c:pt>
                <c:pt idx="102">
                  <c:v>5.5399999999999672</c:v>
                </c:pt>
                <c:pt idx="103">
                  <c:v>5.5599999999999667</c:v>
                </c:pt>
                <c:pt idx="104">
                  <c:v>5.5799999999999663</c:v>
                </c:pt>
                <c:pt idx="105">
                  <c:v>5.5999999999999659</c:v>
                </c:pt>
                <c:pt idx="106">
                  <c:v>5.6199999999999655</c:v>
                </c:pt>
                <c:pt idx="107">
                  <c:v>5.639999999999965</c:v>
                </c:pt>
                <c:pt idx="108">
                  <c:v>5.6599999999999646</c:v>
                </c:pt>
                <c:pt idx="109">
                  <c:v>5.6799999999999642</c:v>
                </c:pt>
                <c:pt idx="110">
                  <c:v>5.6999999999999638</c:v>
                </c:pt>
                <c:pt idx="111">
                  <c:v>5.7199999999999633</c:v>
                </c:pt>
                <c:pt idx="112">
                  <c:v>5.7399999999999629</c:v>
                </c:pt>
                <c:pt idx="113">
                  <c:v>5.7599999999999625</c:v>
                </c:pt>
                <c:pt idx="114">
                  <c:v>5.7799999999999621</c:v>
                </c:pt>
                <c:pt idx="115">
                  <c:v>5.7999999999999616</c:v>
                </c:pt>
                <c:pt idx="116">
                  <c:v>5.8199999999999612</c:v>
                </c:pt>
                <c:pt idx="117">
                  <c:v>5.8399999999999608</c:v>
                </c:pt>
                <c:pt idx="118">
                  <c:v>5.8599999999999604</c:v>
                </c:pt>
                <c:pt idx="119">
                  <c:v>5.8799999999999599</c:v>
                </c:pt>
                <c:pt idx="120">
                  <c:v>5.8999999999999595</c:v>
                </c:pt>
                <c:pt idx="121">
                  <c:v>5.9199999999999591</c:v>
                </c:pt>
                <c:pt idx="122">
                  <c:v>5.9399999999999586</c:v>
                </c:pt>
                <c:pt idx="123">
                  <c:v>5.9599999999999582</c:v>
                </c:pt>
                <c:pt idx="124">
                  <c:v>5.9799999999999578</c:v>
                </c:pt>
                <c:pt idx="125">
                  <c:v>5.9999999999999574</c:v>
                </c:pt>
                <c:pt idx="126">
                  <c:v>6.0199999999999569</c:v>
                </c:pt>
                <c:pt idx="127">
                  <c:v>6.0399999999999565</c:v>
                </c:pt>
                <c:pt idx="128">
                  <c:v>6.0599999999999561</c:v>
                </c:pt>
                <c:pt idx="129">
                  <c:v>6.0799999999999557</c:v>
                </c:pt>
                <c:pt idx="130">
                  <c:v>6.0999999999999552</c:v>
                </c:pt>
                <c:pt idx="131">
                  <c:v>6.1199999999999548</c:v>
                </c:pt>
                <c:pt idx="132">
                  <c:v>6.1399999999999544</c:v>
                </c:pt>
                <c:pt idx="133">
                  <c:v>6.159999999999954</c:v>
                </c:pt>
                <c:pt idx="134">
                  <c:v>6.1799999999999535</c:v>
                </c:pt>
                <c:pt idx="135">
                  <c:v>6.1999999999999531</c:v>
                </c:pt>
                <c:pt idx="136">
                  <c:v>6.2199999999999527</c:v>
                </c:pt>
                <c:pt idx="137">
                  <c:v>6.2399999999999523</c:v>
                </c:pt>
                <c:pt idx="138">
                  <c:v>6.2599999999999518</c:v>
                </c:pt>
                <c:pt idx="139">
                  <c:v>6.2799999999999514</c:v>
                </c:pt>
                <c:pt idx="140">
                  <c:v>6.299999999999951</c:v>
                </c:pt>
                <c:pt idx="141">
                  <c:v>6.3199999999999505</c:v>
                </c:pt>
                <c:pt idx="142">
                  <c:v>6.3399999999999501</c:v>
                </c:pt>
                <c:pt idx="143">
                  <c:v>6.3599999999999497</c:v>
                </c:pt>
                <c:pt idx="144">
                  <c:v>6.3799999999999493</c:v>
                </c:pt>
                <c:pt idx="145">
                  <c:v>6.3999999999999488</c:v>
                </c:pt>
                <c:pt idx="146">
                  <c:v>6.4199999999999484</c:v>
                </c:pt>
                <c:pt idx="147">
                  <c:v>6.439999999999948</c:v>
                </c:pt>
                <c:pt idx="148">
                  <c:v>6.4599999999999476</c:v>
                </c:pt>
                <c:pt idx="149">
                  <c:v>6.4799999999999471</c:v>
                </c:pt>
                <c:pt idx="150">
                  <c:v>6.4999999999999467</c:v>
                </c:pt>
                <c:pt idx="151">
                  <c:v>6.5199999999999463</c:v>
                </c:pt>
                <c:pt idx="152">
                  <c:v>6.5399999999999459</c:v>
                </c:pt>
                <c:pt idx="153">
                  <c:v>6.5599999999999454</c:v>
                </c:pt>
                <c:pt idx="154">
                  <c:v>6.579999999999945</c:v>
                </c:pt>
                <c:pt idx="155">
                  <c:v>6.5999999999999446</c:v>
                </c:pt>
                <c:pt idx="156">
                  <c:v>6.6199999999999442</c:v>
                </c:pt>
                <c:pt idx="157">
                  <c:v>6.6399999999999437</c:v>
                </c:pt>
                <c:pt idx="158">
                  <c:v>6.6599999999999433</c:v>
                </c:pt>
                <c:pt idx="159">
                  <c:v>6.6799999999999429</c:v>
                </c:pt>
                <c:pt idx="160">
                  <c:v>6.6999999999999424</c:v>
                </c:pt>
                <c:pt idx="161">
                  <c:v>6.719999999999942</c:v>
                </c:pt>
                <c:pt idx="162">
                  <c:v>6.7399999999999416</c:v>
                </c:pt>
                <c:pt idx="163">
                  <c:v>6.7599999999999412</c:v>
                </c:pt>
                <c:pt idx="164">
                  <c:v>6.7799999999999407</c:v>
                </c:pt>
                <c:pt idx="165">
                  <c:v>6.7999999999999403</c:v>
                </c:pt>
                <c:pt idx="166">
                  <c:v>6.8199999999999399</c:v>
                </c:pt>
                <c:pt idx="167">
                  <c:v>6.8399999999999395</c:v>
                </c:pt>
                <c:pt idx="168">
                  <c:v>6.859999999999939</c:v>
                </c:pt>
                <c:pt idx="169">
                  <c:v>6.8799999999999386</c:v>
                </c:pt>
                <c:pt idx="170">
                  <c:v>6.8999999999999382</c:v>
                </c:pt>
                <c:pt idx="171">
                  <c:v>6.9199999999999378</c:v>
                </c:pt>
                <c:pt idx="172">
                  <c:v>6.9399999999999373</c:v>
                </c:pt>
                <c:pt idx="173">
                  <c:v>6.9599999999999369</c:v>
                </c:pt>
                <c:pt idx="174">
                  <c:v>6.9799999999999365</c:v>
                </c:pt>
                <c:pt idx="175">
                  <c:v>6.9999999999999361</c:v>
                </c:pt>
                <c:pt idx="176">
                  <c:v>7.0199999999999356</c:v>
                </c:pt>
                <c:pt idx="177">
                  <c:v>7.0399999999999352</c:v>
                </c:pt>
                <c:pt idx="178">
                  <c:v>7.0599999999999348</c:v>
                </c:pt>
                <c:pt idx="179">
                  <c:v>7.0799999999999343</c:v>
                </c:pt>
                <c:pt idx="180">
                  <c:v>7.0999999999999339</c:v>
                </c:pt>
                <c:pt idx="181">
                  <c:v>7.1199999999999335</c:v>
                </c:pt>
                <c:pt idx="182">
                  <c:v>7.1399999999999331</c:v>
                </c:pt>
                <c:pt idx="183">
                  <c:v>7.1599999999999326</c:v>
                </c:pt>
                <c:pt idx="184">
                  <c:v>7.1799999999999322</c:v>
                </c:pt>
                <c:pt idx="185">
                  <c:v>7.1999999999999318</c:v>
                </c:pt>
                <c:pt idx="186">
                  <c:v>7.2199999999999314</c:v>
                </c:pt>
                <c:pt idx="187">
                  <c:v>7.2399999999999309</c:v>
                </c:pt>
                <c:pt idx="188">
                  <c:v>7.2599999999999305</c:v>
                </c:pt>
                <c:pt idx="189">
                  <c:v>7.2799999999999301</c:v>
                </c:pt>
                <c:pt idx="190">
                  <c:v>7.2999999999999297</c:v>
                </c:pt>
                <c:pt idx="191">
                  <c:v>7.3199999999999292</c:v>
                </c:pt>
                <c:pt idx="192">
                  <c:v>7.3399999999999288</c:v>
                </c:pt>
                <c:pt idx="193">
                  <c:v>7.3599999999999284</c:v>
                </c:pt>
                <c:pt idx="194">
                  <c:v>7.379999999999928</c:v>
                </c:pt>
                <c:pt idx="195">
                  <c:v>7.3999999999999275</c:v>
                </c:pt>
                <c:pt idx="196">
                  <c:v>7.4199999999999271</c:v>
                </c:pt>
                <c:pt idx="197">
                  <c:v>7.4399999999999267</c:v>
                </c:pt>
                <c:pt idx="198">
                  <c:v>7.4599999999999262</c:v>
                </c:pt>
                <c:pt idx="199">
                  <c:v>7.4799999999999258</c:v>
                </c:pt>
                <c:pt idx="200">
                  <c:v>7.4999999999999254</c:v>
                </c:pt>
                <c:pt idx="201">
                  <c:v>7.519999999999925</c:v>
                </c:pt>
                <c:pt idx="202">
                  <c:v>7.5399999999999245</c:v>
                </c:pt>
                <c:pt idx="203">
                  <c:v>7.5599999999999241</c:v>
                </c:pt>
                <c:pt idx="204">
                  <c:v>7.5799999999999237</c:v>
                </c:pt>
                <c:pt idx="205">
                  <c:v>7.5999999999999233</c:v>
                </c:pt>
                <c:pt idx="206">
                  <c:v>7.6199999999999228</c:v>
                </c:pt>
                <c:pt idx="207">
                  <c:v>7.6399999999999224</c:v>
                </c:pt>
                <c:pt idx="208">
                  <c:v>7.659999999999922</c:v>
                </c:pt>
                <c:pt idx="209">
                  <c:v>7.6799999999999216</c:v>
                </c:pt>
                <c:pt idx="210">
                  <c:v>7.6999999999999211</c:v>
                </c:pt>
                <c:pt idx="211">
                  <c:v>7.7199999999999207</c:v>
                </c:pt>
                <c:pt idx="212">
                  <c:v>7.7399999999999203</c:v>
                </c:pt>
                <c:pt idx="213">
                  <c:v>7.7599999999999199</c:v>
                </c:pt>
                <c:pt idx="214">
                  <c:v>7.7799999999999194</c:v>
                </c:pt>
                <c:pt idx="215">
                  <c:v>7.799999999999919</c:v>
                </c:pt>
                <c:pt idx="216">
                  <c:v>7.8199999999999186</c:v>
                </c:pt>
                <c:pt idx="217">
                  <c:v>7.8399999999999181</c:v>
                </c:pt>
                <c:pt idx="218">
                  <c:v>7.8599999999999177</c:v>
                </c:pt>
                <c:pt idx="219">
                  <c:v>7.8799999999999173</c:v>
                </c:pt>
                <c:pt idx="220">
                  <c:v>7.8999999999999169</c:v>
                </c:pt>
                <c:pt idx="221">
                  <c:v>7.9199999999999164</c:v>
                </c:pt>
                <c:pt idx="222">
                  <c:v>7.939999999999916</c:v>
                </c:pt>
                <c:pt idx="223">
                  <c:v>7.9599999999999156</c:v>
                </c:pt>
                <c:pt idx="224">
                  <c:v>7.9799999999999152</c:v>
                </c:pt>
                <c:pt idx="225">
                  <c:v>7.9999999999999147</c:v>
                </c:pt>
                <c:pt idx="226">
                  <c:v>8.4999999999999147</c:v>
                </c:pt>
                <c:pt idx="227">
                  <c:v>8.9999999999999147</c:v>
                </c:pt>
                <c:pt idx="228">
                  <c:v>9.4999999999999147</c:v>
                </c:pt>
                <c:pt idx="229">
                  <c:v>9.9999999999999147</c:v>
                </c:pt>
                <c:pt idx="230">
                  <c:v>10.499999999999915</c:v>
                </c:pt>
                <c:pt idx="231">
                  <c:v>10.999999999999915</c:v>
                </c:pt>
                <c:pt idx="232">
                  <c:v>11.499999999999915</c:v>
                </c:pt>
                <c:pt idx="233">
                  <c:v>11.999999999999915</c:v>
                </c:pt>
                <c:pt idx="234">
                  <c:v>12.499999999999915</c:v>
                </c:pt>
                <c:pt idx="235">
                  <c:v>12.999999999999915</c:v>
                </c:pt>
                <c:pt idx="236">
                  <c:v>13.499999999999915</c:v>
                </c:pt>
                <c:pt idx="237">
                  <c:v>13.999999999999915</c:v>
                </c:pt>
                <c:pt idx="238">
                  <c:v>14.499999999999915</c:v>
                </c:pt>
                <c:pt idx="239">
                  <c:v>14.999999999999915</c:v>
                </c:pt>
                <c:pt idx="240">
                  <c:v>15.499999999999915</c:v>
                </c:pt>
                <c:pt idx="241">
                  <c:v>15.999999999999915</c:v>
                </c:pt>
                <c:pt idx="242">
                  <c:v>16.499999999999915</c:v>
                </c:pt>
                <c:pt idx="243">
                  <c:v>16.999999999999915</c:v>
                </c:pt>
                <c:pt idx="244">
                  <c:v>17.499999999999915</c:v>
                </c:pt>
                <c:pt idx="245">
                  <c:v>17.999999999999915</c:v>
                </c:pt>
                <c:pt idx="246">
                  <c:v>18.499999999999915</c:v>
                </c:pt>
                <c:pt idx="247">
                  <c:v>18.999999999999915</c:v>
                </c:pt>
                <c:pt idx="248">
                  <c:v>19.499999999999915</c:v>
                </c:pt>
                <c:pt idx="249">
                  <c:v>19.999999999999915</c:v>
                </c:pt>
              </c:numCache>
            </c:numRef>
          </c:xVal>
          <c:yVal>
            <c:numRef>
              <c:f>'51285_Duty'!$Z$129:$Z$378</c:f>
              <c:numCache>
                <c:formatCode>General</c:formatCode>
                <c:ptCount val="250"/>
                <c:pt idx="0">
                  <c:v>3.2381141679600955</c:v>
                </c:pt>
                <c:pt idx="1">
                  <c:v>3.2575514261207301</c:v>
                </c:pt>
                <c:pt idx="2">
                  <c:v>3.2769886873807081</c:v>
                </c:pt>
                <c:pt idx="3">
                  <c:v>3.2964259516884096</c:v>
                </c:pt>
                <c:pt idx="4">
                  <c:v>3.3158632189933561</c:v>
                </c:pt>
                <c:pt idx="5">
                  <c:v>3.3353004892461779</c:v>
                </c:pt>
                <c:pt idx="6">
                  <c:v>3.3547377623985875</c:v>
                </c:pt>
                <c:pt idx="7">
                  <c:v>3.3741750384033447</c:v>
                </c:pt>
                <c:pt idx="8">
                  <c:v>3.3936123172142341</c:v>
                </c:pt>
                <c:pt idx="9">
                  <c:v>3.4130495987860332</c:v>
                </c:pt>
                <c:pt idx="10">
                  <c:v>3.4324868830744872</c:v>
                </c:pt>
                <c:pt idx="11">
                  <c:v>3.4519241700362837</c:v>
                </c:pt>
                <c:pt idx="12">
                  <c:v>3.471361459629029</c:v>
                </c:pt>
                <c:pt idx="13">
                  <c:v>3.4907987518112185</c:v>
                </c:pt>
                <c:pt idx="14">
                  <c:v>3.5102360465422198</c:v>
                </c:pt>
                <c:pt idx="15">
                  <c:v>3.529673343782247</c:v>
                </c:pt>
                <c:pt idx="16">
                  <c:v>3.5491106434923383</c:v>
                </c:pt>
                <c:pt idx="17">
                  <c:v>3.5685479456343363</c:v>
                </c:pt>
                <c:pt idx="18">
                  <c:v>3.5879852501708647</c:v>
                </c:pt>
                <c:pt idx="19">
                  <c:v>3.6074225570653118</c:v>
                </c:pt>
                <c:pt idx="20">
                  <c:v>3.6268598662818095</c:v>
                </c:pt>
                <c:pt idx="21">
                  <c:v>3.6462971777852125</c:v>
                </c:pt>
                <c:pt idx="22">
                  <c:v>3.6657344915410843</c:v>
                </c:pt>
                <c:pt idx="23">
                  <c:v>3.6851718075156752</c:v>
                </c:pt>
                <c:pt idx="24">
                  <c:v>3.7046091256759088</c:v>
                </c:pt>
                <c:pt idx="25">
                  <c:v>3.7240464459893614</c:v>
                </c:pt>
                <c:pt idx="26">
                  <c:v>3.7434837684242508</c:v>
                </c:pt>
                <c:pt idx="27">
                  <c:v>3.762921092949417</c:v>
                </c:pt>
                <c:pt idx="28">
                  <c:v>3.7823584195343067</c:v>
                </c:pt>
                <c:pt idx="29">
                  <c:v>3.8017957481489613</c:v>
                </c:pt>
                <c:pt idx="30">
                  <c:v>3.821233078764001</c:v>
                </c:pt>
                <c:pt idx="31">
                  <c:v>3.8406704113506094</c:v>
                </c:pt>
                <c:pt idx="32">
                  <c:v>3.8601077458805229</c:v>
                </c:pt>
                <c:pt idx="33">
                  <c:v>3.8795450823260151</c:v>
                </c:pt>
                <c:pt idx="34">
                  <c:v>3.8989824206598866</c:v>
                </c:pt>
                <c:pt idx="35">
                  <c:v>3.9184197608554499</c:v>
                </c:pt>
                <c:pt idx="36">
                  <c:v>3.9378571028865177</c:v>
                </c:pt>
                <c:pt idx="37">
                  <c:v>3.9572944467273943</c:v>
                </c:pt>
                <c:pt idx="38">
                  <c:v>3.9767317923528602</c:v>
                </c:pt>
                <c:pt idx="39">
                  <c:v>3.9961691397381625</c:v>
                </c:pt>
                <c:pt idx="40">
                  <c:v>4.0156064888590066</c:v>
                </c:pt>
                <c:pt idx="41">
                  <c:v>4.0350438396915402</c:v>
                </c:pt>
                <c:pt idx="42">
                  <c:v>4.05448119221235</c:v>
                </c:pt>
                <c:pt idx="43">
                  <c:v>4.0739185463984446</c:v>
                </c:pt>
                <c:pt idx="44">
                  <c:v>4.0933559022272519</c:v>
                </c:pt>
                <c:pt idx="45">
                  <c:v>4.1127932596766037</c:v>
                </c:pt>
                <c:pt idx="46">
                  <c:v>4.1322306187247309</c:v>
                </c:pt>
                <c:pt idx="47">
                  <c:v>4.1516679793502531</c:v>
                </c:pt>
                <c:pt idx="48">
                  <c:v>4.1711053415321668</c:v>
                </c:pt>
                <c:pt idx="49">
                  <c:v>4.1905427052498441</c:v>
                </c:pt>
                <c:pt idx="50">
                  <c:v>4.2099800704830184</c:v>
                </c:pt>
                <c:pt idx="51">
                  <c:v>4.2294174372117768</c:v>
                </c:pt>
                <c:pt idx="52">
                  <c:v>4.248854805416558</c:v>
                </c:pt>
                <c:pt idx="53">
                  <c:v>4.2682921750781375</c:v>
                </c:pt>
                <c:pt idx="54">
                  <c:v>4.2877295461776255</c:v>
                </c:pt>
                <c:pt idx="55">
                  <c:v>4.3071669186964536</c:v>
                </c:pt>
                <c:pt idx="56">
                  <c:v>4.3266042926163779</c:v>
                </c:pt>
                <c:pt idx="57">
                  <c:v>4.3460416679194624</c:v>
                </c:pt>
                <c:pt idx="58">
                  <c:v>4.365479044588076</c:v>
                </c:pt>
                <c:pt idx="59">
                  <c:v>4.3849164226048885</c:v>
                </c:pt>
                <c:pt idx="60">
                  <c:v>4.4043538019528592</c:v>
                </c:pt>
                <c:pt idx="61">
                  <c:v>4.4237911826152372</c:v>
                </c:pt>
                <c:pt idx="62">
                  <c:v>4.4432285645755476</c:v>
                </c:pt>
                <c:pt idx="63">
                  <c:v>4.4626659478175918</c:v>
                </c:pt>
                <c:pt idx="64">
                  <c:v>4.4821033323254413</c:v>
                </c:pt>
                <c:pt idx="65">
                  <c:v>4.5015407180834277</c:v>
                </c:pt>
                <c:pt idx="66">
                  <c:v>4.5209781050761437</c:v>
                </c:pt>
                <c:pt idx="67">
                  <c:v>4.5404154932884309</c:v>
                </c:pt>
                <c:pt idx="68">
                  <c:v>4.5598528827053801</c:v>
                </c:pt>
                <c:pt idx="69">
                  <c:v>4.5792902733123242</c:v>
                </c:pt>
                <c:pt idx="70">
                  <c:v>4.5987276650948337</c:v>
                </c:pt>
                <c:pt idx="71">
                  <c:v>4.6181650580387101</c:v>
                </c:pt>
                <c:pt idx="72">
                  <c:v>4.6376024521299843</c:v>
                </c:pt>
                <c:pt idx="73">
                  <c:v>4.6570398473549099</c:v>
                </c:pt>
                <c:pt idx="74">
                  <c:v>4.67647724369996</c:v>
                </c:pt>
                <c:pt idx="75">
                  <c:v>4.6959146411518216</c:v>
                </c:pt>
                <c:pt idx="76">
                  <c:v>4.7153520396973914</c:v>
                </c:pt>
                <c:pt idx="77">
                  <c:v>4.7347894393237731</c:v>
                </c:pt>
                <c:pt idx="78">
                  <c:v>4.7542268400182737</c:v>
                </c:pt>
                <c:pt idx="79">
                  <c:v>4.7736642417683948</c:v>
                </c:pt>
                <c:pt idx="80">
                  <c:v>4.793101644561836</c:v>
                </c:pt>
                <c:pt idx="81">
                  <c:v>4.8125390483864861</c:v>
                </c:pt>
                <c:pt idx="82">
                  <c:v>4.8319764532304195</c:v>
                </c:pt>
                <c:pt idx="83">
                  <c:v>4.8514138590818954</c:v>
                </c:pt>
                <c:pt idx="84">
                  <c:v>4.8603236904266431</c:v>
                </c:pt>
                <c:pt idx="85">
                  <c:v>4.8793140259702881</c:v>
                </c:pt>
                <c:pt idx="86">
                  <c:v>4.8983051283307688</c:v>
                </c:pt>
                <c:pt idx="87">
                  <c:v>4.9172969860727074</c:v>
                </c:pt>
                <c:pt idx="88">
                  <c:v>4.9362895880817854</c:v>
                </c:pt>
                <c:pt idx="89">
                  <c:v>4.9552829235533302</c:v>
                </c:pt>
                <c:pt idx="90">
                  <c:v>4.9742769819814008</c:v>
                </c:pt>
                <c:pt idx="91">
                  <c:v>4.9932717531483215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5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5</c:v>
                </c:pt>
                <c:pt idx="162">
                  <c:v>5</c:v>
                </c:pt>
                <c:pt idx="163">
                  <c:v>5</c:v>
                </c:pt>
                <c:pt idx="164">
                  <c:v>5</c:v>
                </c:pt>
                <c:pt idx="165">
                  <c:v>5</c:v>
                </c:pt>
                <c:pt idx="166">
                  <c:v>5</c:v>
                </c:pt>
                <c:pt idx="167">
                  <c:v>5</c:v>
                </c:pt>
                <c:pt idx="168">
                  <c:v>5</c:v>
                </c:pt>
                <c:pt idx="169">
                  <c:v>5</c:v>
                </c:pt>
                <c:pt idx="170">
                  <c:v>5</c:v>
                </c:pt>
                <c:pt idx="171">
                  <c:v>5</c:v>
                </c:pt>
                <c:pt idx="172">
                  <c:v>5</c:v>
                </c:pt>
                <c:pt idx="173">
                  <c:v>5</c:v>
                </c:pt>
                <c:pt idx="174">
                  <c:v>5</c:v>
                </c:pt>
                <c:pt idx="175">
                  <c:v>5</c:v>
                </c:pt>
                <c:pt idx="176">
                  <c:v>5</c:v>
                </c:pt>
                <c:pt idx="177">
                  <c:v>5</c:v>
                </c:pt>
                <c:pt idx="178">
                  <c:v>5</c:v>
                </c:pt>
                <c:pt idx="179">
                  <c:v>5</c:v>
                </c:pt>
                <c:pt idx="180">
                  <c:v>5</c:v>
                </c:pt>
                <c:pt idx="181">
                  <c:v>5</c:v>
                </c:pt>
                <c:pt idx="182">
                  <c:v>5</c:v>
                </c:pt>
                <c:pt idx="183">
                  <c:v>5</c:v>
                </c:pt>
                <c:pt idx="184">
                  <c:v>5</c:v>
                </c:pt>
                <c:pt idx="185">
                  <c:v>5</c:v>
                </c:pt>
                <c:pt idx="186">
                  <c:v>5</c:v>
                </c:pt>
                <c:pt idx="187">
                  <c:v>5</c:v>
                </c:pt>
                <c:pt idx="188">
                  <c:v>5</c:v>
                </c:pt>
                <c:pt idx="189">
                  <c:v>5</c:v>
                </c:pt>
                <c:pt idx="190">
                  <c:v>5</c:v>
                </c:pt>
                <c:pt idx="191">
                  <c:v>5</c:v>
                </c:pt>
                <c:pt idx="192">
                  <c:v>5</c:v>
                </c:pt>
                <c:pt idx="193">
                  <c:v>5</c:v>
                </c:pt>
                <c:pt idx="194">
                  <c:v>5</c:v>
                </c:pt>
                <c:pt idx="195">
                  <c:v>5</c:v>
                </c:pt>
                <c:pt idx="196">
                  <c:v>5</c:v>
                </c:pt>
                <c:pt idx="197">
                  <c:v>5</c:v>
                </c:pt>
                <c:pt idx="198">
                  <c:v>5</c:v>
                </c:pt>
                <c:pt idx="199">
                  <c:v>5</c:v>
                </c:pt>
                <c:pt idx="200">
                  <c:v>5</c:v>
                </c:pt>
                <c:pt idx="201">
                  <c:v>5</c:v>
                </c:pt>
                <c:pt idx="202">
                  <c:v>5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5</c:v>
                </c:pt>
                <c:pt idx="209">
                  <c:v>5</c:v>
                </c:pt>
                <c:pt idx="210">
                  <c:v>5</c:v>
                </c:pt>
                <c:pt idx="211">
                  <c:v>5</c:v>
                </c:pt>
                <c:pt idx="212">
                  <c:v>5</c:v>
                </c:pt>
                <c:pt idx="213">
                  <c:v>5</c:v>
                </c:pt>
                <c:pt idx="214">
                  <c:v>5</c:v>
                </c:pt>
                <c:pt idx="215">
                  <c:v>5</c:v>
                </c:pt>
                <c:pt idx="216">
                  <c:v>5</c:v>
                </c:pt>
                <c:pt idx="217">
                  <c:v>5</c:v>
                </c:pt>
                <c:pt idx="218">
                  <c:v>5</c:v>
                </c:pt>
                <c:pt idx="219">
                  <c:v>5</c:v>
                </c:pt>
                <c:pt idx="220">
                  <c:v>5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5</c:v>
                </c:pt>
                <c:pt idx="233">
                  <c:v>5</c:v>
                </c:pt>
                <c:pt idx="234">
                  <c:v>5</c:v>
                </c:pt>
                <c:pt idx="235">
                  <c:v>5</c:v>
                </c:pt>
                <c:pt idx="236">
                  <c:v>5</c:v>
                </c:pt>
                <c:pt idx="237">
                  <c:v>5</c:v>
                </c:pt>
                <c:pt idx="238">
                  <c:v>5</c:v>
                </c:pt>
                <c:pt idx="239">
                  <c:v>5</c:v>
                </c:pt>
                <c:pt idx="240">
                  <c:v>5</c:v>
                </c:pt>
                <c:pt idx="241">
                  <c:v>5</c:v>
                </c:pt>
                <c:pt idx="242">
                  <c:v>5</c:v>
                </c:pt>
                <c:pt idx="243">
                  <c:v>5</c:v>
                </c:pt>
                <c:pt idx="244">
                  <c:v>5</c:v>
                </c:pt>
                <c:pt idx="245">
                  <c:v>5</c:v>
                </c:pt>
                <c:pt idx="246">
                  <c:v>5</c:v>
                </c:pt>
                <c:pt idx="247">
                  <c:v>5</c:v>
                </c:pt>
                <c:pt idx="248">
                  <c:v>5</c:v>
                </c:pt>
                <c:pt idx="249">
                  <c:v>5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'51285_Duty'!$AA$128</c:f>
              <c:strCache>
                <c:ptCount val="1"/>
                <c:pt idx="0">
                  <c:v>Tps51275-400kHz_min</c:v>
                </c:pt>
              </c:strCache>
            </c:strRef>
          </c:tx>
          <c:spPr>
            <a:ln w="38100">
              <a:solidFill>
                <a:srgbClr val="00B050"/>
              </a:solidFill>
              <a:prstDash val="sysDash"/>
            </a:ln>
          </c:spPr>
          <c:marker>
            <c:symbol val="none"/>
          </c:marker>
          <c:xVal>
            <c:numRef>
              <c:f>'51285_Duty'!$B$129:$B$378</c:f>
              <c:numCache>
                <c:formatCode>0.00_);[Red]\(0.00\)</c:formatCode>
                <c:ptCount val="250"/>
                <c:pt idx="0">
                  <c:v>3.5</c:v>
                </c:pt>
                <c:pt idx="1">
                  <c:v>3.52</c:v>
                </c:pt>
                <c:pt idx="2">
                  <c:v>3.54</c:v>
                </c:pt>
                <c:pt idx="3">
                  <c:v>3.56</c:v>
                </c:pt>
                <c:pt idx="4">
                  <c:v>3.58</c:v>
                </c:pt>
                <c:pt idx="5">
                  <c:v>3.6</c:v>
                </c:pt>
                <c:pt idx="6">
                  <c:v>3.62</c:v>
                </c:pt>
                <c:pt idx="7">
                  <c:v>3.64</c:v>
                </c:pt>
                <c:pt idx="8">
                  <c:v>3.66</c:v>
                </c:pt>
                <c:pt idx="9">
                  <c:v>3.68</c:v>
                </c:pt>
                <c:pt idx="10">
                  <c:v>3.7</c:v>
                </c:pt>
                <c:pt idx="11">
                  <c:v>3.72</c:v>
                </c:pt>
                <c:pt idx="12">
                  <c:v>3.74</c:v>
                </c:pt>
                <c:pt idx="13">
                  <c:v>3.7600000000000002</c:v>
                </c:pt>
                <c:pt idx="14">
                  <c:v>3.7800000000000002</c:v>
                </c:pt>
                <c:pt idx="15">
                  <c:v>3.8000000000000003</c:v>
                </c:pt>
                <c:pt idx="16">
                  <c:v>3.8200000000000003</c:v>
                </c:pt>
                <c:pt idx="17">
                  <c:v>3.8400000000000003</c:v>
                </c:pt>
                <c:pt idx="18">
                  <c:v>3.8600000000000003</c:v>
                </c:pt>
                <c:pt idx="19">
                  <c:v>3.8800000000000003</c:v>
                </c:pt>
                <c:pt idx="20">
                  <c:v>3.9000000000000004</c:v>
                </c:pt>
                <c:pt idx="21">
                  <c:v>3.9200000000000004</c:v>
                </c:pt>
                <c:pt idx="22">
                  <c:v>3.9400000000000004</c:v>
                </c:pt>
                <c:pt idx="23">
                  <c:v>3.9600000000000004</c:v>
                </c:pt>
                <c:pt idx="24">
                  <c:v>3.9800000000000004</c:v>
                </c:pt>
                <c:pt idx="25">
                  <c:v>4</c:v>
                </c:pt>
                <c:pt idx="26">
                  <c:v>4.0199999999999996</c:v>
                </c:pt>
                <c:pt idx="27">
                  <c:v>4.0399999999999991</c:v>
                </c:pt>
                <c:pt idx="28">
                  <c:v>4.0599999999999987</c:v>
                </c:pt>
                <c:pt idx="29">
                  <c:v>4.0799999999999983</c:v>
                </c:pt>
                <c:pt idx="30">
                  <c:v>4.0999999999999979</c:v>
                </c:pt>
                <c:pt idx="31">
                  <c:v>4.1199999999999974</c:v>
                </c:pt>
                <c:pt idx="32">
                  <c:v>4.139999999999997</c:v>
                </c:pt>
                <c:pt idx="33">
                  <c:v>4.1599999999999966</c:v>
                </c:pt>
                <c:pt idx="34">
                  <c:v>4.1799999999999962</c:v>
                </c:pt>
                <c:pt idx="35">
                  <c:v>4.1999999999999957</c:v>
                </c:pt>
                <c:pt idx="36">
                  <c:v>4.2199999999999953</c:v>
                </c:pt>
                <c:pt idx="37">
                  <c:v>4.2399999999999949</c:v>
                </c:pt>
                <c:pt idx="38">
                  <c:v>4.2599999999999945</c:v>
                </c:pt>
                <c:pt idx="39">
                  <c:v>4.279999999999994</c:v>
                </c:pt>
                <c:pt idx="40">
                  <c:v>4.2999999999999936</c:v>
                </c:pt>
                <c:pt idx="41">
                  <c:v>4.3199999999999932</c:v>
                </c:pt>
                <c:pt idx="42">
                  <c:v>4.3399999999999928</c:v>
                </c:pt>
                <c:pt idx="43">
                  <c:v>4.3599999999999923</c:v>
                </c:pt>
                <c:pt idx="44">
                  <c:v>4.3799999999999919</c:v>
                </c:pt>
                <c:pt idx="45">
                  <c:v>4.3999999999999915</c:v>
                </c:pt>
                <c:pt idx="46">
                  <c:v>4.419999999999991</c:v>
                </c:pt>
                <c:pt idx="47">
                  <c:v>4.4399999999999906</c:v>
                </c:pt>
                <c:pt idx="48">
                  <c:v>4.4599999999999902</c:v>
                </c:pt>
                <c:pt idx="49">
                  <c:v>4.4799999999999898</c:v>
                </c:pt>
                <c:pt idx="50">
                  <c:v>4.4999999999999893</c:v>
                </c:pt>
                <c:pt idx="51">
                  <c:v>4.5199999999999889</c:v>
                </c:pt>
                <c:pt idx="52">
                  <c:v>4.5399999999999885</c:v>
                </c:pt>
                <c:pt idx="53">
                  <c:v>4.5599999999999881</c:v>
                </c:pt>
                <c:pt idx="54">
                  <c:v>4.5799999999999876</c:v>
                </c:pt>
                <c:pt idx="55">
                  <c:v>4.5999999999999872</c:v>
                </c:pt>
                <c:pt idx="56">
                  <c:v>4.6199999999999868</c:v>
                </c:pt>
                <c:pt idx="57">
                  <c:v>4.6399999999999864</c:v>
                </c:pt>
                <c:pt idx="58">
                  <c:v>4.6599999999999859</c:v>
                </c:pt>
                <c:pt idx="59">
                  <c:v>4.6799999999999855</c:v>
                </c:pt>
                <c:pt idx="60">
                  <c:v>4.6999999999999851</c:v>
                </c:pt>
                <c:pt idx="61">
                  <c:v>4.7199999999999847</c:v>
                </c:pt>
                <c:pt idx="62">
                  <c:v>4.7399999999999842</c:v>
                </c:pt>
                <c:pt idx="63">
                  <c:v>4.7599999999999838</c:v>
                </c:pt>
                <c:pt idx="64">
                  <c:v>4.7799999999999834</c:v>
                </c:pt>
                <c:pt idx="65">
                  <c:v>4.7999999999999829</c:v>
                </c:pt>
                <c:pt idx="66">
                  <c:v>4.8199999999999825</c:v>
                </c:pt>
                <c:pt idx="67">
                  <c:v>4.8399999999999821</c:v>
                </c:pt>
                <c:pt idx="68">
                  <c:v>4.8599999999999817</c:v>
                </c:pt>
                <c:pt idx="69">
                  <c:v>4.8799999999999812</c:v>
                </c:pt>
                <c:pt idx="70">
                  <c:v>4.8999999999999808</c:v>
                </c:pt>
                <c:pt idx="71">
                  <c:v>4.9199999999999804</c:v>
                </c:pt>
                <c:pt idx="72">
                  <c:v>4.93999999999998</c:v>
                </c:pt>
                <c:pt idx="73">
                  <c:v>4.9599999999999795</c:v>
                </c:pt>
                <c:pt idx="74">
                  <c:v>4.9799999999999791</c:v>
                </c:pt>
                <c:pt idx="75">
                  <c:v>4.9999999999999787</c:v>
                </c:pt>
                <c:pt idx="76">
                  <c:v>5.0199999999999783</c:v>
                </c:pt>
                <c:pt idx="77">
                  <c:v>5.0399999999999778</c:v>
                </c:pt>
                <c:pt idx="78">
                  <c:v>5.0599999999999774</c:v>
                </c:pt>
                <c:pt idx="79">
                  <c:v>5.079999999999977</c:v>
                </c:pt>
                <c:pt idx="80">
                  <c:v>5.0999999999999766</c:v>
                </c:pt>
                <c:pt idx="81">
                  <c:v>5.1199999999999761</c:v>
                </c:pt>
                <c:pt idx="82">
                  <c:v>5.1399999999999757</c:v>
                </c:pt>
                <c:pt idx="83">
                  <c:v>5.1599999999999753</c:v>
                </c:pt>
                <c:pt idx="84">
                  <c:v>5.1799999999999748</c:v>
                </c:pt>
                <c:pt idx="85">
                  <c:v>5.1999999999999744</c:v>
                </c:pt>
                <c:pt idx="86">
                  <c:v>5.219999999999974</c:v>
                </c:pt>
                <c:pt idx="87">
                  <c:v>5.2399999999999736</c:v>
                </c:pt>
                <c:pt idx="88">
                  <c:v>5.2599999999999731</c:v>
                </c:pt>
                <c:pt idx="89">
                  <c:v>5.2799999999999727</c:v>
                </c:pt>
                <c:pt idx="90">
                  <c:v>5.2999999999999723</c:v>
                </c:pt>
                <c:pt idx="91">
                  <c:v>5.3199999999999719</c:v>
                </c:pt>
                <c:pt idx="92">
                  <c:v>5.3399999999999714</c:v>
                </c:pt>
                <c:pt idx="93">
                  <c:v>5.359999999999971</c:v>
                </c:pt>
                <c:pt idx="94">
                  <c:v>5.3799999999999706</c:v>
                </c:pt>
                <c:pt idx="95">
                  <c:v>5.3999999999999702</c:v>
                </c:pt>
                <c:pt idx="96">
                  <c:v>5.4199999999999697</c:v>
                </c:pt>
                <c:pt idx="97">
                  <c:v>5.4399999999999693</c:v>
                </c:pt>
                <c:pt idx="98">
                  <c:v>5.4599999999999689</c:v>
                </c:pt>
                <c:pt idx="99">
                  <c:v>5.4799999999999685</c:v>
                </c:pt>
                <c:pt idx="100">
                  <c:v>5.499999999999968</c:v>
                </c:pt>
                <c:pt idx="101">
                  <c:v>5.5199999999999676</c:v>
                </c:pt>
                <c:pt idx="102">
                  <c:v>5.5399999999999672</c:v>
                </c:pt>
                <c:pt idx="103">
                  <c:v>5.5599999999999667</c:v>
                </c:pt>
                <c:pt idx="104">
                  <c:v>5.5799999999999663</c:v>
                </c:pt>
                <c:pt idx="105">
                  <c:v>5.5999999999999659</c:v>
                </c:pt>
                <c:pt idx="106">
                  <c:v>5.6199999999999655</c:v>
                </c:pt>
                <c:pt idx="107">
                  <c:v>5.639999999999965</c:v>
                </c:pt>
                <c:pt idx="108">
                  <c:v>5.6599999999999646</c:v>
                </c:pt>
                <c:pt idx="109">
                  <c:v>5.6799999999999642</c:v>
                </c:pt>
                <c:pt idx="110">
                  <c:v>5.6999999999999638</c:v>
                </c:pt>
                <c:pt idx="111">
                  <c:v>5.7199999999999633</c:v>
                </c:pt>
                <c:pt idx="112">
                  <c:v>5.7399999999999629</c:v>
                </c:pt>
                <c:pt idx="113">
                  <c:v>5.7599999999999625</c:v>
                </c:pt>
                <c:pt idx="114">
                  <c:v>5.7799999999999621</c:v>
                </c:pt>
                <c:pt idx="115">
                  <c:v>5.7999999999999616</c:v>
                </c:pt>
                <c:pt idx="116">
                  <c:v>5.8199999999999612</c:v>
                </c:pt>
                <c:pt idx="117">
                  <c:v>5.8399999999999608</c:v>
                </c:pt>
                <c:pt idx="118">
                  <c:v>5.8599999999999604</c:v>
                </c:pt>
                <c:pt idx="119">
                  <c:v>5.8799999999999599</c:v>
                </c:pt>
                <c:pt idx="120">
                  <c:v>5.8999999999999595</c:v>
                </c:pt>
                <c:pt idx="121">
                  <c:v>5.9199999999999591</c:v>
                </c:pt>
                <c:pt idx="122">
                  <c:v>5.9399999999999586</c:v>
                </c:pt>
                <c:pt idx="123">
                  <c:v>5.9599999999999582</c:v>
                </c:pt>
                <c:pt idx="124">
                  <c:v>5.9799999999999578</c:v>
                </c:pt>
                <c:pt idx="125">
                  <c:v>5.9999999999999574</c:v>
                </c:pt>
                <c:pt idx="126">
                  <c:v>6.0199999999999569</c:v>
                </c:pt>
                <c:pt idx="127">
                  <c:v>6.0399999999999565</c:v>
                </c:pt>
                <c:pt idx="128">
                  <c:v>6.0599999999999561</c:v>
                </c:pt>
                <c:pt idx="129">
                  <c:v>6.0799999999999557</c:v>
                </c:pt>
                <c:pt idx="130">
                  <c:v>6.0999999999999552</c:v>
                </c:pt>
                <c:pt idx="131">
                  <c:v>6.1199999999999548</c:v>
                </c:pt>
                <c:pt idx="132">
                  <c:v>6.1399999999999544</c:v>
                </c:pt>
                <c:pt idx="133">
                  <c:v>6.159999999999954</c:v>
                </c:pt>
                <c:pt idx="134">
                  <c:v>6.1799999999999535</c:v>
                </c:pt>
                <c:pt idx="135">
                  <c:v>6.1999999999999531</c:v>
                </c:pt>
                <c:pt idx="136">
                  <c:v>6.2199999999999527</c:v>
                </c:pt>
                <c:pt idx="137">
                  <c:v>6.2399999999999523</c:v>
                </c:pt>
                <c:pt idx="138">
                  <c:v>6.2599999999999518</c:v>
                </c:pt>
                <c:pt idx="139">
                  <c:v>6.2799999999999514</c:v>
                </c:pt>
                <c:pt idx="140">
                  <c:v>6.299999999999951</c:v>
                </c:pt>
                <c:pt idx="141">
                  <c:v>6.3199999999999505</c:v>
                </c:pt>
                <c:pt idx="142">
                  <c:v>6.3399999999999501</c:v>
                </c:pt>
                <c:pt idx="143">
                  <c:v>6.3599999999999497</c:v>
                </c:pt>
                <c:pt idx="144">
                  <c:v>6.3799999999999493</c:v>
                </c:pt>
                <c:pt idx="145">
                  <c:v>6.3999999999999488</c:v>
                </c:pt>
                <c:pt idx="146">
                  <c:v>6.4199999999999484</c:v>
                </c:pt>
                <c:pt idx="147">
                  <c:v>6.439999999999948</c:v>
                </c:pt>
                <c:pt idx="148">
                  <c:v>6.4599999999999476</c:v>
                </c:pt>
                <c:pt idx="149">
                  <c:v>6.4799999999999471</c:v>
                </c:pt>
                <c:pt idx="150">
                  <c:v>6.4999999999999467</c:v>
                </c:pt>
                <c:pt idx="151">
                  <c:v>6.5199999999999463</c:v>
                </c:pt>
                <c:pt idx="152">
                  <c:v>6.5399999999999459</c:v>
                </c:pt>
                <c:pt idx="153">
                  <c:v>6.5599999999999454</c:v>
                </c:pt>
                <c:pt idx="154">
                  <c:v>6.579999999999945</c:v>
                </c:pt>
                <c:pt idx="155">
                  <c:v>6.5999999999999446</c:v>
                </c:pt>
                <c:pt idx="156">
                  <c:v>6.6199999999999442</c:v>
                </c:pt>
                <c:pt idx="157">
                  <c:v>6.6399999999999437</c:v>
                </c:pt>
                <c:pt idx="158">
                  <c:v>6.6599999999999433</c:v>
                </c:pt>
                <c:pt idx="159">
                  <c:v>6.6799999999999429</c:v>
                </c:pt>
                <c:pt idx="160">
                  <c:v>6.6999999999999424</c:v>
                </c:pt>
                <c:pt idx="161">
                  <c:v>6.719999999999942</c:v>
                </c:pt>
                <c:pt idx="162">
                  <c:v>6.7399999999999416</c:v>
                </c:pt>
                <c:pt idx="163">
                  <c:v>6.7599999999999412</c:v>
                </c:pt>
                <c:pt idx="164">
                  <c:v>6.7799999999999407</c:v>
                </c:pt>
                <c:pt idx="165">
                  <c:v>6.7999999999999403</c:v>
                </c:pt>
                <c:pt idx="166">
                  <c:v>6.8199999999999399</c:v>
                </c:pt>
                <c:pt idx="167">
                  <c:v>6.8399999999999395</c:v>
                </c:pt>
                <c:pt idx="168">
                  <c:v>6.859999999999939</c:v>
                </c:pt>
                <c:pt idx="169">
                  <c:v>6.8799999999999386</c:v>
                </c:pt>
                <c:pt idx="170">
                  <c:v>6.8999999999999382</c:v>
                </c:pt>
                <c:pt idx="171">
                  <c:v>6.9199999999999378</c:v>
                </c:pt>
                <c:pt idx="172">
                  <c:v>6.9399999999999373</c:v>
                </c:pt>
                <c:pt idx="173">
                  <c:v>6.9599999999999369</c:v>
                </c:pt>
                <c:pt idx="174">
                  <c:v>6.9799999999999365</c:v>
                </c:pt>
                <c:pt idx="175">
                  <c:v>6.9999999999999361</c:v>
                </c:pt>
                <c:pt idx="176">
                  <c:v>7.0199999999999356</c:v>
                </c:pt>
                <c:pt idx="177">
                  <c:v>7.0399999999999352</c:v>
                </c:pt>
                <c:pt idx="178">
                  <c:v>7.0599999999999348</c:v>
                </c:pt>
                <c:pt idx="179">
                  <c:v>7.0799999999999343</c:v>
                </c:pt>
                <c:pt idx="180">
                  <c:v>7.0999999999999339</c:v>
                </c:pt>
                <c:pt idx="181">
                  <c:v>7.1199999999999335</c:v>
                </c:pt>
                <c:pt idx="182">
                  <c:v>7.1399999999999331</c:v>
                </c:pt>
                <c:pt idx="183">
                  <c:v>7.1599999999999326</c:v>
                </c:pt>
                <c:pt idx="184">
                  <c:v>7.1799999999999322</c:v>
                </c:pt>
                <c:pt idx="185">
                  <c:v>7.1999999999999318</c:v>
                </c:pt>
                <c:pt idx="186">
                  <c:v>7.2199999999999314</c:v>
                </c:pt>
                <c:pt idx="187">
                  <c:v>7.2399999999999309</c:v>
                </c:pt>
                <c:pt idx="188">
                  <c:v>7.2599999999999305</c:v>
                </c:pt>
                <c:pt idx="189">
                  <c:v>7.2799999999999301</c:v>
                </c:pt>
                <c:pt idx="190">
                  <c:v>7.2999999999999297</c:v>
                </c:pt>
                <c:pt idx="191">
                  <c:v>7.3199999999999292</c:v>
                </c:pt>
                <c:pt idx="192">
                  <c:v>7.3399999999999288</c:v>
                </c:pt>
                <c:pt idx="193">
                  <c:v>7.3599999999999284</c:v>
                </c:pt>
                <c:pt idx="194">
                  <c:v>7.379999999999928</c:v>
                </c:pt>
                <c:pt idx="195">
                  <c:v>7.3999999999999275</c:v>
                </c:pt>
                <c:pt idx="196">
                  <c:v>7.4199999999999271</c:v>
                </c:pt>
                <c:pt idx="197">
                  <c:v>7.4399999999999267</c:v>
                </c:pt>
                <c:pt idx="198">
                  <c:v>7.4599999999999262</c:v>
                </c:pt>
                <c:pt idx="199">
                  <c:v>7.4799999999999258</c:v>
                </c:pt>
                <c:pt idx="200">
                  <c:v>7.4999999999999254</c:v>
                </c:pt>
                <c:pt idx="201">
                  <c:v>7.519999999999925</c:v>
                </c:pt>
                <c:pt idx="202">
                  <c:v>7.5399999999999245</c:v>
                </c:pt>
                <c:pt idx="203">
                  <c:v>7.5599999999999241</c:v>
                </c:pt>
                <c:pt idx="204">
                  <c:v>7.5799999999999237</c:v>
                </c:pt>
                <c:pt idx="205">
                  <c:v>7.5999999999999233</c:v>
                </c:pt>
                <c:pt idx="206">
                  <c:v>7.6199999999999228</c:v>
                </c:pt>
                <c:pt idx="207">
                  <c:v>7.6399999999999224</c:v>
                </c:pt>
                <c:pt idx="208">
                  <c:v>7.659999999999922</c:v>
                </c:pt>
                <c:pt idx="209">
                  <c:v>7.6799999999999216</c:v>
                </c:pt>
                <c:pt idx="210">
                  <c:v>7.6999999999999211</c:v>
                </c:pt>
                <c:pt idx="211">
                  <c:v>7.7199999999999207</c:v>
                </c:pt>
                <c:pt idx="212">
                  <c:v>7.7399999999999203</c:v>
                </c:pt>
                <c:pt idx="213">
                  <c:v>7.7599999999999199</c:v>
                </c:pt>
                <c:pt idx="214">
                  <c:v>7.7799999999999194</c:v>
                </c:pt>
                <c:pt idx="215">
                  <c:v>7.799999999999919</c:v>
                </c:pt>
                <c:pt idx="216">
                  <c:v>7.8199999999999186</c:v>
                </c:pt>
                <c:pt idx="217">
                  <c:v>7.8399999999999181</c:v>
                </c:pt>
                <c:pt idx="218">
                  <c:v>7.8599999999999177</c:v>
                </c:pt>
                <c:pt idx="219">
                  <c:v>7.8799999999999173</c:v>
                </c:pt>
                <c:pt idx="220">
                  <c:v>7.8999999999999169</c:v>
                </c:pt>
                <c:pt idx="221">
                  <c:v>7.9199999999999164</c:v>
                </c:pt>
                <c:pt idx="222">
                  <c:v>7.939999999999916</c:v>
                </c:pt>
                <c:pt idx="223">
                  <c:v>7.9599999999999156</c:v>
                </c:pt>
                <c:pt idx="224">
                  <c:v>7.9799999999999152</c:v>
                </c:pt>
                <c:pt idx="225">
                  <c:v>7.9999999999999147</c:v>
                </c:pt>
                <c:pt idx="226">
                  <c:v>8.4999999999999147</c:v>
                </c:pt>
                <c:pt idx="227">
                  <c:v>8.9999999999999147</c:v>
                </c:pt>
                <c:pt idx="228">
                  <c:v>9.4999999999999147</c:v>
                </c:pt>
                <c:pt idx="229">
                  <c:v>9.9999999999999147</c:v>
                </c:pt>
                <c:pt idx="230">
                  <c:v>10.499999999999915</c:v>
                </c:pt>
                <c:pt idx="231">
                  <c:v>10.999999999999915</c:v>
                </c:pt>
                <c:pt idx="232">
                  <c:v>11.499999999999915</c:v>
                </c:pt>
                <c:pt idx="233">
                  <c:v>11.999999999999915</c:v>
                </c:pt>
                <c:pt idx="234">
                  <c:v>12.499999999999915</c:v>
                </c:pt>
                <c:pt idx="235">
                  <c:v>12.999999999999915</c:v>
                </c:pt>
                <c:pt idx="236">
                  <c:v>13.499999999999915</c:v>
                </c:pt>
                <c:pt idx="237">
                  <c:v>13.999999999999915</c:v>
                </c:pt>
                <c:pt idx="238">
                  <c:v>14.499999999999915</c:v>
                </c:pt>
                <c:pt idx="239">
                  <c:v>14.999999999999915</c:v>
                </c:pt>
                <c:pt idx="240">
                  <c:v>15.499999999999915</c:v>
                </c:pt>
                <c:pt idx="241">
                  <c:v>15.999999999999915</c:v>
                </c:pt>
                <c:pt idx="242">
                  <c:v>16.499999999999915</c:v>
                </c:pt>
                <c:pt idx="243">
                  <c:v>16.999999999999915</c:v>
                </c:pt>
                <c:pt idx="244">
                  <c:v>17.499999999999915</c:v>
                </c:pt>
                <c:pt idx="245">
                  <c:v>17.999999999999915</c:v>
                </c:pt>
                <c:pt idx="246">
                  <c:v>18.499999999999915</c:v>
                </c:pt>
                <c:pt idx="247">
                  <c:v>18.999999999999915</c:v>
                </c:pt>
                <c:pt idx="248">
                  <c:v>19.499999999999915</c:v>
                </c:pt>
                <c:pt idx="249">
                  <c:v>19.999999999999915</c:v>
                </c:pt>
              </c:numCache>
            </c:numRef>
          </c:xVal>
          <c:yVal>
            <c:numRef>
              <c:f>'51285_Duty'!$AA$129:$AA$378</c:f>
              <c:numCache>
                <c:formatCode>General</c:formatCode>
                <c:ptCount val="250"/>
                <c:pt idx="0">
                  <c:v>3.092722389603292</c:v>
                </c:pt>
                <c:pt idx="1">
                  <c:v>3.1114582479384643</c:v>
                </c:pt>
                <c:pt idx="2">
                  <c:v>3.130194117168537</c:v>
                </c:pt>
                <c:pt idx="3">
                  <c:v>3.1489299971082354</c:v>
                </c:pt>
                <c:pt idx="4">
                  <c:v>3.1676658875764718</c:v>
                </c:pt>
                <c:pt idx="5">
                  <c:v>3.1864017883962226</c:v>
                </c:pt>
                <c:pt idx="6">
                  <c:v>3.2051376993944198</c:v>
                </c:pt>
                <c:pt idx="7">
                  <c:v>3.2238736204018354</c:v>
                </c:pt>
                <c:pt idx="8">
                  <c:v>3.2426095512529818</c:v>
                </c:pt>
                <c:pt idx="9">
                  <c:v>3.2613454917860021</c:v>
                </c:pt>
                <c:pt idx="10">
                  <c:v>3.2800814418425772</c:v>
                </c:pt>
                <c:pt idx="11">
                  <c:v>3.2988174012678231</c:v>
                </c:pt>
                <c:pt idx="12">
                  <c:v>3.3175533699102058</c:v>
                </c:pt>
                <c:pt idx="13">
                  <c:v>3.3362893476214417</c:v>
                </c:pt>
                <c:pt idx="14">
                  <c:v>3.3550253342564211</c:v>
                </c:pt>
                <c:pt idx="15">
                  <c:v>3.3737613296731142</c:v>
                </c:pt>
                <c:pt idx="16">
                  <c:v>3.3924973337324968</c:v>
                </c:pt>
                <c:pt idx="17">
                  <c:v>3.4112333462984652</c:v>
                </c:pt>
                <c:pt idx="18">
                  <c:v>3.4299693672377667</c:v>
                </c:pt>
                <c:pt idx="19">
                  <c:v>3.4487053964199168</c:v>
                </c:pt>
                <c:pt idx="20">
                  <c:v>3.4674414337171373</c:v>
                </c:pt>
                <c:pt idx="21">
                  <c:v>3.4861774790042745</c:v>
                </c:pt>
                <c:pt idx="22">
                  <c:v>3.5049135321587466</c:v>
                </c:pt>
                <c:pt idx="23">
                  <c:v>3.5236495930604628</c:v>
                </c:pt>
                <c:pt idx="24">
                  <c:v>3.5423856615917724</c:v>
                </c:pt>
                <c:pt idx="25">
                  <c:v>3.5611217376373956</c:v>
                </c:pt>
                <c:pt idx="26">
                  <c:v>3.5798578210843681</c:v>
                </c:pt>
                <c:pt idx="27">
                  <c:v>3.5985939118219807</c:v>
                </c:pt>
                <c:pt idx="28">
                  <c:v>3.6173300097417243</c:v>
                </c:pt>
                <c:pt idx="29">
                  <c:v>3.6360661147372357</c:v>
                </c:pt>
                <c:pt idx="30">
                  <c:v>3.6548022267042435</c:v>
                </c:pt>
                <c:pt idx="31">
                  <c:v>3.6735383455405195</c:v>
                </c:pt>
                <c:pt idx="32">
                  <c:v>3.6922744711458249</c:v>
                </c:pt>
                <c:pt idx="33">
                  <c:v>3.7110106034218657</c:v>
                </c:pt>
                <c:pt idx="34">
                  <c:v>3.7297467422722437</c:v>
                </c:pt>
                <c:pt idx="35">
                  <c:v>3.7484828876024112</c:v>
                </c:pt>
                <c:pt idx="36">
                  <c:v>3.7672190393196279</c:v>
                </c:pt>
                <c:pt idx="37">
                  <c:v>3.7859551973329157</c:v>
                </c:pt>
                <c:pt idx="38">
                  <c:v>3.80469136155302</c:v>
                </c:pt>
                <c:pt idx="39">
                  <c:v>3.8234275318923667</c:v>
                </c:pt>
                <c:pt idx="40">
                  <c:v>3.8421637082650224</c:v>
                </c:pt>
                <c:pt idx="41">
                  <c:v>3.8608998905866581</c:v>
                </c:pt>
                <c:pt idx="42">
                  <c:v>3.8796360787745106</c:v>
                </c:pt>
                <c:pt idx="43">
                  <c:v>3.8983722727473471</c:v>
                </c:pt>
                <c:pt idx="44">
                  <c:v>3.9171084724254297</c:v>
                </c:pt>
                <c:pt idx="45">
                  <c:v>3.9358446777304792</c:v>
                </c:pt>
                <c:pt idx="46">
                  <c:v>3.9545808885856459</c:v>
                </c:pt>
                <c:pt idx="47">
                  <c:v>3.9733171049154721</c:v>
                </c:pt>
                <c:pt idx="48">
                  <c:v>3.9920533266458658</c:v>
                </c:pt>
                <c:pt idx="49">
                  <c:v>4.0107895537040656</c:v>
                </c:pt>
                <c:pt idx="50">
                  <c:v>4.0295257860186151</c:v>
                </c:pt>
                <c:pt idx="51">
                  <c:v>4.0482620235193281</c:v>
                </c:pt>
                <c:pt idx="52">
                  <c:v>4.0669982661372659</c:v>
                </c:pt>
                <c:pt idx="53">
                  <c:v>4.0857345138047076</c:v>
                </c:pt>
                <c:pt idx="54">
                  <c:v>4.1044707664551225</c:v>
                </c:pt>
                <c:pt idx="55">
                  <c:v>4.1232070240231451</c:v>
                </c:pt>
                <c:pt idx="56">
                  <c:v>4.1419432864445502</c:v>
                </c:pt>
                <c:pt idx="57">
                  <c:v>4.1606795536562258</c:v>
                </c:pt>
                <c:pt idx="58">
                  <c:v>4.1794158255961502</c:v>
                </c:pt>
                <c:pt idx="59">
                  <c:v>4.1981521022033714</c:v>
                </c:pt>
                <c:pt idx="60">
                  <c:v>4.21688838341798</c:v>
                </c:pt>
                <c:pt idx="61">
                  <c:v>4.2356246691810879</c:v>
                </c:pt>
                <c:pt idx="62">
                  <c:v>4.2543609594348091</c:v>
                </c:pt>
                <c:pt idx="63">
                  <c:v>4.2730972541222343</c:v>
                </c:pt>
                <c:pt idx="64">
                  <c:v>4.2918335531874146</c:v>
                </c:pt>
                <c:pt idx="65">
                  <c:v>4.3105698565753388</c:v>
                </c:pt>
                <c:pt idx="66">
                  <c:v>4.3293061642319151</c:v>
                </c:pt>
                <c:pt idx="67">
                  <c:v>4.3480424761039496</c:v>
                </c:pt>
                <c:pt idx="68">
                  <c:v>4.3667787921391312</c:v>
                </c:pt>
                <c:pt idx="69">
                  <c:v>4.3855151122860114</c:v>
                </c:pt>
                <c:pt idx="70">
                  <c:v>4.4042514364939835</c:v>
                </c:pt>
                <c:pt idx="71">
                  <c:v>4.422987764713274</c:v>
                </c:pt>
                <c:pt idx="72">
                  <c:v>4.4417240968949159</c:v>
                </c:pt>
                <c:pt idx="73">
                  <c:v>4.4604604329907405</c:v>
                </c:pt>
                <c:pt idx="74">
                  <c:v>4.4791967729533519</c:v>
                </c:pt>
                <c:pt idx="75">
                  <c:v>4.4979331167361236</c:v>
                </c:pt>
                <c:pt idx="76">
                  <c:v>4.5166694642931704</c:v>
                </c:pt>
                <c:pt idx="77">
                  <c:v>4.5354058155793444</c:v>
                </c:pt>
                <c:pt idx="78">
                  <c:v>4.5541421705502128</c:v>
                </c:pt>
                <c:pt idx="79">
                  <c:v>4.5728785291620468</c:v>
                </c:pt>
                <c:pt idx="80">
                  <c:v>4.5916148913718091</c:v>
                </c:pt>
                <c:pt idx="81">
                  <c:v>4.6103512571371352</c:v>
                </c:pt>
                <c:pt idx="82">
                  <c:v>4.629087626416327</c:v>
                </c:pt>
                <c:pt idx="83">
                  <c:v>4.6478239991683354</c:v>
                </c:pt>
                <c:pt idx="84">
                  <c:v>4.6419335924513572</c:v>
                </c:pt>
                <c:pt idx="85">
                  <c:v>4.6596212888990554</c:v>
                </c:pt>
                <c:pt idx="86">
                  <c:v>4.6773105759220686</c:v>
                </c:pt>
                <c:pt idx="87">
                  <c:v>4.6950014302637024</c:v>
                </c:pt>
                <c:pt idx="88">
                  <c:v>4.7126938293410658</c:v>
                </c:pt>
                <c:pt idx="89">
                  <c:v>4.7303877512206958</c:v>
                </c:pt>
                <c:pt idx="90">
                  <c:v>4.7480831745952417</c:v>
                </c:pt>
                <c:pt idx="91">
                  <c:v>4.7657800787611544</c:v>
                </c:pt>
                <c:pt idx="92">
                  <c:v>4.783478443597331</c:v>
                </c:pt>
                <c:pt idx="93">
                  <c:v>4.8011782495446633</c:v>
                </c:pt>
                <c:pt idx="94">
                  <c:v>4.8188794775864547</c:v>
                </c:pt>
                <c:pt idx="95">
                  <c:v>4.836582109229643</c:v>
                </c:pt>
                <c:pt idx="96">
                  <c:v>4.8542861264868167</c:v>
                </c:pt>
                <c:pt idx="97">
                  <c:v>4.871991511858961</c:v>
                </c:pt>
                <c:pt idx="98">
                  <c:v>4.8896982483189149</c:v>
                </c:pt>
                <c:pt idx="99">
                  <c:v>4.9074063192954993</c:v>
                </c:pt>
                <c:pt idx="100">
                  <c:v>4.9251157086582813</c:v>
                </c:pt>
                <c:pt idx="101">
                  <c:v>4.9428264007029519</c:v>
                </c:pt>
                <c:pt idx="102">
                  <c:v>4.9605383801372858</c:v>
                </c:pt>
                <c:pt idx="103">
                  <c:v>4.9782516320676438</c:v>
                </c:pt>
                <c:pt idx="104">
                  <c:v>4.9959661419860213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5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5</c:v>
                </c:pt>
                <c:pt idx="162">
                  <c:v>5</c:v>
                </c:pt>
                <c:pt idx="163">
                  <c:v>5</c:v>
                </c:pt>
                <c:pt idx="164">
                  <c:v>5</c:v>
                </c:pt>
                <c:pt idx="165">
                  <c:v>5</c:v>
                </c:pt>
                <c:pt idx="166">
                  <c:v>5</c:v>
                </c:pt>
                <c:pt idx="167">
                  <c:v>5</c:v>
                </c:pt>
                <c:pt idx="168">
                  <c:v>5</c:v>
                </c:pt>
                <c:pt idx="169">
                  <c:v>5</c:v>
                </c:pt>
                <c:pt idx="170">
                  <c:v>5</c:v>
                </c:pt>
                <c:pt idx="171">
                  <c:v>5</c:v>
                </c:pt>
                <c:pt idx="172">
                  <c:v>5</c:v>
                </c:pt>
                <c:pt idx="173">
                  <c:v>5</c:v>
                </c:pt>
                <c:pt idx="174">
                  <c:v>5</c:v>
                </c:pt>
                <c:pt idx="175">
                  <c:v>5</c:v>
                </c:pt>
                <c:pt idx="176">
                  <c:v>5</c:v>
                </c:pt>
                <c:pt idx="177">
                  <c:v>5</c:v>
                </c:pt>
                <c:pt idx="178">
                  <c:v>5</c:v>
                </c:pt>
                <c:pt idx="179">
                  <c:v>5</c:v>
                </c:pt>
                <c:pt idx="180">
                  <c:v>5</c:v>
                </c:pt>
                <c:pt idx="181">
                  <c:v>5</c:v>
                </c:pt>
                <c:pt idx="182">
                  <c:v>5</c:v>
                </c:pt>
                <c:pt idx="183">
                  <c:v>5</c:v>
                </c:pt>
                <c:pt idx="184">
                  <c:v>5</c:v>
                </c:pt>
                <c:pt idx="185">
                  <c:v>5</c:v>
                </c:pt>
                <c:pt idx="186">
                  <c:v>5</c:v>
                </c:pt>
                <c:pt idx="187">
                  <c:v>5</c:v>
                </c:pt>
                <c:pt idx="188">
                  <c:v>5</c:v>
                </c:pt>
                <c:pt idx="189">
                  <c:v>5</c:v>
                </c:pt>
                <c:pt idx="190">
                  <c:v>5</c:v>
                </c:pt>
                <c:pt idx="191">
                  <c:v>5</c:v>
                </c:pt>
                <c:pt idx="192">
                  <c:v>5</c:v>
                </c:pt>
                <c:pt idx="193">
                  <c:v>5</c:v>
                </c:pt>
                <c:pt idx="194">
                  <c:v>5</c:v>
                </c:pt>
                <c:pt idx="195">
                  <c:v>5</c:v>
                </c:pt>
                <c:pt idx="196">
                  <c:v>5</c:v>
                </c:pt>
                <c:pt idx="197">
                  <c:v>5</c:v>
                </c:pt>
                <c:pt idx="198">
                  <c:v>5</c:v>
                </c:pt>
                <c:pt idx="199">
                  <c:v>5</c:v>
                </c:pt>
                <c:pt idx="200">
                  <c:v>5</c:v>
                </c:pt>
                <c:pt idx="201">
                  <c:v>5</c:v>
                </c:pt>
                <c:pt idx="202">
                  <c:v>5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5</c:v>
                </c:pt>
                <c:pt idx="209">
                  <c:v>5</c:v>
                </c:pt>
                <c:pt idx="210">
                  <c:v>5</c:v>
                </c:pt>
                <c:pt idx="211">
                  <c:v>5</c:v>
                </c:pt>
                <c:pt idx="212">
                  <c:v>5</c:v>
                </c:pt>
                <c:pt idx="213">
                  <c:v>5</c:v>
                </c:pt>
                <c:pt idx="214">
                  <c:v>5</c:v>
                </c:pt>
                <c:pt idx="215">
                  <c:v>5</c:v>
                </c:pt>
                <c:pt idx="216">
                  <c:v>5</c:v>
                </c:pt>
                <c:pt idx="217">
                  <c:v>5</c:v>
                </c:pt>
                <c:pt idx="218">
                  <c:v>5</c:v>
                </c:pt>
                <c:pt idx="219">
                  <c:v>5</c:v>
                </c:pt>
                <c:pt idx="220">
                  <c:v>5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5</c:v>
                </c:pt>
                <c:pt idx="233">
                  <c:v>5</c:v>
                </c:pt>
                <c:pt idx="234">
                  <c:v>5</c:v>
                </c:pt>
                <c:pt idx="235">
                  <c:v>5</c:v>
                </c:pt>
                <c:pt idx="236">
                  <c:v>5</c:v>
                </c:pt>
                <c:pt idx="237">
                  <c:v>5</c:v>
                </c:pt>
                <c:pt idx="238">
                  <c:v>5</c:v>
                </c:pt>
                <c:pt idx="239">
                  <c:v>5</c:v>
                </c:pt>
                <c:pt idx="240">
                  <c:v>5</c:v>
                </c:pt>
                <c:pt idx="241">
                  <c:v>5</c:v>
                </c:pt>
                <c:pt idx="242">
                  <c:v>5</c:v>
                </c:pt>
                <c:pt idx="243">
                  <c:v>5</c:v>
                </c:pt>
                <c:pt idx="244">
                  <c:v>5</c:v>
                </c:pt>
                <c:pt idx="245">
                  <c:v>5</c:v>
                </c:pt>
                <c:pt idx="246">
                  <c:v>5</c:v>
                </c:pt>
                <c:pt idx="247">
                  <c:v>5</c:v>
                </c:pt>
                <c:pt idx="248">
                  <c:v>5</c:v>
                </c:pt>
                <c:pt idx="249">
                  <c:v>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5962048"/>
        <c:axId val="395962624"/>
      </c:scatterChart>
      <c:valAx>
        <c:axId val="395962048"/>
        <c:scaling>
          <c:orientation val="minMax"/>
          <c:max val="6"/>
          <c:min val="4.5999999999999996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lang="ja-JP"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en-US"/>
                  <a:t>VIN - V</a:t>
                </a:r>
              </a:p>
            </c:rich>
          </c:tx>
          <c:layout>
            <c:manualLayout>
              <c:xMode val="edge"/>
              <c:yMode val="edge"/>
              <c:x val="0.49488095843190172"/>
              <c:y val="0.9033029270421753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395962624"/>
        <c:crosses val="autoZero"/>
        <c:crossBetween val="midCat"/>
        <c:majorUnit val="0.2"/>
      </c:valAx>
      <c:valAx>
        <c:axId val="395962624"/>
        <c:scaling>
          <c:orientation val="minMax"/>
          <c:min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lang="ja-JP"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en-US"/>
                  <a:t>Vout limitation by duty - V</a:t>
                </a:r>
              </a:p>
            </c:rich>
          </c:tx>
          <c:layout>
            <c:manualLayout>
              <c:xMode val="edge"/>
              <c:yMode val="edge"/>
              <c:x val="3.2423235207607211E-2"/>
              <c:y val="0.29717015354390108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39596204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300464908254181"/>
          <c:y val="0.65094413905809212"/>
          <c:w val="0.39738309617127554"/>
          <c:h val="0.133387807656118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zh-TW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57348263975396"/>
          <c:y val="0.10613219769425036"/>
          <c:w val="0.81058088019017982"/>
          <c:h val="0.726415930885091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'51285_Duty'!$T$128</c:f>
              <c:strCache>
                <c:ptCount val="1"/>
                <c:pt idx="0">
                  <c:v>Duty_275-300k (typ)</c:v>
                </c:pt>
              </c:strCache>
            </c:strRef>
          </c:tx>
          <c:spPr>
            <a:ln w="38100">
              <a:solidFill>
                <a:srgbClr val="0070C0"/>
              </a:solidFill>
              <a:prstDash val="solid"/>
            </a:ln>
          </c:spPr>
          <c:marker>
            <c:symbol val="none"/>
          </c:marker>
          <c:xVal>
            <c:numRef>
              <c:f>'51285_Duty'!$B$129:$B$378</c:f>
              <c:numCache>
                <c:formatCode>0.00_);[Red]\(0.00\)</c:formatCode>
                <c:ptCount val="250"/>
                <c:pt idx="0">
                  <c:v>3.5</c:v>
                </c:pt>
                <c:pt idx="1">
                  <c:v>3.52</c:v>
                </c:pt>
                <c:pt idx="2">
                  <c:v>3.54</c:v>
                </c:pt>
                <c:pt idx="3">
                  <c:v>3.56</c:v>
                </c:pt>
                <c:pt idx="4">
                  <c:v>3.58</c:v>
                </c:pt>
                <c:pt idx="5">
                  <c:v>3.6</c:v>
                </c:pt>
                <c:pt idx="6">
                  <c:v>3.62</c:v>
                </c:pt>
                <c:pt idx="7">
                  <c:v>3.64</c:v>
                </c:pt>
                <c:pt idx="8">
                  <c:v>3.66</c:v>
                </c:pt>
                <c:pt idx="9">
                  <c:v>3.68</c:v>
                </c:pt>
                <c:pt idx="10">
                  <c:v>3.7</c:v>
                </c:pt>
                <c:pt idx="11">
                  <c:v>3.72</c:v>
                </c:pt>
                <c:pt idx="12">
                  <c:v>3.74</c:v>
                </c:pt>
                <c:pt idx="13">
                  <c:v>3.7600000000000002</c:v>
                </c:pt>
                <c:pt idx="14">
                  <c:v>3.7800000000000002</c:v>
                </c:pt>
                <c:pt idx="15">
                  <c:v>3.8000000000000003</c:v>
                </c:pt>
                <c:pt idx="16">
                  <c:v>3.8200000000000003</c:v>
                </c:pt>
                <c:pt idx="17">
                  <c:v>3.8400000000000003</c:v>
                </c:pt>
                <c:pt idx="18">
                  <c:v>3.8600000000000003</c:v>
                </c:pt>
                <c:pt idx="19">
                  <c:v>3.8800000000000003</c:v>
                </c:pt>
                <c:pt idx="20">
                  <c:v>3.9000000000000004</c:v>
                </c:pt>
                <c:pt idx="21">
                  <c:v>3.9200000000000004</c:v>
                </c:pt>
                <c:pt idx="22">
                  <c:v>3.9400000000000004</c:v>
                </c:pt>
                <c:pt idx="23">
                  <c:v>3.9600000000000004</c:v>
                </c:pt>
                <c:pt idx="24">
                  <c:v>3.9800000000000004</c:v>
                </c:pt>
                <c:pt idx="25">
                  <c:v>4</c:v>
                </c:pt>
                <c:pt idx="26">
                  <c:v>4.0199999999999996</c:v>
                </c:pt>
                <c:pt idx="27">
                  <c:v>4.0399999999999991</c:v>
                </c:pt>
                <c:pt idx="28">
                  <c:v>4.0599999999999987</c:v>
                </c:pt>
                <c:pt idx="29">
                  <c:v>4.0799999999999983</c:v>
                </c:pt>
                <c:pt idx="30">
                  <c:v>4.0999999999999979</c:v>
                </c:pt>
                <c:pt idx="31">
                  <c:v>4.1199999999999974</c:v>
                </c:pt>
                <c:pt idx="32">
                  <c:v>4.139999999999997</c:v>
                </c:pt>
                <c:pt idx="33">
                  <c:v>4.1599999999999966</c:v>
                </c:pt>
                <c:pt idx="34">
                  <c:v>4.1799999999999962</c:v>
                </c:pt>
                <c:pt idx="35">
                  <c:v>4.1999999999999957</c:v>
                </c:pt>
                <c:pt idx="36">
                  <c:v>4.2199999999999953</c:v>
                </c:pt>
                <c:pt idx="37">
                  <c:v>4.2399999999999949</c:v>
                </c:pt>
                <c:pt idx="38">
                  <c:v>4.2599999999999945</c:v>
                </c:pt>
                <c:pt idx="39">
                  <c:v>4.279999999999994</c:v>
                </c:pt>
                <c:pt idx="40">
                  <c:v>4.2999999999999936</c:v>
                </c:pt>
                <c:pt idx="41">
                  <c:v>4.3199999999999932</c:v>
                </c:pt>
                <c:pt idx="42">
                  <c:v>4.3399999999999928</c:v>
                </c:pt>
                <c:pt idx="43">
                  <c:v>4.3599999999999923</c:v>
                </c:pt>
                <c:pt idx="44">
                  <c:v>4.3799999999999919</c:v>
                </c:pt>
                <c:pt idx="45">
                  <c:v>4.3999999999999915</c:v>
                </c:pt>
                <c:pt idx="46">
                  <c:v>4.419999999999991</c:v>
                </c:pt>
                <c:pt idx="47">
                  <c:v>4.4399999999999906</c:v>
                </c:pt>
                <c:pt idx="48">
                  <c:v>4.4599999999999902</c:v>
                </c:pt>
                <c:pt idx="49">
                  <c:v>4.4799999999999898</c:v>
                </c:pt>
                <c:pt idx="50">
                  <c:v>4.4999999999999893</c:v>
                </c:pt>
                <c:pt idx="51">
                  <c:v>4.5199999999999889</c:v>
                </c:pt>
                <c:pt idx="52">
                  <c:v>4.5399999999999885</c:v>
                </c:pt>
                <c:pt idx="53">
                  <c:v>4.5599999999999881</c:v>
                </c:pt>
                <c:pt idx="54">
                  <c:v>4.5799999999999876</c:v>
                </c:pt>
                <c:pt idx="55">
                  <c:v>4.5999999999999872</c:v>
                </c:pt>
                <c:pt idx="56">
                  <c:v>4.6199999999999868</c:v>
                </c:pt>
                <c:pt idx="57">
                  <c:v>4.6399999999999864</c:v>
                </c:pt>
                <c:pt idx="58">
                  <c:v>4.6599999999999859</c:v>
                </c:pt>
                <c:pt idx="59">
                  <c:v>4.6799999999999855</c:v>
                </c:pt>
                <c:pt idx="60">
                  <c:v>4.6999999999999851</c:v>
                </c:pt>
                <c:pt idx="61">
                  <c:v>4.7199999999999847</c:v>
                </c:pt>
                <c:pt idx="62">
                  <c:v>4.7399999999999842</c:v>
                </c:pt>
                <c:pt idx="63">
                  <c:v>4.7599999999999838</c:v>
                </c:pt>
                <c:pt idx="64">
                  <c:v>4.7799999999999834</c:v>
                </c:pt>
                <c:pt idx="65">
                  <c:v>4.7999999999999829</c:v>
                </c:pt>
                <c:pt idx="66">
                  <c:v>4.8199999999999825</c:v>
                </c:pt>
                <c:pt idx="67">
                  <c:v>4.8399999999999821</c:v>
                </c:pt>
                <c:pt idx="68">
                  <c:v>4.8599999999999817</c:v>
                </c:pt>
                <c:pt idx="69">
                  <c:v>4.8799999999999812</c:v>
                </c:pt>
                <c:pt idx="70">
                  <c:v>4.8999999999999808</c:v>
                </c:pt>
                <c:pt idx="71">
                  <c:v>4.9199999999999804</c:v>
                </c:pt>
                <c:pt idx="72">
                  <c:v>4.93999999999998</c:v>
                </c:pt>
                <c:pt idx="73">
                  <c:v>4.9599999999999795</c:v>
                </c:pt>
                <c:pt idx="74">
                  <c:v>4.9799999999999791</c:v>
                </c:pt>
                <c:pt idx="75">
                  <c:v>4.9999999999999787</c:v>
                </c:pt>
                <c:pt idx="76">
                  <c:v>5.0199999999999783</c:v>
                </c:pt>
                <c:pt idx="77">
                  <c:v>5.0399999999999778</c:v>
                </c:pt>
                <c:pt idx="78">
                  <c:v>5.0599999999999774</c:v>
                </c:pt>
                <c:pt idx="79">
                  <c:v>5.079999999999977</c:v>
                </c:pt>
                <c:pt idx="80">
                  <c:v>5.0999999999999766</c:v>
                </c:pt>
                <c:pt idx="81">
                  <c:v>5.1199999999999761</c:v>
                </c:pt>
                <c:pt idx="82">
                  <c:v>5.1399999999999757</c:v>
                </c:pt>
                <c:pt idx="83">
                  <c:v>5.1599999999999753</c:v>
                </c:pt>
                <c:pt idx="84">
                  <c:v>5.1799999999999748</c:v>
                </c:pt>
                <c:pt idx="85">
                  <c:v>5.1999999999999744</c:v>
                </c:pt>
                <c:pt idx="86">
                  <c:v>5.219999999999974</c:v>
                </c:pt>
                <c:pt idx="87">
                  <c:v>5.2399999999999736</c:v>
                </c:pt>
                <c:pt idx="88">
                  <c:v>5.2599999999999731</c:v>
                </c:pt>
                <c:pt idx="89">
                  <c:v>5.2799999999999727</c:v>
                </c:pt>
                <c:pt idx="90">
                  <c:v>5.2999999999999723</c:v>
                </c:pt>
                <c:pt idx="91">
                  <c:v>5.3199999999999719</c:v>
                </c:pt>
                <c:pt idx="92">
                  <c:v>5.3399999999999714</c:v>
                </c:pt>
                <c:pt idx="93">
                  <c:v>5.359999999999971</c:v>
                </c:pt>
                <c:pt idx="94">
                  <c:v>5.3799999999999706</c:v>
                </c:pt>
                <c:pt idx="95">
                  <c:v>5.3999999999999702</c:v>
                </c:pt>
                <c:pt idx="96">
                  <c:v>5.4199999999999697</c:v>
                </c:pt>
                <c:pt idx="97">
                  <c:v>5.4399999999999693</c:v>
                </c:pt>
                <c:pt idx="98">
                  <c:v>5.4599999999999689</c:v>
                </c:pt>
                <c:pt idx="99">
                  <c:v>5.4799999999999685</c:v>
                </c:pt>
                <c:pt idx="100">
                  <c:v>5.499999999999968</c:v>
                </c:pt>
                <c:pt idx="101">
                  <c:v>5.5199999999999676</c:v>
                </c:pt>
                <c:pt idx="102">
                  <c:v>5.5399999999999672</c:v>
                </c:pt>
                <c:pt idx="103">
                  <c:v>5.5599999999999667</c:v>
                </c:pt>
                <c:pt idx="104">
                  <c:v>5.5799999999999663</c:v>
                </c:pt>
                <c:pt idx="105">
                  <c:v>5.5999999999999659</c:v>
                </c:pt>
                <c:pt idx="106">
                  <c:v>5.6199999999999655</c:v>
                </c:pt>
                <c:pt idx="107">
                  <c:v>5.639999999999965</c:v>
                </c:pt>
                <c:pt idx="108">
                  <c:v>5.6599999999999646</c:v>
                </c:pt>
                <c:pt idx="109">
                  <c:v>5.6799999999999642</c:v>
                </c:pt>
                <c:pt idx="110">
                  <c:v>5.6999999999999638</c:v>
                </c:pt>
                <c:pt idx="111">
                  <c:v>5.7199999999999633</c:v>
                </c:pt>
                <c:pt idx="112">
                  <c:v>5.7399999999999629</c:v>
                </c:pt>
                <c:pt idx="113">
                  <c:v>5.7599999999999625</c:v>
                </c:pt>
                <c:pt idx="114">
                  <c:v>5.7799999999999621</c:v>
                </c:pt>
                <c:pt idx="115">
                  <c:v>5.7999999999999616</c:v>
                </c:pt>
                <c:pt idx="116">
                  <c:v>5.8199999999999612</c:v>
                </c:pt>
                <c:pt idx="117">
                  <c:v>5.8399999999999608</c:v>
                </c:pt>
                <c:pt idx="118">
                  <c:v>5.8599999999999604</c:v>
                </c:pt>
                <c:pt idx="119">
                  <c:v>5.8799999999999599</c:v>
                </c:pt>
                <c:pt idx="120">
                  <c:v>5.8999999999999595</c:v>
                </c:pt>
                <c:pt idx="121">
                  <c:v>5.9199999999999591</c:v>
                </c:pt>
                <c:pt idx="122">
                  <c:v>5.9399999999999586</c:v>
                </c:pt>
                <c:pt idx="123">
                  <c:v>5.9599999999999582</c:v>
                </c:pt>
                <c:pt idx="124">
                  <c:v>5.9799999999999578</c:v>
                </c:pt>
                <c:pt idx="125">
                  <c:v>5.9999999999999574</c:v>
                </c:pt>
                <c:pt idx="126">
                  <c:v>6.0199999999999569</c:v>
                </c:pt>
                <c:pt idx="127">
                  <c:v>6.0399999999999565</c:v>
                </c:pt>
                <c:pt idx="128">
                  <c:v>6.0599999999999561</c:v>
                </c:pt>
                <c:pt idx="129">
                  <c:v>6.0799999999999557</c:v>
                </c:pt>
                <c:pt idx="130">
                  <c:v>6.0999999999999552</c:v>
                </c:pt>
                <c:pt idx="131">
                  <c:v>6.1199999999999548</c:v>
                </c:pt>
                <c:pt idx="132">
                  <c:v>6.1399999999999544</c:v>
                </c:pt>
                <c:pt idx="133">
                  <c:v>6.159999999999954</c:v>
                </c:pt>
                <c:pt idx="134">
                  <c:v>6.1799999999999535</c:v>
                </c:pt>
                <c:pt idx="135">
                  <c:v>6.1999999999999531</c:v>
                </c:pt>
                <c:pt idx="136">
                  <c:v>6.2199999999999527</c:v>
                </c:pt>
                <c:pt idx="137">
                  <c:v>6.2399999999999523</c:v>
                </c:pt>
                <c:pt idx="138">
                  <c:v>6.2599999999999518</c:v>
                </c:pt>
                <c:pt idx="139">
                  <c:v>6.2799999999999514</c:v>
                </c:pt>
                <c:pt idx="140">
                  <c:v>6.299999999999951</c:v>
                </c:pt>
                <c:pt idx="141">
                  <c:v>6.3199999999999505</c:v>
                </c:pt>
                <c:pt idx="142">
                  <c:v>6.3399999999999501</c:v>
                </c:pt>
                <c:pt idx="143">
                  <c:v>6.3599999999999497</c:v>
                </c:pt>
                <c:pt idx="144">
                  <c:v>6.3799999999999493</c:v>
                </c:pt>
                <c:pt idx="145">
                  <c:v>6.3999999999999488</c:v>
                </c:pt>
                <c:pt idx="146">
                  <c:v>6.4199999999999484</c:v>
                </c:pt>
                <c:pt idx="147">
                  <c:v>6.439999999999948</c:v>
                </c:pt>
                <c:pt idx="148">
                  <c:v>6.4599999999999476</c:v>
                </c:pt>
                <c:pt idx="149">
                  <c:v>6.4799999999999471</c:v>
                </c:pt>
                <c:pt idx="150">
                  <c:v>6.4999999999999467</c:v>
                </c:pt>
                <c:pt idx="151">
                  <c:v>6.5199999999999463</c:v>
                </c:pt>
                <c:pt idx="152">
                  <c:v>6.5399999999999459</c:v>
                </c:pt>
                <c:pt idx="153">
                  <c:v>6.5599999999999454</c:v>
                </c:pt>
                <c:pt idx="154">
                  <c:v>6.579999999999945</c:v>
                </c:pt>
                <c:pt idx="155">
                  <c:v>6.5999999999999446</c:v>
                </c:pt>
                <c:pt idx="156">
                  <c:v>6.6199999999999442</c:v>
                </c:pt>
                <c:pt idx="157">
                  <c:v>6.6399999999999437</c:v>
                </c:pt>
                <c:pt idx="158">
                  <c:v>6.6599999999999433</c:v>
                </c:pt>
                <c:pt idx="159">
                  <c:v>6.6799999999999429</c:v>
                </c:pt>
                <c:pt idx="160">
                  <c:v>6.6999999999999424</c:v>
                </c:pt>
                <c:pt idx="161">
                  <c:v>6.719999999999942</c:v>
                </c:pt>
                <c:pt idx="162">
                  <c:v>6.7399999999999416</c:v>
                </c:pt>
                <c:pt idx="163">
                  <c:v>6.7599999999999412</c:v>
                </c:pt>
                <c:pt idx="164">
                  <c:v>6.7799999999999407</c:v>
                </c:pt>
                <c:pt idx="165">
                  <c:v>6.7999999999999403</c:v>
                </c:pt>
                <c:pt idx="166">
                  <c:v>6.8199999999999399</c:v>
                </c:pt>
                <c:pt idx="167">
                  <c:v>6.8399999999999395</c:v>
                </c:pt>
                <c:pt idx="168">
                  <c:v>6.859999999999939</c:v>
                </c:pt>
                <c:pt idx="169">
                  <c:v>6.8799999999999386</c:v>
                </c:pt>
                <c:pt idx="170">
                  <c:v>6.8999999999999382</c:v>
                </c:pt>
                <c:pt idx="171">
                  <c:v>6.9199999999999378</c:v>
                </c:pt>
                <c:pt idx="172">
                  <c:v>6.9399999999999373</c:v>
                </c:pt>
                <c:pt idx="173">
                  <c:v>6.9599999999999369</c:v>
                </c:pt>
                <c:pt idx="174">
                  <c:v>6.9799999999999365</c:v>
                </c:pt>
                <c:pt idx="175">
                  <c:v>6.9999999999999361</c:v>
                </c:pt>
                <c:pt idx="176">
                  <c:v>7.0199999999999356</c:v>
                </c:pt>
                <c:pt idx="177">
                  <c:v>7.0399999999999352</c:v>
                </c:pt>
                <c:pt idx="178">
                  <c:v>7.0599999999999348</c:v>
                </c:pt>
                <c:pt idx="179">
                  <c:v>7.0799999999999343</c:v>
                </c:pt>
                <c:pt idx="180">
                  <c:v>7.0999999999999339</c:v>
                </c:pt>
                <c:pt idx="181">
                  <c:v>7.1199999999999335</c:v>
                </c:pt>
                <c:pt idx="182">
                  <c:v>7.1399999999999331</c:v>
                </c:pt>
                <c:pt idx="183">
                  <c:v>7.1599999999999326</c:v>
                </c:pt>
                <c:pt idx="184">
                  <c:v>7.1799999999999322</c:v>
                </c:pt>
                <c:pt idx="185">
                  <c:v>7.1999999999999318</c:v>
                </c:pt>
                <c:pt idx="186">
                  <c:v>7.2199999999999314</c:v>
                </c:pt>
                <c:pt idx="187">
                  <c:v>7.2399999999999309</c:v>
                </c:pt>
                <c:pt idx="188">
                  <c:v>7.2599999999999305</c:v>
                </c:pt>
                <c:pt idx="189">
                  <c:v>7.2799999999999301</c:v>
                </c:pt>
                <c:pt idx="190">
                  <c:v>7.2999999999999297</c:v>
                </c:pt>
                <c:pt idx="191">
                  <c:v>7.3199999999999292</c:v>
                </c:pt>
                <c:pt idx="192">
                  <c:v>7.3399999999999288</c:v>
                </c:pt>
                <c:pt idx="193">
                  <c:v>7.3599999999999284</c:v>
                </c:pt>
                <c:pt idx="194">
                  <c:v>7.379999999999928</c:v>
                </c:pt>
                <c:pt idx="195">
                  <c:v>7.3999999999999275</c:v>
                </c:pt>
                <c:pt idx="196">
                  <c:v>7.4199999999999271</c:v>
                </c:pt>
                <c:pt idx="197">
                  <c:v>7.4399999999999267</c:v>
                </c:pt>
                <c:pt idx="198">
                  <c:v>7.4599999999999262</c:v>
                </c:pt>
                <c:pt idx="199">
                  <c:v>7.4799999999999258</c:v>
                </c:pt>
                <c:pt idx="200">
                  <c:v>7.4999999999999254</c:v>
                </c:pt>
                <c:pt idx="201">
                  <c:v>7.519999999999925</c:v>
                </c:pt>
                <c:pt idx="202">
                  <c:v>7.5399999999999245</c:v>
                </c:pt>
                <c:pt idx="203">
                  <c:v>7.5599999999999241</c:v>
                </c:pt>
                <c:pt idx="204">
                  <c:v>7.5799999999999237</c:v>
                </c:pt>
                <c:pt idx="205">
                  <c:v>7.5999999999999233</c:v>
                </c:pt>
                <c:pt idx="206">
                  <c:v>7.6199999999999228</c:v>
                </c:pt>
                <c:pt idx="207">
                  <c:v>7.6399999999999224</c:v>
                </c:pt>
                <c:pt idx="208">
                  <c:v>7.659999999999922</c:v>
                </c:pt>
                <c:pt idx="209">
                  <c:v>7.6799999999999216</c:v>
                </c:pt>
                <c:pt idx="210">
                  <c:v>7.6999999999999211</c:v>
                </c:pt>
                <c:pt idx="211">
                  <c:v>7.7199999999999207</c:v>
                </c:pt>
                <c:pt idx="212">
                  <c:v>7.7399999999999203</c:v>
                </c:pt>
                <c:pt idx="213">
                  <c:v>7.7599999999999199</c:v>
                </c:pt>
                <c:pt idx="214">
                  <c:v>7.7799999999999194</c:v>
                </c:pt>
                <c:pt idx="215">
                  <c:v>7.799999999999919</c:v>
                </c:pt>
                <c:pt idx="216">
                  <c:v>7.8199999999999186</c:v>
                </c:pt>
                <c:pt idx="217">
                  <c:v>7.8399999999999181</c:v>
                </c:pt>
                <c:pt idx="218">
                  <c:v>7.8599999999999177</c:v>
                </c:pt>
                <c:pt idx="219">
                  <c:v>7.8799999999999173</c:v>
                </c:pt>
                <c:pt idx="220">
                  <c:v>7.8999999999999169</c:v>
                </c:pt>
                <c:pt idx="221">
                  <c:v>7.9199999999999164</c:v>
                </c:pt>
                <c:pt idx="222">
                  <c:v>7.939999999999916</c:v>
                </c:pt>
                <c:pt idx="223">
                  <c:v>7.9599999999999156</c:v>
                </c:pt>
                <c:pt idx="224">
                  <c:v>7.9799999999999152</c:v>
                </c:pt>
                <c:pt idx="225">
                  <c:v>7.9999999999999147</c:v>
                </c:pt>
                <c:pt idx="226">
                  <c:v>8.4999999999999147</c:v>
                </c:pt>
                <c:pt idx="227">
                  <c:v>8.9999999999999147</c:v>
                </c:pt>
                <c:pt idx="228">
                  <c:v>9.4999999999999147</c:v>
                </c:pt>
                <c:pt idx="229">
                  <c:v>9.9999999999999147</c:v>
                </c:pt>
                <c:pt idx="230">
                  <c:v>10.499999999999915</c:v>
                </c:pt>
                <c:pt idx="231">
                  <c:v>10.999999999999915</c:v>
                </c:pt>
                <c:pt idx="232">
                  <c:v>11.499999999999915</c:v>
                </c:pt>
                <c:pt idx="233">
                  <c:v>11.999999999999915</c:v>
                </c:pt>
                <c:pt idx="234">
                  <c:v>12.499999999999915</c:v>
                </c:pt>
                <c:pt idx="235">
                  <c:v>12.999999999999915</c:v>
                </c:pt>
                <c:pt idx="236">
                  <c:v>13.499999999999915</c:v>
                </c:pt>
                <c:pt idx="237">
                  <c:v>13.999999999999915</c:v>
                </c:pt>
                <c:pt idx="238">
                  <c:v>14.499999999999915</c:v>
                </c:pt>
                <c:pt idx="239">
                  <c:v>14.999999999999915</c:v>
                </c:pt>
                <c:pt idx="240">
                  <c:v>15.499999999999915</c:v>
                </c:pt>
                <c:pt idx="241">
                  <c:v>15.999999999999915</c:v>
                </c:pt>
                <c:pt idx="242">
                  <c:v>16.499999999999915</c:v>
                </c:pt>
                <c:pt idx="243">
                  <c:v>16.999999999999915</c:v>
                </c:pt>
                <c:pt idx="244">
                  <c:v>17.499999999999915</c:v>
                </c:pt>
                <c:pt idx="245">
                  <c:v>17.999999999999915</c:v>
                </c:pt>
                <c:pt idx="246">
                  <c:v>18.499999999999915</c:v>
                </c:pt>
                <c:pt idx="247">
                  <c:v>18.999999999999915</c:v>
                </c:pt>
                <c:pt idx="248">
                  <c:v>19.499999999999915</c:v>
                </c:pt>
                <c:pt idx="249">
                  <c:v>19.999999999999915</c:v>
                </c:pt>
              </c:numCache>
            </c:numRef>
          </c:xVal>
          <c:yVal>
            <c:numRef>
              <c:f>'51285_Duty'!$T$129:$T$378</c:f>
              <c:numCache>
                <c:formatCode>0.00%</c:formatCode>
                <c:ptCount val="250"/>
                <c:pt idx="0">
                  <c:v>0.98195735900068226</c:v>
                </c:pt>
                <c:pt idx="1">
                  <c:v>0.98196823451488935</c:v>
                </c:pt>
                <c:pt idx="2">
                  <c:v>0.9819789836865388</c:v>
                </c:pt>
                <c:pt idx="3">
                  <c:v>0.98198960870855623</c:v>
                </c:pt>
                <c:pt idx="4">
                  <c:v>0.98200011172332669</c:v>
                </c:pt>
                <c:pt idx="5">
                  <c:v>0.98201049482414537</c:v>
                </c:pt>
                <c:pt idx="6">
                  <c:v>0.98202076005661665</c:v>
                </c:pt>
                <c:pt idx="7">
                  <c:v>0.98203090942000693</c:v>
                </c:pt>
                <c:pt idx="8">
                  <c:v>0.98204094486855109</c:v>
                </c:pt>
                <c:pt idx="9">
                  <c:v>0.98205086831271493</c:v>
                </c:pt>
                <c:pt idx="10">
                  <c:v>0.9820606816204156</c:v>
                </c:pt>
                <c:pt idx="11">
                  <c:v>0.98207038661820101</c:v>
                </c:pt>
                <c:pt idx="12">
                  <c:v>0.98207998509239036</c:v>
                </c:pt>
                <c:pt idx="13">
                  <c:v>0.98208947879017716</c:v>
                </c:pt>
                <c:pt idx="14">
                  <c:v>0.9820988694206958</c:v>
                </c:pt>
                <c:pt idx="15">
                  <c:v>0.98210815865605394</c:v>
                </c:pt>
                <c:pt idx="16">
                  <c:v>0.98211734813233109</c:v>
                </c:pt>
                <c:pt idx="17">
                  <c:v>0.98212643945054467</c:v>
                </c:pt>
                <c:pt idx="18">
                  <c:v>0.98213543417758575</c:v>
                </c:pt>
                <c:pt idx="19">
                  <c:v>0.98214433384712463</c:v>
                </c:pt>
                <c:pt idx="20">
                  <c:v>0.98215313996048781</c:v>
                </c:pt>
                <c:pt idx="21">
                  <c:v>0.98216185398750711</c:v>
                </c:pt>
                <c:pt idx="22">
                  <c:v>0.9821704773673422</c:v>
                </c:pt>
                <c:pt idx="23">
                  <c:v>0.98217901150927789</c:v>
                </c:pt>
                <c:pt idx="24">
                  <c:v>0.98218745779349559</c:v>
                </c:pt>
                <c:pt idx="25">
                  <c:v>0.98219581757182262</c:v>
                </c:pt>
                <c:pt idx="26">
                  <c:v>0.98220409216845639</c:v>
                </c:pt>
                <c:pt idx="27">
                  <c:v>0.98221228288066864</c:v>
                </c:pt>
                <c:pt idx="28">
                  <c:v>0.98222039097948655</c:v>
                </c:pt>
                <c:pt idx="29">
                  <c:v>0.98222841771035363</c:v>
                </c:pt>
                <c:pt idx="30">
                  <c:v>0.98223636429377192</c:v>
                </c:pt>
                <c:pt idx="31">
                  <c:v>0.98224423192592303</c:v>
                </c:pt>
                <c:pt idx="32">
                  <c:v>0.98225202177927184</c:v>
                </c:pt>
                <c:pt idx="33">
                  <c:v>0.98225973500315267</c:v>
                </c:pt>
                <c:pt idx="34">
                  <c:v>0.98226737272433662</c:v>
                </c:pt>
                <c:pt idx="35">
                  <c:v>0.98227493604758398</c:v>
                </c:pt>
                <c:pt idx="36">
                  <c:v>0.98228242605617899</c:v>
                </c:pt>
                <c:pt idx="37">
                  <c:v>0.98228984381245055</c:v>
                </c:pt>
                <c:pt idx="38">
                  <c:v>0.98229719035827634</c:v>
                </c:pt>
                <c:pt idx="39">
                  <c:v>0.9823044667155737</c:v>
                </c:pt>
                <c:pt idx="40">
                  <c:v>0.98231167388677521</c:v>
                </c:pt>
                <c:pt idx="41">
                  <c:v>0.98231881285529221</c:v>
                </c:pt>
                <c:pt idx="42">
                  <c:v>0.98232588458596382</c:v>
                </c:pt>
                <c:pt idx="43">
                  <c:v>0.98233289002549384</c:v>
                </c:pt>
                <c:pt idx="44">
                  <c:v>0.98233983010287529</c:v>
                </c:pt>
                <c:pt idx="45">
                  <c:v>0.98234670572980332</c:v>
                </c:pt>
                <c:pt idx="46">
                  <c:v>0.98235351780107616</c:v>
                </c:pt>
                <c:pt idx="47">
                  <c:v>0.98236026719498515</c:v>
                </c:pt>
                <c:pt idx="48">
                  <c:v>0.98236695477369429</c:v>
                </c:pt>
                <c:pt idx="49">
                  <c:v>0.98237358138360864</c:v>
                </c:pt>
                <c:pt idx="50">
                  <c:v>0.9823801478557338</c:v>
                </c:pt>
                <c:pt idx="51">
                  <c:v>0.98238665500602418</c:v>
                </c:pt>
                <c:pt idx="52">
                  <c:v>0.98239310363572308</c:v>
                </c:pt>
                <c:pt idx="53">
                  <c:v>0.98239949453169273</c:v>
                </c:pt>
                <c:pt idx="54">
                  <c:v>0.98240582846673619</c:v>
                </c:pt>
                <c:pt idx="55">
                  <c:v>0.98241210619990993</c:v>
                </c:pt>
                <c:pt idx="56">
                  <c:v>0.98241832847682853</c:v>
                </c:pt>
                <c:pt idx="57">
                  <c:v>0.9824244960299614</c:v>
                </c:pt>
                <c:pt idx="58">
                  <c:v>0.98243060957892125</c:v>
                </c:pt>
                <c:pt idx="59">
                  <c:v>0.98243666983074529</c:v>
                </c:pt>
                <c:pt idx="60">
                  <c:v>0.982442677480169</c:v>
                </c:pt>
                <c:pt idx="61">
                  <c:v>0.98244863320989284</c:v>
                </c:pt>
                <c:pt idx="62">
                  <c:v>0.9824545376908419</c:v>
                </c:pt>
                <c:pt idx="63">
                  <c:v>0.98246039158241893</c:v>
                </c:pt>
                <c:pt idx="64">
                  <c:v>0.98246619553275105</c:v>
                </c:pt>
                <c:pt idx="65">
                  <c:v>0.98247195017892941</c:v>
                </c:pt>
                <c:pt idx="66">
                  <c:v>0.98247765614724414</c:v>
                </c:pt>
                <c:pt idx="67">
                  <c:v>0.98248331405341194</c:v>
                </c:pt>
                <c:pt idx="68">
                  <c:v>0.98248892450279857</c:v>
                </c:pt>
                <c:pt idx="69">
                  <c:v>0.98249448809063555</c:v>
                </c:pt>
                <c:pt idx="70">
                  <c:v>0.98250000540223192</c:v>
                </c:pt>
                <c:pt idx="71">
                  <c:v>0.98250547701317981</c:v>
                </c:pt>
                <c:pt idx="72">
                  <c:v>0.98251090348955605</c:v>
                </c:pt>
                <c:pt idx="73">
                  <c:v>0.98251628538811742</c:v>
                </c:pt>
                <c:pt idx="74">
                  <c:v>0.98252162325649239</c:v>
                </c:pt>
                <c:pt idx="75">
                  <c:v>0.98252691763336764</c:v>
                </c:pt>
                <c:pt idx="76">
                  <c:v>0.98253216904866947</c:v>
                </c:pt>
                <c:pt idx="77">
                  <c:v>0.98253737802374186</c:v>
                </c:pt>
                <c:pt idx="78">
                  <c:v>0.98254254507151928</c:v>
                </c:pt>
                <c:pt idx="79">
                  <c:v>0.98254767069669602</c:v>
                </c:pt>
                <c:pt idx="80">
                  <c:v>0.98255275539589071</c:v>
                </c:pt>
                <c:pt idx="81">
                  <c:v>0.98255779965780798</c:v>
                </c:pt>
                <c:pt idx="82">
                  <c:v>0.98256280396339502</c:v>
                </c:pt>
                <c:pt idx="83">
                  <c:v>0.98256776878599528</c:v>
                </c:pt>
                <c:pt idx="84">
                  <c:v>0.9820404684630234</c:v>
                </c:pt>
                <c:pt idx="85">
                  <c:v>0.98194847575387467</c:v>
                </c:pt>
                <c:pt idx="86">
                  <c:v>0.98185766771580985</c:v>
                </c:pt>
                <c:pt idx="87">
                  <c:v>0.98176801648752465</c:v>
                </c:pt>
                <c:pt idx="88">
                  <c:v>0.98167949527159826</c:v>
                </c:pt>
                <c:pt idx="89">
                  <c:v>0.98159207827669948</c:v>
                </c:pt>
                <c:pt idx="90">
                  <c:v>0.98150574066384588</c:v>
                </c:pt>
                <c:pt idx="91">
                  <c:v>0.98142045849637083</c:v>
                </c:pt>
                <c:pt idx="92">
                  <c:v>0.98133620869328841</c:v>
                </c:pt>
                <c:pt idx="93">
                  <c:v>0.98125296898577485</c:v>
                </c:pt>
                <c:pt idx="94">
                  <c:v>0.981170717876514</c:v>
                </c:pt>
                <c:pt idx="95">
                  <c:v>0.98108943460167797</c:v>
                </c:pt>
                <c:pt idx="96">
                  <c:v>0.98100909909533407</c:v>
                </c:pt>
                <c:pt idx="97">
                  <c:v>0.98092969195608992</c:v>
                </c:pt>
                <c:pt idx="98">
                  <c:v>0.98085119441580626</c:v>
                </c:pt>
                <c:pt idx="99">
                  <c:v>0.98077358831021921</c:v>
                </c:pt>
                <c:pt idx="100">
                  <c:v>0.98069685605133239</c:v>
                </c:pt>
                <c:pt idx="101">
                  <c:v>0.98062098060144653</c:v>
                </c:pt>
                <c:pt idx="102">
                  <c:v>0.98054594544870954</c:v>
                </c:pt>
                <c:pt idx="103">
                  <c:v>0.98047173458407788</c:v>
                </c:pt>
                <c:pt idx="104">
                  <c:v>0.98039833247958941</c:v>
                </c:pt>
                <c:pt idx="105">
                  <c:v>0.98032572406785723</c:v>
                </c:pt>
                <c:pt idx="106">
                  <c:v>0.98025389472269975</c:v>
                </c:pt>
                <c:pt idx="107">
                  <c:v>0.98018283024083042</c:v>
                </c:pt>
                <c:pt idx="108">
                  <c:v>0.98011251682453682</c:v>
                </c:pt>
                <c:pt idx="109">
                  <c:v>0.98004294106528178</c:v>
                </c:pt>
                <c:pt idx="110">
                  <c:v>0.97997408992816926</c:v>
                </c:pt>
                <c:pt idx="111">
                  <c:v>0.97990595073721598</c:v>
                </c:pt>
                <c:pt idx="112">
                  <c:v>0.97983851116138021</c:v>
                </c:pt>
                <c:pt idx="113">
                  <c:v>0.97977175920129844</c:v>
                </c:pt>
                <c:pt idx="114">
                  <c:v>0.97970568317668638</c:v>
                </c:pt>
                <c:pt idx="115">
                  <c:v>0.97964027171436407</c:v>
                </c:pt>
                <c:pt idx="116">
                  <c:v>0.97957551373686569</c:v>
                </c:pt>
                <c:pt idx="117">
                  <c:v>0.97951139845160073</c:v>
                </c:pt>
                <c:pt idx="118">
                  <c:v>0.97944791534053233</c:v>
                </c:pt>
                <c:pt idx="119">
                  <c:v>0.9793850541503436</c:v>
                </c:pt>
                <c:pt idx="120">
                  <c:v>0.97932280488306289</c:v>
                </c:pt>
                <c:pt idx="121">
                  <c:v>0.97926115778712153</c:v>
                </c:pt>
                <c:pt idx="122">
                  <c:v>0.97920010334881991</c:v>
                </c:pt>
                <c:pt idx="123">
                  <c:v>0.97913963228417966</c:v>
                </c:pt>
                <c:pt idx="124">
                  <c:v>0.97907973553115835</c:v>
                </c:pt>
                <c:pt idx="125">
                  <c:v>0.97902040424220904</c:v>
                </c:pt>
                <c:pt idx="126">
                  <c:v>0.97214418667408953</c:v>
                </c:pt>
                <c:pt idx="127">
                  <c:v>0.97206763090014303</c:v>
                </c:pt>
                <c:pt idx="128">
                  <c:v>0.9719917882117477</c:v>
                </c:pt>
                <c:pt idx="129">
                  <c:v>0.97191664793407717</c:v>
                </c:pt>
                <c:pt idx="130">
                  <c:v>0.97184219963371099</c:v>
                </c:pt>
                <c:pt idx="131">
                  <c:v>0.97176843311101924</c:v>
                </c:pt>
                <c:pt idx="132">
                  <c:v>0.97169533839285982</c:v>
                </c:pt>
                <c:pt idx="133">
                  <c:v>0.97162290572557286</c:v>
                </c:pt>
                <c:pt idx="134">
                  <c:v>0.97155112556825673</c:v>
                </c:pt>
                <c:pt idx="135">
                  <c:v>0.97147998858631301</c:v>
                </c:pt>
                <c:pt idx="136">
                  <c:v>0.97140948564524554</c:v>
                </c:pt>
                <c:pt idx="137">
                  <c:v>0.97133960780470274</c:v>
                </c:pt>
                <c:pt idx="138">
                  <c:v>0.97127034631275011</c:v>
                </c:pt>
                <c:pt idx="139">
                  <c:v>0.97120169260036315</c:v>
                </c:pt>
                <c:pt idx="140">
                  <c:v>0.97113363827612875</c:v>
                </c:pt>
                <c:pt idx="141">
                  <c:v>0.97106617512114746</c:v>
                </c:pt>
                <c:pt idx="142">
                  <c:v>0.97099929508412464</c:v>
                </c:pt>
                <c:pt idx="143">
                  <c:v>0.97093299027664415</c:v>
                </c:pt>
                <c:pt idx="144">
                  <c:v>0.97086725296861465</c:v>
                </c:pt>
                <c:pt idx="145">
                  <c:v>0.97080207558388176</c:v>
                </c:pt>
                <c:pt idx="146">
                  <c:v>0.97073745069599815</c:v>
                </c:pt>
                <c:pt idx="147">
                  <c:v>0.97067337102414375</c:v>
                </c:pt>
                <c:pt idx="148">
                  <c:v>0.97060982942919161</c:v>
                </c:pt>
                <c:pt idx="149">
                  <c:v>0.9705468189099109</c:v>
                </c:pt>
                <c:pt idx="150">
                  <c:v>0.97048433259930211</c:v>
                </c:pt>
                <c:pt idx="151">
                  <c:v>0.97042236376105862</c:v>
                </c:pt>
                <c:pt idx="152">
                  <c:v>0.97036090578614909</c:v>
                </c:pt>
                <c:pt idx="153">
                  <c:v>0.97029995218951615</c:v>
                </c:pt>
                <c:pt idx="154">
                  <c:v>0.9702394966068858</c:v>
                </c:pt>
                <c:pt idx="155">
                  <c:v>0.97017953279168323</c:v>
                </c:pt>
                <c:pt idx="156">
                  <c:v>0.97012005461205064</c:v>
                </c:pt>
                <c:pt idx="157">
                  <c:v>0.970061056047963</c:v>
                </c:pt>
                <c:pt idx="158">
                  <c:v>0.97000253118843771</c:v>
                </c:pt>
                <c:pt idx="159">
                  <c:v>0.96994447422883434</c:v>
                </c:pt>
                <c:pt idx="160">
                  <c:v>0.96988687946824081</c:v>
                </c:pt>
                <c:pt idx="161">
                  <c:v>0.96982974130694288</c:v>
                </c:pt>
                <c:pt idx="162">
                  <c:v>0.96977305424397331</c:v>
                </c:pt>
                <c:pt idx="163">
                  <c:v>0.96971681287473765</c:v>
                </c:pt>
                <c:pt idx="164">
                  <c:v>0.96966101188871412</c:v>
                </c:pt>
                <c:pt idx="165">
                  <c:v>0.96960564606722432</c:v>
                </c:pt>
                <c:pt idx="166">
                  <c:v>0.96955071028127149</c:v>
                </c:pt>
                <c:pt idx="167">
                  <c:v>0.96949619948944576</c:v>
                </c:pt>
                <c:pt idx="168">
                  <c:v>0.96944210873589143</c:v>
                </c:pt>
                <c:pt idx="169">
                  <c:v>0.96938843314833545</c:v>
                </c:pt>
                <c:pt idx="170">
                  <c:v>0.96933516793617469</c:v>
                </c:pt>
                <c:pt idx="171">
                  <c:v>0.9692823083886194</c:v>
                </c:pt>
                <c:pt idx="172">
                  <c:v>0.96922984987289118</c:v>
                </c:pt>
                <c:pt idx="173">
                  <c:v>0.96917778783247344</c:v>
                </c:pt>
                <c:pt idx="174">
                  <c:v>0.96912611778541213</c:v>
                </c:pt>
                <c:pt idx="175">
                  <c:v>0.96907483532266525</c:v>
                </c:pt>
                <c:pt idx="176">
                  <c:v>0.95424456578658479</c:v>
                </c:pt>
                <c:pt idx="177">
                  <c:v>0.95417108120570482</c:v>
                </c:pt>
                <c:pt idx="178">
                  <c:v>0.95409814537722415</c:v>
                </c:pt>
                <c:pt idx="179">
                  <c:v>0.95402575220920893</c:v>
                </c:pt>
                <c:pt idx="180">
                  <c:v>0.95395389570652511</c:v>
                </c:pt>
                <c:pt idx="181">
                  <c:v>0.95388256996876941</c:v>
                </c:pt>
                <c:pt idx="182">
                  <c:v>0.95381176918825716</c:v>
                </c:pt>
                <c:pt idx="183">
                  <c:v>0.95374148764806421</c:v>
                </c:pt>
                <c:pt idx="184">
                  <c:v>0.95367171972012277</c:v>
                </c:pt>
                <c:pt idx="185">
                  <c:v>0.95360245986336745</c:v>
                </c:pt>
                <c:pt idx="186">
                  <c:v>0.9535337026219316</c:v>
                </c:pt>
                <c:pt idx="187">
                  <c:v>0.95346544262339106</c:v>
                </c:pt>
                <c:pt idx="188">
                  <c:v>0.9533976745770546</c:v>
                </c:pt>
                <c:pt idx="189">
                  <c:v>0.95333039327229874</c:v>
                </c:pt>
                <c:pt idx="190">
                  <c:v>0.9532635935769459</c:v>
                </c:pt>
                <c:pt idx="191">
                  <c:v>0.95319727043568536</c:v>
                </c:pt>
                <c:pt idx="192">
                  <c:v>0.9531314188685337</c:v>
                </c:pt>
                <c:pt idx="193">
                  <c:v>0.95306603396933542</c:v>
                </c:pt>
                <c:pt idx="194">
                  <c:v>0.95300111090430129</c:v>
                </c:pt>
                <c:pt idx="195">
                  <c:v>0.95293664491058372</c:v>
                </c:pt>
                <c:pt idx="196">
                  <c:v>0.95287263129488808</c:v>
                </c:pt>
                <c:pt idx="197">
                  <c:v>0.95280906543211841</c:v>
                </c:pt>
                <c:pt idx="198">
                  <c:v>0.95274594276405655</c:v>
                </c:pt>
                <c:pt idx="199">
                  <c:v>0.95268325879807492</c:v>
                </c:pt>
                <c:pt idx="200">
                  <c:v>0.95262100910587932</c:v>
                </c:pt>
                <c:pt idx="201">
                  <c:v>0.95255918932228401</c:v>
                </c:pt>
                <c:pt idx="202">
                  <c:v>0.95249779514401478</c:v>
                </c:pt>
                <c:pt idx="203">
                  <c:v>0.95243682232854254</c:v>
                </c:pt>
                <c:pt idx="204">
                  <c:v>0.95237626669294406</c:v>
                </c:pt>
                <c:pt idx="205">
                  <c:v>0.95231612411278943</c:v>
                </c:pt>
                <c:pt idx="206">
                  <c:v>0.95225639052105704</c:v>
                </c:pt>
                <c:pt idx="207">
                  <c:v>0.95219706190707321</c:v>
                </c:pt>
                <c:pt idx="208">
                  <c:v>0.95213813431547722</c:v>
                </c:pt>
                <c:pt idx="209">
                  <c:v>0.95207960384521007</c:v>
                </c:pt>
                <c:pt idx="210">
                  <c:v>0.95202146664852694</c:v>
                </c:pt>
                <c:pt idx="211">
                  <c:v>0.95196371893003273</c:v>
                </c:pt>
                <c:pt idx="212">
                  <c:v>0.95190635694573922</c:v>
                </c:pt>
                <c:pt idx="213">
                  <c:v>0.95184937700214367</c:v>
                </c:pt>
                <c:pt idx="214">
                  <c:v>0.95179277545532925</c:v>
                </c:pt>
                <c:pt idx="215">
                  <c:v>0.95173654871008473</c:v>
                </c:pt>
                <c:pt idx="216">
                  <c:v>0.95168069321904447</c:v>
                </c:pt>
                <c:pt idx="217">
                  <c:v>0.9516252054818477</c:v>
                </c:pt>
                <c:pt idx="218">
                  <c:v>0.95157008204431659</c:v>
                </c:pt>
                <c:pt idx="219">
                  <c:v>0.95151531949765189</c:v>
                </c:pt>
                <c:pt idx="220">
                  <c:v>0.95146091447764691</c:v>
                </c:pt>
                <c:pt idx="221">
                  <c:v>0.95140686366391847</c:v>
                </c:pt>
                <c:pt idx="222">
                  <c:v>0.95135316377915491</c:v>
                </c:pt>
                <c:pt idx="223">
                  <c:v>0.95129981158837962</c:v>
                </c:pt>
                <c:pt idx="224">
                  <c:v>0.9512468038982318</c:v>
                </c:pt>
                <c:pt idx="225">
                  <c:v>0.95119413755626103</c:v>
                </c:pt>
                <c:pt idx="226">
                  <c:v>0.9499799584328541</c:v>
                </c:pt>
                <c:pt idx="227">
                  <c:v>0.94893649103316191</c:v>
                </c:pt>
                <c:pt idx="228">
                  <c:v>0.94803243054858399</c:v>
                </c:pt>
                <c:pt idx="229">
                  <c:v>0.94724386002848049</c:v>
                </c:pt>
                <c:pt idx="230">
                  <c:v>0.94655213853284348</c:v>
                </c:pt>
                <c:pt idx="231">
                  <c:v>0.94594249116265083</c:v>
                </c:pt>
                <c:pt idx="232">
                  <c:v>0.94540303750830579</c:v>
                </c:pt>
                <c:pt idx="233">
                  <c:v>0.94492410434756968</c:v>
                </c:pt>
                <c:pt idx="234">
                  <c:v>0.94449772844774582</c:v>
                </c:pt>
                <c:pt idx="235">
                  <c:v>0.94411728989849164</c:v>
                </c:pt>
                <c:pt idx="236">
                  <c:v>0.94377723712293127</c:v>
                </c:pt>
                <c:pt idx="237">
                  <c:v>0.94347287756214548</c:v>
                </c:pt>
                <c:pt idx="238">
                  <c:v>0.94320021622925554</c:v>
                </c:pt>
                <c:pt idx="239">
                  <c:v>0.94295582969916747</c:v>
                </c:pt>
                <c:pt idx="240">
                  <c:v>0.94273676669549555</c:v>
                </c:pt>
                <c:pt idx="241">
                  <c:v>0.9425404688918112</c:v>
                </c:pt>
                <c:pt idx="242">
                  <c:v>0.94236470725152832</c:v>
                </c:pt>
                <c:pt idx="243">
                  <c:v>0.94220753043671823</c:v>
                </c:pt>
                <c:pt idx="244">
                  <c:v>0.94206722268050336</c:v>
                </c:pt>
                <c:pt idx="245">
                  <c:v>0.94194226914543921</c:v>
                </c:pt>
                <c:pt idx="246">
                  <c:v>0.94183132725176921</c:v>
                </c:pt>
                <c:pt idx="247">
                  <c:v>0.94173320280246875</c:v>
                </c:pt>
                <c:pt idx="248">
                  <c:v>0.94164682998963256</c:v>
                </c:pt>
                <c:pt idx="249">
                  <c:v>0.94157125456210533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'51285_Duty'!$V$128</c:f>
              <c:strCache>
                <c:ptCount val="1"/>
                <c:pt idx="0">
                  <c:v>Duty_275-300k (min)</c:v>
                </c:pt>
              </c:strCache>
            </c:strRef>
          </c:tx>
          <c:spPr>
            <a:ln w="38100">
              <a:solidFill>
                <a:srgbClr val="0070C0"/>
              </a:solidFill>
              <a:prstDash val="sysDash"/>
            </a:ln>
          </c:spPr>
          <c:marker>
            <c:symbol val="none"/>
          </c:marker>
          <c:xVal>
            <c:numRef>
              <c:f>'51285_Duty'!$B$129:$B$378</c:f>
              <c:numCache>
                <c:formatCode>0.00_);[Red]\(0.00\)</c:formatCode>
                <c:ptCount val="250"/>
                <c:pt idx="0">
                  <c:v>3.5</c:v>
                </c:pt>
                <c:pt idx="1">
                  <c:v>3.52</c:v>
                </c:pt>
                <c:pt idx="2">
                  <c:v>3.54</c:v>
                </c:pt>
                <c:pt idx="3">
                  <c:v>3.56</c:v>
                </c:pt>
                <c:pt idx="4">
                  <c:v>3.58</c:v>
                </c:pt>
                <c:pt idx="5">
                  <c:v>3.6</c:v>
                </c:pt>
                <c:pt idx="6">
                  <c:v>3.62</c:v>
                </c:pt>
                <c:pt idx="7">
                  <c:v>3.64</c:v>
                </c:pt>
                <c:pt idx="8">
                  <c:v>3.66</c:v>
                </c:pt>
                <c:pt idx="9">
                  <c:v>3.68</c:v>
                </c:pt>
                <c:pt idx="10">
                  <c:v>3.7</c:v>
                </c:pt>
                <c:pt idx="11">
                  <c:v>3.72</c:v>
                </c:pt>
                <c:pt idx="12">
                  <c:v>3.74</c:v>
                </c:pt>
                <c:pt idx="13">
                  <c:v>3.7600000000000002</c:v>
                </c:pt>
                <c:pt idx="14">
                  <c:v>3.7800000000000002</c:v>
                </c:pt>
                <c:pt idx="15">
                  <c:v>3.8000000000000003</c:v>
                </c:pt>
                <c:pt idx="16">
                  <c:v>3.8200000000000003</c:v>
                </c:pt>
                <c:pt idx="17">
                  <c:v>3.8400000000000003</c:v>
                </c:pt>
                <c:pt idx="18">
                  <c:v>3.8600000000000003</c:v>
                </c:pt>
                <c:pt idx="19">
                  <c:v>3.8800000000000003</c:v>
                </c:pt>
                <c:pt idx="20">
                  <c:v>3.9000000000000004</c:v>
                </c:pt>
                <c:pt idx="21">
                  <c:v>3.9200000000000004</c:v>
                </c:pt>
                <c:pt idx="22">
                  <c:v>3.9400000000000004</c:v>
                </c:pt>
                <c:pt idx="23">
                  <c:v>3.9600000000000004</c:v>
                </c:pt>
                <c:pt idx="24">
                  <c:v>3.9800000000000004</c:v>
                </c:pt>
                <c:pt idx="25">
                  <c:v>4</c:v>
                </c:pt>
                <c:pt idx="26">
                  <c:v>4.0199999999999996</c:v>
                </c:pt>
                <c:pt idx="27">
                  <c:v>4.0399999999999991</c:v>
                </c:pt>
                <c:pt idx="28">
                  <c:v>4.0599999999999987</c:v>
                </c:pt>
                <c:pt idx="29">
                  <c:v>4.0799999999999983</c:v>
                </c:pt>
                <c:pt idx="30">
                  <c:v>4.0999999999999979</c:v>
                </c:pt>
                <c:pt idx="31">
                  <c:v>4.1199999999999974</c:v>
                </c:pt>
                <c:pt idx="32">
                  <c:v>4.139999999999997</c:v>
                </c:pt>
                <c:pt idx="33">
                  <c:v>4.1599999999999966</c:v>
                </c:pt>
                <c:pt idx="34">
                  <c:v>4.1799999999999962</c:v>
                </c:pt>
                <c:pt idx="35">
                  <c:v>4.1999999999999957</c:v>
                </c:pt>
                <c:pt idx="36">
                  <c:v>4.2199999999999953</c:v>
                </c:pt>
                <c:pt idx="37">
                  <c:v>4.2399999999999949</c:v>
                </c:pt>
                <c:pt idx="38">
                  <c:v>4.2599999999999945</c:v>
                </c:pt>
                <c:pt idx="39">
                  <c:v>4.279999999999994</c:v>
                </c:pt>
                <c:pt idx="40">
                  <c:v>4.2999999999999936</c:v>
                </c:pt>
                <c:pt idx="41">
                  <c:v>4.3199999999999932</c:v>
                </c:pt>
                <c:pt idx="42">
                  <c:v>4.3399999999999928</c:v>
                </c:pt>
                <c:pt idx="43">
                  <c:v>4.3599999999999923</c:v>
                </c:pt>
                <c:pt idx="44">
                  <c:v>4.3799999999999919</c:v>
                </c:pt>
                <c:pt idx="45">
                  <c:v>4.3999999999999915</c:v>
                </c:pt>
                <c:pt idx="46">
                  <c:v>4.419999999999991</c:v>
                </c:pt>
                <c:pt idx="47">
                  <c:v>4.4399999999999906</c:v>
                </c:pt>
                <c:pt idx="48">
                  <c:v>4.4599999999999902</c:v>
                </c:pt>
                <c:pt idx="49">
                  <c:v>4.4799999999999898</c:v>
                </c:pt>
                <c:pt idx="50">
                  <c:v>4.4999999999999893</c:v>
                </c:pt>
                <c:pt idx="51">
                  <c:v>4.5199999999999889</c:v>
                </c:pt>
                <c:pt idx="52">
                  <c:v>4.5399999999999885</c:v>
                </c:pt>
                <c:pt idx="53">
                  <c:v>4.5599999999999881</c:v>
                </c:pt>
                <c:pt idx="54">
                  <c:v>4.5799999999999876</c:v>
                </c:pt>
                <c:pt idx="55">
                  <c:v>4.5999999999999872</c:v>
                </c:pt>
                <c:pt idx="56">
                  <c:v>4.6199999999999868</c:v>
                </c:pt>
                <c:pt idx="57">
                  <c:v>4.6399999999999864</c:v>
                </c:pt>
                <c:pt idx="58">
                  <c:v>4.6599999999999859</c:v>
                </c:pt>
                <c:pt idx="59">
                  <c:v>4.6799999999999855</c:v>
                </c:pt>
                <c:pt idx="60">
                  <c:v>4.6999999999999851</c:v>
                </c:pt>
                <c:pt idx="61">
                  <c:v>4.7199999999999847</c:v>
                </c:pt>
                <c:pt idx="62">
                  <c:v>4.7399999999999842</c:v>
                </c:pt>
                <c:pt idx="63">
                  <c:v>4.7599999999999838</c:v>
                </c:pt>
                <c:pt idx="64">
                  <c:v>4.7799999999999834</c:v>
                </c:pt>
                <c:pt idx="65">
                  <c:v>4.7999999999999829</c:v>
                </c:pt>
                <c:pt idx="66">
                  <c:v>4.8199999999999825</c:v>
                </c:pt>
                <c:pt idx="67">
                  <c:v>4.8399999999999821</c:v>
                </c:pt>
                <c:pt idx="68">
                  <c:v>4.8599999999999817</c:v>
                </c:pt>
                <c:pt idx="69">
                  <c:v>4.8799999999999812</c:v>
                </c:pt>
                <c:pt idx="70">
                  <c:v>4.8999999999999808</c:v>
                </c:pt>
                <c:pt idx="71">
                  <c:v>4.9199999999999804</c:v>
                </c:pt>
                <c:pt idx="72">
                  <c:v>4.93999999999998</c:v>
                </c:pt>
                <c:pt idx="73">
                  <c:v>4.9599999999999795</c:v>
                </c:pt>
                <c:pt idx="74">
                  <c:v>4.9799999999999791</c:v>
                </c:pt>
                <c:pt idx="75">
                  <c:v>4.9999999999999787</c:v>
                </c:pt>
                <c:pt idx="76">
                  <c:v>5.0199999999999783</c:v>
                </c:pt>
                <c:pt idx="77">
                  <c:v>5.0399999999999778</c:v>
                </c:pt>
                <c:pt idx="78">
                  <c:v>5.0599999999999774</c:v>
                </c:pt>
                <c:pt idx="79">
                  <c:v>5.079999999999977</c:v>
                </c:pt>
                <c:pt idx="80">
                  <c:v>5.0999999999999766</c:v>
                </c:pt>
                <c:pt idx="81">
                  <c:v>5.1199999999999761</c:v>
                </c:pt>
                <c:pt idx="82">
                  <c:v>5.1399999999999757</c:v>
                </c:pt>
                <c:pt idx="83">
                  <c:v>5.1599999999999753</c:v>
                </c:pt>
                <c:pt idx="84">
                  <c:v>5.1799999999999748</c:v>
                </c:pt>
                <c:pt idx="85">
                  <c:v>5.1999999999999744</c:v>
                </c:pt>
                <c:pt idx="86">
                  <c:v>5.219999999999974</c:v>
                </c:pt>
                <c:pt idx="87">
                  <c:v>5.2399999999999736</c:v>
                </c:pt>
                <c:pt idx="88">
                  <c:v>5.2599999999999731</c:v>
                </c:pt>
                <c:pt idx="89">
                  <c:v>5.2799999999999727</c:v>
                </c:pt>
                <c:pt idx="90">
                  <c:v>5.2999999999999723</c:v>
                </c:pt>
                <c:pt idx="91">
                  <c:v>5.3199999999999719</c:v>
                </c:pt>
                <c:pt idx="92">
                  <c:v>5.3399999999999714</c:v>
                </c:pt>
                <c:pt idx="93">
                  <c:v>5.359999999999971</c:v>
                </c:pt>
                <c:pt idx="94">
                  <c:v>5.3799999999999706</c:v>
                </c:pt>
                <c:pt idx="95">
                  <c:v>5.3999999999999702</c:v>
                </c:pt>
                <c:pt idx="96">
                  <c:v>5.4199999999999697</c:v>
                </c:pt>
                <c:pt idx="97">
                  <c:v>5.4399999999999693</c:v>
                </c:pt>
                <c:pt idx="98">
                  <c:v>5.4599999999999689</c:v>
                </c:pt>
                <c:pt idx="99">
                  <c:v>5.4799999999999685</c:v>
                </c:pt>
                <c:pt idx="100">
                  <c:v>5.499999999999968</c:v>
                </c:pt>
                <c:pt idx="101">
                  <c:v>5.5199999999999676</c:v>
                </c:pt>
                <c:pt idx="102">
                  <c:v>5.5399999999999672</c:v>
                </c:pt>
                <c:pt idx="103">
                  <c:v>5.5599999999999667</c:v>
                </c:pt>
                <c:pt idx="104">
                  <c:v>5.5799999999999663</c:v>
                </c:pt>
                <c:pt idx="105">
                  <c:v>5.5999999999999659</c:v>
                </c:pt>
                <c:pt idx="106">
                  <c:v>5.6199999999999655</c:v>
                </c:pt>
                <c:pt idx="107">
                  <c:v>5.639999999999965</c:v>
                </c:pt>
                <c:pt idx="108">
                  <c:v>5.6599999999999646</c:v>
                </c:pt>
                <c:pt idx="109">
                  <c:v>5.6799999999999642</c:v>
                </c:pt>
                <c:pt idx="110">
                  <c:v>5.6999999999999638</c:v>
                </c:pt>
                <c:pt idx="111">
                  <c:v>5.7199999999999633</c:v>
                </c:pt>
                <c:pt idx="112">
                  <c:v>5.7399999999999629</c:v>
                </c:pt>
                <c:pt idx="113">
                  <c:v>5.7599999999999625</c:v>
                </c:pt>
                <c:pt idx="114">
                  <c:v>5.7799999999999621</c:v>
                </c:pt>
                <c:pt idx="115">
                  <c:v>5.7999999999999616</c:v>
                </c:pt>
                <c:pt idx="116">
                  <c:v>5.8199999999999612</c:v>
                </c:pt>
                <c:pt idx="117">
                  <c:v>5.8399999999999608</c:v>
                </c:pt>
                <c:pt idx="118">
                  <c:v>5.8599999999999604</c:v>
                </c:pt>
                <c:pt idx="119">
                  <c:v>5.8799999999999599</c:v>
                </c:pt>
                <c:pt idx="120">
                  <c:v>5.8999999999999595</c:v>
                </c:pt>
                <c:pt idx="121">
                  <c:v>5.9199999999999591</c:v>
                </c:pt>
                <c:pt idx="122">
                  <c:v>5.9399999999999586</c:v>
                </c:pt>
                <c:pt idx="123">
                  <c:v>5.9599999999999582</c:v>
                </c:pt>
                <c:pt idx="124">
                  <c:v>5.9799999999999578</c:v>
                </c:pt>
                <c:pt idx="125">
                  <c:v>5.9999999999999574</c:v>
                </c:pt>
                <c:pt idx="126">
                  <c:v>6.0199999999999569</c:v>
                </c:pt>
                <c:pt idx="127">
                  <c:v>6.0399999999999565</c:v>
                </c:pt>
                <c:pt idx="128">
                  <c:v>6.0599999999999561</c:v>
                </c:pt>
                <c:pt idx="129">
                  <c:v>6.0799999999999557</c:v>
                </c:pt>
                <c:pt idx="130">
                  <c:v>6.0999999999999552</c:v>
                </c:pt>
                <c:pt idx="131">
                  <c:v>6.1199999999999548</c:v>
                </c:pt>
                <c:pt idx="132">
                  <c:v>6.1399999999999544</c:v>
                </c:pt>
                <c:pt idx="133">
                  <c:v>6.159999999999954</c:v>
                </c:pt>
                <c:pt idx="134">
                  <c:v>6.1799999999999535</c:v>
                </c:pt>
                <c:pt idx="135">
                  <c:v>6.1999999999999531</c:v>
                </c:pt>
                <c:pt idx="136">
                  <c:v>6.2199999999999527</c:v>
                </c:pt>
                <c:pt idx="137">
                  <c:v>6.2399999999999523</c:v>
                </c:pt>
                <c:pt idx="138">
                  <c:v>6.2599999999999518</c:v>
                </c:pt>
                <c:pt idx="139">
                  <c:v>6.2799999999999514</c:v>
                </c:pt>
                <c:pt idx="140">
                  <c:v>6.299999999999951</c:v>
                </c:pt>
                <c:pt idx="141">
                  <c:v>6.3199999999999505</c:v>
                </c:pt>
                <c:pt idx="142">
                  <c:v>6.3399999999999501</c:v>
                </c:pt>
                <c:pt idx="143">
                  <c:v>6.3599999999999497</c:v>
                </c:pt>
                <c:pt idx="144">
                  <c:v>6.3799999999999493</c:v>
                </c:pt>
                <c:pt idx="145">
                  <c:v>6.3999999999999488</c:v>
                </c:pt>
                <c:pt idx="146">
                  <c:v>6.4199999999999484</c:v>
                </c:pt>
                <c:pt idx="147">
                  <c:v>6.439999999999948</c:v>
                </c:pt>
                <c:pt idx="148">
                  <c:v>6.4599999999999476</c:v>
                </c:pt>
                <c:pt idx="149">
                  <c:v>6.4799999999999471</c:v>
                </c:pt>
                <c:pt idx="150">
                  <c:v>6.4999999999999467</c:v>
                </c:pt>
                <c:pt idx="151">
                  <c:v>6.5199999999999463</c:v>
                </c:pt>
                <c:pt idx="152">
                  <c:v>6.5399999999999459</c:v>
                </c:pt>
                <c:pt idx="153">
                  <c:v>6.5599999999999454</c:v>
                </c:pt>
                <c:pt idx="154">
                  <c:v>6.579999999999945</c:v>
                </c:pt>
                <c:pt idx="155">
                  <c:v>6.5999999999999446</c:v>
                </c:pt>
                <c:pt idx="156">
                  <c:v>6.6199999999999442</c:v>
                </c:pt>
                <c:pt idx="157">
                  <c:v>6.6399999999999437</c:v>
                </c:pt>
                <c:pt idx="158">
                  <c:v>6.6599999999999433</c:v>
                </c:pt>
                <c:pt idx="159">
                  <c:v>6.6799999999999429</c:v>
                </c:pt>
                <c:pt idx="160">
                  <c:v>6.6999999999999424</c:v>
                </c:pt>
                <c:pt idx="161">
                  <c:v>6.719999999999942</c:v>
                </c:pt>
                <c:pt idx="162">
                  <c:v>6.7399999999999416</c:v>
                </c:pt>
                <c:pt idx="163">
                  <c:v>6.7599999999999412</c:v>
                </c:pt>
                <c:pt idx="164">
                  <c:v>6.7799999999999407</c:v>
                </c:pt>
                <c:pt idx="165">
                  <c:v>6.7999999999999403</c:v>
                </c:pt>
                <c:pt idx="166">
                  <c:v>6.8199999999999399</c:v>
                </c:pt>
                <c:pt idx="167">
                  <c:v>6.8399999999999395</c:v>
                </c:pt>
                <c:pt idx="168">
                  <c:v>6.859999999999939</c:v>
                </c:pt>
                <c:pt idx="169">
                  <c:v>6.8799999999999386</c:v>
                </c:pt>
                <c:pt idx="170">
                  <c:v>6.8999999999999382</c:v>
                </c:pt>
                <c:pt idx="171">
                  <c:v>6.9199999999999378</c:v>
                </c:pt>
                <c:pt idx="172">
                  <c:v>6.9399999999999373</c:v>
                </c:pt>
                <c:pt idx="173">
                  <c:v>6.9599999999999369</c:v>
                </c:pt>
                <c:pt idx="174">
                  <c:v>6.9799999999999365</c:v>
                </c:pt>
                <c:pt idx="175">
                  <c:v>6.9999999999999361</c:v>
                </c:pt>
                <c:pt idx="176">
                  <c:v>7.0199999999999356</c:v>
                </c:pt>
                <c:pt idx="177">
                  <c:v>7.0399999999999352</c:v>
                </c:pt>
                <c:pt idx="178">
                  <c:v>7.0599999999999348</c:v>
                </c:pt>
                <c:pt idx="179">
                  <c:v>7.0799999999999343</c:v>
                </c:pt>
                <c:pt idx="180">
                  <c:v>7.0999999999999339</c:v>
                </c:pt>
                <c:pt idx="181">
                  <c:v>7.1199999999999335</c:v>
                </c:pt>
                <c:pt idx="182">
                  <c:v>7.1399999999999331</c:v>
                </c:pt>
                <c:pt idx="183">
                  <c:v>7.1599999999999326</c:v>
                </c:pt>
                <c:pt idx="184">
                  <c:v>7.1799999999999322</c:v>
                </c:pt>
                <c:pt idx="185">
                  <c:v>7.1999999999999318</c:v>
                </c:pt>
                <c:pt idx="186">
                  <c:v>7.2199999999999314</c:v>
                </c:pt>
                <c:pt idx="187">
                  <c:v>7.2399999999999309</c:v>
                </c:pt>
                <c:pt idx="188">
                  <c:v>7.2599999999999305</c:v>
                </c:pt>
                <c:pt idx="189">
                  <c:v>7.2799999999999301</c:v>
                </c:pt>
                <c:pt idx="190">
                  <c:v>7.2999999999999297</c:v>
                </c:pt>
                <c:pt idx="191">
                  <c:v>7.3199999999999292</c:v>
                </c:pt>
                <c:pt idx="192">
                  <c:v>7.3399999999999288</c:v>
                </c:pt>
                <c:pt idx="193">
                  <c:v>7.3599999999999284</c:v>
                </c:pt>
                <c:pt idx="194">
                  <c:v>7.379999999999928</c:v>
                </c:pt>
                <c:pt idx="195">
                  <c:v>7.3999999999999275</c:v>
                </c:pt>
                <c:pt idx="196">
                  <c:v>7.4199999999999271</c:v>
                </c:pt>
                <c:pt idx="197">
                  <c:v>7.4399999999999267</c:v>
                </c:pt>
                <c:pt idx="198">
                  <c:v>7.4599999999999262</c:v>
                </c:pt>
                <c:pt idx="199">
                  <c:v>7.4799999999999258</c:v>
                </c:pt>
                <c:pt idx="200">
                  <c:v>7.4999999999999254</c:v>
                </c:pt>
                <c:pt idx="201">
                  <c:v>7.519999999999925</c:v>
                </c:pt>
                <c:pt idx="202">
                  <c:v>7.5399999999999245</c:v>
                </c:pt>
                <c:pt idx="203">
                  <c:v>7.5599999999999241</c:v>
                </c:pt>
                <c:pt idx="204">
                  <c:v>7.5799999999999237</c:v>
                </c:pt>
                <c:pt idx="205">
                  <c:v>7.5999999999999233</c:v>
                </c:pt>
                <c:pt idx="206">
                  <c:v>7.6199999999999228</c:v>
                </c:pt>
                <c:pt idx="207">
                  <c:v>7.6399999999999224</c:v>
                </c:pt>
                <c:pt idx="208">
                  <c:v>7.659999999999922</c:v>
                </c:pt>
                <c:pt idx="209">
                  <c:v>7.6799999999999216</c:v>
                </c:pt>
                <c:pt idx="210">
                  <c:v>7.6999999999999211</c:v>
                </c:pt>
                <c:pt idx="211">
                  <c:v>7.7199999999999207</c:v>
                </c:pt>
                <c:pt idx="212">
                  <c:v>7.7399999999999203</c:v>
                </c:pt>
                <c:pt idx="213">
                  <c:v>7.7599999999999199</c:v>
                </c:pt>
                <c:pt idx="214">
                  <c:v>7.7799999999999194</c:v>
                </c:pt>
                <c:pt idx="215">
                  <c:v>7.799999999999919</c:v>
                </c:pt>
                <c:pt idx="216">
                  <c:v>7.8199999999999186</c:v>
                </c:pt>
                <c:pt idx="217">
                  <c:v>7.8399999999999181</c:v>
                </c:pt>
                <c:pt idx="218">
                  <c:v>7.8599999999999177</c:v>
                </c:pt>
                <c:pt idx="219">
                  <c:v>7.8799999999999173</c:v>
                </c:pt>
                <c:pt idx="220">
                  <c:v>7.8999999999999169</c:v>
                </c:pt>
                <c:pt idx="221">
                  <c:v>7.9199999999999164</c:v>
                </c:pt>
                <c:pt idx="222">
                  <c:v>7.939999999999916</c:v>
                </c:pt>
                <c:pt idx="223">
                  <c:v>7.9599999999999156</c:v>
                </c:pt>
                <c:pt idx="224">
                  <c:v>7.9799999999999152</c:v>
                </c:pt>
                <c:pt idx="225">
                  <c:v>7.9999999999999147</c:v>
                </c:pt>
                <c:pt idx="226">
                  <c:v>8.4999999999999147</c:v>
                </c:pt>
                <c:pt idx="227">
                  <c:v>8.9999999999999147</c:v>
                </c:pt>
                <c:pt idx="228">
                  <c:v>9.4999999999999147</c:v>
                </c:pt>
                <c:pt idx="229">
                  <c:v>9.9999999999999147</c:v>
                </c:pt>
                <c:pt idx="230">
                  <c:v>10.499999999999915</c:v>
                </c:pt>
                <c:pt idx="231">
                  <c:v>10.999999999999915</c:v>
                </c:pt>
                <c:pt idx="232">
                  <c:v>11.499999999999915</c:v>
                </c:pt>
                <c:pt idx="233">
                  <c:v>11.999999999999915</c:v>
                </c:pt>
                <c:pt idx="234">
                  <c:v>12.499999999999915</c:v>
                </c:pt>
                <c:pt idx="235">
                  <c:v>12.999999999999915</c:v>
                </c:pt>
                <c:pt idx="236">
                  <c:v>13.499999999999915</c:v>
                </c:pt>
                <c:pt idx="237">
                  <c:v>13.999999999999915</c:v>
                </c:pt>
                <c:pt idx="238">
                  <c:v>14.499999999999915</c:v>
                </c:pt>
                <c:pt idx="239">
                  <c:v>14.999999999999915</c:v>
                </c:pt>
                <c:pt idx="240">
                  <c:v>15.499999999999915</c:v>
                </c:pt>
                <c:pt idx="241">
                  <c:v>15.999999999999915</c:v>
                </c:pt>
                <c:pt idx="242">
                  <c:v>16.499999999999915</c:v>
                </c:pt>
                <c:pt idx="243">
                  <c:v>16.999999999999915</c:v>
                </c:pt>
                <c:pt idx="244">
                  <c:v>17.499999999999915</c:v>
                </c:pt>
                <c:pt idx="245">
                  <c:v>17.999999999999915</c:v>
                </c:pt>
                <c:pt idx="246">
                  <c:v>18.499999999999915</c:v>
                </c:pt>
                <c:pt idx="247">
                  <c:v>18.999999999999915</c:v>
                </c:pt>
                <c:pt idx="248">
                  <c:v>19.499999999999915</c:v>
                </c:pt>
                <c:pt idx="249">
                  <c:v>19.999999999999915</c:v>
                </c:pt>
              </c:numCache>
            </c:numRef>
          </c:xVal>
          <c:yVal>
            <c:numRef>
              <c:f>'51285_Duty'!$V$129:$V$378</c:f>
              <c:numCache>
                <c:formatCode>0.00%</c:formatCode>
                <c:ptCount val="250"/>
                <c:pt idx="0">
                  <c:v>0.9600339225475939</c:v>
                </c:pt>
                <c:pt idx="1">
                  <c:v>0.96005860213896332</c:v>
                </c:pt>
                <c:pt idx="2">
                  <c:v>0.96008299430799626</c:v>
                </c:pt>
                <c:pt idx="3">
                  <c:v>0.96010710405581112</c:v>
                </c:pt>
                <c:pt idx="4">
                  <c:v>0.96013093626798429</c:v>
                </c:pt>
                <c:pt idx="5">
                  <c:v>0.96015449571787181</c:v>
                </c:pt>
                <c:pt idx="6">
                  <c:v>0.96017778706981816</c:v>
                </c:pt>
                <c:pt idx="7">
                  <c:v>0.96020081488225428</c:v>
                </c:pt>
                <c:pt idx="8">
                  <c:v>0.96022358361069182</c:v>
                </c:pt>
                <c:pt idx="9">
                  <c:v>0.96024609761061452</c:v>
                </c:pt>
                <c:pt idx="10">
                  <c:v>0.96026836114027381</c:v>
                </c:pt>
                <c:pt idx="11">
                  <c:v>0.96029037836339104</c:v>
                </c:pt>
                <c:pt idx="12">
                  <c:v>0.96031215335176912</c:v>
                </c:pt>
                <c:pt idx="13">
                  <c:v>0.96033369008781866</c:v>
                </c:pt>
                <c:pt idx="14">
                  <c:v>0.96035499246700118</c:v>
                </c:pt>
                <c:pt idx="15">
                  <c:v>0.96037606430019185</c:v>
                </c:pt>
                <c:pt idx="16">
                  <c:v>0.96039690931596655</c:v>
                </c:pt>
                <c:pt idx="17">
                  <c:v>0.96041753116281381</c:v>
                </c:pt>
                <c:pt idx="18">
                  <c:v>0.96043793341127714</c:v>
                </c:pt>
                <c:pt idx="19">
                  <c:v>0.96045811955602733</c:v>
                </c:pt>
                <c:pt idx="20">
                  <c:v>0.96047809301787013</c:v>
                </c:pt>
                <c:pt idx="21">
                  <c:v>0.96049785714569014</c:v>
                </c:pt>
                <c:pt idx="22">
                  <c:v>0.96051741521833278</c:v>
                </c:pt>
                <c:pt idx="23">
                  <c:v>0.96053677044642871</c:v>
                </c:pt>
                <c:pt idx="24">
                  <c:v>0.96055592597416062</c:v>
                </c:pt>
                <c:pt idx="25">
                  <c:v>0.96057488488097531</c:v>
                </c:pt>
                <c:pt idx="26">
                  <c:v>0.96059365018324328</c:v>
                </c:pt>
                <c:pt idx="27">
                  <c:v>0.96061222483586761</c:v>
                </c:pt>
                <c:pt idx="28">
                  <c:v>0.96063061173384368</c:v>
                </c:pt>
                <c:pt idx="29">
                  <c:v>0.96064881371377109</c:v>
                </c:pt>
                <c:pt idx="30">
                  <c:v>0.96066683355532068</c:v>
                </c:pt>
                <c:pt idx="31">
                  <c:v>0.96068467398265756</c:v>
                </c:pt>
                <c:pt idx="32">
                  <c:v>0.96070233766582047</c:v>
                </c:pt>
                <c:pt idx="33">
                  <c:v>0.96071982722206184</c:v>
                </c:pt>
                <c:pt idx="34">
                  <c:v>0.96073714521714682</c:v>
                </c:pt>
                <c:pt idx="35">
                  <c:v>0.96075429416661484</c:v>
                </c:pt>
                <c:pt idx="36">
                  <c:v>0.96077127653700356</c:v>
                </c:pt>
                <c:pt idx="37">
                  <c:v>0.96078809474703841</c:v>
                </c:pt>
                <c:pt idx="38">
                  <c:v>0.96080475116878594</c:v>
                </c:pt>
                <c:pt idx="39">
                  <c:v>0.96082124812877556</c:v>
                </c:pt>
                <c:pt idx="40">
                  <c:v>0.96083758790908735</c:v>
                </c:pt>
                <c:pt idx="41">
                  <c:v>0.96085377274841055</c:v>
                </c:pt>
                <c:pt idx="42">
                  <c:v>0.96086980484307072</c:v>
                </c:pt>
                <c:pt idx="43">
                  <c:v>0.96088568634802796</c:v>
                </c:pt>
                <c:pt idx="44">
                  <c:v>0.96090141937784768</c:v>
                </c:pt>
                <c:pt idx="45">
                  <c:v>0.96091700600764329</c:v>
                </c:pt>
                <c:pt idx="46">
                  <c:v>0.96093244827399338</c:v>
                </c:pt>
                <c:pt idx="47">
                  <c:v>0.96094774817583251</c:v>
                </c:pt>
                <c:pt idx="48">
                  <c:v>0.96096290767531833</c:v>
                </c:pt>
                <c:pt idx="49">
                  <c:v>0.96097792869867404</c:v>
                </c:pt>
                <c:pt idx="50">
                  <c:v>0.96099281313700846</c:v>
                </c:pt>
                <c:pt idx="51">
                  <c:v>0.96100756284711297</c:v>
                </c:pt>
                <c:pt idx="52">
                  <c:v>0.96102217965223768</c:v>
                </c:pt>
                <c:pt idx="53">
                  <c:v>0.96103666534284549</c:v>
                </c:pt>
                <c:pt idx="54">
                  <c:v>0.96105102167734713</c:v>
                </c:pt>
                <c:pt idx="55">
                  <c:v>0.96106525038281587</c:v>
                </c:pt>
                <c:pt idx="56">
                  <c:v>0.96107935315568283</c:v>
                </c:pt>
                <c:pt idx="57">
                  <c:v>0.9610933316624144</c:v>
                </c:pt>
                <c:pt idx="58">
                  <c:v>0.96110718754017177</c:v>
                </c:pt>
                <c:pt idx="59">
                  <c:v>0.96112092239745284</c:v>
                </c:pt>
                <c:pt idx="60">
                  <c:v>0.96113453781471692</c:v>
                </c:pt>
                <c:pt idx="61">
                  <c:v>0.96114803534499438</c:v>
                </c:pt>
                <c:pt idx="62">
                  <c:v>0.96116141651447917</c:v>
                </c:pt>
                <c:pt idx="63">
                  <c:v>0.96117468282310636</c:v>
                </c:pt>
                <c:pt idx="64">
                  <c:v>0.96118783574511568</c:v>
                </c:pt>
                <c:pt idx="65">
                  <c:v>0.96120087672959942</c:v>
                </c:pt>
                <c:pt idx="66">
                  <c:v>0.96121380720103677</c:v>
                </c:pt>
                <c:pt idx="67">
                  <c:v>0.96122662855981522</c:v>
                </c:pt>
                <c:pt idx="68">
                  <c:v>0.96123934218273732</c:v>
                </c:pt>
                <c:pt idx="69">
                  <c:v>0.96125194942351655</c:v>
                </c:pt>
                <c:pt idx="70">
                  <c:v>0.96126445161325902</c:v>
                </c:pt>
                <c:pt idx="71">
                  <c:v>0.96127685006093422</c:v>
                </c:pt>
                <c:pt idx="72">
                  <c:v>0.96128914605383342</c:v>
                </c:pt>
                <c:pt idx="73">
                  <c:v>0.96130134085801744</c:v>
                </c:pt>
                <c:pt idx="74">
                  <c:v>0.96131343571875227</c:v>
                </c:pt>
                <c:pt idx="75">
                  <c:v>0.96132543186093544</c:v>
                </c:pt>
                <c:pt idx="76">
                  <c:v>0.9613373304895102</c:v>
                </c:pt>
                <c:pt idx="77">
                  <c:v>0.96134913278987144</c:v>
                </c:pt>
                <c:pt idx="78">
                  <c:v>0.96136083992826038</c:v>
                </c:pt>
                <c:pt idx="79">
                  <c:v>0.96137245305215013</c:v>
                </c:pt>
                <c:pt idx="80">
                  <c:v>0.96138397329062242</c:v>
                </c:pt>
                <c:pt idx="81">
                  <c:v>0.96139540175473448</c:v>
                </c:pt>
                <c:pt idx="82">
                  <c:v>0.96140673953787792</c:v>
                </c:pt>
                <c:pt idx="83">
                  <c:v>0.96141798771612852</c:v>
                </c:pt>
                <c:pt idx="84">
                  <c:v>0.96022250274147347</c:v>
                </c:pt>
                <c:pt idx="85">
                  <c:v>0.9600137634292023</c:v>
                </c:pt>
                <c:pt idx="86">
                  <c:v>0.95980766112637039</c:v>
                </c:pt>
                <c:pt idx="87">
                  <c:v>0.95960413454340843</c:v>
                </c:pt>
                <c:pt idx="88">
                  <c:v>0.95940312472158196</c:v>
                </c:pt>
                <c:pt idx="89">
                  <c:v>0.95920457490643785</c:v>
                </c:pt>
                <c:pt idx="90">
                  <c:v>0.95900843043013062</c:v>
                </c:pt>
                <c:pt idx="91">
                  <c:v>0.95881463860186977</c:v>
                </c:pt>
                <c:pt idx="92">
                  <c:v>0.95862314860580888</c:v>
                </c:pt>
                <c:pt idx="93">
                  <c:v>0.95843391140576195</c:v>
                </c:pt>
                <c:pt idx="94">
                  <c:v>0.95824687965619293</c:v>
                </c:pt>
                <c:pt idx="95">
                  <c:v>0.95806200761897431</c:v>
                </c:pt>
                <c:pt idx="96">
                  <c:v>0.95787925108546146</c:v>
                </c:pt>
                <c:pt idx="97">
                  <c:v>0.95769856730346858</c:v>
                </c:pt>
                <c:pt idx="98">
                  <c:v>0.95751991490877064</c:v>
                </c:pt>
                <c:pt idx="99">
                  <c:v>0.95734325386078944</c:v>
                </c:pt>
                <c:pt idx="100">
                  <c:v>0.9571685453821529</c:v>
                </c:pt>
                <c:pt idx="101">
                  <c:v>0.95699575190184094</c:v>
                </c:pt>
                <c:pt idx="102">
                  <c:v>0.95682483700166132</c:v>
                </c:pt>
                <c:pt idx="103">
                  <c:v>0.95665576536581343</c:v>
                </c:pt>
                <c:pt idx="104">
                  <c:v>0.95648850273332597</c:v>
                </c:pt>
                <c:pt idx="105">
                  <c:v>0.95632301585316593</c:v>
                </c:pt>
                <c:pt idx="106">
                  <c:v>0.95615927244183596</c:v>
                </c:pt>
                <c:pt idx="107">
                  <c:v>0.95599724114329221</c:v>
                </c:pt>
                <c:pt idx="108">
                  <c:v>0.95583689149102624</c:v>
                </c:pt>
                <c:pt idx="109">
                  <c:v>0.9556781938721679</c:v>
                </c:pt>
                <c:pt idx="110">
                  <c:v>0.95552111949347818</c:v>
                </c:pt>
                <c:pt idx="111">
                  <c:v>0.95536564034910876</c:v>
                </c:pt>
                <c:pt idx="112">
                  <c:v>0.95521172919001684</c:v>
                </c:pt>
                <c:pt idx="113">
                  <c:v>0.95505935949493059</c:v>
                </c:pt>
                <c:pt idx="114">
                  <c:v>0.95490850544276851</c:v>
                </c:pt>
                <c:pt idx="115">
                  <c:v>0.95475914188642319</c:v>
                </c:pt>
                <c:pt idx="116">
                  <c:v>0.95461124432782796</c:v>
                </c:pt>
                <c:pt idx="117">
                  <c:v>0.95446478889422715</c:v>
                </c:pt>
                <c:pt idx="118">
                  <c:v>0.95431975231558053</c:v>
                </c:pt>
                <c:pt idx="119">
                  <c:v>0.95417611190303375</c:v>
                </c:pt>
                <c:pt idx="120">
                  <c:v>0.95403384552839421</c:v>
                </c:pt>
                <c:pt idx="121">
                  <c:v>0.95389293160455391</c:v>
                </c:pt>
                <c:pt idx="122">
                  <c:v>0.95375334906680498</c:v>
                </c:pt>
                <c:pt idx="123">
                  <c:v>0.95361507735499962</c:v>
                </c:pt>
                <c:pt idx="124">
                  <c:v>0.95347809639650505</c:v>
                </c:pt>
                <c:pt idx="125">
                  <c:v>0.95334238658991188</c:v>
                </c:pt>
                <c:pt idx="126">
                  <c:v>0.93141647575925213</c:v>
                </c:pt>
                <c:pt idx="127">
                  <c:v>0.93122568399308492</c:v>
                </c:pt>
                <c:pt idx="128">
                  <c:v>0.93103665676459135</c:v>
                </c:pt>
                <c:pt idx="129">
                  <c:v>0.93084936781839867</c:v>
                </c:pt>
                <c:pt idx="130">
                  <c:v>0.93066379149070888</c:v>
                </c:pt>
                <c:pt idx="131">
                  <c:v>0.93047990269066649</c:v>
                </c:pt>
                <c:pt idx="132">
                  <c:v>0.93029767688249265</c:v>
                </c:pt>
                <c:pt idx="133">
                  <c:v>0.93011709006834409</c:v>
                </c:pt>
                <c:pt idx="134">
                  <c:v>0.92993811877186316</c:v>
                </c:pt>
                <c:pt idx="135">
                  <c:v>0.92976074002238274</c:v>
                </c:pt>
                <c:pt idx="136">
                  <c:v>0.9295849313397555</c:v>
                </c:pt>
                <c:pt idx="137">
                  <c:v>0.92941067071977457</c:v>
                </c:pt>
                <c:pt idx="138">
                  <c:v>0.92923793662016063</c:v>
                </c:pt>
                <c:pt idx="139">
                  <c:v>0.92906670794708512</c:v>
                </c:pt>
                <c:pt idx="140">
                  <c:v>0.9288969640422059</c:v>
                </c:pt>
                <c:pt idx="141">
                  <c:v>0.92872868467019076</c:v>
                </c:pt>
                <c:pt idx="142">
                  <c:v>0.95121281116659384</c:v>
                </c:pt>
                <c:pt idx="143">
                  <c:v>0.95109708618699196</c:v>
                </c:pt>
                <c:pt idx="144">
                  <c:v>0.95098233214887606</c:v>
                </c:pt>
                <c:pt idx="145">
                  <c:v>0.95086853632268509</c:v>
                </c:pt>
                <c:pt idx="146">
                  <c:v>0.95075568622738071</c:v>
                </c:pt>
                <c:pt idx="147">
                  <c:v>0.95064376962371855</c:v>
                </c:pt>
                <c:pt idx="148">
                  <c:v>0.95053277450775508</c:v>
                </c:pt>
                <c:pt idx="149">
                  <c:v>0.9504226891045835</c:v>
                </c:pt>
                <c:pt idx="150">
                  <c:v>0.9503135018622858</c:v>
                </c:pt>
                <c:pt idx="151">
                  <c:v>0.95020520144609322</c:v>
                </c:pt>
                <c:pt idx="152">
                  <c:v>0.95009777673274587</c:v>
                </c:pt>
                <c:pt idx="153">
                  <c:v>0.94999121680504284</c:v>
                </c:pt>
                <c:pt idx="154">
                  <c:v>0.94988551094657547</c:v>
                </c:pt>
                <c:pt idx="155">
                  <c:v>0.94978064863663525</c:v>
                </c:pt>
                <c:pt idx="156">
                  <c:v>0.94967661954529048</c:v>
                </c:pt>
                <c:pt idx="157">
                  <c:v>0.94957341352862334</c:v>
                </c:pt>
                <c:pt idx="158">
                  <c:v>0.94947102062412159</c:v>
                </c:pt>
                <c:pt idx="159">
                  <c:v>0.94936943104621896</c:v>
                </c:pt>
                <c:pt idx="160">
                  <c:v>0.94926863518197802</c:v>
                </c:pt>
                <c:pt idx="161">
                  <c:v>0.94916862358690934</c:v>
                </c:pt>
                <c:pt idx="162">
                  <c:v>0.94906938698092291</c:v>
                </c:pt>
                <c:pt idx="163">
                  <c:v>0.94897091624440522</c:v>
                </c:pt>
                <c:pt idx="164">
                  <c:v>0.94887320241441786</c:v>
                </c:pt>
                <c:pt idx="165">
                  <c:v>0.94877623668101352</c:v>
                </c:pt>
                <c:pt idx="166">
                  <c:v>0.94868001038366356</c:v>
                </c:pt>
                <c:pt idx="167">
                  <c:v>0.94858451500779428</c:v>
                </c:pt>
                <c:pt idx="168">
                  <c:v>0.94848974218142723</c:v>
                </c:pt>
                <c:pt idx="169">
                  <c:v>0.94839568367191884</c:v>
                </c:pt>
                <c:pt idx="170">
                  <c:v>0.94830233138279851</c:v>
                </c:pt>
                <c:pt idx="171">
                  <c:v>0.94820967735069683</c:v>
                </c:pt>
                <c:pt idx="172">
                  <c:v>0.94811771374236653</c:v>
                </c:pt>
                <c:pt idx="173">
                  <c:v>0.948026432851787</c:v>
                </c:pt>
                <c:pt idx="174">
                  <c:v>0.94793582709735402</c:v>
                </c:pt>
                <c:pt idx="175">
                  <c:v>0.94784588901914879</c:v>
                </c:pt>
                <c:pt idx="176">
                  <c:v>0.92362983502233831</c:v>
                </c:pt>
                <c:pt idx="177">
                  <c:v>0.92350358565507329</c:v>
                </c:pt>
                <c:pt idx="178">
                  <c:v>0.92337826732561223</c:v>
                </c:pt>
                <c:pt idx="179">
                  <c:v>0.92325386982771518</c:v>
                </c:pt>
                <c:pt idx="180">
                  <c:v>0.92313038311573792</c:v>
                </c:pt>
                <c:pt idx="181">
                  <c:v>0.92300779730122184</c:v>
                </c:pt>
                <c:pt idx="182">
                  <c:v>0.9228861026495756</c:v>
                </c:pt>
                <c:pt idx="183">
                  <c:v>0.92276528957684822</c:v>
                </c:pt>
                <c:pt idx="184">
                  <c:v>0.92264534864658776</c:v>
                </c:pt>
                <c:pt idx="185">
                  <c:v>0.9225262705667856</c:v>
                </c:pt>
                <c:pt idx="186">
                  <c:v>0.92240804618690064</c:v>
                </c:pt>
                <c:pt idx="187">
                  <c:v>0.92229066649496316</c:v>
                </c:pt>
                <c:pt idx="188">
                  <c:v>0.92217412261475429</c:v>
                </c:pt>
                <c:pt idx="189">
                  <c:v>0.9220584058030592</c:v>
                </c:pt>
                <c:pt idx="190">
                  <c:v>0.92194350744699183</c:v>
                </c:pt>
                <c:pt idx="191">
                  <c:v>0.92182941906138782</c:v>
                </c:pt>
                <c:pt idx="192">
                  <c:v>0.92171613228626548</c:v>
                </c:pt>
                <c:pt idx="193">
                  <c:v>0.92160363888434982</c:v>
                </c:pt>
                <c:pt idx="194">
                  <c:v>0.92149193073866109</c:v>
                </c:pt>
                <c:pt idx="195">
                  <c:v>0.92138099985016242</c:v>
                </c:pt>
                <c:pt idx="196">
                  <c:v>0.92127083833546719</c:v>
                </c:pt>
                <c:pt idx="197">
                  <c:v>0.92116143842460274</c:v>
                </c:pt>
                <c:pt idx="198">
                  <c:v>0.92105279245883032</c:v>
                </c:pt>
                <c:pt idx="199">
                  <c:v>0.92094489288851755</c:v>
                </c:pt>
                <c:pt idx="200">
                  <c:v>0.92083773227106369</c:v>
                </c:pt>
                <c:pt idx="201">
                  <c:v>0.92073130326887442</c:v>
                </c:pt>
                <c:pt idx="202">
                  <c:v>0.92062559864738658</c:v>
                </c:pt>
                <c:pt idx="203">
                  <c:v>0.92052061127313944</c:v>
                </c:pt>
                <c:pt idx="204">
                  <c:v>0.9204163341118925</c:v>
                </c:pt>
                <c:pt idx="205">
                  <c:v>0.92031276022678754</c:v>
                </c:pt>
                <c:pt idx="206">
                  <c:v>0.92020988277655491</c:v>
                </c:pt>
                <c:pt idx="207">
                  <c:v>0.92010769501376077</c:v>
                </c:pt>
                <c:pt idx="208">
                  <c:v>0.92000619028309638</c:v>
                </c:pt>
                <c:pt idx="209">
                  <c:v>0.91990536201970607</c:v>
                </c:pt>
                <c:pt idx="210">
                  <c:v>0.91980520374755481</c:v>
                </c:pt>
                <c:pt idx="211">
                  <c:v>0.91970570907783233</c:v>
                </c:pt>
                <c:pt idx="212">
                  <c:v>0.91960687170739441</c:v>
                </c:pt>
                <c:pt idx="213">
                  <c:v>0.91950868541723962</c:v>
                </c:pt>
                <c:pt idx="214">
                  <c:v>0.91941114407101965</c:v>
                </c:pt>
                <c:pt idx="215">
                  <c:v>0.9193142416135841</c:v>
                </c:pt>
                <c:pt idx="216">
                  <c:v>0.91921797206955713</c:v>
                </c:pt>
                <c:pt idx="217">
                  <c:v>0.91912232954194639</c:v>
                </c:pt>
                <c:pt idx="218">
                  <c:v>0.91902730821078205</c:v>
                </c:pt>
                <c:pt idx="219">
                  <c:v>0.91893290233178671</c:v>
                </c:pt>
                <c:pt idx="220">
                  <c:v>0.91883910623507314</c:v>
                </c:pt>
                <c:pt idx="221">
                  <c:v>0.91874591432387198</c:v>
                </c:pt>
                <c:pt idx="222">
                  <c:v>0.91865332107328568</c:v>
                </c:pt>
                <c:pt idx="223">
                  <c:v>0.91856132102907007</c:v>
                </c:pt>
                <c:pt idx="224">
                  <c:v>0.91846990880644197</c:v>
                </c:pt>
                <c:pt idx="225">
                  <c:v>0.91837907908891214</c:v>
                </c:pt>
                <c:pt idx="226">
                  <c:v>0.91628337283921735</c:v>
                </c:pt>
                <c:pt idx="227">
                  <c:v>0.91447970921281574</c:v>
                </c:pt>
                <c:pt idx="228">
                  <c:v>0.91291505948497675</c:v>
                </c:pt>
                <c:pt idx="229">
                  <c:v>0.91154880257885029</c:v>
                </c:pt>
                <c:pt idx="230">
                  <c:v>0.91034920309129419</c:v>
                </c:pt>
                <c:pt idx="231">
                  <c:v>0.90929105343530969</c:v>
                </c:pt>
                <c:pt idx="232">
                  <c:v>0.90835404493963756</c:v>
                </c:pt>
                <c:pt idx="233">
                  <c:v>0.90752161272088427</c:v>
                </c:pt>
                <c:pt idx="234">
                  <c:v>0.90678009815739069</c:v>
                </c:pt>
                <c:pt idx="235">
                  <c:v>0.90611812992816831</c:v>
                </c:pt>
                <c:pt idx="236">
                  <c:v>0.90552615889025667</c:v>
                </c:pt>
                <c:pt idx="237">
                  <c:v>0.90499610338150005</c:v>
                </c:pt>
                <c:pt idx="238">
                  <c:v>0.90452107516748337</c:v>
                </c:pt>
                <c:pt idx="239">
                  <c:v>0.90409516519391797</c:v>
                </c:pt>
                <c:pt idx="240">
                  <c:v>0.90371327430443793</c:v>
                </c:pt>
                <c:pt idx="241">
                  <c:v>0.90337097818808909</c:v>
                </c:pt>
                <c:pt idx="242">
                  <c:v>0.90306441867910026</c:v>
                </c:pt>
                <c:pt idx="243">
                  <c:v>0.90279021555404426</c:v>
                </c:pt>
                <c:pt idx="244">
                  <c:v>0.90254539442342641</c:v>
                </c:pt>
                <c:pt idx="245">
                  <c:v>0.90232732737084664</c:v>
                </c:pt>
                <c:pt idx="246">
                  <c:v>0.9021336837703765</c:v>
                </c:pt>
                <c:pt idx="247">
                  <c:v>0.90196238929156514</c:v>
                </c:pt>
                <c:pt idx="248">
                  <c:v>0.90181159153674495</c:v>
                </c:pt>
                <c:pt idx="249">
                  <c:v>0.9016796310857671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'51285_Duty'!$AB$128</c:f>
              <c:strCache>
                <c:ptCount val="1"/>
                <c:pt idx="0">
                  <c:v>Duty_51285_400k (typ)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'51285_Duty'!$B$129:$B$378</c:f>
              <c:numCache>
                <c:formatCode>0.00_);[Red]\(0.00\)</c:formatCode>
                <c:ptCount val="250"/>
                <c:pt idx="0">
                  <c:v>3.5</c:v>
                </c:pt>
                <c:pt idx="1">
                  <c:v>3.52</c:v>
                </c:pt>
                <c:pt idx="2">
                  <c:v>3.54</c:v>
                </c:pt>
                <c:pt idx="3">
                  <c:v>3.56</c:v>
                </c:pt>
                <c:pt idx="4">
                  <c:v>3.58</c:v>
                </c:pt>
                <c:pt idx="5">
                  <c:v>3.6</c:v>
                </c:pt>
                <c:pt idx="6">
                  <c:v>3.62</c:v>
                </c:pt>
                <c:pt idx="7">
                  <c:v>3.64</c:v>
                </c:pt>
                <c:pt idx="8">
                  <c:v>3.66</c:v>
                </c:pt>
                <c:pt idx="9">
                  <c:v>3.68</c:v>
                </c:pt>
                <c:pt idx="10">
                  <c:v>3.7</c:v>
                </c:pt>
                <c:pt idx="11">
                  <c:v>3.72</c:v>
                </c:pt>
                <c:pt idx="12">
                  <c:v>3.74</c:v>
                </c:pt>
                <c:pt idx="13">
                  <c:v>3.7600000000000002</c:v>
                </c:pt>
                <c:pt idx="14">
                  <c:v>3.7800000000000002</c:v>
                </c:pt>
                <c:pt idx="15">
                  <c:v>3.8000000000000003</c:v>
                </c:pt>
                <c:pt idx="16">
                  <c:v>3.8200000000000003</c:v>
                </c:pt>
                <c:pt idx="17">
                  <c:v>3.8400000000000003</c:v>
                </c:pt>
                <c:pt idx="18">
                  <c:v>3.8600000000000003</c:v>
                </c:pt>
                <c:pt idx="19">
                  <c:v>3.8800000000000003</c:v>
                </c:pt>
                <c:pt idx="20">
                  <c:v>3.9000000000000004</c:v>
                </c:pt>
                <c:pt idx="21">
                  <c:v>3.9200000000000004</c:v>
                </c:pt>
                <c:pt idx="22">
                  <c:v>3.9400000000000004</c:v>
                </c:pt>
                <c:pt idx="23">
                  <c:v>3.9600000000000004</c:v>
                </c:pt>
                <c:pt idx="24">
                  <c:v>3.9800000000000004</c:v>
                </c:pt>
                <c:pt idx="25">
                  <c:v>4</c:v>
                </c:pt>
                <c:pt idx="26">
                  <c:v>4.0199999999999996</c:v>
                </c:pt>
                <c:pt idx="27">
                  <c:v>4.0399999999999991</c:v>
                </c:pt>
                <c:pt idx="28">
                  <c:v>4.0599999999999987</c:v>
                </c:pt>
                <c:pt idx="29">
                  <c:v>4.0799999999999983</c:v>
                </c:pt>
                <c:pt idx="30">
                  <c:v>4.0999999999999979</c:v>
                </c:pt>
                <c:pt idx="31">
                  <c:v>4.1199999999999974</c:v>
                </c:pt>
                <c:pt idx="32">
                  <c:v>4.139999999999997</c:v>
                </c:pt>
                <c:pt idx="33">
                  <c:v>4.1599999999999966</c:v>
                </c:pt>
                <c:pt idx="34">
                  <c:v>4.1799999999999962</c:v>
                </c:pt>
                <c:pt idx="35">
                  <c:v>4.1999999999999957</c:v>
                </c:pt>
                <c:pt idx="36">
                  <c:v>4.2199999999999953</c:v>
                </c:pt>
                <c:pt idx="37">
                  <c:v>4.2399999999999949</c:v>
                </c:pt>
                <c:pt idx="38">
                  <c:v>4.2599999999999945</c:v>
                </c:pt>
                <c:pt idx="39">
                  <c:v>4.279999999999994</c:v>
                </c:pt>
                <c:pt idx="40">
                  <c:v>4.2999999999999936</c:v>
                </c:pt>
                <c:pt idx="41">
                  <c:v>4.3199999999999932</c:v>
                </c:pt>
                <c:pt idx="42">
                  <c:v>4.3399999999999928</c:v>
                </c:pt>
                <c:pt idx="43">
                  <c:v>4.3599999999999923</c:v>
                </c:pt>
                <c:pt idx="44">
                  <c:v>4.3799999999999919</c:v>
                </c:pt>
                <c:pt idx="45">
                  <c:v>4.3999999999999915</c:v>
                </c:pt>
                <c:pt idx="46">
                  <c:v>4.419999999999991</c:v>
                </c:pt>
                <c:pt idx="47">
                  <c:v>4.4399999999999906</c:v>
                </c:pt>
                <c:pt idx="48">
                  <c:v>4.4599999999999902</c:v>
                </c:pt>
                <c:pt idx="49">
                  <c:v>4.4799999999999898</c:v>
                </c:pt>
                <c:pt idx="50">
                  <c:v>4.4999999999999893</c:v>
                </c:pt>
                <c:pt idx="51">
                  <c:v>4.5199999999999889</c:v>
                </c:pt>
                <c:pt idx="52">
                  <c:v>4.5399999999999885</c:v>
                </c:pt>
                <c:pt idx="53">
                  <c:v>4.5599999999999881</c:v>
                </c:pt>
                <c:pt idx="54">
                  <c:v>4.5799999999999876</c:v>
                </c:pt>
                <c:pt idx="55">
                  <c:v>4.5999999999999872</c:v>
                </c:pt>
                <c:pt idx="56">
                  <c:v>4.6199999999999868</c:v>
                </c:pt>
                <c:pt idx="57">
                  <c:v>4.6399999999999864</c:v>
                </c:pt>
                <c:pt idx="58">
                  <c:v>4.6599999999999859</c:v>
                </c:pt>
                <c:pt idx="59">
                  <c:v>4.6799999999999855</c:v>
                </c:pt>
                <c:pt idx="60">
                  <c:v>4.6999999999999851</c:v>
                </c:pt>
                <c:pt idx="61">
                  <c:v>4.7199999999999847</c:v>
                </c:pt>
                <c:pt idx="62">
                  <c:v>4.7399999999999842</c:v>
                </c:pt>
                <c:pt idx="63">
                  <c:v>4.7599999999999838</c:v>
                </c:pt>
                <c:pt idx="64">
                  <c:v>4.7799999999999834</c:v>
                </c:pt>
                <c:pt idx="65">
                  <c:v>4.7999999999999829</c:v>
                </c:pt>
                <c:pt idx="66">
                  <c:v>4.8199999999999825</c:v>
                </c:pt>
                <c:pt idx="67">
                  <c:v>4.8399999999999821</c:v>
                </c:pt>
                <c:pt idx="68">
                  <c:v>4.8599999999999817</c:v>
                </c:pt>
                <c:pt idx="69">
                  <c:v>4.8799999999999812</c:v>
                </c:pt>
                <c:pt idx="70">
                  <c:v>4.8999999999999808</c:v>
                </c:pt>
                <c:pt idx="71">
                  <c:v>4.9199999999999804</c:v>
                </c:pt>
                <c:pt idx="72">
                  <c:v>4.93999999999998</c:v>
                </c:pt>
                <c:pt idx="73">
                  <c:v>4.9599999999999795</c:v>
                </c:pt>
                <c:pt idx="74">
                  <c:v>4.9799999999999791</c:v>
                </c:pt>
                <c:pt idx="75">
                  <c:v>4.9999999999999787</c:v>
                </c:pt>
                <c:pt idx="76">
                  <c:v>5.0199999999999783</c:v>
                </c:pt>
                <c:pt idx="77">
                  <c:v>5.0399999999999778</c:v>
                </c:pt>
                <c:pt idx="78">
                  <c:v>5.0599999999999774</c:v>
                </c:pt>
                <c:pt idx="79">
                  <c:v>5.079999999999977</c:v>
                </c:pt>
                <c:pt idx="80">
                  <c:v>5.0999999999999766</c:v>
                </c:pt>
                <c:pt idx="81">
                  <c:v>5.1199999999999761</c:v>
                </c:pt>
                <c:pt idx="82">
                  <c:v>5.1399999999999757</c:v>
                </c:pt>
                <c:pt idx="83">
                  <c:v>5.1599999999999753</c:v>
                </c:pt>
                <c:pt idx="84">
                  <c:v>5.1799999999999748</c:v>
                </c:pt>
                <c:pt idx="85">
                  <c:v>5.1999999999999744</c:v>
                </c:pt>
                <c:pt idx="86">
                  <c:v>5.219999999999974</c:v>
                </c:pt>
                <c:pt idx="87">
                  <c:v>5.2399999999999736</c:v>
                </c:pt>
                <c:pt idx="88">
                  <c:v>5.2599999999999731</c:v>
                </c:pt>
                <c:pt idx="89">
                  <c:v>5.2799999999999727</c:v>
                </c:pt>
                <c:pt idx="90">
                  <c:v>5.2999999999999723</c:v>
                </c:pt>
                <c:pt idx="91">
                  <c:v>5.3199999999999719</c:v>
                </c:pt>
                <c:pt idx="92">
                  <c:v>5.3399999999999714</c:v>
                </c:pt>
                <c:pt idx="93">
                  <c:v>5.359999999999971</c:v>
                </c:pt>
                <c:pt idx="94">
                  <c:v>5.3799999999999706</c:v>
                </c:pt>
                <c:pt idx="95">
                  <c:v>5.3999999999999702</c:v>
                </c:pt>
                <c:pt idx="96">
                  <c:v>5.4199999999999697</c:v>
                </c:pt>
                <c:pt idx="97">
                  <c:v>5.4399999999999693</c:v>
                </c:pt>
                <c:pt idx="98">
                  <c:v>5.4599999999999689</c:v>
                </c:pt>
                <c:pt idx="99">
                  <c:v>5.4799999999999685</c:v>
                </c:pt>
                <c:pt idx="100">
                  <c:v>5.499999999999968</c:v>
                </c:pt>
                <c:pt idx="101">
                  <c:v>5.5199999999999676</c:v>
                </c:pt>
                <c:pt idx="102">
                  <c:v>5.5399999999999672</c:v>
                </c:pt>
                <c:pt idx="103">
                  <c:v>5.5599999999999667</c:v>
                </c:pt>
                <c:pt idx="104">
                  <c:v>5.5799999999999663</c:v>
                </c:pt>
                <c:pt idx="105">
                  <c:v>5.5999999999999659</c:v>
                </c:pt>
                <c:pt idx="106">
                  <c:v>5.6199999999999655</c:v>
                </c:pt>
                <c:pt idx="107">
                  <c:v>5.639999999999965</c:v>
                </c:pt>
                <c:pt idx="108">
                  <c:v>5.6599999999999646</c:v>
                </c:pt>
                <c:pt idx="109">
                  <c:v>5.6799999999999642</c:v>
                </c:pt>
                <c:pt idx="110">
                  <c:v>5.6999999999999638</c:v>
                </c:pt>
                <c:pt idx="111">
                  <c:v>5.7199999999999633</c:v>
                </c:pt>
                <c:pt idx="112">
                  <c:v>5.7399999999999629</c:v>
                </c:pt>
                <c:pt idx="113">
                  <c:v>5.7599999999999625</c:v>
                </c:pt>
                <c:pt idx="114">
                  <c:v>5.7799999999999621</c:v>
                </c:pt>
                <c:pt idx="115">
                  <c:v>5.7999999999999616</c:v>
                </c:pt>
                <c:pt idx="116">
                  <c:v>5.8199999999999612</c:v>
                </c:pt>
                <c:pt idx="117">
                  <c:v>5.8399999999999608</c:v>
                </c:pt>
                <c:pt idx="118">
                  <c:v>5.8599999999999604</c:v>
                </c:pt>
                <c:pt idx="119">
                  <c:v>5.8799999999999599</c:v>
                </c:pt>
                <c:pt idx="120">
                  <c:v>5.8999999999999595</c:v>
                </c:pt>
                <c:pt idx="121">
                  <c:v>5.9199999999999591</c:v>
                </c:pt>
                <c:pt idx="122">
                  <c:v>5.9399999999999586</c:v>
                </c:pt>
                <c:pt idx="123">
                  <c:v>5.9599999999999582</c:v>
                </c:pt>
                <c:pt idx="124">
                  <c:v>5.9799999999999578</c:v>
                </c:pt>
                <c:pt idx="125">
                  <c:v>5.9999999999999574</c:v>
                </c:pt>
                <c:pt idx="126">
                  <c:v>6.0199999999999569</c:v>
                </c:pt>
                <c:pt idx="127">
                  <c:v>6.0399999999999565</c:v>
                </c:pt>
                <c:pt idx="128">
                  <c:v>6.0599999999999561</c:v>
                </c:pt>
                <c:pt idx="129">
                  <c:v>6.0799999999999557</c:v>
                </c:pt>
                <c:pt idx="130">
                  <c:v>6.0999999999999552</c:v>
                </c:pt>
                <c:pt idx="131">
                  <c:v>6.1199999999999548</c:v>
                </c:pt>
                <c:pt idx="132">
                  <c:v>6.1399999999999544</c:v>
                </c:pt>
                <c:pt idx="133">
                  <c:v>6.159999999999954</c:v>
                </c:pt>
                <c:pt idx="134">
                  <c:v>6.1799999999999535</c:v>
                </c:pt>
                <c:pt idx="135">
                  <c:v>6.1999999999999531</c:v>
                </c:pt>
                <c:pt idx="136">
                  <c:v>6.2199999999999527</c:v>
                </c:pt>
                <c:pt idx="137">
                  <c:v>6.2399999999999523</c:v>
                </c:pt>
                <c:pt idx="138">
                  <c:v>6.2599999999999518</c:v>
                </c:pt>
                <c:pt idx="139">
                  <c:v>6.2799999999999514</c:v>
                </c:pt>
                <c:pt idx="140">
                  <c:v>6.299999999999951</c:v>
                </c:pt>
                <c:pt idx="141">
                  <c:v>6.3199999999999505</c:v>
                </c:pt>
                <c:pt idx="142">
                  <c:v>6.3399999999999501</c:v>
                </c:pt>
                <c:pt idx="143">
                  <c:v>6.3599999999999497</c:v>
                </c:pt>
                <c:pt idx="144">
                  <c:v>6.3799999999999493</c:v>
                </c:pt>
                <c:pt idx="145">
                  <c:v>6.3999999999999488</c:v>
                </c:pt>
                <c:pt idx="146">
                  <c:v>6.4199999999999484</c:v>
                </c:pt>
                <c:pt idx="147">
                  <c:v>6.439999999999948</c:v>
                </c:pt>
                <c:pt idx="148">
                  <c:v>6.4599999999999476</c:v>
                </c:pt>
                <c:pt idx="149">
                  <c:v>6.4799999999999471</c:v>
                </c:pt>
                <c:pt idx="150">
                  <c:v>6.4999999999999467</c:v>
                </c:pt>
                <c:pt idx="151">
                  <c:v>6.5199999999999463</c:v>
                </c:pt>
                <c:pt idx="152">
                  <c:v>6.5399999999999459</c:v>
                </c:pt>
                <c:pt idx="153">
                  <c:v>6.5599999999999454</c:v>
                </c:pt>
                <c:pt idx="154">
                  <c:v>6.579999999999945</c:v>
                </c:pt>
                <c:pt idx="155">
                  <c:v>6.5999999999999446</c:v>
                </c:pt>
                <c:pt idx="156">
                  <c:v>6.6199999999999442</c:v>
                </c:pt>
                <c:pt idx="157">
                  <c:v>6.6399999999999437</c:v>
                </c:pt>
                <c:pt idx="158">
                  <c:v>6.6599999999999433</c:v>
                </c:pt>
                <c:pt idx="159">
                  <c:v>6.6799999999999429</c:v>
                </c:pt>
                <c:pt idx="160">
                  <c:v>6.6999999999999424</c:v>
                </c:pt>
                <c:pt idx="161">
                  <c:v>6.719999999999942</c:v>
                </c:pt>
                <c:pt idx="162">
                  <c:v>6.7399999999999416</c:v>
                </c:pt>
                <c:pt idx="163">
                  <c:v>6.7599999999999412</c:v>
                </c:pt>
                <c:pt idx="164">
                  <c:v>6.7799999999999407</c:v>
                </c:pt>
                <c:pt idx="165">
                  <c:v>6.7999999999999403</c:v>
                </c:pt>
                <c:pt idx="166">
                  <c:v>6.8199999999999399</c:v>
                </c:pt>
                <c:pt idx="167">
                  <c:v>6.8399999999999395</c:v>
                </c:pt>
                <c:pt idx="168">
                  <c:v>6.859999999999939</c:v>
                </c:pt>
                <c:pt idx="169">
                  <c:v>6.8799999999999386</c:v>
                </c:pt>
                <c:pt idx="170">
                  <c:v>6.8999999999999382</c:v>
                </c:pt>
                <c:pt idx="171">
                  <c:v>6.9199999999999378</c:v>
                </c:pt>
                <c:pt idx="172">
                  <c:v>6.9399999999999373</c:v>
                </c:pt>
                <c:pt idx="173">
                  <c:v>6.9599999999999369</c:v>
                </c:pt>
                <c:pt idx="174">
                  <c:v>6.9799999999999365</c:v>
                </c:pt>
                <c:pt idx="175">
                  <c:v>6.9999999999999361</c:v>
                </c:pt>
                <c:pt idx="176">
                  <c:v>7.0199999999999356</c:v>
                </c:pt>
                <c:pt idx="177">
                  <c:v>7.0399999999999352</c:v>
                </c:pt>
                <c:pt idx="178">
                  <c:v>7.0599999999999348</c:v>
                </c:pt>
                <c:pt idx="179">
                  <c:v>7.0799999999999343</c:v>
                </c:pt>
                <c:pt idx="180">
                  <c:v>7.0999999999999339</c:v>
                </c:pt>
                <c:pt idx="181">
                  <c:v>7.1199999999999335</c:v>
                </c:pt>
                <c:pt idx="182">
                  <c:v>7.1399999999999331</c:v>
                </c:pt>
                <c:pt idx="183">
                  <c:v>7.1599999999999326</c:v>
                </c:pt>
                <c:pt idx="184">
                  <c:v>7.1799999999999322</c:v>
                </c:pt>
                <c:pt idx="185">
                  <c:v>7.1999999999999318</c:v>
                </c:pt>
                <c:pt idx="186">
                  <c:v>7.2199999999999314</c:v>
                </c:pt>
                <c:pt idx="187">
                  <c:v>7.2399999999999309</c:v>
                </c:pt>
                <c:pt idx="188">
                  <c:v>7.2599999999999305</c:v>
                </c:pt>
                <c:pt idx="189">
                  <c:v>7.2799999999999301</c:v>
                </c:pt>
                <c:pt idx="190">
                  <c:v>7.2999999999999297</c:v>
                </c:pt>
                <c:pt idx="191">
                  <c:v>7.3199999999999292</c:v>
                </c:pt>
                <c:pt idx="192">
                  <c:v>7.3399999999999288</c:v>
                </c:pt>
                <c:pt idx="193">
                  <c:v>7.3599999999999284</c:v>
                </c:pt>
                <c:pt idx="194">
                  <c:v>7.379999999999928</c:v>
                </c:pt>
                <c:pt idx="195">
                  <c:v>7.3999999999999275</c:v>
                </c:pt>
                <c:pt idx="196">
                  <c:v>7.4199999999999271</c:v>
                </c:pt>
                <c:pt idx="197">
                  <c:v>7.4399999999999267</c:v>
                </c:pt>
                <c:pt idx="198">
                  <c:v>7.4599999999999262</c:v>
                </c:pt>
                <c:pt idx="199">
                  <c:v>7.4799999999999258</c:v>
                </c:pt>
                <c:pt idx="200">
                  <c:v>7.4999999999999254</c:v>
                </c:pt>
                <c:pt idx="201">
                  <c:v>7.519999999999925</c:v>
                </c:pt>
                <c:pt idx="202">
                  <c:v>7.5399999999999245</c:v>
                </c:pt>
                <c:pt idx="203">
                  <c:v>7.5599999999999241</c:v>
                </c:pt>
                <c:pt idx="204">
                  <c:v>7.5799999999999237</c:v>
                </c:pt>
                <c:pt idx="205">
                  <c:v>7.5999999999999233</c:v>
                </c:pt>
                <c:pt idx="206">
                  <c:v>7.6199999999999228</c:v>
                </c:pt>
                <c:pt idx="207">
                  <c:v>7.6399999999999224</c:v>
                </c:pt>
                <c:pt idx="208">
                  <c:v>7.659999999999922</c:v>
                </c:pt>
                <c:pt idx="209">
                  <c:v>7.6799999999999216</c:v>
                </c:pt>
                <c:pt idx="210">
                  <c:v>7.6999999999999211</c:v>
                </c:pt>
                <c:pt idx="211">
                  <c:v>7.7199999999999207</c:v>
                </c:pt>
                <c:pt idx="212">
                  <c:v>7.7399999999999203</c:v>
                </c:pt>
                <c:pt idx="213">
                  <c:v>7.7599999999999199</c:v>
                </c:pt>
                <c:pt idx="214">
                  <c:v>7.7799999999999194</c:v>
                </c:pt>
                <c:pt idx="215">
                  <c:v>7.799999999999919</c:v>
                </c:pt>
                <c:pt idx="216">
                  <c:v>7.8199999999999186</c:v>
                </c:pt>
                <c:pt idx="217">
                  <c:v>7.8399999999999181</c:v>
                </c:pt>
                <c:pt idx="218">
                  <c:v>7.8599999999999177</c:v>
                </c:pt>
                <c:pt idx="219">
                  <c:v>7.8799999999999173</c:v>
                </c:pt>
                <c:pt idx="220">
                  <c:v>7.8999999999999169</c:v>
                </c:pt>
                <c:pt idx="221">
                  <c:v>7.9199999999999164</c:v>
                </c:pt>
                <c:pt idx="222">
                  <c:v>7.939999999999916</c:v>
                </c:pt>
                <c:pt idx="223">
                  <c:v>7.9599999999999156</c:v>
                </c:pt>
                <c:pt idx="224">
                  <c:v>7.9799999999999152</c:v>
                </c:pt>
                <c:pt idx="225">
                  <c:v>7.9999999999999147</c:v>
                </c:pt>
                <c:pt idx="226">
                  <c:v>8.4999999999999147</c:v>
                </c:pt>
                <c:pt idx="227">
                  <c:v>8.9999999999999147</c:v>
                </c:pt>
                <c:pt idx="228">
                  <c:v>9.4999999999999147</c:v>
                </c:pt>
                <c:pt idx="229">
                  <c:v>9.9999999999999147</c:v>
                </c:pt>
                <c:pt idx="230">
                  <c:v>10.499999999999915</c:v>
                </c:pt>
                <c:pt idx="231">
                  <c:v>10.999999999999915</c:v>
                </c:pt>
                <c:pt idx="232">
                  <c:v>11.499999999999915</c:v>
                </c:pt>
                <c:pt idx="233">
                  <c:v>11.999999999999915</c:v>
                </c:pt>
                <c:pt idx="234">
                  <c:v>12.499999999999915</c:v>
                </c:pt>
                <c:pt idx="235">
                  <c:v>12.999999999999915</c:v>
                </c:pt>
                <c:pt idx="236">
                  <c:v>13.499999999999915</c:v>
                </c:pt>
                <c:pt idx="237">
                  <c:v>13.999999999999915</c:v>
                </c:pt>
                <c:pt idx="238">
                  <c:v>14.499999999999915</c:v>
                </c:pt>
                <c:pt idx="239">
                  <c:v>14.999999999999915</c:v>
                </c:pt>
                <c:pt idx="240">
                  <c:v>15.499999999999915</c:v>
                </c:pt>
                <c:pt idx="241">
                  <c:v>15.999999999999915</c:v>
                </c:pt>
                <c:pt idx="242">
                  <c:v>16.499999999999915</c:v>
                </c:pt>
                <c:pt idx="243">
                  <c:v>16.999999999999915</c:v>
                </c:pt>
                <c:pt idx="244">
                  <c:v>17.499999999999915</c:v>
                </c:pt>
                <c:pt idx="245">
                  <c:v>17.999999999999915</c:v>
                </c:pt>
                <c:pt idx="246">
                  <c:v>18.499999999999915</c:v>
                </c:pt>
                <c:pt idx="247">
                  <c:v>18.999999999999915</c:v>
                </c:pt>
                <c:pt idx="248">
                  <c:v>19.499999999999915</c:v>
                </c:pt>
                <c:pt idx="249">
                  <c:v>19.999999999999915</c:v>
                </c:pt>
              </c:numCache>
            </c:numRef>
          </c:xVal>
          <c:yVal>
            <c:numRef>
              <c:f>'51285_Duty'!$AB$129:$AB$378</c:f>
              <c:numCache>
                <c:formatCode>0.00%</c:formatCode>
                <c:ptCount val="250"/>
                <c:pt idx="0">
                  <c:v>0.98626469486840607</c:v>
                </c:pt>
                <c:pt idx="1">
                  <c:v>0.98627372042448702</c:v>
                </c:pt>
                <c:pt idx="2">
                  <c:v>0.98628264171170921</c:v>
                </c:pt>
                <c:pt idx="3">
                  <c:v>0.9862914605313603</c:v>
                </c:pt>
                <c:pt idx="4">
                  <c:v>0.98630017864337882</c:v>
                </c:pt>
                <c:pt idx="5">
                  <c:v>0.98630879776753644</c:v>
                </c:pt>
                <c:pt idx="6">
                  <c:v>0.98631731958457947</c:v>
                </c:pt>
                <c:pt idx="7">
                  <c:v>0.98632574573733178</c:v>
                </c:pt>
                <c:pt idx="8">
                  <c:v>0.98633407783176064</c:v>
                </c:pt>
                <c:pt idx="9">
                  <c:v>0.98634231743800638</c:v>
                </c:pt>
                <c:pt idx="10">
                  <c:v>0.98635046609137778</c:v>
                </c:pt>
                <c:pt idx="11">
                  <c:v>0.98635852529331469</c:v>
                </c:pt>
                <c:pt idx="12">
                  <c:v>0.98636649651231878</c:v>
                </c:pt>
                <c:pt idx="13">
                  <c:v>0.98637438118485288</c:v>
                </c:pt>
                <c:pt idx="14">
                  <c:v>0.98638218071621242</c:v>
                </c:pt>
                <c:pt idx="15">
                  <c:v>0.98638989648136743</c:v>
                </c:pt>
                <c:pt idx="16">
                  <c:v>0.98639752982577755</c:v>
                </c:pt>
                <c:pt idx="17">
                  <c:v>0.98640508206618138</c:v>
                </c:pt>
                <c:pt idx="18">
                  <c:v>0.98641255449135956</c:v>
                </c:pt>
                <c:pt idx="19">
                  <c:v>0.98641994836287494</c:v>
                </c:pt>
                <c:pt idx="20">
                  <c:v>0.98642726491578814</c:v>
                </c:pt>
                <c:pt idx="21">
                  <c:v>0.9864345053593514</c:v>
                </c:pt>
                <c:pt idx="22">
                  <c:v>0.98644167087768009</c:v>
                </c:pt>
                <c:pt idx="23">
                  <c:v>0.98644876263040382</c:v>
                </c:pt>
                <c:pt idx="24">
                  <c:v>0.9864557817532974</c:v>
                </c:pt>
                <c:pt idx="25">
                  <c:v>0.9864627293588919</c:v>
                </c:pt>
                <c:pt idx="26">
                  <c:v>0.98646960653706728</c:v>
                </c:pt>
                <c:pt idx="27">
                  <c:v>0.98647641435562705</c:v>
                </c:pt>
                <c:pt idx="28">
                  <c:v>0.98648315386085528</c:v>
                </c:pt>
                <c:pt idx="29">
                  <c:v>0.98648982607805724</c:v>
                </c:pt>
                <c:pt idx="30">
                  <c:v>0.98649643201208281</c:v>
                </c:pt>
                <c:pt idx="31">
                  <c:v>0.9865029726478356</c:v>
                </c:pt>
                <c:pt idx="32">
                  <c:v>0.98650944895076575</c:v>
                </c:pt>
                <c:pt idx="33">
                  <c:v>0.98651586186734908</c:v>
                </c:pt>
                <c:pt idx="34">
                  <c:v>0.98652221232555148</c:v>
                </c:pt>
                <c:pt idx="35">
                  <c:v>0.98652850123527969</c:v>
                </c:pt>
                <c:pt idx="36">
                  <c:v>0.98653472948881993</c:v>
                </c:pt>
                <c:pt idx="37">
                  <c:v>0.98654089796126232</c:v>
                </c:pt>
                <c:pt idx="38">
                  <c:v>0.98654700751091406</c:v>
                </c:pt>
                <c:pt idx="39">
                  <c:v>0.9865530589797008</c:v>
                </c:pt>
                <c:pt idx="40">
                  <c:v>0.98655905319355575</c:v>
                </c:pt>
                <c:pt idx="41">
                  <c:v>0.98656499096279837</c:v>
                </c:pt>
                <c:pt idx="42">
                  <c:v>0.98657087308250258</c:v>
                </c:pt>
                <c:pt idx="43">
                  <c:v>0.98657670033285327</c:v>
                </c:pt>
                <c:pt idx="44">
                  <c:v>0.98658247347949468</c:v>
                </c:pt>
                <c:pt idx="45">
                  <c:v>0.9865881932738676</c:v>
                </c:pt>
                <c:pt idx="46">
                  <c:v>0.98659386045353792</c:v>
                </c:pt>
                <c:pt idx="47">
                  <c:v>0.98659947574251539</c:v>
                </c:pt>
                <c:pt idx="48">
                  <c:v>0.986605039851565</c:v>
                </c:pt>
                <c:pt idx="49">
                  <c:v>0.98661055347850812</c:v>
                </c:pt>
                <c:pt idx="50">
                  <c:v>0.98661601730851667</c:v>
                </c:pt>
                <c:pt idx="51">
                  <c:v>0.98662143201439856</c:v>
                </c:pt>
                <c:pt idx="52">
                  <c:v>0.98662679825687616</c:v>
                </c:pt>
                <c:pt idx="53">
                  <c:v>0.9866321166848564</c:v>
                </c:pt>
                <c:pt idx="54">
                  <c:v>0.98663738793569444</c:v>
                </c:pt>
                <c:pt idx="55">
                  <c:v>0.98664261263544972</c:v>
                </c:pt>
                <c:pt idx="56">
                  <c:v>0.98664779139913561</c:v>
                </c:pt>
                <c:pt idx="57">
                  <c:v>0.98665292483096212</c:v>
                </c:pt>
                <c:pt idx="58">
                  <c:v>0.98665801352457272</c:v>
                </c:pt>
                <c:pt idx="59">
                  <c:v>0.98666305806327426</c:v>
                </c:pt>
                <c:pt idx="60">
                  <c:v>0.98666805902026156</c:v>
                </c:pt>
                <c:pt idx="61">
                  <c:v>0.9866730169588358</c:v>
                </c:pt>
                <c:pt idx="62">
                  <c:v>0.98667793243261737</c:v>
                </c:pt>
                <c:pt idx="63">
                  <c:v>0.98668280598575342</c:v>
                </c:pt>
                <c:pt idx="64">
                  <c:v>0.98668763815311933</c:v>
                </c:pt>
                <c:pt idx="65">
                  <c:v>0.98669242946051627</c:v>
                </c:pt>
                <c:pt idx="66">
                  <c:v>0.98669718042486287</c:v>
                </c:pt>
                <c:pt idx="67">
                  <c:v>0.98670189155438193</c:v>
                </c:pt>
                <c:pt idx="68">
                  <c:v>0.98670656334878315</c:v>
                </c:pt>
                <c:pt idx="69">
                  <c:v>0.98671119629944071</c:v>
                </c:pt>
                <c:pt idx="70">
                  <c:v>0.98671579088956674</c:v>
                </c:pt>
                <c:pt idx="71">
                  <c:v>0.98672034759437988</c:v>
                </c:pt>
                <c:pt idx="72">
                  <c:v>0.98672486688127059</c:v>
                </c:pt>
                <c:pt idx="73">
                  <c:v>0.9867293492099618</c:v>
                </c:pt>
                <c:pt idx="74">
                  <c:v>0.98673379503266534</c:v>
                </c:pt>
                <c:pt idx="75">
                  <c:v>0.98673820479423524</c:v>
                </c:pt>
                <c:pt idx="76">
                  <c:v>0.98674257893231698</c:v>
                </c:pt>
                <c:pt idx="77">
                  <c:v>0.98674691787749291</c:v>
                </c:pt>
                <c:pt idx="78">
                  <c:v>0.98675122205342458</c:v>
                </c:pt>
                <c:pt idx="79">
                  <c:v>0.98675549187699096</c:v>
                </c:pt>
                <c:pt idx="80">
                  <c:v>0.98675972775842435</c:v>
                </c:pt>
                <c:pt idx="81">
                  <c:v>0.98676393010144214</c:v>
                </c:pt>
                <c:pt idx="82">
                  <c:v>0.98676809930337595</c:v>
                </c:pt>
                <c:pt idx="83">
                  <c:v>0.98677223575529727</c:v>
                </c:pt>
                <c:pt idx="84">
                  <c:v>0.98621931415667929</c:v>
                </c:pt>
                <c:pt idx="85">
                  <c:v>0.98613526778529992</c:v>
                </c:pt>
                <c:pt idx="86">
                  <c:v>0.9860523730735703</c:v>
                </c:pt>
                <c:pt idx="87">
                  <c:v>0.98597059904101336</c:v>
                </c:pt>
                <c:pt idx="88">
                  <c:v>0.98588991608568632</c:v>
                </c:pt>
                <c:pt idx="89">
                  <c:v>0.98581029589713798</c:v>
                </c:pt>
                <c:pt idx="90">
                  <c:v>0.98573171137641091</c:v>
                </c:pt>
                <c:pt idx="91">
                  <c:v>0.98565413656240131</c:v>
                </c:pt>
                <c:pt idx="92">
                  <c:v>0.98557754656396568</c:v>
                </c:pt>
                <c:pt idx="93">
                  <c:v>0.98550191749723304</c:v>
                </c:pt>
                <c:pt idx="94">
                  <c:v>0.9854272264276398</c:v>
                </c:pt>
                <c:pt idx="95">
                  <c:v>0.98535345131625707</c:v>
                </c:pt>
                <c:pt idx="96">
                  <c:v>0.98528057097002542</c:v>
                </c:pt>
                <c:pt idx="97">
                  <c:v>0.98520856499555332</c:v>
                </c:pt>
                <c:pt idx="98">
                  <c:v>0.98513741375616892</c:v>
                </c:pt>
                <c:pt idx="99">
                  <c:v>0.98506709833194872</c:v>
                </c:pt>
                <c:pt idx="100">
                  <c:v>0.98499760048247131</c:v>
                </c:pt>
                <c:pt idx="101">
                  <c:v>0.984928902612072</c:v>
                </c:pt>
                <c:pt idx="102">
                  <c:v>0.98486098773739394</c:v>
                </c:pt>
                <c:pt idx="103">
                  <c:v>0.98479383945705146</c:v>
                </c:pt>
                <c:pt idx="104">
                  <c:v>0.980981916101758</c:v>
                </c:pt>
                <c:pt idx="105">
                  <c:v>0.98090046299491018</c:v>
                </c:pt>
                <c:pt idx="106">
                  <c:v>0.98081990641307593</c:v>
                </c:pt>
                <c:pt idx="107">
                  <c:v>0.98074022848200915</c:v>
                </c:pt>
                <c:pt idx="108">
                  <c:v>0.98066141189706202</c:v>
                </c:pt>
                <c:pt idx="109">
                  <c:v>0.98058343989737684</c:v>
                </c:pt>
                <c:pt idx="110">
                  <c:v>0.98050629624159524</c:v>
                </c:pt>
                <c:pt idx="111">
                  <c:v>0.98042996518497527</c:v>
                </c:pt>
                <c:pt idx="112">
                  <c:v>0.9803544314578172</c:v>
                </c:pt>
                <c:pt idx="113">
                  <c:v>0.98027968024510781</c:v>
                </c:pt>
                <c:pt idx="114">
                  <c:v>0.98020569716729644</c:v>
                </c:pt>
                <c:pt idx="115">
                  <c:v>0.98013246826212852</c:v>
                </c:pt>
                <c:pt idx="116">
                  <c:v>0.9800599799674643</c:v>
                </c:pt>
                <c:pt idx="117">
                  <c:v>0.97998821910501732</c:v>
                </c:pt>
                <c:pt idx="118">
                  <c:v>0.97991717286495272</c:v>
                </c:pt>
                <c:pt idx="119">
                  <c:v>0.97984682879129037</c:v>
                </c:pt>
                <c:pt idx="120">
                  <c:v>0.97321677716889954</c:v>
                </c:pt>
                <c:pt idx="121">
                  <c:v>0.97312603903084594</c:v>
                </c:pt>
                <c:pt idx="122">
                  <c:v>0.97303618214011145</c:v>
                </c:pt>
                <c:pt idx="123">
                  <c:v>0.97294719168197319</c:v>
                </c:pt>
                <c:pt idx="124">
                  <c:v>0.97285905322858601</c:v>
                </c:pt>
                <c:pt idx="125">
                  <c:v>0.97277175272472405</c:v>
                </c:pt>
                <c:pt idx="126">
                  <c:v>0.97268527647420733</c:v>
                </c:pt>
                <c:pt idx="127">
                  <c:v>0.97259961112697191</c:v>
                </c:pt>
                <c:pt idx="128">
                  <c:v>0.97251474366674695</c:v>
                </c:pt>
                <c:pt idx="129">
                  <c:v>0.97243066139930268</c:v>
                </c:pt>
                <c:pt idx="130">
                  <c:v>0.97234735194123834</c:v>
                </c:pt>
                <c:pt idx="131">
                  <c:v>0.97226480320927777</c:v>
                </c:pt>
                <c:pt idx="132">
                  <c:v>0.97218300341004582</c:v>
                </c:pt>
                <c:pt idx="133">
                  <c:v>0.97210194103029879</c:v>
                </c:pt>
                <c:pt idx="134">
                  <c:v>0.97202160482758326</c:v>
                </c:pt>
                <c:pt idx="135">
                  <c:v>0.97194198382130115</c:v>
                </c:pt>
                <c:pt idx="136">
                  <c:v>0.97186306728415883</c:v>
                </c:pt>
                <c:pt idx="137">
                  <c:v>0.9717848447339803</c:v>
                </c:pt>
                <c:pt idx="138">
                  <c:v>0.97170730592586474</c:v>
                </c:pt>
                <c:pt idx="139">
                  <c:v>0.97163044084467132</c:v>
                </c:pt>
                <c:pt idx="140">
                  <c:v>0.97155423969781396</c:v>
                </c:pt>
                <c:pt idx="141">
                  <c:v>0.97147869290835021</c:v>
                </c:pt>
                <c:pt idx="142">
                  <c:v>0.97140379110835051</c:v>
                </c:pt>
                <c:pt idx="143">
                  <c:v>0.9713295251325319</c:v>
                </c:pt>
                <c:pt idx="144">
                  <c:v>0.97125588601214541</c:v>
                </c:pt>
                <c:pt idx="145">
                  <c:v>0.97118286496910244</c:v>
                </c:pt>
                <c:pt idx="146">
                  <c:v>0.97111045341033064</c:v>
                </c:pt>
                <c:pt idx="147">
                  <c:v>0.97103864292234709</c:v>
                </c:pt>
                <c:pt idx="148">
                  <c:v>0.97096742526603819</c:v>
                </c:pt>
                <c:pt idx="149">
                  <c:v>0.97089679237163751</c:v>
                </c:pt>
                <c:pt idx="150">
                  <c:v>0.97082673633389216</c:v>
                </c:pt>
                <c:pt idx="151">
                  <c:v>0.97075724940740771</c:v>
                </c:pt>
                <c:pt idx="152">
                  <c:v>0.97068832400216576</c:v>
                </c:pt>
                <c:pt idx="153">
                  <c:v>0.97061995267920365</c:v>
                </c:pt>
                <c:pt idx="154">
                  <c:v>0.97055212814645153</c:v>
                </c:pt>
                <c:pt idx="155">
                  <c:v>0.97048484325471784</c:v>
                </c:pt>
                <c:pt idx="156">
                  <c:v>0.97041809099381782</c:v>
                </c:pt>
                <c:pt idx="157">
                  <c:v>0.97035186448883803</c:v>
                </c:pt>
                <c:pt idx="158">
                  <c:v>0.97028615699653198</c:v>
                </c:pt>
                <c:pt idx="159">
                  <c:v>0.97022096190183937</c:v>
                </c:pt>
                <c:pt idx="160">
                  <c:v>0.95589257406719097</c:v>
                </c:pt>
                <c:pt idx="161">
                  <c:v>0.95579910297719195</c:v>
                </c:pt>
                <c:pt idx="162">
                  <c:v>0.95570635604283227</c:v>
                </c:pt>
                <c:pt idx="163">
                  <c:v>0.95561432419641912</c:v>
                </c:pt>
                <c:pt idx="164">
                  <c:v>0.95552299853729461</c:v>
                </c:pt>
                <c:pt idx="165">
                  <c:v>0.95543237032761685</c:v>
                </c:pt>
                <c:pt idx="166">
                  <c:v>0.9553424309882772</c:v>
                </c:pt>
                <c:pt idx="167">
                  <c:v>0.95525317209495153</c:v>
                </c:pt>
                <c:pt idx="168">
                  <c:v>0.95516458537427751</c:v>
                </c:pt>
                <c:pt idx="169">
                  <c:v>0.95507666270015446</c:v>
                </c:pt>
                <c:pt idx="170">
                  <c:v>0.95498939609016109</c:v>
                </c:pt>
                <c:pt idx="171">
                  <c:v>0.95490277770208476</c:v>
                </c:pt>
                <c:pt idx="172">
                  <c:v>0.95481679983055978</c:v>
                </c:pt>
                <c:pt idx="173">
                  <c:v>0.95473145490381017</c:v>
                </c:pt>
                <c:pt idx="174">
                  <c:v>0.95464673548049217</c:v>
                </c:pt>
                <c:pt idx="175">
                  <c:v>0.95456263424663279</c:v>
                </c:pt>
                <c:pt idx="176">
                  <c:v>0.95447914401266176</c:v>
                </c:pt>
                <c:pt idx="177">
                  <c:v>0.95439625771053271</c:v>
                </c:pt>
                <c:pt idx="178">
                  <c:v>0.95431396839092975</c:v>
                </c:pt>
                <c:pt idx="179">
                  <c:v>0.95423226922055759</c:v>
                </c:pt>
                <c:pt idx="180">
                  <c:v>0.95415115347951085</c:v>
                </c:pt>
                <c:pt idx="181">
                  <c:v>0.95407061455872033</c:v>
                </c:pt>
                <c:pt idx="182">
                  <c:v>0.95399064595747385</c:v>
                </c:pt>
                <c:pt idx="183">
                  <c:v>0.95391124128100802</c:v>
                </c:pt>
                <c:pt idx="184">
                  <c:v>0.95383239423816923</c:v>
                </c:pt>
                <c:pt idx="185">
                  <c:v>0.95375409863914085</c:v>
                </c:pt>
                <c:pt idx="186">
                  <c:v>0.95367634839323479</c:v>
                </c:pt>
                <c:pt idx="187">
                  <c:v>0.95359913750674496</c:v>
                </c:pt>
                <c:pt idx="188">
                  <c:v>0.95352246008086083</c:v>
                </c:pt>
                <c:pt idx="189">
                  <c:v>0.95344631030963756</c:v>
                </c:pt>
                <c:pt idx="190">
                  <c:v>0.95337068247802326</c:v>
                </c:pt>
                <c:pt idx="191">
                  <c:v>0.95329557095993978</c:v>
                </c:pt>
                <c:pt idx="192">
                  <c:v>0.95322097021641461</c:v>
                </c:pt>
                <c:pt idx="193">
                  <c:v>0.95314687479376436</c:v>
                </c:pt>
                <c:pt idx="194">
                  <c:v>0.95307327932182617</c:v>
                </c:pt>
                <c:pt idx="195">
                  <c:v>0.95300017851223628</c:v>
                </c:pt>
                <c:pt idx="196">
                  <c:v>0.95292756715675453</c:v>
                </c:pt>
                <c:pt idx="197">
                  <c:v>0.95285544012563195</c:v>
                </c:pt>
                <c:pt idx="198">
                  <c:v>0.95278379236602162</c:v>
                </c:pt>
                <c:pt idx="199">
                  <c:v>0.95271261890043124</c:v>
                </c:pt>
                <c:pt idx="200">
                  <c:v>0.9526419148252141</c:v>
                </c:pt>
                <c:pt idx="201">
                  <c:v>0.95257167530910025</c:v>
                </c:pt>
                <c:pt idx="202">
                  <c:v>0.95250189559176424</c:v>
                </c:pt>
                <c:pt idx="203">
                  <c:v>0.95243257098242939</c:v>
                </c:pt>
                <c:pt idx="204">
                  <c:v>0.95236369685850697</c:v>
                </c:pt>
                <c:pt idx="205">
                  <c:v>0.95229526866426961</c:v>
                </c:pt>
                <c:pt idx="206">
                  <c:v>0.95222728190955774</c:v>
                </c:pt>
                <c:pt idx="207">
                  <c:v>0.95215973216851779</c:v>
                </c:pt>
                <c:pt idx="208">
                  <c:v>0.95209261507837162</c:v>
                </c:pt>
                <c:pt idx="209">
                  <c:v>0.9520259263382157</c:v>
                </c:pt>
                <c:pt idx="210">
                  <c:v>0.95195966170785018</c:v>
                </c:pt>
                <c:pt idx="211">
                  <c:v>0.95189381700663511</c:v>
                </c:pt>
                <c:pt idx="212">
                  <c:v>0.95182838811237525</c:v>
                </c:pt>
                <c:pt idx="213">
                  <c:v>0.95176337096023067</c:v>
                </c:pt>
                <c:pt idx="214">
                  <c:v>0.951698761541654</c:v>
                </c:pt>
                <c:pt idx="215">
                  <c:v>0.95163455590335189</c:v>
                </c:pt>
                <c:pt idx="216">
                  <c:v>0.95157075014627157</c:v>
                </c:pt>
                <c:pt idx="217">
                  <c:v>0.95150734042461105</c:v>
                </c:pt>
                <c:pt idx="218">
                  <c:v>0.95144432294485171</c:v>
                </c:pt>
                <c:pt idx="219">
                  <c:v>0.95138169396481376</c:v>
                </c:pt>
                <c:pt idx="220">
                  <c:v>0.95131944979273353</c:v>
                </c:pt>
                <c:pt idx="221">
                  <c:v>0.95125758678636141</c:v>
                </c:pt>
                <c:pt idx="222">
                  <c:v>0.95119610135208033</c:v>
                </c:pt>
                <c:pt idx="223">
                  <c:v>0.95113498994404466</c:v>
                </c:pt>
                <c:pt idx="224">
                  <c:v>0.95107424906333815</c:v>
                </c:pt>
                <c:pt idx="225">
                  <c:v>0.95101387525715031</c:v>
                </c:pt>
                <c:pt idx="226">
                  <c:v>0.94961458606662708</c:v>
                </c:pt>
                <c:pt idx="227">
                  <c:v>0.94839824187846056</c:v>
                </c:pt>
                <c:pt idx="228">
                  <c:v>0.94733092404011821</c:v>
                </c:pt>
                <c:pt idx="229">
                  <c:v>0.94638685519922527</c:v>
                </c:pt>
                <c:pt idx="230">
                  <c:v>0.94554602663221088</c:v>
                </c:pt>
                <c:pt idx="231">
                  <c:v>0.94479263082911369</c:v>
                </c:pt>
                <c:pt idx="232">
                  <c:v>0.94411399040365118</c:v>
                </c:pt>
                <c:pt idx="233">
                  <c:v>0.94349980540724709</c:v>
                </c:pt>
                <c:pt idx="234">
                  <c:v>0.94294161177768931</c:v>
                </c:pt>
                <c:pt idx="235">
                  <c:v>0.94243238374777927</c:v>
                </c:pt>
                <c:pt idx="236">
                  <c:v>0.94196623677950742</c:v>
                </c:pt>
                <c:pt idx="237">
                  <c:v>0.94153820215967132</c:v>
                </c:pt>
                <c:pt idx="238">
                  <c:v>0.94114405361479758</c:v>
                </c:pt>
                <c:pt idx="239">
                  <c:v>0.94078017229791067</c:v>
                </c:pt>
                <c:pt idx="240">
                  <c:v>0.94044344048876549</c:v>
                </c:pt>
                <c:pt idx="241">
                  <c:v>0.94013115705912476</c:v>
                </c:pt>
                <c:pt idx="242">
                  <c:v>0.93984096962997654</c:v>
                </c:pt>
                <c:pt idx="243">
                  <c:v>0.93957081966700629</c:v>
                </c:pt>
                <c:pt idx="244">
                  <c:v>0.93931889770296229</c:v>
                </c:pt>
                <c:pt idx="245">
                  <c:v>0.9390836065578011</c:v>
                </c:pt>
                <c:pt idx="246">
                  <c:v>0.93886353092763442</c:v>
                </c:pt>
                <c:pt idx="247">
                  <c:v>0.93865741208435916</c:v>
                </c:pt>
                <c:pt idx="248">
                  <c:v>0.93846412670576063</c:v>
                </c:pt>
                <c:pt idx="249">
                  <c:v>0.9382826690661864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'51285_Duty'!$AD$128</c:f>
              <c:strCache>
                <c:ptCount val="1"/>
                <c:pt idx="0">
                  <c:v>Duty_51285_400k (min)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'51285_Duty'!$B$129:$B$378</c:f>
              <c:numCache>
                <c:formatCode>0.00_);[Red]\(0.00\)</c:formatCode>
                <c:ptCount val="250"/>
                <c:pt idx="0">
                  <c:v>3.5</c:v>
                </c:pt>
                <c:pt idx="1">
                  <c:v>3.52</c:v>
                </c:pt>
                <c:pt idx="2">
                  <c:v>3.54</c:v>
                </c:pt>
                <c:pt idx="3">
                  <c:v>3.56</c:v>
                </c:pt>
                <c:pt idx="4">
                  <c:v>3.58</c:v>
                </c:pt>
                <c:pt idx="5">
                  <c:v>3.6</c:v>
                </c:pt>
                <c:pt idx="6">
                  <c:v>3.62</c:v>
                </c:pt>
                <c:pt idx="7">
                  <c:v>3.64</c:v>
                </c:pt>
                <c:pt idx="8">
                  <c:v>3.66</c:v>
                </c:pt>
                <c:pt idx="9">
                  <c:v>3.68</c:v>
                </c:pt>
                <c:pt idx="10">
                  <c:v>3.7</c:v>
                </c:pt>
                <c:pt idx="11">
                  <c:v>3.72</c:v>
                </c:pt>
                <c:pt idx="12">
                  <c:v>3.74</c:v>
                </c:pt>
                <c:pt idx="13">
                  <c:v>3.7600000000000002</c:v>
                </c:pt>
                <c:pt idx="14">
                  <c:v>3.7800000000000002</c:v>
                </c:pt>
                <c:pt idx="15">
                  <c:v>3.8000000000000003</c:v>
                </c:pt>
                <c:pt idx="16">
                  <c:v>3.8200000000000003</c:v>
                </c:pt>
                <c:pt idx="17">
                  <c:v>3.8400000000000003</c:v>
                </c:pt>
                <c:pt idx="18">
                  <c:v>3.8600000000000003</c:v>
                </c:pt>
                <c:pt idx="19">
                  <c:v>3.8800000000000003</c:v>
                </c:pt>
                <c:pt idx="20">
                  <c:v>3.9000000000000004</c:v>
                </c:pt>
                <c:pt idx="21">
                  <c:v>3.9200000000000004</c:v>
                </c:pt>
                <c:pt idx="22">
                  <c:v>3.9400000000000004</c:v>
                </c:pt>
                <c:pt idx="23">
                  <c:v>3.9600000000000004</c:v>
                </c:pt>
                <c:pt idx="24">
                  <c:v>3.9800000000000004</c:v>
                </c:pt>
                <c:pt idx="25">
                  <c:v>4</c:v>
                </c:pt>
                <c:pt idx="26">
                  <c:v>4.0199999999999996</c:v>
                </c:pt>
                <c:pt idx="27">
                  <c:v>4.0399999999999991</c:v>
                </c:pt>
                <c:pt idx="28">
                  <c:v>4.0599999999999987</c:v>
                </c:pt>
                <c:pt idx="29">
                  <c:v>4.0799999999999983</c:v>
                </c:pt>
                <c:pt idx="30">
                  <c:v>4.0999999999999979</c:v>
                </c:pt>
                <c:pt idx="31">
                  <c:v>4.1199999999999974</c:v>
                </c:pt>
                <c:pt idx="32">
                  <c:v>4.139999999999997</c:v>
                </c:pt>
                <c:pt idx="33">
                  <c:v>4.1599999999999966</c:v>
                </c:pt>
                <c:pt idx="34">
                  <c:v>4.1799999999999962</c:v>
                </c:pt>
                <c:pt idx="35">
                  <c:v>4.1999999999999957</c:v>
                </c:pt>
                <c:pt idx="36">
                  <c:v>4.2199999999999953</c:v>
                </c:pt>
                <c:pt idx="37">
                  <c:v>4.2399999999999949</c:v>
                </c:pt>
                <c:pt idx="38">
                  <c:v>4.2599999999999945</c:v>
                </c:pt>
                <c:pt idx="39">
                  <c:v>4.279999999999994</c:v>
                </c:pt>
                <c:pt idx="40">
                  <c:v>4.2999999999999936</c:v>
                </c:pt>
                <c:pt idx="41">
                  <c:v>4.3199999999999932</c:v>
                </c:pt>
                <c:pt idx="42">
                  <c:v>4.3399999999999928</c:v>
                </c:pt>
                <c:pt idx="43">
                  <c:v>4.3599999999999923</c:v>
                </c:pt>
                <c:pt idx="44">
                  <c:v>4.3799999999999919</c:v>
                </c:pt>
                <c:pt idx="45">
                  <c:v>4.3999999999999915</c:v>
                </c:pt>
                <c:pt idx="46">
                  <c:v>4.419999999999991</c:v>
                </c:pt>
                <c:pt idx="47">
                  <c:v>4.4399999999999906</c:v>
                </c:pt>
                <c:pt idx="48">
                  <c:v>4.4599999999999902</c:v>
                </c:pt>
                <c:pt idx="49">
                  <c:v>4.4799999999999898</c:v>
                </c:pt>
                <c:pt idx="50">
                  <c:v>4.4999999999999893</c:v>
                </c:pt>
                <c:pt idx="51">
                  <c:v>4.5199999999999889</c:v>
                </c:pt>
                <c:pt idx="52">
                  <c:v>4.5399999999999885</c:v>
                </c:pt>
                <c:pt idx="53">
                  <c:v>4.5599999999999881</c:v>
                </c:pt>
                <c:pt idx="54">
                  <c:v>4.5799999999999876</c:v>
                </c:pt>
                <c:pt idx="55">
                  <c:v>4.5999999999999872</c:v>
                </c:pt>
                <c:pt idx="56">
                  <c:v>4.6199999999999868</c:v>
                </c:pt>
                <c:pt idx="57">
                  <c:v>4.6399999999999864</c:v>
                </c:pt>
                <c:pt idx="58">
                  <c:v>4.6599999999999859</c:v>
                </c:pt>
                <c:pt idx="59">
                  <c:v>4.6799999999999855</c:v>
                </c:pt>
                <c:pt idx="60">
                  <c:v>4.6999999999999851</c:v>
                </c:pt>
                <c:pt idx="61">
                  <c:v>4.7199999999999847</c:v>
                </c:pt>
                <c:pt idx="62">
                  <c:v>4.7399999999999842</c:v>
                </c:pt>
                <c:pt idx="63">
                  <c:v>4.7599999999999838</c:v>
                </c:pt>
                <c:pt idx="64">
                  <c:v>4.7799999999999834</c:v>
                </c:pt>
                <c:pt idx="65">
                  <c:v>4.7999999999999829</c:v>
                </c:pt>
                <c:pt idx="66">
                  <c:v>4.8199999999999825</c:v>
                </c:pt>
                <c:pt idx="67">
                  <c:v>4.8399999999999821</c:v>
                </c:pt>
                <c:pt idx="68">
                  <c:v>4.8599999999999817</c:v>
                </c:pt>
                <c:pt idx="69">
                  <c:v>4.8799999999999812</c:v>
                </c:pt>
                <c:pt idx="70">
                  <c:v>4.8999999999999808</c:v>
                </c:pt>
                <c:pt idx="71">
                  <c:v>4.9199999999999804</c:v>
                </c:pt>
                <c:pt idx="72">
                  <c:v>4.93999999999998</c:v>
                </c:pt>
                <c:pt idx="73">
                  <c:v>4.9599999999999795</c:v>
                </c:pt>
                <c:pt idx="74">
                  <c:v>4.9799999999999791</c:v>
                </c:pt>
                <c:pt idx="75">
                  <c:v>4.9999999999999787</c:v>
                </c:pt>
                <c:pt idx="76">
                  <c:v>5.0199999999999783</c:v>
                </c:pt>
                <c:pt idx="77">
                  <c:v>5.0399999999999778</c:v>
                </c:pt>
                <c:pt idx="78">
                  <c:v>5.0599999999999774</c:v>
                </c:pt>
                <c:pt idx="79">
                  <c:v>5.079999999999977</c:v>
                </c:pt>
                <c:pt idx="80">
                  <c:v>5.0999999999999766</c:v>
                </c:pt>
                <c:pt idx="81">
                  <c:v>5.1199999999999761</c:v>
                </c:pt>
                <c:pt idx="82">
                  <c:v>5.1399999999999757</c:v>
                </c:pt>
                <c:pt idx="83">
                  <c:v>5.1599999999999753</c:v>
                </c:pt>
                <c:pt idx="84">
                  <c:v>5.1799999999999748</c:v>
                </c:pt>
                <c:pt idx="85">
                  <c:v>5.1999999999999744</c:v>
                </c:pt>
                <c:pt idx="86">
                  <c:v>5.219999999999974</c:v>
                </c:pt>
                <c:pt idx="87">
                  <c:v>5.2399999999999736</c:v>
                </c:pt>
                <c:pt idx="88">
                  <c:v>5.2599999999999731</c:v>
                </c:pt>
                <c:pt idx="89">
                  <c:v>5.2799999999999727</c:v>
                </c:pt>
                <c:pt idx="90">
                  <c:v>5.2999999999999723</c:v>
                </c:pt>
                <c:pt idx="91">
                  <c:v>5.3199999999999719</c:v>
                </c:pt>
                <c:pt idx="92">
                  <c:v>5.3399999999999714</c:v>
                </c:pt>
                <c:pt idx="93">
                  <c:v>5.359999999999971</c:v>
                </c:pt>
                <c:pt idx="94">
                  <c:v>5.3799999999999706</c:v>
                </c:pt>
                <c:pt idx="95">
                  <c:v>5.3999999999999702</c:v>
                </c:pt>
                <c:pt idx="96">
                  <c:v>5.4199999999999697</c:v>
                </c:pt>
                <c:pt idx="97">
                  <c:v>5.4399999999999693</c:v>
                </c:pt>
                <c:pt idx="98">
                  <c:v>5.4599999999999689</c:v>
                </c:pt>
                <c:pt idx="99">
                  <c:v>5.4799999999999685</c:v>
                </c:pt>
                <c:pt idx="100">
                  <c:v>5.499999999999968</c:v>
                </c:pt>
                <c:pt idx="101">
                  <c:v>5.5199999999999676</c:v>
                </c:pt>
                <c:pt idx="102">
                  <c:v>5.5399999999999672</c:v>
                </c:pt>
                <c:pt idx="103">
                  <c:v>5.5599999999999667</c:v>
                </c:pt>
                <c:pt idx="104">
                  <c:v>5.5799999999999663</c:v>
                </c:pt>
                <c:pt idx="105">
                  <c:v>5.5999999999999659</c:v>
                </c:pt>
                <c:pt idx="106">
                  <c:v>5.6199999999999655</c:v>
                </c:pt>
                <c:pt idx="107">
                  <c:v>5.639999999999965</c:v>
                </c:pt>
                <c:pt idx="108">
                  <c:v>5.6599999999999646</c:v>
                </c:pt>
                <c:pt idx="109">
                  <c:v>5.6799999999999642</c:v>
                </c:pt>
                <c:pt idx="110">
                  <c:v>5.6999999999999638</c:v>
                </c:pt>
                <c:pt idx="111">
                  <c:v>5.7199999999999633</c:v>
                </c:pt>
                <c:pt idx="112">
                  <c:v>5.7399999999999629</c:v>
                </c:pt>
                <c:pt idx="113">
                  <c:v>5.7599999999999625</c:v>
                </c:pt>
                <c:pt idx="114">
                  <c:v>5.7799999999999621</c:v>
                </c:pt>
                <c:pt idx="115">
                  <c:v>5.7999999999999616</c:v>
                </c:pt>
                <c:pt idx="116">
                  <c:v>5.8199999999999612</c:v>
                </c:pt>
                <c:pt idx="117">
                  <c:v>5.8399999999999608</c:v>
                </c:pt>
                <c:pt idx="118">
                  <c:v>5.8599999999999604</c:v>
                </c:pt>
                <c:pt idx="119">
                  <c:v>5.8799999999999599</c:v>
                </c:pt>
                <c:pt idx="120">
                  <c:v>5.8999999999999595</c:v>
                </c:pt>
                <c:pt idx="121">
                  <c:v>5.9199999999999591</c:v>
                </c:pt>
                <c:pt idx="122">
                  <c:v>5.9399999999999586</c:v>
                </c:pt>
                <c:pt idx="123">
                  <c:v>5.9599999999999582</c:v>
                </c:pt>
                <c:pt idx="124">
                  <c:v>5.9799999999999578</c:v>
                </c:pt>
                <c:pt idx="125">
                  <c:v>5.9999999999999574</c:v>
                </c:pt>
                <c:pt idx="126">
                  <c:v>6.0199999999999569</c:v>
                </c:pt>
                <c:pt idx="127">
                  <c:v>6.0399999999999565</c:v>
                </c:pt>
                <c:pt idx="128">
                  <c:v>6.0599999999999561</c:v>
                </c:pt>
                <c:pt idx="129">
                  <c:v>6.0799999999999557</c:v>
                </c:pt>
                <c:pt idx="130">
                  <c:v>6.0999999999999552</c:v>
                </c:pt>
                <c:pt idx="131">
                  <c:v>6.1199999999999548</c:v>
                </c:pt>
                <c:pt idx="132">
                  <c:v>6.1399999999999544</c:v>
                </c:pt>
                <c:pt idx="133">
                  <c:v>6.159999999999954</c:v>
                </c:pt>
                <c:pt idx="134">
                  <c:v>6.1799999999999535</c:v>
                </c:pt>
                <c:pt idx="135">
                  <c:v>6.1999999999999531</c:v>
                </c:pt>
                <c:pt idx="136">
                  <c:v>6.2199999999999527</c:v>
                </c:pt>
                <c:pt idx="137">
                  <c:v>6.2399999999999523</c:v>
                </c:pt>
                <c:pt idx="138">
                  <c:v>6.2599999999999518</c:v>
                </c:pt>
                <c:pt idx="139">
                  <c:v>6.2799999999999514</c:v>
                </c:pt>
                <c:pt idx="140">
                  <c:v>6.299999999999951</c:v>
                </c:pt>
                <c:pt idx="141">
                  <c:v>6.3199999999999505</c:v>
                </c:pt>
                <c:pt idx="142">
                  <c:v>6.3399999999999501</c:v>
                </c:pt>
                <c:pt idx="143">
                  <c:v>6.3599999999999497</c:v>
                </c:pt>
                <c:pt idx="144">
                  <c:v>6.3799999999999493</c:v>
                </c:pt>
                <c:pt idx="145">
                  <c:v>6.3999999999999488</c:v>
                </c:pt>
                <c:pt idx="146">
                  <c:v>6.4199999999999484</c:v>
                </c:pt>
                <c:pt idx="147">
                  <c:v>6.439999999999948</c:v>
                </c:pt>
                <c:pt idx="148">
                  <c:v>6.4599999999999476</c:v>
                </c:pt>
                <c:pt idx="149">
                  <c:v>6.4799999999999471</c:v>
                </c:pt>
                <c:pt idx="150">
                  <c:v>6.4999999999999467</c:v>
                </c:pt>
                <c:pt idx="151">
                  <c:v>6.5199999999999463</c:v>
                </c:pt>
                <c:pt idx="152">
                  <c:v>6.5399999999999459</c:v>
                </c:pt>
                <c:pt idx="153">
                  <c:v>6.5599999999999454</c:v>
                </c:pt>
                <c:pt idx="154">
                  <c:v>6.579999999999945</c:v>
                </c:pt>
                <c:pt idx="155">
                  <c:v>6.5999999999999446</c:v>
                </c:pt>
                <c:pt idx="156">
                  <c:v>6.6199999999999442</c:v>
                </c:pt>
                <c:pt idx="157">
                  <c:v>6.6399999999999437</c:v>
                </c:pt>
                <c:pt idx="158">
                  <c:v>6.6599999999999433</c:v>
                </c:pt>
                <c:pt idx="159">
                  <c:v>6.6799999999999429</c:v>
                </c:pt>
                <c:pt idx="160">
                  <c:v>6.6999999999999424</c:v>
                </c:pt>
                <c:pt idx="161">
                  <c:v>6.719999999999942</c:v>
                </c:pt>
                <c:pt idx="162">
                  <c:v>6.7399999999999416</c:v>
                </c:pt>
                <c:pt idx="163">
                  <c:v>6.7599999999999412</c:v>
                </c:pt>
                <c:pt idx="164">
                  <c:v>6.7799999999999407</c:v>
                </c:pt>
                <c:pt idx="165">
                  <c:v>6.7999999999999403</c:v>
                </c:pt>
                <c:pt idx="166">
                  <c:v>6.8199999999999399</c:v>
                </c:pt>
                <c:pt idx="167">
                  <c:v>6.8399999999999395</c:v>
                </c:pt>
                <c:pt idx="168">
                  <c:v>6.859999999999939</c:v>
                </c:pt>
                <c:pt idx="169">
                  <c:v>6.8799999999999386</c:v>
                </c:pt>
                <c:pt idx="170">
                  <c:v>6.8999999999999382</c:v>
                </c:pt>
                <c:pt idx="171">
                  <c:v>6.9199999999999378</c:v>
                </c:pt>
                <c:pt idx="172">
                  <c:v>6.9399999999999373</c:v>
                </c:pt>
                <c:pt idx="173">
                  <c:v>6.9599999999999369</c:v>
                </c:pt>
                <c:pt idx="174">
                  <c:v>6.9799999999999365</c:v>
                </c:pt>
                <c:pt idx="175">
                  <c:v>6.9999999999999361</c:v>
                </c:pt>
                <c:pt idx="176">
                  <c:v>7.0199999999999356</c:v>
                </c:pt>
                <c:pt idx="177">
                  <c:v>7.0399999999999352</c:v>
                </c:pt>
                <c:pt idx="178">
                  <c:v>7.0599999999999348</c:v>
                </c:pt>
                <c:pt idx="179">
                  <c:v>7.0799999999999343</c:v>
                </c:pt>
                <c:pt idx="180">
                  <c:v>7.0999999999999339</c:v>
                </c:pt>
                <c:pt idx="181">
                  <c:v>7.1199999999999335</c:v>
                </c:pt>
                <c:pt idx="182">
                  <c:v>7.1399999999999331</c:v>
                </c:pt>
                <c:pt idx="183">
                  <c:v>7.1599999999999326</c:v>
                </c:pt>
                <c:pt idx="184">
                  <c:v>7.1799999999999322</c:v>
                </c:pt>
                <c:pt idx="185">
                  <c:v>7.1999999999999318</c:v>
                </c:pt>
                <c:pt idx="186">
                  <c:v>7.2199999999999314</c:v>
                </c:pt>
                <c:pt idx="187">
                  <c:v>7.2399999999999309</c:v>
                </c:pt>
                <c:pt idx="188">
                  <c:v>7.2599999999999305</c:v>
                </c:pt>
                <c:pt idx="189">
                  <c:v>7.2799999999999301</c:v>
                </c:pt>
                <c:pt idx="190">
                  <c:v>7.2999999999999297</c:v>
                </c:pt>
                <c:pt idx="191">
                  <c:v>7.3199999999999292</c:v>
                </c:pt>
                <c:pt idx="192">
                  <c:v>7.3399999999999288</c:v>
                </c:pt>
                <c:pt idx="193">
                  <c:v>7.3599999999999284</c:v>
                </c:pt>
                <c:pt idx="194">
                  <c:v>7.379999999999928</c:v>
                </c:pt>
                <c:pt idx="195">
                  <c:v>7.3999999999999275</c:v>
                </c:pt>
                <c:pt idx="196">
                  <c:v>7.4199999999999271</c:v>
                </c:pt>
                <c:pt idx="197">
                  <c:v>7.4399999999999267</c:v>
                </c:pt>
                <c:pt idx="198">
                  <c:v>7.4599999999999262</c:v>
                </c:pt>
                <c:pt idx="199">
                  <c:v>7.4799999999999258</c:v>
                </c:pt>
                <c:pt idx="200">
                  <c:v>7.4999999999999254</c:v>
                </c:pt>
                <c:pt idx="201">
                  <c:v>7.519999999999925</c:v>
                </c:pt>
                <c:pt idx="202">
                  <c:v>7.5399999999999245</c:v>
                </c:pt>
                <c:pt idx="203">
                  <c:v>7.5599999999999241</c:v>
                </c:pt>
                <c:pt idx="204">
                  <c:v>7.5799999999999237</c:v>
                </c:pt>
                <c:pt idx="205">
                  <c:v>7.5999999999999233</c:v>
                </c:pt>
                <c:pt idx="206">
                  <c:v>7.6199999999999228</c:v>
                </c:pt>
                <c:pt idx="207">
                  <c:v>7.6399999999999224</c:v>
                </c:pt>
                <c:pt idx="208">
                  <c:v>7.659999999999922</c:v>
                </c:pt>
                <c:pt idx="209">
                  <c:v>7.6799999999999216</c:v>
                </c:pt>
                <c:pt idx="210">
                  <c:v>7.6999999999999211</c:v>
                </c:pt>
                <c:pt idx="211">
                  <c:v>7.7199999999999207</c:v>
                </c:pt>
                <c:pt idx="212">
                  <c:v>7.7399999999999203</c:v>
                </c:pt>
                <c:pt idx="213">
                  <c:v>7.7599999999999199</c:v>
                </c:pt>
                <c:pt idx="214">
                  <c:v>7.7799999999999194</c:v>
                </c:pt>
                <c:pt idx="215">
                  <c:v>7.799999999999919</c:v>
                </c:pt>
                <c:pt idx="216">
                  <c:v>7.8199999999999186</c:v>
                </c:pt>
                <c:pt idx="217">
                  <c:v>7.8399999999999181</c:v>
                </c:pt>
                <c:pt idx="218">
                  <c:v>7.8599999999999177</c:v>
                </c:pt>
                <c:pt idx="219">
                  <c:v>7.8799999999999173</c:v>
                </c:pt>
                <c:pt idx="220">
                  <c:v>7.8999999999999169</c:v>
                </c:pt>
                <c:pt idx="221">
                  <c:v>7.9199999999999164</c:v>
                </c:pt>
                <c:pt idx="222">
                  <c:v>7.939999999999916</c:v>
                </c:pt>
                <c:pt idx="223">
                  <c:v>7.9599999999999156</c:v>
                </c:pt>
                <c:pt idx="224">
                  <c:v>7.9799999999999152</c:v>
                </c:pt>
                <c:pt idx="225">
                  <c:v>7.9999999999999147</c:v>
                </c:pt>
                <c:pt idx="226">
                  <c:v>8.4999999999999147</c:v>
                </c:pt>
                <c:pt idx="227">
                  <c:v>8.9999999999999147</c:v>
                </c:pt>
                <c:pt idx="228">
                  <c:v>9.4999999999999147</c:v>
                </c:pt>
                <c:pt idx="229">
                  <c:v>9.9999999999999147</c:v>
                </c:pt>
                <c:pt idx="230">
                  <c:v>10.499999999999915</c:v>
                </c:pt>
                <c:pt idx="231">
                  <c:v>10.999999999999915</c:v>
                </c:pt>
                <c:pt idx="232">
                  <c:v>11.499999999999915</c:v>
                </c:pt>
                <c:pt idx="233">
                  <c:v>11.999999999999915</c:v>
                </c:pt>
                <c:pt idx="234">
                  <c:v>12.499999999999915</c:v>
                </c:pt>
                <c:pt idx="235">
                  <c:v>12.999999999999915</c:v>
                </c:pt>
                <c:pt idx="236">
                  <c:v>13.499999999999915</c:v>
                </c:pt>
                <c:pt idx="237">
                  <c:v>13.999999999999915</c:v>
                </c:pt>
                <c:pt idx="238">
                  <c:v>14.499999999999915</c:v>
                </c:pt>
                <c:pt idx="239">
                  <c:v>14.999999999999915</c:v>
                </c:pt>
                <c:pt idx="240">
                  <c:v>15.499999999999915</c:v>
                </c:pt>
                <c:pt idx="241">
                  <c:v>15.999999999999915</c:v>
                </c:pt>
                <c:pt idx="242">
                  <c:v>16.499999999999915</c:v>
                </c:pt>
                <c:pt idx="243">
                  <c:v>16.999999999999915</c:v>
                </c:pt>
                <c:pt idx="244">
                  <c:v>17.499999999999915</c:v>
                </c:pt>
                <c:pt idx="245">
                  <c:v>17.999999999999915</c:v>
                </c:pt>
                <c:pt idx="246">
                  <c:v>18.499999999999915</c:v>
                </c:pt>
                <c:pt idx="247">
                  <c:v>18.999999999999915</c:v>
                </c:pt>
                <c:pt idx="248">
                  <c:v>19.499999999999915</c:v>
                </c:pt>
                <c:pt idx="249">
                  <c:v>19.999999999999915</c:v>
                </c:pt>
              </c:numCache>
            </c:numRef>
          </c:xVal>
          <c:yVal>
            <c:numRef>
              <c:f>'51285_Duty'!$AD$129:$AD$378</c:f>
              <c:numCache>
                <c:formatCode>0.00%</c:formatCode>
                <c:ptCount val="250"/>
                <c:pt idx="0">
                  <c:v>0.9717534394815337</c:v>
                </c:pt>
                <c:pt idx="1">
                  <c:v>0.97177252440553286</c:v>
                </c:pt>
                <c:pt idx="2">
                  <c:v>0.97179138815235966</c:v>
                </c:pt>
                <c:pt idx="3">
                  <c:v>0.97181003455487225</c:v>
                </c:pt>
                <c:pt idx="4">
                  <c:v>0.97182846735767336</c:v>
                </c:pt>
                <c:pt idx="5">
                  <c:v>0.97184669021964065</c:v>
                </c:pt>
                <c:pt idx="6">
                  <c:v>0.97186470671637082</c:v>
                </c:pt>
                <c:pt idx="7">
                  <c:v>0.97188252034254063</c:v>
                </c:pt>
                <c:pt idx="8">
                  <c:v>0.97190013451418711</c:v>
                </c:pt>
                <c:pt idx="9">
                  <c:v>0.97191755257091206</c:v>
                </c:pt>
                <c:pt idx="10">
                  <c:v>0.97193477777801141</c:v>
                </c:pt>
                <c:pt idx="11">
                  <c:v>0.97195181332853509</c:v>
                </c:pt>
                <c:pt idx="12">
                  <c:v>0.97196866234527746</c:v>
                </c:pt>
                <c:pt idx="13">
                  <c:v>0.97198532788270242</c:v>
                </c:pt>
                <c:pt idx="14">
                  <c:v>0.9720018129288065</c:v>
                </c:pt>
                <c:pt idx="15">
                  <c:v>0.97201812040691937</c:v>
                </c:pt>
                <c:pt idx="16">
                  <c:v>0.97203425317744796</c:v>
                </c:pt>
                <c:pt idx="17">
                  <c:v>0.97205021403956282</c:v>
                </c:pt>
                <c:pt idx="18">
                  <c:v>0.97206600573283142</c:v>
                </c:pt>
                <c:pt idx="19">
                  <c:v>0.97208163093879907</c:v>
                </c:pt>
                <c:pt idx="20">
                  <c:v>0.97209709228251917</c:v>
                </c:pt>
                <c:pt idx="21">
                  <c:v>0.97211239233403657</c:v>
                </c:pt>
                <c:pt idx="22">
                  <c:v>0.9721275336098224</c:v>
                </c:pt>
                <c:pt idx="23">
                  <c:v>0.97214251857416656</c:v>
                </c:pt>
                <c:pt idx="24">
                  <c:v>0.97215734964052414</c:v>
                </c:pt>
                <c:pt idx="25">
                  <c:v>0.97217202917282308</c:v>
                </c:pt>
                <c:pt idx="26">
                  <c:v>0.97218655948672972</c:v>
                </c:pt>
                <c:pt idx="27">
                  <c:v>0.9722009428508761</c:v>
                </c:pt>
                <c:pt idx="28">
                  <c:v>0.97221518148805053</c:v>
                </c:pt>
                <c:pt idx="29">
                  <c:v>0.97222927757635147</c:v>
                </c:pt>
                <c:pt idx="30">
                  <c:v>0.97224323325030715</c:v>
                </c:pt>
                <c:pt idx="31">
                  <c:v>0.97225705060196099</c:v>
                </c:pt>
                <c:pt idx="32">
                  <c:v>0.97227073168192568</c:v>
                </c:pt>
                <c:pt idx="33">
                  <c:v>0.972284278500405</c:v>
                </c:pt>
                <c:pt idx="34">
                  <c:v>0.97229769302818592</c:v>
                </c:pt>
                <c:pt idx="35">
                  <c:v>0.97231097719760184</c:v>
                </c:pt>
                <c:pt idx="36">
                  <c:v>0.97232413290346731</c:v>
                </c:pt>
                <c:pt idx="37">
                  <c:v>0.97233716200398579</c:v>
                </c:pt>
                <c:pt idx="38">
                  <c:v>0.97235006632163057</c:v>
                </c:pt>
                <c:pt idx="39">
                  <c:v>0.97236284764400138</c:v>
                </c:pt>
                <c:pt idx="40">
                  <c:v>0.97237550772465564</c:v>
                </c:pt>
                <c:pt idx="41">
                  <c:v>0.97238804828391612</c:v>
                </c:pt>
                <c:pt idx="42">
                  <c:v>0.9724004710096561</c:v>
                </c:pt>
                <c:pt idx="43">
                  <c:v>0.97241277755806177</c:v>
                </c:pt>
                <c:pt idx="44">
                  <c:v>0.97242496955437352</c:v>
                </c:pt>
                <c:pt idx="45">
                  <c:v>0.97243704859360658</c:v>
                </c:pt>
                <c:pt idx="46">
                  <c:v>0.97244901624125157</c:v>
                </c:pt>
                <c:pt idx="47">
                  <c:v>0.97246087403395498</c:v>
                </c:pt>
                <c:pt idx="48">
                  <c:v>0.97247262348018215</c:v>
                </c:pt>
                <c:pt idx="49">
                  <c:v>0.97248426606086091</c:v>
                </c:pt>
                <c:pt idx="50">
                  <c:v>0.97249580323000784</c:v>
                </c:pt>
                <c:pt idx="51">
                  <c:v>0.97250723641533821</c:v>
                </c:pt>
                <c:pt idx="52">
                  <c:v>0.97251856701885842</c:v>
                </c:pt>
                <c:pt idx="53">
                  <c:v>0.97252979641744308</c:v>
                </c:pt>
                <c:pt idx="54">
                  <c:v>0.97254092596339659</c:v>
                </c:pt>
                <c:pt idx="55">
                  <c:v>0.97255195698499908</c:v>
                </c:pt>
                <c:pt idx="56">
                  <c:v>0.97256289078703895</c:v>
                </c:pt>
                <c:pt idx="57">
                  <c:v>0.97257372865133007</c:v>
                </c:pt>
                <c:pt idx="58">
                  <c:v>0.9725844718372163</c:v>
                </c:pt>
                <c:pt idx="59">
                  <c:v>0.97259512158206229</c:v>
                </c:pt>
                <c:pt idx="60">
                  <c:v>0.97260567910173157</c:v>
                </c:pt>
                <c:pt idx="61">
                  <c:v>0.97261614559105203</c:v>
                </c:pt>
                <c:pt idx="62">
                  <c:v>0.97262652222426971</c:v>
                </c:pt>
                <c:pt idx="63">
                  <c:v>0.97263681015549075</c:v>
                </c:pt>
                <c:pt idx="64">
                  <c:v>0.97264701051911162</c:v>
                </c:pt>
                <c:pt idx="65">
                  <c:v>0.97265712443023877</c:v>
                </c:pt>
                <c:pt idx="66">
                  <c:v>0.97266715298509754</c:v>
                </c:pt>
                <c:pt idx="67">
                  <c:v>0.97267709726143059</c:v>
                </c:pt>
                <c:pt idx="68">
                  <c:v>0.97268695831888641</c:v>
                </c:pt>
                <c:pt idx="69">
                  <c:v>0.97269673719939742</c:v>
                </c:pt>
                <c:pt idx="70">
                  <c:v>0.97270643492755005</c:v>
                </c:pt>
                <c:pt idx="71">
                  <c:v>0.97271605251094395</c:v>
                </c:pt>
                <c:pt idx="72">
                  <c:v>0.97272559094054334</c:v>
                </c:pt>
                <c:pt idx="73">
                  <c:v>0.972735051191019</c:v>
                </c:pt>
                <c:pt idx="74">
                  <c:v>0.97274443422108303</c:v>
                </c:pt>
                <c:pt idx="75">
                  <c:v>0.9727537409738134</c:v>
                </c:pt>
                <c:pt idx="76">
                  <c:v>0.97276297237697285</c:v>
                </c:pt>
                <c:pt idx="77">
                  <c:v>0.97277212934331792</c:v>
                </c:pt>
                <c:pt idx="78">
                  <c:v>0.97278121277090235</c:v>
                </c:pt>
                <c:pt idx="79">
                  <c:v>0.97279022354337175</c:v>
                </c:pt>
                <c:pt idx="80">
                  <c:v>0.97279916253025212</c:v>
                </c:pt>
                <c:pt idx="81">
                  <c:v>0.97280803058723053</c:v>
                </c:pt>
                <c:pt idx="82">
                  <c:v>0.97281682855643059</c:v>
                </c:pt>
                <c:pt idx="83">
                  <c:v>0.97282555726667941</c:v>
                </c:pt>
                <c:pt idx="84">
                  <c:v>0.97165746928991792</c:v>
                </c:pt>
                <c:pt idx="85">
                  <c:v>0.97147968243928473</c:v>
                </c:pt>
                <c:pt idx="86">
                  <c:v>0.97130427151660348</c:v>
                </c:pt>
                <c:pt idx="87">
                  <c:v>0.97113117339470434</c:v>
                </c:pt>
                <c:pt idx="88">
                  <c:v>0.97096032774669605</c:v>
                </c:pt>
                <c:pt idx="89">
                  <c:v>0.97079167686914047</c:v>
                </c:pt>
                <c:pt idx="90">
                  <c:v>0.97062516551954725</c:v>
                </c:pt>
                <c:pt idx="91">
                  <c:v>0.97046074076678757</c:v>
                </c:pt>
                <c:pt idx="92">
                  <c:v>0.97029835185318958</c:v>
                </c:pt>
                <c:pt idx="93">
                  <c:v>0.97013795006721149</c:v>
                </c:pt>
                <c:pt idx="94">
                  <c:v>0.96997948862571182</c:v>
                </c:pt>
                <c:pt idx="95">
                  <c:v>0.96982292256494285</c:v>
                </c:pt>
                <c:pt idx="96">
                  <c:v>0.96966820863948466</c:v>
                </c:pt>
                <c:pt idx="97">
                  <c:v>0.96951530522841811</c:v>
                </c:pt>
                <c:pt idx="98">
                  <c:v>0.96936417224811067</c:v>
                </c:pt>
                <c:pt idx="99">
                  <c:v>0.96921477107104859</c:v>
                </c:pt>
                <c:pt idx="100">
                  <c:v>0.96906706445020663</c:v>
                </c:pt>
                <c:pt idx="101">
                  <c:v>0.96892101644849893</c:v>
                </c:pt>
                <c:pt idx="102">
                  <c:v>0.96877659237289371</c:v>
                </c:pt>
                <c:pt idx="103">
                  <c:v>0.96863375871281943</c:v>
                </c:pt>
                <c:pt idx="104">
                  <c:v>0.95842660228727883</c:v>
                </c:pt>
                <c:pt idx="105">
                  <c:v>0.95824413190860613</c:v>
                </c:pt>
                <c:pt idx="106">
                  <c:v>0.95806363196055178</c:v>
                </c:pt>
                <c:pt idx="107">
                  <c:v>0.9578850636290881</c:v>
                </c:pt>
                <c:pt idx="108">
                  <c:v>0.95770838933108005</c:v>
                </c:pt>
                <c:pt idx="109">
                  <c:v>0.9575335726585672</c:v>
                </c:pt>
                <c:pt idx="110">
                  <c:v>0.95736057832632393</c:v>
                </c:pt>
                <c:pt idx="111">
                  <c:v>0.95718937212245958</c:v>
                </c:pt>
                <c:pt idx="112">
                  <c:v>0.95701992086184451</c:v>
                </c:pt>
                <c:pt idx="113">
                  <c:v>0.95685219234216567</c:v>
                </c:pt>
                <c:pt idx="114">
                  <c:v>0.95668615530242873</c:v>
                </c:pt>
                <c:pt idx="115">
                  <c:v>0.95652177938374128</c:v>
                </c:pt>
                <c:pt idx="116">
                  <c:v>0.95635903509222353</c:v>
                </c:pt>
                <c:pt idx="117">
                  <c:v>0.95619789376390529</c:v>
                </c:pt>
                <c:pt idx="118">
                  <c:v>0.95603832753147888</c:v>
                </c:pt>
                <c:pt idx="119">
                  <c:v>0.95588030929278889</c:v>
                </c:pt>
                <c:pt idx="120">
                  <c:v>0.93502416024746693</c:v>
                </c:pt>
                <c:pt idx="121">
                  <c:v>0.93480163838390062</c:v>
                </c:pt>
                <c:pt idx="122">
                  <c:v>0.93458126155706778</c:v>
                </c:pt>
                <c:pt idx="123">
                  <c:v>0.93436299389888677</c:v>
                </c:pt>
                <c:pt idx="124">
                  <c:v>0.93414680047539667</c:v>
                </c:pt>
                <c:pt idx="125">
                  <c:v>0.93393264725236358</c:v>
                </c:pt>
                <c:pt idx="126">
                  <c:v>0.93372050106253557</c:v>
                </c:pt>
                <c:pt idx="127">
                  <c:v>0.93351032957445279</c:v>
                </c:pt>
                <c:pt idx="128">
                  <c:v>0.93330210126271917</c:v>
                </c:pt>
                <c:pt idx="129">
                  <c:v>0.93309578537965365</c:v>
                </c:pt>
                <c:pt idx="130">
                  <c:v>0.93289135192824102</c:v>
                </c:pt>
                <c:pt idx="131">
                  <c:v>0.9326887716363097</c:v>
                </c:pt>
                <c:pt idx="132">
                  <c:v>0.93248801593186825</c:v>
                </c:pt>
                <c:pt idx="133">
                  <c:v>0.93228905691953601</c:v>
                </c:pt>
                <c:pt idx="134">
                  <c:v>0.93209186735800842</c:v>
                </c:pt>
                <c:pt idx="135">
                  <c:v>0.93189642063850187</c:v>
                </c:pt>
                <c:pt idx="136">
                  <c:v>0.93170269076412404</c:v>
                </c:pt>
                <c:pt idx="137">
                  <c:v>0.93151065233012309</c:v>
                </c:pt>
                <c:pt idx="138">
                  <c:v>0.93132028050496729</c:v>
                </c:pt>
                <c:pt idx="139">
                  <c:v>0.93113155101221334</c:v>
                </c:pt>
                <c:pt idx="140">
                  <c:v>0.93094444011312327</c:v>
                </c:pt>
                <c:pt idx="141">
                  <c:v>0.93075892458999043</c:v>
                </c:pt>
                <c:pt idx="142">
                  <c:v>0.93057498173014053</c:v>
                </c:pt>
                <c:pt idx="143">
                  <c:v>0.93039258931057223</c:v>
                </c:pt>
                <c:pt idx="144">
                  <c:v>0.93021172558320819</c:v>
                </c:pt>
                <c:pt idx="145">
                  <c:v>0.93003236926072352</c:v>
                </c:pt>
                <c:pt idx="146">
                  <c:v>0.92985449950292731</c:v>
                </c:pt>
                <c:pt idx="147">
                  <c:v>0.92967809590366735</c:v>
                </c:pt>
                <c:pt idx="148">
                  <c:v>0.92950313847823551</c:v>
                </c:pt>
                <c:pt idx="149">
                  <c:v>0.92932960765124861</c:v>
                </c:pt>
                <c:pt idx="150">
                  <c:v>0.92915748424498446</c:v>
                </c:pt>
                <c:pt idx="151">
                  <c:v>0.92898674946814963</c:v>
                </c:pt>
                <c:pt idx="152">
                  <c:v>0.92881738490506127</c:v>
                </c:pt>
                <c:pt idx="153">
                  <c:v>0.92864937250522284</c:v>
                </c:pt>
                <c:pt idx="154">
                  <c:v>0.92848269457327681</c:v>
                </c:pt>
                <c:pt idx="155">
                  <c:v>0.92831733375931746</c:v>
                </c:pt>
                <c:pt idx="156">
                  <c:v>0.92815327304954653</c:v>
                </c:pt>
                <c:pt idx="157">
                  <c:v>0.92799049575725923</c:v>
                </c:pt>
                <c:pt idx="158">
                  <c:v>0.92782898551414317</c:v>
                </c:pt>
                <c:pt idx="159">
                  <c:v>0.92766872626188024</c:v>
                </c:pt>
                <c:pt idx="160">
                  <c:v>0.86481873466335069</c:v>
                </c:pt>
                <c:pt idx="161">
                  <c:v>0.864544389038294</c:v>
                </c:pt>
                <c:pt idx="162">
                  <c:v>0.8642722174140226</c:v>
                </c:pt>
                <c:pt idx="163">
                  <c:v>0.86400219204253859</c:v>
                </c:pt>
                <c:pt idx="164">
                  <c:v>0.8637342856938538</c:v>
                </c:pt>
                <c:pt idx="165">
                  <c:v>0.86346847164280194</c:v>
                </c:pt>
                <c:pt idx="166">
                  <c:v>0.86320472365628431</c:v>
                </c:pt>
                <c:pt idx="167">
                  <c:v>0.86294301598093115</c:v>
                </c:pt>
                <c:pt idx="168">
                  <c:v>0.8626833233311616</c:v>
                </c:pt>
                <c:pt idx="169">
                  <c:v>0.86242562087762564</c:v>
                </c:pt>
                <c:pt idx="170">
                  <c:v>0.86216988423601559</c:v>
                </c:pt>
                <c:pt idx="171">
                  <c:v>0.861916089456229</c:v>
                </c:pt>
                <c:pt idx="172">
                  <c:v>0.86166421301187279</c:v>
                </c:pt>
                <c:pt idx="173">
                  <c:v>0.86141423179009302</c:v>
                </c:pt>
                <c:pt idx="174">
                  <c:v>0.86116612308171858</c:v>
                </c:pt>
                <c:pt idx="175">
                  <c:v>0.86091986457170799</c:v>
                </c:pt>
                <c:pt idx="176">
                  <c:v>0.86067543432988536</c:v>
                </c:pt>
                <c:pt idx="177">
                  <c:v>0.86043281080195744</c:v>
                </c:pt>
                <c:pt idx="178">
                  <c:v>0.86019197280079973</c:v>
                </c:pt>
                <c:pt idx="179">
                  <c:v>0.85995289949800147</c:v>
                </c:pt>
                <c:pt idx="180">
                  <c:v>0.85971557041566149</c:v>
                </c:pt>
                <c:pt idx="181">
                  <c:v>0.8594799654184242</c:v>
                </c:pt>
                <c:pt idx="182">
                  <c:v>0.85924606470574838</c:v>
                </c:pt>
                <c:pt idx="183">
                  <c:v>0.85901384880439913</c:v>
                </c:pt>
                <c:pt idx="184">
                  <c:v>0.85878329856115632</c:v>
                </c:pt>
                <c:pt idx="185">
                  <c:v>0.85855439513573073</c:v>
                </c:pt>
                <c:pt idx="186">
                  <c:v>0.85832711999388167</c:v>
                </c:pt>
                <c:pt idx="187">
                  <c:v>0.85810145490072831</c:v>
                </c:pt>
                <c:pt idx="188">
                  <c:v>0.85787738191424778</c:v>
                </c:pt>
                <c:pt idx="189">
                  <c:v>0.85765488337895468</c:v>
                </c:pt>
                <c:pt idx="190">
                  <c:v>0.85743394191975486</c:v>
                </c:pt>
                <c:pt idx="191">
                  <c:v>0.85721454043596801</c:v>
                </c:pt>
                <c:pt idx="192">
                  <c:v>0.85699666209551284</c:v>
                </c:pt>
                <c:pt idx="193">
                  <c:v>0.85678029032925018</c:v>
                </c:pt>
                <c:pt idx="194">
                  <c:v>0.85656540882547849</c:v>
                </c:pt>
                <c:pt idx="195">
                  <c:v>0.85635200152457569</c:v>
                </c:pt>
                <c:pt idx="196">
                  <c:v>0.85614005261378512</c:v>
                </c:pt>
                <c:pt idx="197">
                  <c:v>0.85592954652213671</c:v>
                </c:pt>
                <c:pt idx="198">
                  <c:v>0.85572046791550416</c:v>
                </c:pt>
                <c:pt idx="199">
                  <c:v>0.85551280169178934</c:v>
                </c:pt>
                <c:pt idx="200">
                  <c:v>0.85530653297623171</c:v>
                </c:pt>
                <c:pt idx="201">
                  <c:v>0.85510164711683978</c:v>
                </c:pt>
                <c:pt idx="202">
                  <c:v>0.85489812967993828</c:v>
                </c:pt>
                <c:pt idx="203">
                  <c:v>0.8546959664458289</c:v>
                </c:pt>
                <c:pt idx="204">
                  <c:v>0.85449514340456212</c:v>
                </c:pt>
                <c:pt idx="205">
                  <c:v>0.85429564675181391</c:v>
                </c:pt>
                <c:pt idx="206">
                  <c:v>0.92130805416878259</c:v>
                </c:pt>
                <c:pt idx="207">
                  <c:v>0.92119349694172625</c:v>
                </c:pt>
                <c:pt idx="208">
                  <c:v>0.92107966397576002</c:v>
                </c:pt>
                <c:pt idx="209">
                  <c:v>0.92096654815686452</c:v>
                </c:pt>
                <c:pt idx="210">
                  <c:v>0.92085414247047592</c:v>
                </c:pt>
                <c:pt idx="211">
                  <c:v>0.9207424399996248</c:v>
                </c:pt>
                <c:pt idx="212">
                  <c:v>0.92063143392312075</c:v>
                </c:pt>
                <c:pt idx="213">
                  <c:v>0.92052111751377919</c:v>
                </c:pt>
                <c:pt idx="214">
                  <c:v>0.92041148413669061</c:v>
                </c:pt>
                <c:pt idx="215">
                  <c:v>0.92030252724753081</c:v>
                </c:pt>
                <c:pt idx="216">
                  <c:v>0.92019424039090936</c:v>
                </c:pt>
                <c:pt idx="217">
                  <c:v>0.92008661719875862</c:v>
                </c:pt>
                <c:pt idx="218">
                  <c:v>0.91997965138875792</c:v>
                </c:pt>
                <c:pt idx="219">
                  <c:v>0.91987333676279515</c:v>
                </c:pt>
                <c:pt idx="220">
                  <c:v>0.91976766720546332</c:v>
                </c:pt>
                <c:pt idx="221">
                  <c:v>0.91966263668259152</c:v>
                </c:pt>
                <c:pt idx="222">
                  <c:v>0.91955823923980828</c:v>
                </c:pt>
                <c:pt idx="223">
                  <c:v>0.91945446900113859</c:v>
                </c:pt>
                <c:pt idx="224">
                  <c:v>0.91935132016763166</c:v>
                </c:pt>
                <c:pt idx="225">
                  <c:v>0.91924878701601864</c:v>
                </c:pt>
                <c:pt idx="226">
                  <c:v>0.91687022070254809</c:v>
                </c:pt>
                <c:pt idx="227">
                  <c:v>0.91479928292909207</c:v>
                </c:pt>
                <c:pt idx="228">
                  <c:v>0.91297950502835223</c:v>
                </c:pt>
                <c:pt idx="229">
                  <c:v>0.91136785965414147</c:v>
                </c:pt>
                <c:pt idx="230">
                  <c:v>0.90993086938776624</c:v>
                </c:pt>
                <c:pt idx="231">
                  <c:v>0.90864202940083938</c:v>
                </c:pt>
                <c:pt idx="232">
                  <c:v>0.90748004188562148</c:v>
                </c:pt>
                <c:pt idx="233">
                  <c:v>0.90642757243192795</c:v>
                </c:pt>
                <c:pt idx="234">
                  <c:v>0.90547035327550851</c:v>
                </c:pt>
                <c:pt idx="235">
                  <c:v>0.90459652356409281</c:v>
                </c:pt>
                <c:pt idx="236">
                  <c:v>0.90379613547020055</c:v>
                </c:pt>
                <c:pt idx="237">
                  <c:v>0.9030607787626066</c:v>
                </c:pt>
                <c:pt idx="238">
                  <c:v>0.90238329152758479</c:v>
                </c:pt>
                <c:pt idx="239">
                  <c:v>0.90175753455048802</c:v>
                </c:pt>
                <c:pt idx="240">
                  <c:v>0.90117821341372562</c:v>
                </c:pt>
                <c:pt idx="241">
                  <c:v>0.90064073682142398</c:v>
                </c:pt>
                <c:pt idx="242">
                  <c:v>0.90014110274847969</c:v>
                </c:pt>
                <c:pt idx="243">
                  <c:v>0.89967580618741227</c:v>
                </c:pt>
                <c:pt idx="244">
                  <c:v>0.89924176382269316</c:v>
                </c:pt>
                <c:pt idx="245">
                  <c:v>0.89883625209064144</c:v>
                </c:pt>
                <c:pt idx="246">
                  <c:v>0.89845685591136371</c:v>
                </c:pt>
                <c:pt idx="247">
                  <c:v>0.89810142599432163</c:v>
                </c:pt>
                <c:pt idx="248">
                  <c:v>0.89776804308065028</c:v>
                </c:pt>
                <c:pt idx="249">
                  <c:v>0.89745498783506095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5964928"/>
        <c:axId val="395965504"/>
      </c:scatterChart>
      <c:valAx>
        <c:axId val="395964928"/>
        <c:scaling>
          <c:orientation val="minMax"/>
          <c:max val="10"/>
          <c:min val="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lang="ja-JP"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en-US"/>
                  <a:t>VIN - V</a:t>
                </a:r>
              </a:p>
            </c:rich>
          </c:tx>
          <c:layout>
            <c:manualLayout>
              <c:xMode val="edge"/>
              <c:yMode val="edge"/>
              <c:x val="0.49488095843190172"/>
              <c:y val="0.9033029270421753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395965504"/>
        <c:crosses val="autoZero"/>
        <c:crossBetween val="midCat"/>
      </c:valAx>
      <c:valAx>
        <c:axId val="395965504"/>
        <c:scaling>
          <c:orientation val="minMax"/>
          <c:max val="1"/>
          <c:min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lang="ja-JP"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en-US"/>
                  <a:t>Vout limitation by duty - V</a:t>
                </a:r>
              </a:p>
            </c:rich>
          </c:tx>
          <c:layout>
            <c:manualLayout>
              <c:xMode val="edge"/>
              <c:yMode val="edge"/>
              <c:x val="3.2423235207607211E-2"/>
              <c:y val="0.2971701535439010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39596492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2121460787047544"/>
          <c:y val="0.39937181201406502"/>
          <c:w val="0.30171795078516211"/>
          <c:h val="0.240306046649829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zh-TW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100"/>
            </a:pPr>
            <a:r>
              <a:rPr lang="en-US" altLang="ja-JP" sz="1100"/>
              <a:t>Gain/ Phase at Vin (min)</a:t>
            </a:r>
            <a:endParaRPr lang="ja-JP" altLang="en-US" sz="11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058724152944026"/>
          <c:y val="0.11936819893924334"/>
          <c:w val="0.78432010070984837"/>
          <c:h val="0.715968418355885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'51285 (5V)'!$C$235</c:f>
              <c:strCache>
                <c:ptCount val="1"/>
                <c:pt idx="0">
                  <c:v>Gain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'51285 (5V)'!$B$236:$B$308</c:f>
            </c:numRef>
          </c:xVal>
          <c:yVal>
            <c:numRef>
              <c:f>'51285 (5V)'!$C$236:$C$308</c:f>
            </c:numRef>
          </c:yVal>
          <c:smooth val="1"/>
        </c:ser>
        <c:ser>
          <c:idx val="1"/>
          <c:order val="1"/>
          <c:tx>
            <c:strRef>
              <c:f>'51285 (5V)'!$D$235</c:f>
              <c:strCache>
                <c:ptCount val="1"/>
                <c:pt idx="0">
                  <c:v>Phase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'51285 (5V)'!$B$236:$B$308</c:f>
            </c:numRef>
          </c:xVal>
          <c:yVal>
            <c:numRef>
              <c:f>'51285 (5V)'!$D$236:$D$308</c:f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2434816"/>
        <c:axId val="462435392"/>
      </c:scatterChart>
      <c:valAx>
        <c:axId val="462434816"/>
        <c:scaling>
          <c:logBase val="10"/>
          <c:orientation val="minMax"/>
          <c:max val="1000000"/>
          <c:min val="10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 altLang="ja-JP" b="0"/>
                  <a:t>Frequency (Hz)</a:t>
                </a:r>
                <a:endParaRPr lang="ja-JP" altLang="en-US" b="0"/>
              </a:p>
            </c:rich>
          </c:tx>
          <c:overlay val="0"/>
        </c:title>
        <c:numFmt formatCode="[&gt;=1000000]#,,&quot;M&quot;;[&gt;=1000]#,&quot;k&quot;;#" sourceLinked="0"/>
        <c:majorTickMark val="none"/>
        <c:minorTickMark val="none"/>
        <c:tickLblPos val="nextTo"/>
        <c:txPr>
          <a:bodyPr/>
          <a:lstStyle/>
          <a:p>
            <a:pPr>
              <a:defRPr lang="ja-JP"/>
            </a:pPr>
            <a:endParaRPr lang="zh-TW"/>
          </a:p>
        </c:txPr>
        <c:crossAx val="462435392"/>
        <c:crossesAt val="-50"/>
        <c:crossBetween val="midCat"/>
      </c:valAx>
      <c:valAx>
        <c:axId val="462435392"/>
        <c:scaling>
          <c:orientation val="minMax"/>
          <c:max val="150"/>
          <c:min val="-5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 altLang="ja-JP" b="0"/>
                  <a:t>Gain (dB)/ Phase (deg.)</a:t>
                </a:r>
                <a:endParaRPr lang="ja-JP" altLang="en-US" b="0"/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ja-JP"/>
            </a:pPr>
            <a:endParaRPr lang="zh-TW"/>
          </a:p>
        </c:txPr>
        <c:crossAx val="462434816"/>
        <c:crossesAt val="100"/>
        <c:crossBetween val="midCat"/>
        <c:majorUnit val="50"/>
        <c:minorUnit val="10"/>
      </c:valAx>
      <c:spPr>
        <a:ln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35535424461437"/>
          <c:y val="0.14805241108833342"/>
          <c:w val="0.1664464769360455"/>
          <c:h val="0.1287421776063854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lang="ja-JP"/>
          </a:pPr>
          <a:endParaRPr lang="zh-TW"/>
        </a:p>
      </c:txPr>
    </c:legend>
    <c:plotVisOnly val="1"/>
    <c:dispBlanksAs val="gap"/>
    <c:showDLblsOverMax val="0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100"/>
            </a:pPr>
            <a:r>
              <a:rPr lang="en-US" altLang="ja-JP" sz="1100"/>
              <a:t>Gain/ Phase at Vin (max)</a:t>
            </a:r>
            <a:endParaRPr lang="ja-JP" altLang="en-US" sz="11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058724152944026"/>
          <c:y val="0.11936819893924334"/>
          <c:w val="0.78432010070984837"/>
          <c:h val="0.715968418355885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'51285 (5V)'!$G$235</c:f>
              <c:strCache>
                <c:ptCount val="1"/>
                <c:pt idx="0">
                  <c:v>Gain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'51285 (5V)'!$F$236:$F$308</c:f>
            </c:numRef>
          </c:xVal>
          <c:yVal>
            <c:numRef>
              <c:f>'51285 (5V)'!$G$236:$G$308</c:f>
            </c:numRef>
          </c:yVal>
          <c:smooth val="1"/>
        </c:ser>
        <c:ser>
          <c:idx val="1"/>
          <c:order val="1"/>
          <c:tx>
            <c:strRef>
              <c:f>'51285 (5V)'!$H$235</c:f>
              <c:strCache>
                <c:ptCount val="1"/>
                <c:pt idx="0">
                  <c:v>Phase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'51285 (5V)'!$F$236:$F$308</c:f>
            </c:numRef>
          </c:xVal>
          <c:yVal>
            <c:numRef>
              <c:f>'51285 (5V)'!$H$236:$H$308</c:f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2437696"/>
        <c:axId val="463912960"/>
      </c:scatterChart>
      <c:valAx>
        <c:axId val="462437696"/>
        <c:scaling>
          <c:logBase val="10"/>
          <c:orientation val="minMax"/>
          <c:max val="1000000"/>
          <c:min val="10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 altLang="ja-JP" b="0"/>
                  <a:t>Frequency (Hz)</a:t>
                </a:r>
                <a:endParaRPr lang="ja-JP" altLang="en-US" b="0"/>
              </a:p>
            </c:rich>
          </c:tx>
          <c:overlay val="0"/>
        </c:title>
        <c:numFmt formatCode="[&gt;=1000000]#,,&quot;M&quot;;[&gt;=1000]#,&quot;k&quot;;#" sourceLinked="0"/>
        <c:majorTickMark val="none"/>
        <c:minorTickMark val="none"/>
        <c:tickLblPos val="nextTo"/>
        <c:txPr>
          <a:bodyPr/>
          <a:lstStyle/>
          <a:p>
            <a:pPr>
              <a:defRPr lang="ja-JP"/>
            </a:pPr>
            <a:endParaRPr lang="zh-TW"/>
          </a:p>
        </c:txPr>
        <c:crossAx val="463912960"/>
        <c:crossesAt val="-50"/>
        <c:crossBetween val="midCat"/>
      </c:valAx>
      <c:valAx>
        <c:axId val="463912960"/>
        <c:scaling>
          <c:orientation val="minMax"/>
          <c:max val="150"/>
          <c:min val="-5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 altLang="ja-JP" b="0"/>
                  <a:t>Gain (dB)/ Phase (deg.)</a:t>
                </a:r>
                <a:endParaRPr lang="ja-JP" altLang="en-US" b="0"/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ja-JP"/>
            </a:pPr>
            <a:endParaRPr lang="zh-TW"/>
          </a:p>
        </c:txPr>
        <c:crossAx val="462437696"/>
        <c:crossesAt val="100"/>
        <c:crossBetween val="midCat"/>
        <c:majorUnit val="50"/>
        <c:minorUnit val="10"/>
      </c:valAx>
      <c:spPr>
        <a:ln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35535424461437"/>
          <c:y val="0.14805241108833342"/>
          <c:w val="0.1664464769360455"/>
          <c:h val="0.1287421776063854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lang="ja-JP"/>
          </a:pPr>
          <a:endParaRPr lang="zh-TW"/>
        </a:p>
      </c:txPr>
    </c:legend>
    <c:plotVisOnly val="1"/>
    <c:dispBlanksAs val="gap"/>
    <c:showDLblsOverMax val="0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81444444444618"/>
          <c:y val="8.5592708333333545E-2"/>
          <c:w val="0.77764833333334327"/>
          <c:h val="0.743280902777777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'51285 (5V)'!$P$144</c:f>
              <c:strCache>
                <c:ptCount val="1"/>
                <c:pt idx="0">
                  <c:v>fsw/4</c:v>
                </c:pt>
              </c:strCache>
            </c:strRef>
          </c:tx>
          <c:marker>
            <c:symbol val="none"/>
          </c:marker>
          <c:xVal>
            <c:numRef>
              <c:f>'51285 (5V)'!$B$146:$B$176</c:f>
              <c:numCache>
                <c:formatCode>General</c:formatCode>
                <c:ptCount val="31"/>
                <c:pt idx="0">
                  <c:v>8</c:v>
                </c:pt>
                <c:pt idx="1">
                  <c:v>8.1</c:v>
                </c:pt>
                <c:pt idx="2">
                  <c:v>8.1999999999999993</c:v>
                </c:pt>
                <c:pt idx="3">
                  <c:v>8.2999999999999989</c:v>
                </c:pt>
                <c:pt idx="4">
                  <c:v>8.3999999999999986</c:v>
                </c:pt>
                <c:pt idx="5">
                  <c:v>8.4999999999999982</c:v>
                </c:pt>
                <c:pt idx="6">
                  <c:v>8.5999999999999979</c:v>
                </c:pt>
                <c:pt idx="7">
                  <c:v>8.6999999999999975</c:v>
                </c:pt>
                <c:pt idx="8">
                  <c:v>8.7999999999999972</c:v>
                </c:pt>
                <c:pt idx="9">
                  <c:v>8.8999999999999968</c:v>
                </c:pt>
                <c:pt idx="10">
                  <c:v>8.9999999999999964</c:v>
                </c:pt>
                <c:pt idx="11">
                  <c:v>9.4999999999999964</c:v>
                </c:pt>
                <c:pt idx="12">
                  <c:v>9.9999999999999964</c:v>
                </c:pt>
                <c:pt idx="13">
                  <c:v>10.499999999999996</c:v>
                </c:pt>
                <c:pt idx="14">
                  <c:v>10.999999999999996</c:v>
                </c:pt>
                <c:pt idx="15">
                  <c:v>11.499999999999996</c:v>
                </c:pt>
                <c:pt idx="16">
                  <c:v>11.999999999999996</c:v>
                </c:pt>
                <c:pt idx="17">
                  <c:v>12.499999999999996</c:v>
                </c:pt>
                <c:pt idx="18">
                  <c:v>12.999999999999996</c:v>
                </c:pt>
                <c:pt idx="19">
                  <c:v>13.499999999999996</c:v>
                </c:pt>
                <c:pt idx="20">
                  <c:v>13.999999999999996</c:v>
                </c:pt>
                <c:pt idx="21">
                  <c:v>14.499999999999996</c:v>
                </c:pt>
                <c:pt idx="22">
                  <c:v>14.999999999999996</c:v>
                </c:pt>
                <c:pt idx="23">
                  <c:v>15.499999999999996</c:v>
                </c:pt>
                <c:pt idx="24">
                  <c:v>15.999999999999996</c:v>
                </c:pt>
                <c:pt idx="25">
                  <c:v>16.499999999999996</c:v>
                </c:pt>
                <c:pt idx="26">
                  <c:v>16.999999999999996</c:v>
                </c:pt>
                <c:pt idx="27">
                  <c:v>17.499999999999996</c:v>
                </c:pt>
                <c:pt idx="28">
                  <c:v>17.999999999999996</c:v>
                </c:pt>
                <c:pt idx="29">
                  <c:v>18.499999999999996</c:v>
                </c:pt>
                <c:pt idx="30">
                  <c:v>19</c:v>
                </c:pt>
              </c:numCache>
            </c:numRef>
          </c:xVal>
          <c:yVal>
            <c:numRef>
              <c:f>'51285 (5V)'!$P$146:$P$176</c:f>
              <c:numCache>
                <c:formatCode>0.0_ </c:formatCode>
                <c:ptCount val="31"/>
                <c:pt idx="0">
                  <c:v>77.830906732057571</c:v>
                </c:pt>
                <c:pt idx="1">
                  <c:v>78.279841109749682</c:v>
                </c:pt>
                <c:pt idx="2">
                  <c:v>78.715383340719654</c:v>
                </c:pt>
                <c:pt idx="3">
                  <c:v>79.138136292803978</c:v>
                </c:pt>
                <c:pt idx="4">
                  <c:v>79.548665450710402</c:v>
                </c:pt>
                <c:pt idx="5">
                  <c:v>79.947501912171404</c:v>
                </c:pt>
                <c:pt idx="6">
                  <c:v>80.335145086928833</c:v>
                </c:pt>
                <c:pt idx="7">
                  <c:v>80.712065133821795</c:v>
                </c:pt>
                <c:pt idx="8">
                  <c:v>81.078705166376679</c:v>
                </c:pt>
                <c:pt idx="9">
                  <c:v>81.435483253187527</c:v>
                </c:pt>
                <c:pt idx="10">
                  <c:v>81.782794235901392</c:v>
                </c:pt>
                <c:pt idx="11">
                  <c:v>83.3897330805748</c:v>
                </c:pt>
                <c:pt idx="12">
                  <c:v>84.808396493117755</c:v>
                </c:pt>
                <c:pt idx="13">
                  <c:v>86.069780731902327</c:v>
                </c:pt>
                <c:pt idx="14">
                  <c:v>87.198293567429076</c:v>
                </c:pt>
                <c:pt idx="15">
                  <c:v>88.213451528594163</c:v>
                </c:pt>
                <c:pt idx="16">
                  <c:v>89.131068285529309</c:v>
                </c:pt>
                <c:pt idx="17">
                  <c:v>89.964106773495772</c:v>
                </c:pt>
                <c:pt idx="18">
                  <c:v>90.723302805966767</c:v>
                </c:pt>
                <c:pt idx="19">
                  <c:v>91.417629628766633</c:v>
                </c:pt>
                <c:pt idx="20">
                  <c:v>92.054649428717113</c:v>
                </c:pt>
                <c:pt idx="21">
                  <c:v>92.640783017005376</c:v>
                </c:pt>
                <c:pt idx="22">
                  <c:v>93.181519317796756</c:v>
                </c:pt>
                <c:pt idx="23">
                  <c:v>93.681579928600073</c:v>
                </c:pt>
                <c:pt idx="24">
                  <c:v>94.145049706895804</c:v>
                </c:pt>
                <c:pt idx="25">
                  <c:v>94.575481361235674</c:v>
                </c:pt>
                <c:pt idx="26">
                  <c:v>94.97597993612662</c:v>
                </c:pt>
                <c:pt idx="27">
                  <c:v>95.349271591661221</c:v>
                </c:pt>
                <c:pt idx="28">
                  <c:v>95.697760003739916</c:v>
                </c:pt>
                <c:pt idx="29">
                  <c:v>96.023572924304503</c:v>
                </c:pt>
                <c:pt idx="30">
                  <c:v>96.328600859079373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'51285 (5V)'!$Q$144</c:f>
              <c:strCache>
                <c:ptCount val="1"/>
                <c:pt idx="0">
                  <c:v>fo by Cout: ESR</c:v>
                </c:pt>
              </c:strCache>
            </c:strRef>
          </c:tx>
          <c:marker>
            <c:symbol val="none"/>
          </c:marker>
          <c:xVal>
            <c:numRef>
              <c:f>'51285 (5V)'!$B$146:$B$176</c:f>
              <c:numCache>
                <c:formatCode>General</c:formatCode>
                <c:ptCount val="31"/>
                <c:pt idx="0">
                  <c:v>8</c:v>
                </c:pt>
                <c:pt idx="1">
                  <c:v>8.1</c:v>
                </c:pt>
                <c:pt idx="2">
                  <c:v>8.1999999999999993</c:v>
                </c:pt>
                <c:pt idx="3">
                  <c:v>8.2999999999999989</c:v>
                </c:pt>
                <c:pt idx="4">
                  <c:v>8.3999999999999986</c:v>
                </c:pt>
                <c:pt idx="5">
                  <c:v>8.4999999999999982</c:v>
                </c:pt>
                <c:pt idx="6">
                  <c:v>8.5999999999999979</c:v>
                </c:pt>
                <c:pt idx="7">
                  <c:v>8.6999999999999975</c:v>
                </c:pt>
                <c:pt idx="8">
                  <c:v>8.7999999999999972</c:v>
                </c:pt>
                <c:pt idx="9">
                  <c:v>8.8999999999999968</c:v>
                </c:pt>
                <c:pt idx="10">
                  <c:v>8.9999999999999964</c:v>
                </c:pt>
                <c:pt idx="11">
                  <c:v>9.4999999999999964</c:v>
                </c:pt>
                <c:pt idx="12">
                  <c:v>9.9999999999999964</c:v>
                </c:pt>
                <c:pt idx="13">
                  <c:v>10.499999999999996</c:v>
                </c:pt>
                <c:pt idx="14">
                  <c:v>10.999999999999996</c:v>
                </c:pt>
                <c:pt idx="15">
                  <c:v>11.499999999999996</c:v>
                </c:pt>
                <c:pt idx="16">
                  <c:v>11.999999999999996</c:v>
                </c:pt>
                <c:pt idx="17">
                  <c:v>12.499999999999996</c:v>
                </c:pt>
                <c:pt idx="18">
                  <c:v>12.999999999999996</c:v>
                </c:pt>
                <c:pt idx="19">
                  <c:v>13.499999999999996</c:v>
                </c:pt>
                <c:pt idx="20">
                  <c:v>13.999999999999996</c:v>
                </c:pt>
                <c:pt idx="21">
                  <c:v>14.499999999999996</c:v>
                </c:pt>
                <c:pt idx="22">
                  <c:v>14.999999999999996</c:v>
                </c:pt>
                <c:pt idx="23">
                  <c:v>15.499999999999996</c:v>
                </c:pt>
                <c:pt idx="24">
                  <c:v>15.999999999999996</c:v>
                </c:pt>
                <c:pt idx="25">
                  <c:v>16.499999999999996</c:v>
                </c:pt>
                <c:pt idx="26">
                  <c:v>16.999999999999996</c:v>
                </c:pt>
                <c:pt idx="27">
                  <c:v>17.499999999999996</c:v>
                </c:pt>
                <c:pt idx="28">
                  <c:v>17.999999999999996</c:v>
                </c:pt>
                <c:pt idx="29">
                  <c:v>18.499999999999996</c:v>
                </c:pt>
                <c:pt idx="30">
                  <c:v>19</c:v>
                </c:pt>
              </c:numCache>
            </c:numRef>
          </c:xVal>
          <c:yVal>
            <c:numRef>
              <c:f>'51285 (5V)'!$Q$146:$Q$176</c:f>
              <c:numCache>
                <c:formatCode>0.0_ </c:formatCode>
                <c:ptCount val="31"/>
                <c:pt idx="0">
                  <c:v>19.291508253563077</c:v>
                </c:pt>
                <c:pt idx="1">
                  <c:v>19.291508253563077</c:v>
                </c:pt>
                <c:pt idx="2">
                  <c:v>19.291508253563077</c:v>
                </c:pt>
                <c:pt idx="3">
                  <c:v>19.291508253563077</c:v>
                </c:pt>
                <c:pt idx="4">
                  <c:v>19.291508253563077</c:v>
                </c:pt>
                <c:pt idx="5">
                  <c:v>19.291508253563077</c:v>
                </c:pt>
                <c:pt idx="6">
                  <c:v>19.291508253563077</c:v>
                </c:pt>
                <c:pt idx="7">
                  <c:v>19.291508253563077</c:v>
                </c:pt>
                <c:pt idx="8">
                  <c:v>19.291508253563077</c:v>
                </c:pt>
                <c:pt idx="9">
                  <c:v>19.291508253563077</c:v>
                </c:pt>
                <c:pt idx="10">
                  <c:v>19.291508253563077</c:v>
                </c:pt>
                <c:pt idx="11">
                  <c:v>19.291508253563077</c:v>
                </c:pt>
                <c:pt idx="12">
                  <c:v>19.291508253563077</c:v>
                </c:pt>
                <c:pt idx="13">
                  <c:v>19.291508253563077</c:v>
                </c:pt>
                <c:pt idx="14">
                  <c:v>19.291508253563077</c:v>
                </c:pt>
                <c:pt idx="15">
                  <c:v>19.291508253563077</c:v>
                </c:pt>
                <c:pt idx="16">
                  <c:v>19.291508253563077</c:v>
                </c:pt>
                <c:pt idx="17">
                  <c:v>19.291508253563077</c:v>
                </c:pt>
                <c:pt idx="18">
                  <c:v>19.291508253563077</c:v>
                </c:pt>
                <c:pt idx="19">
                  <c:v>19.291508253563077</c:v>
                </c:pt>
                <c:pt idx="20">
                  <c:v>19.291508253563077</c:v>
                </c:pt>
                <c:pt idx="21">
                  <c:v>19.291508253563077</c:v>
                </c:pt>
                <c:pt idx="22">
                  <c:v>19.291508253563077</c:v>
                </c:pt>
                <c:pt idx="23">
                  <c:v>19.291508253563077</c:v>
                </c:pt>
                <c:pt idx="24">
                  <c:v>19.291508253563077</c:v>
                </c:pt>
                <c:pt idx="25">
                  <c:v>19.291508253563077</c:v>
                </c:pt>
                <c:pt idx="26">
                  <c:v>19.291508253563077</c:v>
                </c:pt>
                <c:pt idx="27">
                  <c:v>19.291508253563077</c:v>
                </c:pt>
                <c:pt idx="28">
                  <c:v>19.291508253563077</c:v>
                </c:pt>
                <c:pt idx="29">
                  <c:v>19.291508253563077</c:v>
                </c:pt>
                <c:pt idx="30">
                  <c:v>19.291508253563077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3915264"/>
        <c:axId val="463915840"/>
      </c:scatterChart>
      <c:valAx>
        <c:axId val="463915264"/>
        <c:scaling>
          <c:orientation val="minMax"/>
          <c:max val="25"/>
          <c:min val="5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/>
                  <a:t>Input Voltage (V)</a:t>
                </a:r>
              </a:p>
            </c:rich>
          </c:tx>
          <c:layout>
            <c:manualLayout>
              <c:xMode val="edge"/>
              <c:yMode val="edge"/>
              <c:x val="0.41887472222222594"/>
              <c:y val="0.9081895833333333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ja-JP"/>
            </a:pPr>
            <a:endParaRPr lang="zh-TW"/>
          </a:p>
        </c:txPr>
        <c:crossAx val="463915840"/>
        <c:crosses val="autoZero"/>
        <c:crossBetween val="midCat"/>
        <c:majorUnit val="5"/>
      </c:valAx>
      <c:valAx>
        <c:axId val="463915840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/>
                  <a:t>fo/ 1/4 of fsw (kHz)</a:t>
                </a:r>
                <a:endParaRPr lang="ja-JP"/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spPr>
          <a:ln w="19050"/>
        </c:spPr>
        <c:txPr>
          <a:bodyPr/>
          <a:lstStyle/>
          <a:p>
            <a:pPr>
              <a:defRPr lang="ja-JP"/>
            </a:pPr>
            <a:endParaRPr lang="zh-TW"/>
          </a:p>
        </c:txPr>
        <c:crossAx val="463915264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58998217550615095"/>
          <c:y val="0.67393318147304482"/>
          <c:w val="0.34627016867605787"/>
          <c:h val="0.13898976750913031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lang="ja-JP"/>
          </a:pPr>
          <a:endParaRPr lang="zh-TW"/>
        </a:p>
      </c:txPr>
    </c:legend>
    <c:plotVisOnly val="0"/>
    <c:dispBlanksAs val="gap"/>
    <c:showDLblsOverMax val="0"/>
  </c:chart>
  <c:txPr>
    <a:bodyPr/>
    <a:lstStyle/>
    <a:p>
      <a:pPr>
        <a:defRPr sz="1050">
          <a:latin typeface="+mn-lt"/>
          <a:cs typeface="Arial" pitchFamily="34" charset="0"/>
        </a:defRPr>
      </a:pPr>
      <a:endParaRPr lang="zh-TW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984332541262487"/>
          <c:y val="9.0208515602216377E-2"/>
          <c:w val="0.70877781461474743"/>
          <c:h val="0.7262645815106402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'51285 (5V)'!$AA$144:$AA$145</c:f>
              <c:strCache>
                <c:ptCount val="1"/>
                <c:pt idx="0">
                  <c:v>Vout by Max-duty V</c:v>
                </c:pt>
              </c:strCache>
            </c:strRef>
          </c:tx>
          <c:marker>
            <c:symbol val="none"/>
          </c:marker>
          <c:xVal>
            <c:numRef>
              <c:f>'51285 (5V)'!$B$146:$B$176</c:f>
            </c:numRef>
          </c:xVal>
          <c:yVal>
            <c:numRef>
              <c:f>'51285 (5V)'!$AA$146:$AA$176</c:f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3918144"/>
        <c:axId val="463918720"/>
      </c:scatterChart>
      <c:valAx>
        <c:axId val="463918144"/>
        <c:scaling>
          <c:orientation val="minMax"/>
          <c:max val="25"/>
          <c:min val="5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/>
                  <a:t>Input Voltage (V)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ja-JP"/>
            </a:pPr>
            <a:endParaRPr lang="zh-TW"/>
          </a:p>
        </c:txPr>
        <c:crossAx val="463918720"/>
        <c:crosses val="autoZero"/>
        <c:crossBetween val="midCat"/>
        <c:majorUnit val="5"/>
      </c:valAx>
      <c:valAx>
        <c:axId val="463918720"/>
        <c:scaling>
          <c:orientation val="minMax"/>
          <c:max val="5.25"/>
          <c:min val="4.7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/>
                  <a:t>Output Voltage</a:t>
                </a:r>
                <a:r>
                  <a:rPr lang="en-US" baseline="0"/>
                  <a:t> (V)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2.7906944444444456E-2"/>
              <c:y val="0.2981440972222249"/>
            </c:manualLayout>
          </c:layout>
          <c:overlay val="0"/>
        </c:title>
        <c:numFmt formatCode="#,##0.00_);[Red]\(#,##0.00\)" sourceLinked="0"/>
        <c:majorTickMark val="none"/>
        <c:minorTickMark val="none"/>
        <c:tickLblPos val="nextTo"/>
        <c:spPr>
          <a:ln w="19050"/>
        </c:spPr>
        <c:txPr>
          <a:bodyPr/>
          <a:lstStyle/>
          <a:p>
            <a:pPr>
              <a:defRPr lang="ja-JP"/>
            </a:pPr>
            <a:endParaRPr lang="zh-TW"/>
          </a:p>
        </c:txPr>
        <c:crossAx val="463918144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txPr>
    <a:bodyPr/>
    <a:lstStyle/>
    <a:p>
      <a:pPr>
        <a:defRPr sz="1050">
          <a:latin typeface="+mn-lt"/>
          <a:cs typeface="Arial" pitchFamily="34" charset="0"/>
        </a:defRPr>
      </a:pPr>
      <a:endParaRPr lang="zh-TW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984332541262487"/>
          <c:y val="9.0208515602216377E-2"/>
          <c:w val="0.70877781461474743"/>
          <c:h val="0.72626458151064022"/>
        </c:manualLayout>
      </c:layout>
      <c:scatterChart>
        <c:scatterStyle val="lineMarker"/>
        <c:varyColors val="0"/>
        <c:ser>
          <c:idx val="0"/>
          <c:order val="0"/>
          <c:tx>
            <c:strRef>
              <c:f>'51285 (5V)'!$AA$144:$AA$145</c:f>
              <c:strCache>
                <c:ptCount val="1"/>
                <c:pt idx="0">
                  <c:v>Vout by Max-duty V</c:v>
                </c:pt>
              </c:strCache>
            </c:strRef>
          </c:tx>
          <c:marker>
            <c:symbol val="none"/>
          </c:marker>
          <c:xVal>
            <c:numRef>
              <c:f>'51285 (5V)'!$B$146:$B$176</c:f>
            </c:numRef>
          </c:xVal>
          <c:yVal>
            <c:numRef>
              <c:f>'51285 (5V)'!$AA$146:$AA$176</c:f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3920448"/>
        <c:axId val="465567744"/>
      </c:scatterChart>
      <c:valAx>
        <c:axId val="463920448"/>
        <c:scaling>
          <c:orientation val="minMax"/>
          <c:max val="7"/>
          <c:min val="5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/>
                  <a:t>Input Voltage (V)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ja-JP"/>
            </a:pPr>
            <a:endParaRPr lang="zh-TW"/>
          </a:p>
        </c:txPr>
        <c:crossAx val="465567744"/>
        <c:crosses val="autoZero"/>
        <c:crossBetween val="midCat"/>
        <c:minorUnit val="0.1"/>
      </c:valAx>
      <c:valAx>
        <c:axId val="465567744"/>
        <c:scaling>
          <c:orientation val="minMax"/>
          <c:max val="5.25"/>
          <c:min val="4.7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/>
                  <a:t>Output Voltage</a:t>
                </a:r>
                <a:r>
                  <a:rPr lang="en-US" baseline="0"/>
                  <a:t> (V)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2.7906944444444456E-2"/>
              <c:y val="0.2981440972222249"/>
            </c:manualLayout>
          </c:layout>
          <c:overlay val="0"/>
        </c:title>
        <c:numFmt formatCode="#,##0.00_);[Red]\(#,##0.00\)" sourceLinked="0"/>
        <c:majorTickMark val="none"/>
        <c:minorTickMark val="none"/>
        <c:tickLblPos val="nextTo"/>
        <c:spPr>
          <a:ln w="19050"/>
        </c:spPr>
        <c:txPr>
          <a:bodyPr/>
          <a:lstStyle/>
          <a:p>
            <a:pPr>
              <a:defRPr lang="ja-JP"/>
            </a:pPr>
            <a:endParaRPr lang="zh-TW"/>
          </a:p>
        </c:txPr>
        <c:crossAx val="463920448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txPr>
    <a:bodyPr/>
    <a:lstStyle/>
    <a:p>
      <a:pPr>
        <a:defRPr sz="1050">
          <a:latin typeface="+mn-lt"/>
          <a:cs typeface="Arial" pitchFamily="34" charset="0"/>
        </a:defRPr>
      </a:pPr>
      <a:endParaRPr lang="zh-TW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984332541262495"/>
          <c:y val="9.0208515602216377E-2"/>
          <c:w val="0.70877781461474776"/>
          <c:h val="0.7262645815106399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'51285 (3.3V)'!$U$138:$U$139</c:f>
              <c:strCache>
                <c:ptCount val="1"/>
                <c:pt idx="0">
                  <c:v>Vripple/Vout %</c:v>
                </c:pt>
              </c:strCache>
            </c:strRef>
          </c:tx>
          <c:marker>
            <c:symbol val="none"/>
          </c:marker>
          <c:xVal>
            <c:numRef>
              <c:f>'51285 (3.3V)'!$B$140:$B$170</c:f>
              <c:numCache>
                <c:formatCode>General</c:formatCode>
                <c:ptCount val="31"/>
                <c:pt idx="0">
                  <c:v>8</c:v>
                </c:pt>
                <c:pt idx="1">
                  <c:v>8.1</c:v>
                </c:pt>
                <c:pt idx="2">
                  <c:v>8.1999999999999993</c:v>
                </c:pt>
                <c:pt idx="3">
                  <c:v>8.2999999999999989</c:v>
                </c:pt>
                <c:pt idx="4">
                  <c:v>8.3999999999999986</c:v>
                </c:pt>
                <c:pt idx="5">
                  <c:v>8.4999999999999982</c:v>
                </c:pt>
                <c:pt idx="6">
                  <c:v>8.5999999999999979</c:v>
                </c:pt>
                <c:pt idx="7">
                  <c:v>8.6999999999999975</c:v>
                </c:pt>
                <c:pt idx="8">
                  <c:v>8.7999999999999972</c:v>
                </c:pt>
                <c:pt idx="9">
                  <c:v>8.8999999999999968</c:v>
                </c:pt>
                <c:pt idx="10">
                  <c:v>8.9999999999999964</c:v>
                </c:pt>
                <c:pt idx="11">
                  <c:v>9.5499999999999972</c:v>
                </c:pt>
                <c:pt idx="12">
                  <c:v>10.099999999999998</c:v>
                </c:pt>
                <c:pt idx="13">
                  <c:v>10.649999999999999</c:v>
                </c:pt>
                <c:pt idx="14">
                  <c:v>11.2</c:v>
                </c:pt>
                <c:pt idx="15">
                  <c:v>11.75</c:v>
                </c:pt>
                <c:pt idx="16">
                  <c:v>12.3</c:v>
                </c:pt>
                <c:pt idx="17">
                  <c:v>12.850000000000001</c:v>
                </c:pt>
                <c:pt idx="18">
                  <c:v>13.400000000000002</c:v>
                </c:pt>
                <c:pt idx="19">
                  <c:v>13.950000000000003</c:v>
                </c:pt>
                <c:pt idx="20">
                  <c:v>14.500000000000004</c:v>
                </c:pt>
                <c:pt idx="21">
                  <c:v>15.050000000000004</c:v>
                </c:pt>
                <c:pt idx="22">
                  <c:v>15.600000000000005</c:v>
                </c:pt>
                <c:pt idx="23">
                  <c:v>16.150000000000006</c:v>
                </c:pt>
                <c:pt idx="24">
                  <c:v>16.700000000000006</c:v>
                </c:pt>
                <c:pt idx="25">
                  <c:v>17.250000000000007</c:v>
                </c:pt>
                <c:pt idx="26">
                  <c:v>17.800000000000008</c:v>
                </c:pt>
                <c:pt idx="27">
                  <c:v>18.350000000000009</c:v>
                </c:pt>
                <c:pt idx="28">
                  <c:v>18.900000000000009</c:v>
                </c:pt>
                <c:pt idx="29">
                  <c:v>19.45000000000001</c:v>
                </c:pt>
                <c:pt idx="30">
                  <c:v>20</c:v>
                </c:pt>
              </c:numCache>
            </c:numRef>
          </c:xVal>
          <c:yVal>
            <c:numRef>
              <c:f>'51285 (3.3V)'!$U$140:$U$170</c:f>
              <c:numCache>
                <c:formatCode>0.00%</c:formatCode>
                <c:ptCount val="31"/>
                <c:pt idx="0">
                  <c:v>5.4535284807332943E-3</c:v>
                </c:pt>
                <c:pt idx="1">
                  <c:v>5.4909066589434539E-3</c:v>
                </c:pt>
                <c:pt idx="2">
                  <c:v>5.5272458854526462E-3</c:v>
                </c:pt>
                <c:pt idx="3">
                  <c:v>5.5625908231015765E-3</c:v>
                </c:pt>
                <c:pt idx="4">
                  <c:v>5.5969835901161103E-3</c:v>
                </c:pt>
                <c:pt idx="5">
                  <c:v>5.630463940219565E-3</c:v>
                </c:pt>
                <c:pt idx="6">
                  <c:v>5.6630694275430112E-3</c:v>
                </c:pt>
                <c:pt idx="7">
                  <c:v>5.6948355578206791E-3</c:v>
                </c:pt>
                <c:pt idx="8">
                  <c:v>5.725795927192503E-3</c:v>
                </c:pt>
                <c:pt idx="9">
                  <c:v>5.7559823497912149E-3</c:v>
                </c:pt>
                <c:pt idx="10">
                  <c:v>5.7854249751643537E-3</c:v>
                </c:pt>
                <c:pt idx="11">
                  <c:v>5.9352717125237958E-3</c:v>
                </c:pt>
                <c:pt idx="12">
                  <c:v>6.0674470922701656E-3</c:v>
                </c:pt>
                <c:pt idx="13">
                  <c:v>6.1850612785726089E-3</c:v>
                </c:pt>
                <c:pt idx="14">
                  <c:v>6.2905321608313748E-3</c:v>
                </c:pt>
                <c:pt idx="15">
                  <c:v>6.3857684975917386E-3</c:v>
                </c:pt>
                <c:pt idx="16">
                  <c:v>6.472297653129221E-3</c:v>
                </c:pt>
                <c:pt idx="17">
                  <c:v>6.5513566014661542E-3</c:v>
                </c:pt>
                <c:pt idx="18">
                  <c:v>6.6239579905703174E-3</c:v>
                </c:pt>
                <c:pt idx="19">
                  <c:v>6.6909389118585899E-3</c:v>
                </c:pt>
                <c:pt idx="20">
                  <c:v>6.7529974481418424E-3</c:v>
                </c:pt>
                <c:pt idx="21">
                  <c:v>6.8107204373107962E-3</c:v>
                </c:pt>
                <c:pt idx="22">
                  <c:v>6.8646048247784043E-3</c:v>
                </c:pt>
                <c:pt idx="23">
                  <c:v>6.9150742709783971E-3</c:v>
                </c:pt>
                <c:pt idx="24">
                  <c:v>6.9624922021753093E-3</c:v>
                </c:pt>
                <c:pt idx="25">
                  <c:v>7.0071721639829963E-3</c:v>
                </c:pt>
                <c:pt idx="26">
                  <c:v>7.0493861072451489E-3</c:v>
                </c:pt>
                <c:pt idx="27">
                  <c:v>7.0893710731420477E-3</c:v>
                </c:pt>
                <c:pt idx="28">
                  <c:v>7.127334627524194E-3</c:v>
                </c:pt>
                <c:pt idx="29">
                  <c:v>7.1634593095604923E-3</c:v>
                </c:pt>
                <c:pt idx="30">
                  <c:v>7.1979062973948887E-3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570624"/>
        <c:axId val="465571200"/>
      </c:scatterChart>
      <c:valAx>
        <c:axId val="465570624"/>
        <c:scaling>
          <c:orientation val="minMax"/>
          <c:max val="25"/>
          <c:min val="5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lang="ja-JP" sz="1050"/>
                </a:pPr>
                <a:r>
                  <a:rPr lang="en-US" sz="1050"/>
                  <a:t>Input Voltage (V)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ja-JP" sz="1050">
                <a:latin typeface="+mn-lt"/>
              </a:defRPr>
            </a:pPr>
            <a:endParaRPr lang="zh-TW"/>
          </a:p>
        </c:txPr>
        <c:crossAx val="465571200"/>
        <c:crosses val="autoZero"/>
        <c:crossBetween val="midCat"/>
        <c:majorUnit val="5"/>
      </c:valAx>
      <c:valAx>
        <c:axId val="465571200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ja-JP" sz="1050"/>
                </a:pPr>
                <a:r>
                  <a:rPr lang="en-US" sz="1050"/>
                  <a:t>Vout ripple/  Vout  rate (%)</a:t>
                </a:r>
                <a:endParaRPr lang="ja-JP" sz="1050"/>
              </a:p>
            </c:rich>
          </c:tx>
          <c:layout>
            <c:manualLayout>
              <c:xMode val="edge"/>
              <c:yMode val="edge"/>
              <c:x val="2.8065514052217667E-2"/>
              <c:y val="0.17891326854356757"/>
            </c:manualLayout>
          </c:layout>
          <c:overlay val="0"/>
        </c:title>
        <c:numFmt formatCode="0.0%" sourceLinked="0"/>
        <c:majorTickMark val="none"/>
        <c:minorTickMark val="none"/>
        <c:tickLblPos val="nextTo"/>
        <c:spPr>
          <a:ln w="19050"/>
        </c:spPr>
        <c:txPr>
          <a:bodyPr/>
          <a:lstStyle/>
          <a:p>
            <a:pPr>
              <a:defRPr lang="ja-JP" sz="1050">
                <a:latin typeface="+mn-lt"/>
              </a:defRPr>
            </a:pPr>
            <a:endParaRPr lang="zh-TW"/>
          </a:p>
        </c:txPr>
        <c:crossAx val="465570624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0"/>
    <c:dispBlanksAs val="gap"/>
    <c:showDLblsOverMax val="0"/>
  </c:chart>
  <c:txPr>
    <a:bodyPr/>
    <a:lstStyle/>
    <a:p>
      <a:pPr>
        <a:defRPr sz="1000">
          <a:latin typeface="+mn-lt"/>
          <a:cs typeface="Arial" pitchFamily="34" charset="0"/>
        </a:defRPr>
      </a:pPr>
      <a:endParaRPr lang="zh-TW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984332541262495"/>
          <c:y val="9.0208515602216377E-2"/>
          <c:w val="0.70877781461474776"/>
          <c:h val="0.7262645815106399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'51285 (3.3V)'!$T$138:$T$139</c:f>
              <c:strCache>
                <c:ptCount val="1"/>
                <c:pt idx="0">
                  <c:v>I-ind-ripple/ Iomax %</c:v>
                </c:pt>
              </c:strCache>
            </c:strRef>
          </c:tx>
          <c:marker>
            <c:symbol val="none"/>
          </c:marker>
          <c:xVal>
            <c:numRef>
              <c:f>'51285 (3.3V)'!$B$140:$B$170</c:f>
              <c:numCache>
                <c:formatCode>General</c:formatCode>
                <c:ptCount val="31"/>
                <c:pt idx="0">
                  <c:v>8</c:v>
                </c:pt>
                <c:pt idx="1">
                  <c:v>8.1</c:v>
                </c:pt>
                <c:pt idx="2">
                  <c:v>8.1999999999999993</c:v>
                </c:pt>
                <c:pt idx="3">
                  <c:v>8.2999999999999989</c:v>
                </c:pt>
                <c:pt idx="4">
                  <c:v>8.3999999999999986</c:v>
                </c:pt>
                <c:pt idx="5">
                  <c:v>8.4999999999999982</c:v>
                </c:pt>
                <c:pt idx="6">
                  <c:v>8.5999999999999979</c:v>
                </c:pt>
                <c:pt idx="7">
                  <c:v>8.6999999999999975</c:v>
                </c:pt>
                <c:pt idx="8">
                  <c:v>8.7999999999999972</c:v>
                </c:pt>
                <c:pt idx="9">
                  <c:v>8.8999999999999968</c:v>
                </c:pt>
                <c:pt idx="10">
                  <c:v>8.9999999999999964</c:v>
                </c:pt>
                <c:pt idx="11">
                  <c:v>9.5499999999999972</c:v>
                </c:pt>
                <c:pt idx="12">
                  <c:v>10.099999999999998</c:v>
                </c:pt>
                <c:pt idx="13">
                  <c:v>10.649999999999999</c:v>
                </c:pt>
                <c:pt idx="14">
                  <c:v>11.2</c:v>
                </c:pt>
                <c:pt idx="15">
                  <c:v>11.75</c:v>
                </c:pt>
                <c:pt idx="16">
                  <c:v>12.3</c:v>
                </c:pt>
                <c:pt idx="17">
                  <c:v>12.850000000000001</c:v>
                </c:pt>
                <c:pt idx="18">
                  <c:v>13.400000000000002</c:v>
                </c:pt>
                <c:pt idx="19">
                  <c:v>13.950000000000003</c:v>
                </c:pt>
                <c:pt idx="20">
                  <c:v>14.500000000000004</c:v>
                </c:pt>
                <c:pt idx="21">
                  <c:v>15.050000000000004</c:v>
                </c:pt>
                <c:pt idx="22">
                  <c:v>15.600000000000005</c:v>
                </c:pt>
                <c:pt idx="23">
                  <c:v>16.150000000000006</c:v>
                </c:pt>
                <c:pt idx="24">
                  <c:v>16.700000000000006</c:v>
                </c:pt>
                <c:pt idx="25">
                  <c:v>17.250000000000007</c:v>
                </c:pt>
                <c:pt idx="26">
                  <c:v>17.800000000000008</c:v>
                </c:pt>
                <c:pt idx="27">
                  <c:v>18.350000000000009</c:v>
                </c:pt>
                <c:pt idx="28">
                  <c:v>18.900000000000009</c:v>
                </c:pt>
                <c:pt idx="29">
                  <c:v>19.45000000000001</c:v>
                </c:pt>
                <c:pt idx="30">
                  <c:v>20</c:v>
                </c:pt>
              </c:numCache>
            </c:numRef>
          </c:xVal>
          <c:yVal>
            <c:numRef>
              <c:f>'51285 (3.3V)'!$T$140:$T$170</c:f>
              <c:numCache>
                <c:formatCode>0.0%</c:formatCode>
                <c:ptCount val="31"/>
                <c:pt idx="0">
                  <c:v>0.19301682527571379</c:v>
                </c:pt>
                <c:pt idx="1">
                  <c:v>0.19434705593840784</c:v>
                </c:pt>
                <c:pt idx="2">
                  <c:v>0.19564040780701272</c:v>
                </c:pt>
                <c:pt idx="3">
                  <c:v>0.19689846255406149</c:v>
                </c:pt>
                <c:pt idx="4">
                  <c:v>0.19812271193964257</c:v>
                </c:pt>
                <c:pt idx="5">
                  <c:v>0.19931456416200347</c:v>
                </c:pt>
                <c:pt idx="6">
                  <c:v>0.20047534967322445</c:v>
                </c:pt>
                <c:pt idx="7">
                  <c:v>0.20160632651219113</c:v>
                </c:pt>
                <c:pt idx="8">
                  <c:v>0.20270868520130828</c:v>
                </c:pt>
                <c:pt idx="9">
                  <c:v>0.20378355324832584</c:v>
                </c:pt>
                <c:pt idx="10">
                  <c:v>0.20483199929019158</c:v>
                </c:pt>
                <c:pt idx="11">
                  <c:v>0.21016897424854517</c:v>
                </c:pt>
                <c:pt idx="12">
                  <c:v>0.21487789792486722</c:v>
                </c:pt>
                <c:pt idx="13">
                  <c:v>0.21906911289324307</c:v>
                </c:pt>
                <c:pt idx="14">
                  <c:v>0.22282844153911407</c:v>
                </c:pt>
                <c:pt idx="15">
                  <c:v>0.22622366305618322</c:v>
                </c:pt>
                <c:pt idx="16">
                  <c:v>0.22930903371087683</c:v>
                </c:pt>
                <c:pt idx="17">
                  <c:v>0.23212850901150966</c:v>
                </c:pt>
                <c:pt idx="18">
                  <c:v>0.23471808399609242</c:v>
                </c:pt>
                <c:pt idx="19">
                  <c:v>0.2371075216402595</c:v>
                </c:pt>
                <c:pt idx="20">
                  <c:v>0.23932164865726044</c:v>
                </c:pt>
                <c:pt idx="21">
                  <c:v>0.24138134022036431</c:v>
                </c:pt>
                <c:pt idx="22">
                  <c:v>0.24330427754975714</c:v>
                </c:pt>
                <c:pt idx="23">
                  <c:v>0.2451055373333276</c:v>
                </c:pt>
                <c:pt idx="24">
                  <c:v>0.24679805505037111</c:v>
                </c:pt>
                <c:pt idx="25">
                  <c:v>0.24839299263592834</c:v>
                </c:pt>
                <c:pt idx="26">
                  <c:v>0.24990003279441025</c:v>
                </c:pt>
                <c:pt idx="27">
                  <c:v>0.25132761650896046</c:v>
                </c:pt>
                <c:pt idx="28">
                  <c:v>0.2526831361549603</c:v>
                </c:pt>
                <c:pt idx="29">
                  <c:v>0.25397309361838782</c:v>
                </c:pt>
                <c:pt idx="30">
                  <c:v>0.25520323060901623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572928"/>
        <c:axId val="465573504"/>
      </c:scatterChart>
      <c:valAx>
        <c:axId val="465572928"/>
        <c:scaling>
          <c:orientation val="minMax"/>
          <c:max val="25"/>
          <c:min val="5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/>
                  <a:t>Input Voltage (V)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ja-JP"/>
            </a:pPr>
            <a:endParaRPr lang="zh-TW"/>
          </a:p>
        </c:txPr>
        <c:crossAx val="465573504"/>
        <c:crosses val="autoZero"/>
        <c:crossBetween val="midCat"/>
        <c:majorUnit val="5"/>
      </c:valAx>
      <c:valAx>
        <c:axId val="465573504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/>
                  <a:t>I-ind-ripple/ Iomax rate (%)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2.7906974189070639E-2"/>
              <c:y val="0.1746719160104987"/>
            </c:manualLayout>
          </c:layout>
          <c:overlay val="0"/>
        </c:title>
        <c:numFmt formatCode="0%" sourceLinked="0"/>
        <c:majorTickMark val="none"/>
        <c:minorTickMark val="none"/>
        <c:tickLblPos val="nextTo"/>
        <c:spPr>
          <a:ln w="19050"/>
        </c:spPr>
        <c:txPr>
          <a:bodyPr/>
          <a:lstStyle/>
          <a:p>
            <a:pPr>
              <a:defRPr lang="ja-JP"/>
            </a:pPr>
            <a:endParaRPr lang="zh-TW"/>
          </a:p>
        </c:txPr>
        <c:crossAx val="465572928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0"/>
    <c:dispBlanksAs val="gap"/>
    <c:showDLblsOverMax val="0"/>
  </c:chart>
  <c:txPr>
    <a:bodyPr/>
    <a:lstStyle/>
    <a:p>
      <a:pPr>
        <a:defRPr sz="1050">
          <a:latin typeface="+mn-lt"/>
          <a:cs typeface="Arial" pitchFamily="34" charset="0"/>
        </a:defRPr>
      </a:pPr>
      <a:endParaRPr lang="zh-TW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image" Target="../media/image1.emf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1.xml"/><Relationship Id="rId3" Type="http://schemas.openxmlformats.org/officeDocument/2006/relationships/chart" Target="../charts/chart16.xml"/><Relationship Id="rId7" Type="http://schemas.openxmlformats.org/officeDocument/2006/relationships/chart" Target="../charts/chart20.xml"/><Relationship Id="rId2" Type="http://schemas.openxmlformats.org/officeDocument/2006/relationships/chart" Target="../charts/chart15.xml"/><Relationship Id="rId1" Type="http://schemas.openxmlformats.org/officeDocument/2006/relationships/image" Target="../media/image2.jpeg"/><Relationship Id="rId6" Type="http://schemas.openxmlformats.org/officeDocument/2006/relationships/chart" Target="../charts/chart19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Relationship Id="rId9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154778</xdr:colOff>
      <xdr:row>24</xdr:row>
      <xdr:rowOff>149945</xdr:rowOff>
    </xdr:from>
    <xdr:to>
      <xdr:col>12</xdr:col>
      <xdr:colOff>486830</xdr:colOff>
      <xdr:row>40</xdr:row>
      <xdr:rowOff>134932</xdr:rowOff>
    </xdr:to>
    <xdr:grpSp>
      <xdr:nvGrpSpPr>
        <xdr:cNvPr id="19" name="グループ化 18"/>
        <xdr:cNvGrpSpPr/>
      </xdr:nvGrpSpPr>
      <xdr:grpSpPr>
        <a:xfrm>
          <a:off x="8725037" y="4578510"/>
          <a:ext cx="3559346" cy="2853693"/>
          <a:chOff x="8297333" y="5256403"/>
          <a:chExt cx="3481917" cy="2532924"/>
        </a:xfrm>
      </xdr:grpSpPr>
      <xdr:grpSp>
        <xdr:nvGrpSpPr>
          <xdr:cNvPr id="15" name="グループ化 14"/>
          <xdr:cNvGrpSpPr/>
        </xdr:nvGrpSpPr>
        <xdr:grpSpPr>
          <a:xfrm>
            <a:off x="8297333" y="5256403"/>
            <a:ext cx="3481917" cy="2532924"/>
            <a:chOff x="8297333" y="4907159"/>
            <a:chExt cx="3481917" cy="2532924"/>
          </a:xfrm>
        </xdr:grpSpPr>
        <xdr:pic>
          <xdr:nvPicPr>
            <xdr:cNvPr id="13" name="図 12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297333" y="4907159"/>
              <a:ext cx="3481917" cy="2532924"/>
            </a:xfrm>
            <a:prstGeom prst="rect">
              <a:avLst/>
            </a:prstGeom>
            <a:noFill/>
            <a:ln>
              <a:solidFill>
                <a:srgbClr val="FF0000"/>
              </a:solidFill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3" name="円/楕円 2"/>
            <xdr:cNvSpPr/>
          </xdr:nvSpPr>
          <xdr:spPr>
            <a:xfrm>
              <a:off x="10509251" y="5482167"/>
              <a:ext cx="201083" cy="179917"/>
            </a:xfrm>
            <a:prstGeom prst="ellipse">
              <a:avLst/>
            </a:prstGeom>
            <a:noFill/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cxnSp macro="">
          <xdr:nvCxnSpPr>
            <xdr:cNvPr id="5" name="直線矢印コネクタ 4"/>
            <xdr:cNvCxnSpPr/>
          </xdr:nvCxnSpPr>
          <xdr:spPr>
            <a:xfrm flipH="1">
              <a:off x="8847667" y="5588000"/>
              <a:ext cx="1629833" cy="0"/>
            </a:xfrm>
            <a:prstGeom prst="straightConnector1">
              <a:avLst/>
            </a:prstGeom>
            <a:ln>
              <a:solidFill>
                <a:srgbClr val="FF0000"/>
              </a:solidFill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4" name="円/楕円 13"/>
            <xdr:cNvSpPr/>
          </xdr:nvSpPr>
          <xdr:spPr>
            <a:xfrm>
              <a:off x="8646585" y="5482167"/>
              <a:ext cx="201083" cy="179917"/>
            </a:xfrm>
            <a:prstGeom prst="ellipse">
              <a:avLst/>
            </a:prstGeom>
            <a:noFill/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cxnSp macro="">
          <xdr:nvCxnSpPr>
            <xdr:cNvPr id="8" name="直線コネクタ 7"/>
            <xdr:cNvCxnSpPr/>
          </xdr:nvCxnSpPr>
          <xdr:spPr>
            <a:xfrm>
              <a:off x="10615083" y="5577417"/>
              <a:ext cx="0" cy="1259416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4" name="テキスト ボックス 3"/>
          <xdr:cNvSpPr txBox="1"/>
        </xdr:nvSpPr>
        <xdr:spPr>
          <a:xfrm>
            <a:off x="10339917" y="5333994"/>
            <a:ext cx="772583" cy="296334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0070C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200" b="1">
                <a:solidFill>
                  <a:srgbClr val="0070C0"/>
                </a:solidFill>
              </a:rPr>
              <a:t>Example</a:t>
            </a:r>
            <a:endParaRPr kumimoji="1" lang="ja-JP" altLang="en-US" sz="1200" b="1">
              <a:solidFill>
                <a:srgbClr val="0070C0"/>
              </a:solidFill>
            </a:endParaRPr>
          </a:p>
        </xdr:txBody>
      </xdr:sp>
    </xdr:grpSp>
    <xdr:clientData/>
  </xdr:twoCellAnchor>
  <xdr:twoCellAnchor>
    <xdr:from>
      <xdr:col>13</xdr:col>
      <xdr:colOff>285754</xdr:colOff>
      <xdr:row>22</xdr:row>
      <xdr:rowOff>51856</xdr:rowOff>
    </xdr:from>
    <xdr:to>
      <xdr:col>19</xdr:col>
      <xdr:colOff>308586</xdr:colOff>
      <xdr:row>40</xdr:row>
      <xdr:rowOff>74356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42333</xdr:colOff>
      <xdr:row>2</xdr:row>
      <xdr:rowOff>116416</xdr:rowOff>
    </xdr:from>
    <xdr:to>
      <xdr:col>12</xdr:col>
      <xdr:colOff>505433</xdr:colOff>
      <xdr:row>20</xdr:row>
      <xdr:rowOff>24616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179914</xdr:colOff>
      <xdr:row>214</xdr:row>
      <xdr:rowOff>73026</xdr:rowOff>
    </xdr:from>
    <xdr:to>
      <xdr:col>16</xdr:col>
      <xdr:colOff>10582</xdr:colOff>
      <xdr:row>236</xdr:row>
      <xdr:rowOff>148168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486834</xdr:colOff>
      <xdr:row>214</xdr:row>
      <xdr:rowOff>74083</xdr:rowOff>
    </xdr:from>
    <xdr:to>
      <xdr:col>24</xdr:col>
      <xdr:colOff>317501</xdr:colOff>
      <xdr:row>236</xdr:row>
      <xdr:rowOff>149225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264582</xdr:colOff>
      <xdr:row>2</xdr:row>
      <xdr:rowOff>137583</xdr:rowOff>
    </xdr:from>
    <xdr:to>
      <xdr:col>19</xdr:col>
      <xdr:colOff>219682</xdr:colOff>
      <xdr:row>20</xdr:row>
      <xdr:rowOff>45783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455083</xdr:colOff>
      <xdr:row>91</xdr:row>
      <xdr:rowOff>10583</xdr:rowOff>
    </xdr:from>
    <xdr:to>
      <xdr:col>13</xdr:col>
      <xdr:colOff>317050</xdr:colOff>
      <xdr:row>107</xdr:row>
      <xdr:rowOff>147383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11906</xdr:colOff>
      <xdr:row>29</xdr:row>
      <xdr:rowOff>71437</xdr:rowOff>
    </xdr:from>
    <xdr:to>
      <xdr:col>8</xdr:col>
      <xdr:colOff>404812</xdr:colOff>
      <xdr:row>37</xdr:row>
      <xdr:rowOff>95250</xdr:rowOff>
    </xdr:to>
    <xdr:cxnSp macro="">
      <xdr:nvCxnSpPr>
        <xdr:cNvPr id="17" name="直線矢印コネクタ 16"/>
        <xdr:cNvCxnSpPr/>
      </xdr:nvCxnSpPr>
      <xdr:spPr>
        <a:xfrm flipV="1">
          <a:off x="7727156" y="5060156"/>
          <a:ext cx="1000125" cy="1357313"/>
        </a:xfrm>
        <a:prstGeom prst="straightConnector1">
          <a:avLst/>
        </a:prstGeom>
        <a:ln w="317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465666</xdr:colOff>
      <xdr:row>71</xdr:row>
      <xdr:rowOff>52917</xdr:rowOff>
    </xdr:from>
    <xdr:to>
      <xdr:col>13</xdr:col>
      <xdr:colOff>327633</xdr:colOff>
      <xdr:row>89</xdr:row>
      <xdr:rowOff>41550</xdr:rowOff>
    </xdr:to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44977</xdr:colOff>
      <xdr:row>42</xdr:row>
      <xdr:rowOff>91269</xdr:rowOff>
    </xdr:from>
    <xdr:to>
      <xdr:col>12</xdr:col>
      <xdr:colOff>59532</xdr:colOff>
      <xdr:row>57</xdr:row>
      <xdr:rowOff>0</xdr:rowOff>
    </xdr:to>
    <xdr:sp macro="" textlink="">
      <xdr:nvSpPr>
        <xdr:cNvPr id="18" name="Text Box 100"/>
        <xdr:cNvSpPr txBox="1">
          <a:spLocks noChangeArrowheads="1"/>
        </xdr:cNvSpPr>
      </xdr:nvSpPr>
      <xdr:spPr bwMode="auto">
        <a:xfrm>
          <a:off x="8370948" y="6859622"/>
          <a:ext cx="3129790" cy="22619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E6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10  15  22  33  47 68</a:t>
          </a: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E12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10  12  15  18  22  27  33  39  47  56  68  82</a:t>
          </a: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E24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10  12  15  18  22  27  33  39  47  56  68  82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11  13  16  20  24  30  36  43  51  62  75  91</a:t>
          </a: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E48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100 121 147 178 215 261 316 383 464 562 681 825 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105 127 154 187 226 274 332 402 487 590 715 866 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110 133 162 196 237 287 348 422 511 619 750 909 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115 140 169 205 249 301 365 442 536 649 787 953 </a:t>
          </a: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104508</xdr:colOff>
      <xdr:row>63</xdr:row>
      <xdr:rowOff>138893</xdr:rowOff>
    </xdr:from>
    <xdr:to>
      <xdr:col>6</xdr:col>
      <xdr:colOff>1988344</xdr:colOff>
      <xdr:row>87</xdr:row>
      <xdr:rowOff>96560</xdr:rowOff>
    </xdr:to>
    <xdr:sp macro="" textlink="">
      <xdr:nvSpPr>
        <xdr:cNvPr id="20" name="Text Box 100"/>
        <xdr:cNvSpPr txBox="1">
          <a:spLocks noChangeArrowheads="1"/>
        </xdr:cNvSpPr>
      </xdr:nvSpPr>
      <xdr:spPr bwMode="auto">
        <a:xfrm>
          <a:off x="4533633" y="10794987"/>
          <a:ext cx="3145899" cy="395816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E6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10  15  22  33  47 68</a:t>
          </a: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E12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10  12  15  18  22  27  33  39  47  56  68  82</a:t>
          </a: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E24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10  12  15  18  22  27  33  39  47  56  68  82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11  13  16  20  24  30  36  43  51  62  75  91</a:t>
          </a: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E48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100 121 147 178 215 261 316 383 464 562 681 825 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105 127 154 187 226 274 332 402 487 590 715 866 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110 133 162 196 237 287 348 422 511 619 750 909 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115 140 169 205 249 301 365 442 536 649 787 953 </a:t>
          </a: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E96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100 121 147 178 215 261 316 383 464 562 681 825 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102 124 150 182 221 267 324 392 475 576 698 845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105 127 154 187 226 274 332 402 487 590 715 866 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107 130 158 191 232 280 340 412 499 604 732 887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110 133 162 196 237 287 348 422 511 619 750 909 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113 137 165 200 243 294 357 432 523 634 768 931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115 140 169 205 249 301 365 442 536 649 787 953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118 143 174 210 255 309 374 453 549 665 806 976</a:t>
          </a:r>
        </a:p>
      </xdr:txBody>
    </xdr:sp>
    <xdr:clientData/>
  </xdr:twoCellAnchor>
  <xdr:twoCellAnchor>
    <xdr:from>
      <xdr:col>12</xdr:col>
      <xdr:colOff>56883</xdr:colOff>
      <xdr:row>47</xdr:row>
      <xdr:rowOff>115082</xdr:rowOff>
    </xdr:from>
    <xdr:to>
      <xdr:col>17</xdr:col>
      <xdr:colOff>1</xdr:colOff>
      <xdr:row>57</xdr:row>
      <xdr:rowOff>0</xdr:rowOff>
    </xdr:to>
    <xdr:sp macro="" textlink="">
      <xdr:nvSpPr>
        <xdr:cNvPr id="22" name="Text Box 100"/>
        <xdr:cNvSpPr txBox="1">
          <a:spLocks noChangeArrowheads="1"/>
        </xdr:cNvSpPr>
      </xdr:nvSpPr>
      <xdr:spPr bwMode="auto">
        <a:xfrm>
          <a:off x="11498089" y="7667847"/>
          <a:ext cx="3148000" cy="145374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E96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100 121 147 178 215 261 316 383 464 562 681 825 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102 124 150 182 221 267 324 392 475 576 698 845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105 127 154 187 226 274 332 402 487 590 715 866 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107 130 158 191 232 280 340 412 499 604 732 887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110 133 162 196 237 287 348 422 511 619 750 909 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113 137 165 200 243 294 357 432 523 634 768 931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115 140 169 205 249 301 365 442 536 649 787 953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118 143 174 210 255 309 374 453 549 665 806 976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24</xdr:row>
      <xdr:rowOff>30882</xdr:rowOff>
    </xdr:from>
    <xdr:to>
      <xdr:col>12</xdr:col>
      <xdr:colOff>570177</xdr:colOff>
      <xdr:row>40</xdr:row>
      <xdr:rowOff>15869</xdr:rowOff>
    </xdr:to>
    <xdr:grpSp>
      <xdr:nvGrpSpPr>
        <xdr:cNvPr id="10" name="グループ化 9"/>
        <xdr:cNvGrpSpPr/>
      </xdr:nvGrpSpPr>
      <xdr:grpSpPr>
        <a:xfrm>
          <a:off x="8810625" y="4307607"/>
          <a:ext cx="3561027" cy="2728187"/>
          <a:chOff x="8297333" y="5256403"/>
          <a:chExt cx="3481917" cy="2532924"/>
        </a:xfrm>
      </xdr:grpSpPr>
      <xdr:grpSp>
        <xdr:nvGrpSpPr>
          <xdr:cNvPr id="11" name="グループ化 14"/>
          <xdr:cNvGrpSpPr/>
        </xdr:nvGrpSpPr>
        <xdr:grpSpPr>
          <a:xfrm>
            <a:off x="8297333" y="5256403"/>
            <a:ext cx="3481917" cy="2532924"/>
            <a:chOff x="8297333" y="4907159"/>
            <a:chExt cx="3481917" cy="2532924"/>
          </a:xfrm>
        </xdr:grpSpPr>
        <xdr:pic>
          <xdr:nvPicPr>
            <xdr:cNvPr id="13" name="図 12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297333" y="4907159"/>
              <a:ext cx="3481917" cy="2532924"/>
            </a:xfrm>
            <a:prstGeom prst="rect">
              <a:avLst/>
            </a:prstGeom>
            <a:noFill/>
            <a:ln>
              <a:solidFill>
                <a:srgbClr val="FF0000"/>
              </a:solidFill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4" name="円/楕円 2"/>
            <xdr:cNvSpPr/>
          </xdr:nvSpPr>
          <xdr:spPr>
            <a:xfrm>
              <a:off x="10509251" y="5482167"/>
              <a:ext cx="201083" cy="179917"/>
            </a:xfrm>
            <a:prstGeom prst="ellipse">
              <a:avLst/>
            </a:prstGeom>
            <a:noFill/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cxnSp macro="">
          <xdr:nvCxnSpPr>
            <xdr:cNvPr id="15" name="直線矢印コネクタ 4"/>
            <xdr:cNvCxnSpPr/>
          </xdr:nvCxnSpPr>
          <xdr:spPr>
            <a:xfrm flipH="1">
              <a:off x="8847667" y="5588000"/>
              <a:ext cx="1629833" cy="0"/>
            </a:xfrm>
            <a:prstGeom prst="straightConnector1">
              <a:avLst/>
            </a:prstGeom>
            <a:ln>
              <a:solidFill>
                <a:srgbClr val="FF0000"/>
              </a:solidFill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6" name="円/楕円 15"/>
            <xdr:cNvSpPr/>
          </xdr:nvSpPr>
          <xdr:spPr>
            <a:xfrm>
              <a:off x="8646585" y="5482167"/>
              <a:ext cx="201083" cy="179917"/>
            </a:xfrm>
            <a:prstGeom prst="ellipse">
              <a:avLst/>
            </a:prstGeom>
            <a:noFill/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cxnSp macro="">
          <xdr:nvCxnSpPr>
            <xdr:cNvPr id="17" name="直線コネクタ 16"/>
            <xdr:cNvCxnSpPr/>
          </xdr:nvCxnSpPr>
          <xdr:spPr>
            <a:xfrm>
              <a:off x="10615083" y="5577417"/>
              <a:ext cx="0" cy="1259416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12" name="テキスト ボックス 11"/>
          <xdr:cNvSpPr txBox="1"/>
        </xdr:nvSpPr>
        <xdr:spPr>
          <a:xfrm>
            <a:off x="10339917" y="5333994"/>
            <a:ext cx="772583" cy="296334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0070C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200" b="1">
                <a:solidFill>
                  <a:srgbClr val="0070C0"/>
                </a:solidFill>
              </a:rPr>
              <a:t>Example</a:t>
            </a:r>
            <a:endParaRPr kumimoji="1" lang="ja-JP" altLang="en-US" sz="1200" b="1">
              <a:solidFill>
                <a:srgbClr val="0070C0"/>
              </a:solidFill>
            </a:endParaRPr>
          </a:p>
        </xdr:txBody>
      </xdr:sp>
    </xdr:grpSp>
    <xdr:clientData/>
  </xdr:twoCellAnchor>
  <xdr:twoCellAnchor>
    <xdr:from>
      <xdr:col>13</xdr:col>
      <xdr:colOff>285754</xdr:colOff>
      <xdr:row>22</xdr:row>
      <xdr:rowOff>51856</xdr:rowOff>
    </xdr:from>
    <xdr:to>
      <xdr:col>19</xdr:col>
      <xdr:colOff>308586</xdr:colOff>
      <xdr:row>40</xdr:row>
      <xdr:rowOff>74356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42333</xdr:colOff>
      <xdr:row>2</xdr:row>
      <xdr:rowOff>116416</xdr:rowOff>
    </xdr:from>
    <xdr:to>
      <xdr:col>12</xdr:col>
      <xdr:colOff>505433</xdr:colOff>
      <xdr:row>20</xdr:row>
      <xdr:rowOff>24616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179914</xdr:colOff>
      <xdr:row>208</xdr:row>
      <xdr:rowOff>73026</xdr:rowOff>
    </xdr:from>
    <xdr:to>
      <xdr:col>16</xdr:col>
      <xdr:colOff>10582</xdr:colOff>
      <xdr:row>230</xdr:row>
      <xdr:rowOff>148168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486834</xdr:colOff>
      <xdr:row>208</xdr:row>
      <xdr:rowOff>74083</xdr:rowOff>
    </xdr:from>
    <xdr:to>
      <xdr:col>23</xdr:col>
      <xdr:colOff>317501</xdr:colOff>
      <xdr:row>230</xdr:row>
      <xdr:rowOff>149225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264582</xdr:colOff>
      <xdr:row>2</xdr:row>
      <xdr:rowOff>137583</xdr:rowOff>
    </xdr:from>
    <xdr:to>
      <xdr:col>19</xdr:col>
      <xdr:colOff>219682</xdr:colOff>
      <xdr:row>20</xdr:row>
      <xdr:rowOff>45783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455083</xdr:colOff>
      <xdr:row>91</xdr:row>
      <xdr:rowOff>10583</xdr:rowOff>
    </xdr:from>
    <xdr:to>
      <xdr:col>13</xdr:col>
      <xdr:colOff>317050</xdr:colOff>
      <xdr:row>107</xdr:row>
      <xdr:rowOff>147383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28</xdr:row>
      <xdr:rowOff>130969</xdr:rowOff>
    </xdr:from>
    <xdr:to>
      <xdr:col>8</xdr:col>
      <xdr:colOff>452437</xdr:colOff>
      <xdr:row>37</xdr:row>
      <xdr:rowOff>63481</xdr:rowOff>
    </xdr:to>
    <xdr:cxnSp macro="">
      <xdr:nvCxnSpPr>
        <xdr:cNvPr id="8" name="直線矢印コネクタ 7"/>
        <xdr:cNvCxnSpPr/>
      </xdr:nvCxnSpPr>
      <xdr:spPr>
        <a:xfrm flipV="1">
          <a:off x="7715250" y="4953000"/>
          <a:ext cx="1059656" cy="1432700"/>
        </a:xfrm>
        <a:prstGeom prst="straightConnector1">
          <a:avLst/>
        </a:prstGeom>
        <a:ln w="317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465666</xdr:colOff>
      <xdr:row>71</xdr:row>
      <xdr:rowOff>52917</xdr:rowOff>
    </xdr:from>
    <xdr:to>
      <xdr:col>13</xdr:col>
      <xdr:colOff>327633</xdr:colOff>
      <xdr:row>89</xdr:row>
      <xdr:rowOff>41550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116414</xdr:colOff>
      <xdr:row>64</xdr:row>
      <xdr:rowOff>126987</xdr:rowOff>
    </xdr:from>
    <xdr:to>
      <xdr:col>6</xdr:col>
      <xdr:colOff>2000250</xdr:colOff>
      <xdr:row>88</xdr:row>
      <xdr:rowOff>84654</xdr:rowOff>
    </xdr:to>
    <xdr:sp macro="" textlink="">
      <xdr:nvSpPr>
        <xdr:cNvPr id="18" name="Text Box 100"/>
        <xdr:cNvSpPr txBox="1">
          <a:spLocks noChangeArrowheads="1"/>
        </xdr:cNvSpPr>
      </xdr:nvSpPr>
      <xdr:spPr bwMode="auto">
        <a:xfrm>
          <a:off x="4545539" y="10661637"/>
          <a:ext cx="3141136" cy="384386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E6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10  15  22  33  47 68</a:t>
          </a: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E12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10  12  15  18  22  27  33  39  47  56  68  82</a:t>
          </a: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E24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10  12  15  18  22  27  33  39  47  56  68  82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11  13  16  20  24  30  36  43  51  62  75  91</a:t>
          </a: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E48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100 121 147 178 215 261 316 383 464 562 681 825 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105 127 154 187 226 274 332 402 487 590 715 866 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110 133 162 196 237 287 348 422 511 619 750 909 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115 140 169 205 249 301 365 442 536 649 787 953 </a:t>
          </a: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E96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100 121 147 178 215 261 316 383 464 562 681 825 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102 124 150 182 221 267 324 392 475 576 698 845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105 127 154 187 226 274 332 402 487 590 715 866 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107 130 158 191 232 280 340 412 499 604 732 887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110 133 162 196 237 287 348 422 511 619 750 909 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113 137 165 200 243 294 357 432 523 634 768 931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115 140 169 205 249 301 365 442 536 649 787 953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118 143 174 210 255 309 374 453 549 665 806 976</a:t>
          </a:r>
        </a:p>
      </xdr:txBody>
    </xdr:sp>
    <xdr:clientData/>
  </xdr:twoCellAnchor>
  <xdr:twoCellAnchor>
    <xdr:from>
      <xdr:col>8</xdr:col>
      <xdr:colOff>59530</xdr:colOff>
      <xdr:row>43</xdr:row>
      <xdr:rowOff>71436</xdr:rowOff>
    </xdr:from>
    <xdr:to>
      <xdr:col>12</xdr:col>
      <xdr:colOff>57976</xdr:colOff>
      <xdr:row>56</xdr:row>
      <xdr:rowOff>166465</xdr:rowOff>
    </xdr:to>
    <xdr:sp macro="" textlink="">
      <xdr:nvSpPr>
        <xdr:cNvPr id="27" name="Text Box 100"/>
        <xdr:cNvSpPr txBox="1">
          <a:spLocks noChangeArrowheads="1"/>
        </xdr:cNvSpPr>
      </xdr:nvSpPr>
      <xdr:spPr bwMode="auto">
        <a:xfrm>
          <a:off x="8381999" y="7393780"/>
          <a:ext cx="3129790" cy="22619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E6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10  15  22  33  47 68</a:t>
          </a: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E12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10  12  15  18  22  27  33  39  47  56  68  82</a:t>
          </a: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E24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10  12  15  18  22  27  33  39  47  56  68  82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11  13  16  20  24  30  36  43  51  62  75  91</a:t>
          </a: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E48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100 121 147 178 215 261 316 383 464 562 681 825 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105 127 154 187 226 274 332 402 487 590 715 866 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110 133 162 196 237 287 348 422 511 619 750 909 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115 140 169 205 249 301 365 442 536 649 787 953 </a:t>
          </a: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55327</xdr:colOff>
      <xdr:row>48</xdr:row>
      <xdr:rowOff>46224</xdr:rowOff>
    </xdr:from>
    <xdr:to>
      <xdr:col>17</xdr:col>
      <xdr:colOff>546</xdr:colOff>
      <xdr:row>56</xdr:row>
      <xdr:rowOff>166465</xdr:rowOff>
    </xdr:to>
    <xdr:sp macro="" textlink="">
      <xdr:nvSpPr>
        <xdr:cNvPr id="28" name="Text Box 100"/>
        <xdr:cNvSpPr txBox="1">
          <a:spLocks noChangeArrowheads="1"/>
        </xdr:cNvSpPr>
      </xdr:nvSpPr>
      <xdr:spPr bwMode="auto">
        <a:xfrm>
          <a:off x="11509140" y="8202005"/>
          <a:ext cx="3148000" cy="145374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E96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100 121 147 178 215 261 316 383 464 562 681 825 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102 124 150 182 221 267 324 392 475 576 698 845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105 127 154 187 226 274 332 402 487 590 715 866 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107 130 158 191 232 280 340 412 499 604 732 887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110 133 162 196 237 287 348 422 511 619 750 909 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113 137 165 200 243 294 357 432 523 634 768 931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115 140 169 205 249 301 365 442 536 649 787 953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118 143 174 210 255 309 374 453 549 665 806 976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26</xdr:row>
      <xdr:rowOff>0</xdr:rowOff>
    </xdr:from>
    <xdr:to>
      <xdr:col>2</xdr:col>
      <xdr:colOff>438150</xdr:colOff>
      <xdr:row>26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819275" y="4724400"/>
          <a:ext cx="0" cy="0"/>
        </a:xfrm>
        <a:prstGeom prst="line">
          <a:avLst/>
        </a:prstGeom>
        <a:noFill/>
        <a:ln w="63500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57150</xdr:colOff>
      <xdr:row>26</xdr:row>
      <xdr:rowOff>0</xdr:rowOff>
    </xdr:from>
    <xdr:to>
      <xdr:col>8</xdr:col>
      <xdr:colOff>57150</xdr:colOff>
      <xdr:row>26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7038975" y="4724400"/>
          <a:ext cx="0" cy="0"/>
        </a:xfrm>
        <a:prstGeom prst="line">
          <a:avLst/>
        </a:prstGeom>
        <a:noFill/>
        <a:ln w="63500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1</xdr:col>
      <xdr:colOff>0</xdr:colOff>
      <xdr:row>0</xdr:row>
      <xdr:rowOff>104775</xdr:rowOff>
    </xdr:from>
    <xdr:to>
      <xdr:col>2</xdr:col>
      <xdr:colOff>457200</xdr:colOff>
      <xdr:row>3</xdr:row>
      <xdr:rowOff>66675</xdr:rowOff>
    </xdr:to>
    <xdr:pic>
      <xdr:nvPicPr>
        <xdr:cNvPr id="4" name="Picture 4" descr="ti_stk_2c_pos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04775"/>
          <a:ext cx="1714500" cy="4476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57150</xdr:colOff>
      <xdr:row>51</xdr:row>
      <xdr:rowOff>133350</xdr:rowOff>
    </xdr:from>
    <xdr:to>
      <xdr:col>7</xdr:col>
      <xdr:colOff>104775</xdr:colOff>
      <xdr:row>77</xdr:row>
      <xdr:rowOff>9525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771525</xdr:colOff>
      <xdr:row>51</xdr:row>
      <xdr:rowOff>152400</xdr:rowOff>
    </xdr:from>
    <xdr:to>
      <xdr:col>14</xdr:col>
      <xdr:colOff>495300</xdr:colOff>
      <xdr:row>77</xdr:row>
      <xdr:rowOff>28575</xdr:rowOff>
    </xdr:to>
    <xdr:graphicFrame macro="">
      <xdr:nvGraphicFramePr>
        <xdr:cNvPr id="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828675</xdr:colOff>
      <xdr:row>421</xdr:row>
      <xdr:rowOff>133350</xdr:rowOff>
    </xdr:from>
    <xdr:to>
      <xdr:col>20</xdr:col>
      <xdr:colOff>76200</xdr:colOff>
      <xdr:row>448</xdr:row>
      <xdr:rowOff>142875</xdr:rowOff>
    </xdr:to>
    <xdr:graphicFrame macro="">
      <xdr:nvGraphicFramePr>
        <xdr:cNvPr id="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714374</xdr:colOff>
      <xdr:row>2</xdr:row>
      <xdr:rowOff>76199</xdr:rowOff>
    </xdr:from>
    <xdr:to>
      <xdr:col>11</xdr:col>
      <xdr:colOff>666749</xdr:colOff>
      <xdr:row>25</xdr:row>
      <xdr:rowOff>114299</xdr:rowOff>
    </xdr:to>
    <xdr:graphicFrame macro="">
      <xdr:nvGraphicFramePr>
        <xdr:cNvPr id="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190500</xdr:colOff>
      <xdr:row>27</xdr:row>
      <xdr:rowOff>57150</xdr:rowOff>
    </xdr:from>
    <xdr:to>
      <xdr:col>6</xdr:col>
      <xdr:colOff>809625</xdr:colOff>
      <xdr:row>49</xdr:row>
      <xdr:rowOff>114300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581025</xdr:colOff>
      <xdr:row>26</xdr:row>
      <xdr:rowOff>171450</xdr:rowOff>
    </xdr:from>
    <xdr:to>
      <xdr:col>12</xdr:col>
      <xdr:colOff>76200</xdr:colOff>
      <xdr:row>50</xdr:row>
      <xdr:rowOff>76200</xdr:rowOff>
    </xdr:to>
    <xdr:graphicFrame macro="">
      <xdr:nvGraphicFramePr>
        <xdr:cNvPr id="1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76200</xdr:colOff>
      <xdr:row>28</xdr:row>
      <xdr:rowOff>85725</xdr:rowOff>
    </xdr:from>
    <xdr:to>
      <xdr:col>27</xdr:col>
      <xdr:colOff>666750</xdr:colOff>
      <xdr:row>50</xdr:row>
      <xdr:rowOff>142875</xdr:rowOff>
    </xdr:to>
    <xdr:graphicFrame macro="">
      <xdr:nvGraphicFramePr>
        <xdr:cNvPr id="1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9525</xdr:colOff>
      <xdr:row>52</xdr:row>
      <xdr:rowOff>19050</xdr:rowOff>
    </xdr:from>
    <xdr:to>
      <xdr:col>21</xdr:col>
      <xdr:colOff>171450</xdr:colOff>
      <xdr:row>74</xdr:row>
      <xdr:rowOff>76200</xdr:rowOff>
    </xdr:to>
    <xdr:graphicFrame macro="">
      <xdr:nvGraphicFramePr>
        <xdr:cNvPr id="1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nasH\AppData\Local\Microsoft\Windows\Temporary%20Internet%20Files\Content.Outlook\P3E01T0K\11%20Developing_Products\TPS51220(Trunkfish)\ES1.3\TPS51220_ES1.3_DS_cal_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0797618\My%20Documents\11%20Developing_Products\TPS51220(Trunkfish)\ES1.3\TPS51220_ES1.3_DS_cal_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a"/>
      <sheetName val="New"/>
      <sheetName val="Leno"/>
      <sheetName val="FJ280k (2)"/>
      <sheetName val="FJ300k"/>
      <sheetName val="FJ"/>
      <sheetName val="NTC_5"/>
      <sheetName val="NTC_3.3"/>
      <sheetName val="Sheet3 (2)"/>
      <sheetName val="1p1V"/>
      <sheetName val="FDV-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H5">
            <v>4.7</v>
          </cell>
          <cell r="M5">
            <v>6.8</v>
          </cell>
        </row>
        <row r="6">
          <cell r="H6">
            <v>3500</v>
          </cell>
          <cell r="M6">
            <v>3.6</v>
          </cell>
        </row>
        <row r="7">
          <cell r="M7">
            <v>4.7</v>
          </cell>
        </row>
        <row r="8">
          <cell r="D8">
            <v>-40</v>
          </cell>
          <cell r="H8">
            <v>12.9</v>
          </cell>
          <cell r="M8">
            <v>5.3185448906396777</v>
          </cell>
        </row>
        <row r="9">
          <cell r="D9">
            <v>0.92</v>
          </cell>
          <cell r="H9">
            <v>3.9300000000000003E-3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a"/>
      <sheetName val="New"/>
      <sheetName val="Leno"/>
      <sheetName val="FJ280k (2)"/>
      <sheetName val="FJ300k"/>
      <sheetName val="FJ"/>
      <sheetName val="NTC_5"/>
      <sheetName val="NTC_3.3"/>
      <sheetName val="Sheet3 (2)"/>
      <sheetName val="1p1V"/>
      <sheetName val="FDV-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H5">
            <v>4.7</v>
          </cell>
          <cell r="M5">
            <v>6.8</v>
          </cell>
        </row>
        <row r="6">
          <cell r="H6">
            <v>3500</v>
          </cell>
          <cell r="M6">
            <v>3.6</v>
          </cell>
        </row>
        <row r="7">
          <cell r="M7">
            <v>4.7</v>
          </cell>
        </row>
        <row r="8">
          <cell r="D8">
            <v>-40</v>
          </cell>
          <cell r="H8">
            <v>12.9</v>
          </cell>
          <cell r="M8">
            <v>5.3185448906396777</v>
          </cell>
        </row>
        <row r="9">
          <cell r="D9">
            <v>0.92</v>
          </cell>
          <cell r="H9">
            <v>3.9300000000000003E-3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AM499"/>
  <sheetViews>
    <sheetView tabSelected="1" zoomScale="85" zoomScaleNormal="85" workbookViewId="0">
      <selection activeCell="C33" sqref="C33:D33"/>
    </sheetView>
  </sheetViews>
  <sheetFormatPr defaultColWidth="9.109375" defaultRowHeight="13.8"/>
  <cols>
    <col min="1" max="1" width="2.33203125" style="3" customWidth="1"/>
    <col min="2" max="2" width="31.88671875" style="3" bestFit="1" customWidth="1"/>
    <col min="3" max="4" width="11.5546875" style="3" bestFit="1" customWidth="1"/>
    <col min="5" max="5" width="9.109375" style="3"/>
    <col min="6" max="6" width="18.88671875" style="3" bestFit="1" customWidth="1"/>
    <col min="7" max="7" width="30.44140625" style="3" customWidth="1"/>
    <col min="8" max="10" width="9.109375" style="3"/>
    <col min="11" max="11" width="19.5546875" style="3" customWidth="1"/>
    <col min="12" max="12" width="9.109375" style="3" customWidth="1"/>
    <col min="13" max="13" width="9.109375" style="3"/>
    <col min="14" max="14" width="11.88671875" style="3" bestFit="1" customWidth="1"/>
    <col min="15" max="15" width="9.109375" style="3"/>
    <col min="16" max="16" width="8.88671875" style="3" customWidth="1"/>
    <col min="17" max="21" width="9.109375" style="3"/>
    <col min="22" max="29" width="9.109375" style="41"/>
    <col min="30" max="16384" width="9.109375" style="3"/>
  </cols>
  <sheetData>
    <row r="1" spans="2:7">
      <c r="B1" s="2" t="s">
        <v>256</v>
      </c>
      <c r="G1" s="4" t="s">
        <v>392</v>
      </c>
    </row>
    <row r="2" spans="2:7">
      <c r="B2" s="2"/>
      <c r="F2" s="5" t="s">
        <v>181</v>
      </c>
      <c r="G2" s="4"/>
    </row>
    <row r="3" spans="2:7">
      <c r="B3" s="6" t="s">
        <v>105</v>
      </c>
    </row>
    <row r="4" spans="2:7">
      <c r="B4" s="244" t="s">
        <v>0</v>
      </c>
      <c r="C4" s="234" t="s">
        <v>1</v>
      </c>
      <c r="D4" s="235"/>
      <c r="E4" s="7" t="s">
        <v>2</v>
      </c>
      <c r="F4" s="240" t="s">
        <v>160</v>
      </c>
      <c r="G4" s="241"/>
    </row>
    <row r="5" spans="2:7">
      <c r="B5" s="245"/>
      <c r="C5" s="7" t="s">
        <v>157</v>
      </c>
      <c r="D5" s="7" t="s">
        <v>159</v>
      </c>
      <c r="E5" s="7" t="s">
        <v>172</v>
      </c>
      <c r="F5" s="242"/>
      <c r="G5" s="243"/>
    </row>
    <row r="6" spans="2:7">
      <c r="B6" s="8" t="s">
        <v>158</v>
      </c>
      <c r="C6" s="1">
        <v>8</v>
      </c>
      <c r="D6" s="1">
        <v>19</v>
      </c>
      <c r="E6" s="7" t="s">
        <v>3</v>
      </c>
      <c r="F6" s="236" t="str">
        <f>IF(D6&lt;=$E$119,"Okay","Please re-consider")</f>
        <v>Okay</v>
      </c>
      <c r="G6" s="237"/>
    </row>
    <row r="7" spans="2:7">
      <c r="B7" s="8" t="s">
        <v>4</v>
      </c>
      <c r="C7" s="251">
        <v>5</v>
      </c>
      <c r="D7" s="252"/>
      <c r="E7" s="7" t="s">
        <v>3</v>
      </c>
      <c r="F7" s="236" t="str">
        <f>IF(C7&lt;$C$121,"Please re-consider",IF(C7&gt;$E$121,"Please re-consider","Okay"))</f>
        <v>Okay</v>
      </c>
      <c r="G7" s="237"/>
    </row>
    <row r="8" spans="2:7">
      <c r="B8" s="8" t="s">
        <v>41</v>
      </c>
      <c r="C8" s="251">
        <v>12</v>
      </c>
      <c r="D8" s="252"/>
      <c r="E8" s="7" t="s">
        <v>5</v>
      </c>
      <c r="F8" s="234"/>
      <c r="G8" s="235"/>
    </row>
    <row r="9" spans="2:7">
      <c r="B9" s="8" t="s">
        <v>189</v>
      </c>
      <c r="C9" s="247">
        <f>C7/C8</f>
        <v>0.41666666666666669</v>
      </c>
      <c r="D9" s="248"/>
      <c r="E9" s="7" t="s">
        <v>190</v>
      </c>
      <c r="F9" s="234"/>
      <c r="G9" s="235"/>
    </row>
    <row r="10" spans="2:7">
      <c r="B10" s="8" t="s">
        <v>182</v>
      </c>
      <c r="C10" s="1">
        <v>0</v>
      </c>
      <c r="D10" s="1">
        <v>55</v>
      </c>
      <c r="E10" s="7" t="s">
        <v>109</v>
      </c>
      <c r="F10" s="236" t="str">
        <f>IF(C10&lt;$C$120,"Please re-consider",IF(D10&gt;$E$120,"Please re-consider","Okay"))</f>
        <v>Okay</v>
      </c>
      <c r="G10" s="237"/>
    </row>
    <row r="11" spans="2:7">
      <c r="B11" s="8" t="s">
        <v>185</v>
      </c>
      <c r="C11" s="249">
        <f>M135</f>
        <v>400</v>
      </c>
      <c r="D11" s="250"/>
      <c r="E11" s="7" t="s">
        <v>131</v>
      </c>
      <c r="F11" s="234"/>
      <c r="G11" s="235"/>
    </row>
    <row r="13" spans="2:7">
      <c r="B13" s="6" t="s">
        <v>148</v>
      </c>
    </row>
    <row r="14" spans="2:7">
      <c r="B14" s="6" t="s">
        <v>149</v>
      </c>
      <c r="C14" s="9" t="s">
        <v>179</v>
      </c>
    </row>
    <row r="15" spans="2:7">
      <c r="B15" s="8" t="s">
        <v>0</v>
      </c>
      <c r="C15" s="253" t="s">
        <v>400</v>
      </c>
      <c r="D15" s="254"/>
      <c r="E15" s="7" t="s">
        <v>2</v>
      </c>
      <c r="F15" s="234" t="s">
        <v>160</v>
      </c>
      <c r="G15" s="235"/>
    </row>
    <row r="16" spans="2:7">
      <c r="B16" s="8" t="s">
        <v>231</v>
      </c>
      <c r="C16" s="251">
        <v>1.5</v>
      </c>
      <c r="D16" s="252"/>
      <c r="E16" s="7" t="s">
        <v>14</v>
      </c>
      <c r="F16" s="234"/>
      <c r="G16" s="235"/>
    </row>
    <row r="17" spans="2:7">
      <c r="B17" s="8" t="s">
        <v>115</v>
      </c>
      <c r="C17" s="255">
        <v>0.2</v>
      </c>
      <c r="D17" s="256"/>
      <c r="E17" s="7" t="s">
        <v>116</v>
      </c>
      <c r="F17" s="234"/>
      <c r="G17" s="235"/>
    </row>
    <row r="18" spans="2:7">
      <c r="B18" s="8" t="s">
        <v>220</v>
      </c>
      <c r="C18" s="251">
        <v>3.7</v>
      </c>
      <c r="D18" s="252"/>
      <c r="E18" s="7" t="s">
        <v>13</v>
      </c>
      <c r="F18" s="234"/>
      <c r="G18" s="235"/>
    </row>
    <row r="19" spans="2:7">
      <c r="B19" s="8" t="s">
        <v>221</v>
      </c>
      <c r="C19" s="251">
        <v>4.07</v>
      </c>
      <c r="D19" s="252"/>
      <c r="E19" s="7" t="s">
        <v>13</v>
      </c>
      <c r="F19" s="234"/>
      <c r="G19" s="235"/>
    </row>
    <row r="21" spans="2:7" ht="12.75" customHeight="1">
      <c r="B21" s="6" t="s">
        <v>150</v>
      </c>
      <c r="C21" s="9" t="s">
        <v>180</v>
      </c>
    </row>
    <row r="22" spans="2:7" ht="12.75" customHeight="1">
      <c r="B22" s="8" t="s">
        <v>0</v>
      </c>
      <c r="C22" s="253" t="s">
        <v>401</v>
      </c>
      <c r="D22" s="254"/>
      <c r="E22" s="7" t="s">
        <v>2</v>
      </c>
      <c r="F22" s="234" t="s">
        <v>160</v>
      </c>
      <c r="G22" s="235"/>
    </row>
    <row r="23" spans="2:7" ht="13.5" customHeight="1">
      <c r="B23" s="8" t="s">
        <v>183</v>
      </c>
      <c r="C23" s="251">
        <v>330</v>
      </c>
      <c r="D23" s="252"/>
      <c r="E23" s="7" t="s">
        <v>12</v>
      </c>
      <c r="F23" s="15" t="s">
        <v>169</v>
      </c>
      <c r="G23" s="16" t="str">
        <f>IF(Q146&lt;P146,"Okay","Please re-consider")</f>
        <v>Okay</v>
      </c>
    </row>
    <row r="24" spans="2:7" ht="27.6">
      <c r="B24" s="8" t="s">
        <v>184</v>
      </c>
      <c r="C24" s="251">
        <v>25</v>
      </c>
      <c r="D24" s="252"/>
      <c r="E24" s="7" t="s">
        <v>13</v>
      </c>
      <c r="F24" s="17" t="s">
        <v>173</v>
      </c>
      <c r="G24" s="238" t="str">
        <f>IF(O176&gt;$D$122,"Okay","Please re-consider")</f>
        <v>Okay</v>
      </c>
    </row>
    <row r="25" spans="2:7">
      <c r="B25" s="8" t="s">
        <v>102</v>
      </c>
      <c r="C25" s="251">
        <v>2</v>
      </c>
      <c r="D25" s="252"/>
      <c r="E25" s="7" t="s">
        <v>11</v>
      </c>
      <c r="F25" s="18" t="str">
        <f>TEXT(O176,"##.#")&amp;"mV/tsw"</f>
        <v>43.3mV/tsw</v>
      </c>
      <c r="G25" s="239"/>
    </row>
    <row r="27" spans="2:7">
      <c r="B27" s="6" t="s">
        <v>152</v>
      </c>
      <c r="C27" s="9" t="s">
        <v>383</v>
      </c>
    </row>
    <row r="28" spans="2:7">
      <c r="B28" s="8" t="s">
        <v>0</v>
      </c>
      <c r="C28" s="234" t="s">
        <v>1</v>
      </c>
      <c r="D28" s="235"/>
      <c r="E28" s="7" t="s">
        <v>2</v>
      </c>
      <c r="F28" s="234" t="s">
        <v>160</v>
      </c>
      <c r="G28" s="235"/>
    </row>
    <row r="29" spans="2:7">
      <c r="B29" s="8" t="s">
        <v>107</v>
      </c>
      <c r="C29" s="251">
        <v>154</v>
      </c>
      <c r="D29" s="252"/>
      <c r="E29" s="7" t="s">
        <v>6</v>
      </c>
      <c r="F29" s="234"/>
      <c r="G29" s="235"/>
    </row>
    <row r="30" spans="2:7">
      <c r="B30" s="8" t="s">
        <v>108</v>
      </c>
      <c r="C30" s="251">
        <v>100</v>
      </c>
      <c r="D30" s="252"/>
      <c r="E30" s="7" t="s">
        <v>7</v>
      </c>
      <c r="F30" s="236" t="str">
        <f>IF(C30&gt;100,"Please re-consider","Okay")</f>
        <v>Okay</v>
      </c>
      <c r="G30" s="237"/>
    </row>
    <row r="32" spans="2:7">
      <c r="B32" s="6" t="s">
        <v>153</v>
      </c>
    </row>
    <row r="33" spans="2:7">
      <c r="B33" s="8" t="s">
        <v>0</v>
      </c>
      <c r="C33" s="253" t="s">
        <v>402</v>
      </c>
      <c r="D33" s="254"/>
      <c r="E33" s="7" t="s">
        <v>2</v>
      </c>
      <c r="F33" s="234" t="s">
        <v>160</v>
      </c>
      <c r="G33" s="235"/>
    </row>
    <row r="34" spans="2:7">
      <c r="B34" s="8" t="s">
        <v>110</v>
      </c>
      <c r="C34" s="251">
        <v>5</v>
      </c>
      <c r="D34" s="252"/>
      <c r="E34" s="7" t="s">
        <v>13</v>
      </c>
      <c r="F34" s="234"/>
      <c r="G34" s="235"/>
    </row>
    <row r="35" spans="2:7">
      <c r="B35" s="8"/>
      <c r="C35" s="253" t="s">
        <v>402</v>
      </c>
      <c r="D35" s="254"/>
      <c r="E35" s="7"/>
      <c r="F35" s="234"/>
      <c r="G35" s="235"/>
    </row>
    <row r="36" spans="2:7">
      <c r="B36" s="8" t="s">
        <v>111</v>
      </c>
      <c r="C36" s="251">
        <v>1.2</v>
      </c>
      <c r="D36" s="252"/>
      <c r="E36" s="7" t="s">
        <v>13</v>
      </c>
      <c r="F36" s="234"/>
      <c r="G36" s="235"/>
    </row>
    <row r="37" spans="2:7">
      <c r="B37" s="8" t="s">
        <v>112</v>
      </c>
      <c r="C37" s="251">
        <v>2</v>
      </c>
      <c r="D37" s="252"/>
      <c r="E37" s="7" t="s">
        <v>13</v>
      </c>
      <c r="F37" s="234"/>
      <c r="G37" s="235"/>
    </row>
    <row r="38" spans="2:7">
      <c r="B38" s="8" t="s">
        <v>114</v>
      </c>
      <c r="C38" s="251">
        <v>1.22</v>
      </c>
      <c r="D38" s="252"/>
      <c r="E38" s="7" t="s">
        <v>113</v>
      </c>
      <c r="F38" s="13" t="s">
        <v>232</v>
      </c>
      <c r="G38" s="14"/>
    </row>
    <row r="39" spans="2:7">
      <c r="B39" s="8" t="s">
        <v>106</v>
      </c>
      <c r="C39" s="251">
        <v>5.0999999999999996</v>
      </c>
      <c r="D39" s="252"/>
      <c r="E39" s="7" t="s">
        <v>7</v>
      </c>
      <c r="F39" s="234" t="str">
        <f>IF(F50="Please re-consider","Please re-consider",IF(F54="Please re-consider","Please re-consider","Okay"))</f>
        <v>Okay</v>
      </c>
      <c r="G39" s="235"/>
    </row>
    <row r="40" spans="2:7">
      <c r="B40" s="8" t="s">
        <v>103</v>
      </c>
      <c r="C40" s="251">
        <v>1</v>
      </c>
      <c r="D40" s="252"/>
      <c r="E40" s="7" t="s">
        <v>21</v>
      </c>
      <c r="F40" s="234"/>
      <c r="G40" s="235"/>
    </row>
    <row r="42" spans="2:7">
      <c r="B42" s="6" t="s">
        <v>132</v>
      </c>
      <c r="C42" s="20" t="s">
        <v>219</v>
      </c>
    </row>
    <row r="43" spans="2:7">
      <c r="B43" s="21" t="s">
        <v>0</v>
      </c>
      <c r="C43" s="234" t="s">
        <v>1</v>
      </c>
      <c r="D43" s="235"/>
      <c r="E43" s="19" t="s">
        <v>2</v>
      </c>
      <c r="F43" s="240" t="s">
        <v>160</v>
      </c>
      <c r="G43" s="241"/>
    </row>
    <row r="44" spans="2:7">
      <c r="B44" s="22"/>
      <c r="C44" s="7" t="s">
        <v>15</v>
      </c>
      <c r="D44" s="7" t="s">
        <v>16</v>
      </c>
      <c r="E44" s="23" t="s">
        <v>170</v>
      </c>
      <c r="F44" s="242"/>
      <c r="G44" s="243"/>
    </row>
    <row r="45" spans="2:7">
      <c r="B45" s="8" t="s">
        <v>133</v>
      </c>
      <c r="C45" s="24">
        <f>J146</f>
        <v>5.1042590769299077</v>
      </c>
      <c r="D45" s="24">
        <f>J176</f>
        <v>5.1196036825103475</v>
      </c>
      <c r="E45" s="19" t="s">
        <v>134</v>
      </c>
      <c r="F45" s="234"/>
      <c r="G45" s="235"/>
    </row>
    <row r="46" spans="2:7">
      <c r="B46" s="8" t="s">
        <v>135</v>
      </c>
      <c r="C46" s="25">
        <f>I146</f>
        <v>24.259076929907543</v>
      </c>
      <c r="D46" s="25">
        <f>I176</f>
        <v>39.603682510347696</v>
      </c>
      <c r="E46" s="19" t="s">
        <v>144</v>
      </c>
      <c r="F46" s="234"/>
      <c r="G46" s="235"/>
    </row>
    <row r="47" spans="2:7">
      <c r="B47" s="26" t="s">
        <v>209</v>
      </c>
      <c r="C47" s="27">
        <f>(C46*10^-3)/$C$7</f>
        <v>4.8518153859815087E-3</v>
      </c>
      <c r="D47" s="27">
        <f>(D46*10^-3)/$C$7</f>
        <v>7.9207365020695399E-3</v>
      </c>
      <c r="E47" s="7" t="s">
        <v>204</v>
      </c>
      <c r="F47" s="234"/>
      <c r="G47" s="235"/>
    </row>
    <row r="48" spans="2:7">
      <c r="B48" s="8" t="s">
        <v>202</v>
      </c>
      <c r="C48" s="28">
        <f>M146</f>
        <v>29.336559487725939</v>
      </c>
      <c r="D48" s="28">
        <f>M176</f>
        <v>30.564127934161149</v>
      </c>
      <c r="E48" s="19" t="s">
        <v>123</v>
      </c>
      <c r="F48" s="234"/>
      <c r="G48" s="235"/>
    </row>
    <row r="49" spans="2:18">
      <c r="B49" s="26" t="s">
        <v>203</v>
      </c>
      <c r="C49" s="29">
        <f>M180</f>
        <v>2.4447132906438283</v>
      </c>
      <c r="D49" s="29">
        <f>M181</f>
        <v>2.5470106611800958</v>
      </c>
      <c r="E49" s="19" t="s">
        <v>204</v>
      </c>
      <c r="F49" s="234"/>
      <c r="G49" s="235"/>
    </row>
    <row r="50" spans="2:18">
      <c r="B50" s="8" t="s">
        <v>205</v>
      </c>
      <c r="C50" s="265">
        <f>AG180</f>
        <v>15.624789220926118</v>
      </c>
      <c r="D50" s="266"/>
      <c r="E50" s="19" t="s">
        <v>123</v>
      </c>
      <c r="F50" s="259" t="str">
        <f>IF(C50&lt;C8,"Please re-consider","Okay")</f>
        <v>Okay</v>
      </c>
      <c r="G50" s="260"/>
    </row>
    <row r="51" spans="2:18">
      <c r="B51" s="26" t="s">
        <v>207</v>
      </c>
      <c r="C51" s="263">
        <f>AH180</f>
        <v>1.3020657684105099</v>
      </c>
      <c r="D51" s="264"/>
      <c r="E51" s="7" t="s">
        <v>204</v>
      </c>
      <c r="F51" s="261"/>
      <c r="G51" s="262"/>
    </row>
    <row r="52" spans="2:18">
      <c r="B52" s="8" t="s">
        <v>206</v>
      </c>
      <c r="C52" s="265">
        <f>AI184</f>
        <v>98.691125525190529</v>
      </c>
      <c r="D52" s="266"/>
      <c r="E52" s="19" t="s">
        <v>123</v>
      </c>
      <c r="F52" s="30"/>
      <c r="G52" s="31"/>
    </row>
    <row r="53" spans="2:18">
      <c r="B53" s="26" t="s">
        <v>208</v>
      </c>
      <c r="C53" s="263">
        <f>AJ184</f>
        <v>8.2242604604325447</v>
      </c>
      <c r="D53" s="264"/>
      <c r="E53" s="7" t="s">
        <v>204</v>
      </c>
      <c r="F53" s="32"/>
      <c r="G53" s="33"/>
    </row>
    <row r="54" spans="2:18">
      <c r="B54" s="8" t="s">
        <v>154</v>
      </c>
      <c r="C54" s="267">
        <f>C92</f>
        <v>0.20368124999999998</v>
      </c>
      <c r="D54" s="268"/>
      <c r="E54" s="19" t="s">
        <v>134</v>
      </c>
      <c r="F54" s="259" t="str">
        <f>IF(C54&lt;$C$115,"Please re-consider",IF(C55&gt;$E$115,"Please re-consider","Okay"))</f>
        <v>Okay</v>
      </c>
      <c r="G54" s="260"/>
    </row>
    <row r="55" spans="2:18">
      <c r="B55" s="8" t="s">
        <v>155</v>
      </c>
      <c r="C55" s="267">
        <f>C93</f>
        <v>0.31836750000000003</v>
      </c>
      <c r="D55" s="268"/>
      <c r="E55" s="19" t="s">
        <v>134</v>
      </c>
      <c r="F55" s="261"/>
      <c r="G55" s="262"/>
    </row>
    <row r="56" spans="2:18">
      <c r="B56" s="8" t="s">
        <v>235</v>
      </c>
      <c r="C56" s="24">
        <f>G146</f>
        <v>3.8814523087852066</v>
      </c>
      <c r="D56" s="24">
        <f>G176</f>
        <v>6.3365892016556309</v>
      </c>
      <c r="E56" s="19" t="s">
        <v>237</v>
      </c>
      <c r="F56" s="234"/>
      <c r="G56" s="235"/>
    </row>
    <row r="57" spans="2:18">
      <c r="B57" s="26" t="s">
        <v>236</v>
      </c>
      <c r="C57" s="29">
        <f>(C56)/$L$146</f>
        <v>0.14168038845755887</v>
      </c>
      <c r="D57" s="29">
        <f>(D56)/$L$146</f>
        <v>0.23129755260796217</v>
      </c>
      <c r="E57" s="7" t="s">
        <v>204</v>
      </c>
      <c r="F57" s="258" t="str">
        <f>IF(D57&gt;0.51,"Please re-consider","Okay")</f>
        <v>Okay</v>
      </c>
      <c r="G57" s="258"/>
    </row>
    <row r="58" spans="2:18">
      <c r="G58" s="34"/>
    </row>
    <row r="59" spans="2:18">
      <c r="B59" s="6" t="s">
        <v>227</v>
      </c>
      <c r="G59" s="34"/>
    </row>
    <row r="60" spans="2:18">
      <c r="G60" s="34"/>
    </row>
    <row r="61" spans="2:18" hidden="1">
      <c r="G61" s="34"/>
    </row>
    <row r="62" spans="2:18" hidden="1">
      <c r="G62" s="34"/>
    </row>
    <row r="63" spans="2:18" hidden="1">
      <c r="G63" s="34"/>
      <c r="P63" s="10" t="s">
        <v>225</v>
      </c>
      <c r="R63" s="10" t="s">
        <v>234</v>
      </c>
    </row>
    <row r="64" spans="2:18" hidden="1">
      <c r="G64" s="34"/>
      <c r="P64" s="11">
        <v>3.3</v>
      </c>
      <c r="R64" s="11">
        <v>3.3</v>
      </c>
    </row>
    <row r="65" spans="7:18" hidden="1">
      <c r="G65" s="34"/>
      <c r="J65" s="3" t="s">
        <v>229</v>
      </c>
      <c r="K65" s="3" t="s">
        <v>230</v>
      </c>
      <c r="P65" s="12">
        <v>0.2</v>
      </c>
      <c r="R65" s="12">
        <v>0.2</v>
      </c>
    </row>
    <row r="66" spans="7:18" hidden="1">
      <c r="G66" s="34"/>
      <c r="I66" s="3" t="s">
        <v>191</v>
      </c>
      <c r="J66" s="3">
        <v>10</v>
      </c>
      <c r="K66" s="3">
        <v>30</v>
      </c>
      <c r="P66" s="11">
        <v>22.1</v>
      </c>
      <c r="R66" s="11">
        <v>20</v>
      </c>
    </row>
    <row r="67" spans="7:18" hidden="1">
      <c r="G67" s="34"/>
      <c r="I67" s="3" t="s">
        <v>192</v>
      </c>
      <c r="J67" s="3">
        <v>470</v>
      </c>
      <c r="K67" s="3">
        <v>30</v>
      </c>
      <c r="P67" s="11">
        <v>25.4</v>
      </c>
      <c r="R67" s="11">
        <v>22</v>
      </c>
    </row>
    <row r="68" spans="7:18" hidden="1">
      <c r="G68" s="34"/>
      <c r="I68" s="3" t="s">
        <v>193</v>
      </c>
      <c r="K68" s="3">
        <v>30</v>
      </c>
    </row>
    <row r="69" spans="7:18" hidden="1">
      <c r="G69" s="34"/>
      <c r="I69" s="3" t="s">
        <v>194</v>
      </c>
      <c r="J69" s="3">
        <f>J66*J67/(J66+J67)</f>
        <v>9.7916666666666661</v>
      </c>
      <c r="K69" s="3">
        <f>K66*K67*K68/(K66*K67+K67*K68+K68*K66)</f>
        <v>10</v>
      </c>
      <c r="P69" s="13" t="s">
        <v>223</v>
      </c>
      <c r="R69" s="13" t="s">
        <v>228</v>
      </c>
    </row>
    <row r="70" spans="7:18" hidden="1">
      <c r="G70" s="34"/>
      <c r="P70" s="11">
        <v>220</v>
      </c>
      <c r="R70" s="11">
        <v>330</v>
      </c>
    </row>
    <row r="71" spans="7:18" hidden="1">
      <c r="G71" s="34"/>
      <c r="P71" s="11">
        <v>35</v>
      </c>
      <c r="R71" s="11">
        <v>18</v>
      </c>
    </row>
    <row r="72" spans="7:18" hidden="1">
      <c r="G72" s="34"/>
      <c r="P72" s="11">
        <v>1</v>
      </c>
      <c r="R72" s="11">
        <v>1</v>
      </c>
    </row>
    <row r="73" spans="7:18" hidden="1">
      <c r="G73" s="34"/>
    </row>
    <row r="74" spans="7:18" hidden="1">
      <c r="G74" s="34"/>
      <c r="P74" s="19" t="s">
        <v>1</v>
      </c>
    </row>
    <row r="75" spans="7:18" hidden="1">
      <c r="G75" s="34"/>
      <c r="P75" s="11">
        <v>15</v>
      </c>
    </row>
    <row r="76" spans="7:18" hidden="1">
      <c r="G76" s="34"/>
      <c r="P76" s="11">
        <v>10</v>
      </c>
    </row>
    <row r="77" spans="7:18" hidden="1">
      <c r="G77" s="34"/>
    </row>
    <row r="78" spans="7:18" hidden="1">
      <c r="G78" s="34"/>
      <c r="P78" s="13" t="s">
        <v>224</v>
      </c>
    </row>
    <row r="79" spans="7:18" hidden="1">
      <c r="G79" s="34"/>
      <c r="P79" s="11">
        <v>9.4</v>
      </c>
    </row>
    <row r="80" spans="7:18" hidden="1">
      <c r="G80" s="34"/>
      <c r="P80" s="19"/>
    </row>
    <row r="81" spans="2:16" hidden="1">
      <c r="G81" s="34"/>
      <c r="P81" s="11">
        <v>4.7</v>
      </c>
    </row>
    <row r="82" spans="2:16" hidden="1">
      <c r="G82" s="34"/>
      <c r="P82" s="11">
        <v>5.7</v>
      </c>
    </row>
    <row r="83" spans="2:16" hidden="1">
      <c r="G83" s="34"/>
      <c r="P83" s="11">
        <v>1.2</v>
      </c>
    </row>
    <row r="84" spans="2:16" hidden="1">
      <c r="G84" s="34"/>
      <c r="P84" s="11">
        <v>51</v>
      </c>
    </row>
    <row r="85" spans="2:16" hidden="1">
      <c r="G85" s="34"/>
      <c r="P85" s="11">
        <v>1</v>
      </c>
    </row>
    <row r="86" spans="2:16" hidden="1">
      <c r="G86" s="34"/>
    </row>
    <row r="87" spans="2:16" hidden="1">
      <c r="G87" s="34"/>
    </row>
    <row r="88" spans="2:16" hidden="1">
      <c r="G88" s="34"/>
    </row>
    <row r="89" spans="2:16" hidden="1">
      <c r="B89" s="3" t="s">
        <v>105</v>
      </c>
    </row>
    <row r="90" spans="2:16" hidden="1">
      <c r="B90" s="8" t="s">
        <v>165</v>
      </c>
      <c r="C90" s="35">
        <v>1.5</v>
      </c>
      <c r="D90" s="8" t="s">
        <v>166</v>
      </c>
    </row>
    <row r="91" spans="2:16" ht="27.6" hidden="1">
      <c r="B91" s="36" t="s">
        <v>128</v>
      </c>
      <c r="C91" s="35">
        <v>1.1000000000000001</v>
      </c>
      <c r="D91" s="8" t="s">
        <v>127</v>
      </c>
    </row>
    <row r="92" spans="2:16" hidden="1">
      <c r="B92" s="8" t="s">
        <v>137</v>
      </c>
      <c r="C92" s="37">
        <f>$C$39*$D$105*(1-$D$106)*(($C$10-25)*$D$107*10^-6+1)*10^-3</f>
        <v>0.20368124999999998</v>
      </c>
      <c r="D92" s="8" t="s">
        <v>134</v>
      </c>
      <c r="F92" s="8" t="s">
        <v>146</v>
      </c>
      <c r="G92" s="37">
        <f>$C$115/($D$105*(1-$D$106)*(($C$10-25)*$D$107*10^-6+1))*10^3</f>
        <v>5.0078247261345856</v>
      </c>
      <c r="H92" s="8" t="s">
        <v>147</v>
      </c>
    </row>
    <row r="93" spans="2:16" hidden="1">
      <c r="B93" s="8" t="s">
        <v>138</v>
      </c>
      <c r="C93" s="37">
        <f>$C$39*$D$105*(1+$D$106)*(($D$10-25)*$D$107*10^-6+1)*10^-3</f>
        <v>0.31836750000000003</v>
      </c>
      <c r="D93" s="8" t="s">
        <v>134</v>
      </c>
      <c r="F93" s="8" t="s">
        <v>145</v>
      </c>
      <c r="G93" s="38">
        <f>$E$115/($D$105*(1+$D$106)*(($D$10-25)*$D$107*10^-6+1))*10^3</f>
        <v>32.038446135362427</v>
      </c>
      <c r="H93" s="8" t="s">
        <v>147</v>
      </c>
    </row>
    <row r="94" spans="2:16" hidden="1"/>
    <row r="95" spans="2:16" hidden="1">
      <c r="B95" s="3" t="s">
        <v>104</v>
      </c>
    </row>
    <row r="96" spans="2:16" hidden="1">
      <c r="B96" s="8" t="s">
        <v>114</v>
      </c>
      <c r="C96" s="38">
        <f>(C38-1)/(100-25)*10^6</f>
        <v>2933.333333333333</v>
      </c>
      <c r="D96" s="8" t="s">
        <v>120</v>
      </c>
    </row>
    <row r="97" spans="2:15" hidden="1">
      <c r="B97" s="8" t="s">
        <v>124</v>
      </c>
      <c r="C97" s="39">
        <f>(C37-C36)/C36</f>
        <v>0.66666666666666674</v>
      </c>
      <c r="D97" s="8" t="s">
        <v>116</v>
      </c>
    </row>
    <row r="98" spans="2:15" hidden="1">
      <c r="B98" s="8" t="s">
        <v>188</v>
      </c>
      <c r="C98" s="39">
        <f>(C19-C18)/C18</f>
        <v>0.10000000000000002</v>
      </c>
      <c r="D98" s="8" t="s">
        <v>34</v>
      </c>
    </row>
    <row r="99" spans="2:15" hidden="1"/>
    <row r="100" spans="2:15" hidden="1"/>
    <row r="101" spans="2:15" hidden="1">
      <c r="B101" s="3" t="s">
        <v>46</v>
      </c>
    </row>
    <row r="102" spans="2:15" hidden="1">
      <c r="B102" s="8" t="s">
        <v>0</v>
      </c>
      <c r="C102" s="8"/>
      <c r="D102" s="8" t="s">
        <v>1</v>
      </c>
      <c r="E102" s="8"/>
      <c r="F102" s="8" t="s">
        <v>2</v>
      </c>
      <c r="G102" s="8" t="s">
        <v>61</v>
      </c>
    </row>
    <row r="103" spans="2:15" hidden="1">
      <c r="B103" s="8"/>
      <c r="C103" s="8" t="s">
        <v>58</v>
      </c>
      <c r="D103" s="8" t="s">
        <v>56</v>
      </c>
      <c r="E103" s="8" t="s">
        <v>57</v>
      </c>
      <c r="F103" s="8"/>
      <c r="G103" s="8"/>
    </row>
    <row r="104" spans="2:15" hidden="1">
      <c r="B104" s="8" t="s">
        <v>8</v>
      </c>
      <c r="C104" s="8"/>
      <c r="D104" s="8">
        <v>2</v>
      </c>
      <c r="E104" s="8"/>
      <c r="F104" s="8" t="s">
        <v>3</v>
      </c>
      <c r="G104" s="8"/>
    </row>
    <row r="105" spans="2:15" hidden="1">
      <c r="B105" s="8" t="s">
        <v>9</v>
      </c>
      <c r="C105" s="8"/>
      <c r="D105" s="8">
        <v>50</v>
      </c>
      <c r="E105" s="8"/>
      <c r="F105" s="8" t="s">
        <v>10</v>
      </c>
      <c r="G105" s="8"/>
      <c r="H105" s="41" t="s">
        <v>197</v>
      </c>
    </row>
    <row r="106" spans="2:15" hidden="1">
      <c r="B106" s="8" t="s">
        <v>118</v>
      </c>
      <c r="C106" s="8"/>
      <c r="D106" s="40">
        <v>0.1</v>
      </c>
      <c r="E106" s="8"/>
      <c r="F106" s="8" t="s">
        <v>116</v>
      </c>
      <c r="G106" s="8"/>
    </row>
    <row r="107" spans="2:15" hidden="1">
      <c r="B107" s="8" t="s">
        <v>119</v>
      </c>
      <c r="C107" s="8"/>
      <c r="D107" s="8">
        <v>4500</v>
      </c>
      <c r="E107" s="8"/>
      <c r="F107" s="8" t="s">
        <v>120</v>
      </c>
      <c r="G107" s="8"/>
    </row>
    <row r="108" spans="2:15" hidden="1">
      <c r="B108" s="8" t="s">
        <v>17</v>
      </c>
      <c r="C108" s="8"/>
      <c r="D108" s="8">
        <f>C11</f>
        <v>400</v>
      </c>
      <c r="E108" s="8"/>
      <c r="F108" s="8" t="s">
        <v>18</v>
      </c>
      <c r="G108" s="8"/>
    </row>
    <row r="109" spans="2:15" hidden="1">
      <c r="B109" s="8" t="s">
        <v>117</v>
      </c>
      <c r="C109" s="8"/>
      <c r="D109" s="40">
        <v>0.2</v>
      </c>
      <c r="E109" s="8"/>
      <c r="F109" s="8" t="s">
        <v>116</v>
      </c>
      <c r="G109" s="8"/>
    </row>
    <row r="110" spans="2:15" hidden="1">
      <c r="B110" s="8" t="s">
        <v>28</v>
      </c>
      <c r="C110" s="8"/>
      <c r="D110" s="8">
        <v>8</v>
      </c>
      <c r="E110" s="8"/>
      <c r="F110" s="8" t="s">
        <v>30</v>
      </c>
      <c r="G110" s="8"/>
      <c r="M110" s="3" t="s">
        <v>240</v>
      </c>
      <c r="N110" s="3" t="s">
        <v>241</v>
      </c>
      <c r="O110" s="3" t="s">
        <v>242</v>
      </c>
    </row>
    <row r="111" spans="2:15" hidden="1">
      <c r="B111" s="8" t="s">
        <v>29</v>
      </c>
      <c r="C111" s="8"/>
      <c r="D111" s="8">
        <v>1</v>
      </c>
      <c r="E111" s="8"/>
      <c r="F111" s="8" t="s">
        <v>27</v>
      </c>
      <c r="G111" s="8"/>
      <c r="K111" s="3" t="s">
        <v>238</v>
      </c>
      <c r="L111" s="3">
        <v>15</v>
      </c>
      <c r="M111" s="3">
        <v>10</v>
      </c>
      <c r="N111" s="3">
        <f>(L111*10^3*M111*10^-12)*10^6</f>
        <v>0.15</v>
      </c>
      <c r="O111" s="3">
        <f>1/((L111*10^3*M111*10^-12)*10^6)</f>
        <v>6.666666666666667</v>
      </c>
    </row>
    <row r="112" spans="2:15" hidden="1">
      <c r="B112" s="8" t="s">
        <v>44</v>
      </c>
      <c r="C112" s="8"/>
      <c r="D112" s="8">
        <v>32</v>
      </c>
      <c r="E112" s="8"/>
      <c r="F112" s="8" t="s">
        <v>45</v>
      </c>
      <c r="G112" s="8"/>
      <c r="K112" s="3" t="s">
        <v>239</v>
      </c>
      <c r="L112" s="3">
        <v>10</v>
      </c>
      <c r="M112" s="3">
        <v>10</v>
      </c>
      <c r="N112" s="3">
        <f>(L112*10^3*M112*10^-12)*10^6</f>
        <v>9.9999999999999992E-2</v>
      </c>
      <c r="O112" s="3">
        <f>1/((L112*10^3*M112*10^-12)*10^6)</f>
        <v>10</v>
      </c>
    </row>
    <row r="113" spans="2:30" hidden="1">
      <c r="B113" s="8" t="s">
        <v>47</v>
      </c>
      <c r="C113" s="8"/>
      <c r="D113" s="200">
        <v>300</v>
      </c>
      <c r="E113" s="200">
        <v>400</v>
      </c>
      <c r="F113" s="8" t="s">
        <v>45</v>
      </c>
      <c r="G113" s="8"/>
    </row>
    <row r="114" spans="2:30" hidden="1">
      <c r="B114" s="8" t="s">
        <v>53</v>
      </c>
      <c r="C114" s="8"/>
      <c r="D114" s="8">
        <v>100</v>
      </c>
      <c r="E114" s="8"/>
      <c r="F114" s="8" t="s">
        <v>45</v>
      </c>
      <c r="G114" s="8"/>
    </row>
    <row r="115" spans="2:30" hidden="1">
      <c r="B115" s="8" t="s">
        <v>136</v>
      </c>
      <c r="C115" s="8">
        <v>0.2</v>
      </c>
      <c r="D115" s="8"/>
      <c r="E115" s="8">
        <v>2</v>
      </c>
      <c r="F115" s="8" t="s">
        <v>134</v>
      </c>
      <c r="G115" s="8"/>
    </row>
    <row r="116" spans="2:30" hidden="1">
      <c r="B116" s="200" t="s">
        <v>377</v>
      </c>
      <c r="C116" s="200"/>
      <c r="D116" s="200">
        <v>6.69</v>
      </c>
      <c r="E116" s="200"/>
      <c r="F116" s="200" t="s">
        <v>380</v>
      </c>
      <c r="G116" s="200" t="s">
        <v>381</v>
      </c>
    </row>
    <row r="117" spans="2:30" hidden="1">
      <c r="B117" s="200" t="s">
        <v>378</v>
      </c>
      <c r="C117" s="200"/>
      <c r="D117" s="200">
        <v>5.89</v>
      </c>
      <c r="E117" s="200"/>
      <c r="F117" s="200" t="s">
        <v>380</v>
      </c>
      <c r="G117" s="200" t="s">
        <v>381</v>
      </c>
    </row>
    <row r="118" spans="2:30" hidden="1">
      <c r="B118" s="200" t="s">
        <v>379</v>
      </c>
      <c r="C118" s="200"/>
      <c r="D118" s="200">
        <v>5.57</v>
      </c>
      <c r="E118" s="200"/>
      <c r="F118" s="200" t="s">
        <v>380</v>
      </c>
      <c r="G118" s="200" t="s">
        <v>381</v>
      </c>
    </row>
    <row r="119" spans="2:30" hidden="1">
      <c r="B119" s="8" t="s">
        <v>161</v>
      </c>
      <c r="C119" s="8">
        <v>5.5</v>
      </c>
      <c r="D119" s="8"/>
      <c r="E119" s="8">
        <v>24</v>
      </c>
      <c r="F119" s="8" t="s">
        <v>162</v>
      </c>
      <c r="G119" s="8"/>
    </row>
    <row r="120" spans="2:30" hidden="1">
      <c r="B120" s="8" t="s">
        <v>178</v>
      </c>
      <c r="C120" s="8">
        <v>-40</v>
      </c>
      <c r="D120" s="8"/>
      <c r="E120" s="8">
        <v>85</v>
      </c>
      <c r="F120" s="8" t="s">
        <v>163</v>
      </c>
      <c r="G120" s="8"/>
    </row>
    <row r="121" spans="2:30" hidden="1">
      <c r="B121" s="8" t="s">
        <v>164</v>
      </c>
      <c r="C121" s="8">
        <f>D121*0.9</f>
        <v>4.5</v>
      </c>
      <c r="D121" s="8">
        <v>5</v>
      </c>
      <c r="E121" s="8">
        <f>D121*1.1</f>
        <v>5.5</v>
      </c>
      <c r="F121" s="8" t="s">
        <v>162</v>
      </c>
      <c r="G121" s="8"/>
      <c r="H121" s="41" t="s">
        <v>197</v>
      </c>
    </row>
    <row r="122" spans="2:30" hidden="1">
      <c r="B122" s="8" t="s">
        <v>167</v>
      </c>
      <c r="C122" s="8"/>
      <c r="D122" s="8">
        <v>20</v>
      </c>
      <c r="E122" s="8"/>
      <c r="F122" s="8" t="s">
        <v>168</v>
      </c>
      <c r="G122" s="8"/>
    </row>
    <row r="123" spans="2:30" hidden="1"/>
    <row r="124" spans="2:30" hidden="1">
      <c r="C124" s="234" t="s">
        <v>71</v>
      </c>
      <c r="D124" s="246"/>
      <c r="E124" s="246"/>
      <c r="F124" s="235"/>
      <c r="G124" s="257" t="s">
        <v>72</v>
      </c>
      <c r="H124" s="257"/>
      <c r="I124" s="257"/>
      <c r="J124" s="257"/>
      <c r="K124" s="257"/>
    </row>
    <row r="125" spans="2:30" s="48" customFormat="1" ht="27.6" hidden="1">
      <c r="B125" s="36"/>
      <c r="C125" s="36" t="str">
        <f>"Vin&gt;"&amp;D116&amp;"V"</f>
        <v>Vin&gt;6.69V</v>
      </c>
      <c r="D125" s="36" t="str">
        <f>D116&amp;"V&gt;Vin&gt;"&amp;D117&amp;"V"</f>
        <v>6.69V&gt;Vin&gt;5.89V</v>
      </c>
      <c r="E125" s="36" t="str">
        <f>D117&amp;"V&gt;Vin&gt;"&amp;D118&amp;"V"</f>
        <v>5.89V&gt;Vin&gt;5.57V</v>
      </c>
      <c r="F125" s="36" t="str">
        <f>D118&amp;"V&gt;Vin"</f>
        <v>5.57V&gt;Vin</v>
      </c>
      <c r="G125" s="36" t="s">
        <v>213</v>
      </c>
      <c r="H125" s="36" t="s">
        <v>214</v>
      </c>
      <c r="I125" s="36" t="s">
        <v>215</v>
      </c>
      <c r="J125" s="36" t="s">
        <v>216</v>
      </c>
      <c r="K125" s="36" t="s">
        <v>213</v>
      </c>
      <c r="L125" s="36" t="s">
        <v>49</v>
      </c>
      <c r="W125" s="201"/>
      <c r="X125" s="201"/>
      <c r="Y125" s="201"/>
      <c r="Z125" s="201"/>
      <c r="AA125" s="201"/>
      <c r="AB125" s="201"/>
      <c r="AC125" s="201"/>
      <c r="AD125" s="201"/>
    </row>
    <row r="126" spans="2:30" hidden="1">
      <c r="B126" s="8" t="s">
        <v>50</v>
      </c>
      <c r="C126" s="8">
        <v>1</v>
      </c>
      <c r="D126" s="42">
        <v>2</v>
      </c>
      <c r="E126" s="42">
        <v>3</v>
      </c>
      <c r="F126" s="42">
        <v>4</v>
      </c>
      <c r="G126" s="42">
        <v>1</v>
      </c>
      <c r="H126" s="8">
        <v>1</v>
      </c>
      <c r="I126" s="8">
        <v>2</v>
      </c>
      <c r="J126" s="8">
        <v>3</v>
      </c>
      <c r="K126" s="42">
        <v>1</v>
      </c>
      <c r="L126" s="8" t="s">
        <v>382</v>
      </c>
      <c r="M126" s="41" t="s">
        <v>196</v>
      </c>
      <c r="V126" s="3"/>
      <c r="AD126" s="41"/>
    </row>
    <row r="127" spans="2:30" hidden="1">
      <c r="C127" s="234" t="s">
        <v>71</v>
      </c>
      <c r="D127" s="246"/>
      <c r="E127" s="246"/>
      <c r="F127" s="235"/>
      <c r="G127" s="234" t="s">
        <v>72</v>
      </c>
      <c r="H127" s="246"/>
      <c r="I127" s="246"/>
      <c r="J127" s="235"/>
    </row>
    <row r="128" spans="2:30" hidden="1">
      <c r="B128" s="8"/>
      <c r="C128" s="8" t="s">
        <v>210</v>
      </c>
      <c r="D128" s="8" t="s">
        <v>211</v>
      </c>
      <c r="E128" s="8" t="s">
        <v>212</v>
      </c>
      <c r="F128" s="8" t="s">
        <v>213</v>
      </c>
      <c r="G128" s="8" t="s">
        <v>214</v>
      </c>
      <c r="H128" s="8" t="s">
        <v>215</v>
      </c>
      <c r="I128" s="8" t="s">
        <v>216</v>
      </c>
      <c r="J128" s="8" t="s">
        <v>213</v>
      </c>
      <c r="K128" s="8" t="s">
        <v>49</v>
      </c>
      <c r="L128" s="3" t="s">
        <v>195</v>
      </c>
    </row>
    <row r="129" spans="2:39" hidden="1">
      <c r="B129" s="8" t="s">
        <v>50</v>
      </c>
      <c r="C129" s="8">
        <v>1</v>
      </c>
      <c r="D129" s="42">
        <v>2</v>
      </c>
      <c r="E129" s="42">
        <v>3</v>
      </c>
      <c r="F129" s="42">
        <v>1</v>
      </c>
      <c r="G129" s="8">
        <v>1</v>
      </c>
      <c r="H129" s="8">
        <v>2</v>
      </c>
      <c r="I129" s="8">
        <v>3</v>
      </c>
      <c r="J129" s="42">
        <v>1</v>
      </c>
      <c r="K129" s="8" t="s">
        <v>66</v>
      </c>
      <c r="L129" s="41" t="s">
        <v>196</v>
      </c>
    </row>
    <row r="130" spans="2:39" hidden="1">
      <c r="C130" s="8">
        <v>1</v>
      </c>
      <c r="D130" s="8">
        <v>1</v>
      </c>
      <c r="E130" s="8">
        <v>1</v>
      </c>
      <c r="F130" s="8">
        <v>0</v>
      </c>
      <c r="G130" s="8">
        <v>1</v>
      </c>
      <c r="H130" s="8">
        <v>2</v>
      </c>
      <c r="I130" s="8">
        <v>3</v>
      </c>
      <c r="J130" s="42">
        <v>1</v>
      </c>
      <c r="K130" s="8" t="s">
        <v>65</v>
      </c>
    </row>
    <row r="131" spans="2:39" hidden="1">
      <c r="C131" s="8">
        <v>1</v>
      </c>
      <c r="D131" s="42">
        <v>2</v>
      </c>
      <c r="E131" s="42">
        <v>3</v>
      </c>
      <c r="F131" s="42">
        <v>1</v>
      </c>
      <c r="G131" s="8">
        <v>1</v>
      </c>
      <c r="H131" s="8">
        <v>2</v>
      </c>
      <c r="I131" s="8">
        <v>3</v>
      </c>
      <c r="J131" s="42">
        <v>1</v>
      </c>
      <c r="K131" s="8" t="s">
        <v>66</v>
      </c>
    </row>
    <row r="132" spans="2:39" hidden="1">
      <c r="C132" s="8">
        <v>1</v>
      </c>
      <c r="D132" s="8">
        <v>1</v>
      </c>
      <c r="E132" s="8">
        <v>1</v>
      </c>
      <c r="F132" s="8">
        <v>0</v>
      </c>
      <c r="G132" s="8">
        <v>1</v>
      </c>
      <c r="H132" s="8">
        <v>1</v>
      </c>
      <c r="I132" s="8">
        <v>1</v>
      </c>
      <c r="J132" s="8">
        <v>0</v>
      </c>
      <c r="K132" s="8" t="s">
        <v>96</v>
      </c>
    </row>
    <row r="133" spans="2:39" hidden="1"/>
    <row r="134" spans="2:39" hidden="1">
      <c r="B134" s="8"/>
      <c r="C134" s="8" t="s">
        <v>243</v>
      </c>
      <c r="D134" s="8" t="s">
        <v>244</v>
      </c>
      <c r="E134" s="43" t="s">
        <v>245</v>
      </c>
      <c r="F134" s="43" t="s">
        <v>246</v>
      </c>
      <c r="G134" s="43" t="s">
        <v>247</v>
      </c>
      <c r="H134" s="43" t="s">
        <v>248</v>
      </c>
      <c r="I134" s="8" t="s">
        <v>249</v>
      </c>
      <c r="J134" s="8" t="s">
        <v>250</v>
      </c>
      <c r="K134" s="43" t="s">
        <v>59</v>
      </c>
      <c r="L134" s="43" t="s">
        <v>60</v>
      </c>
      <c r="M134" s="44"/>
      <c r="N134" s="45"/>
      <c r="O134" s="46"/>
    </row>
    <row r="135" spans="2:39" hidden="1">
      <c r="B135" s="8" t="s">
        <v>17</v>
      </c>
      <c r="C135" s="8">
        <v>0.4</v>
      </c>
      <c r="D135" s="8">
        <v>0.33300000000000002</v>
      </c>
      <c r="E135" s="8">
        <v>440</v>
      </c>
      <c r="F135" s="8">
        <v>6</v>
      </c>
      <c r="G135" s="8">
        <v>90</v>
      </c>
      <c r="H135" s="8">
        <v>13</v>
      </c>
      <c r="I135" s="8">
        <v>453</v>
      </c>
      <c r="J135" s="8">
        <v>2.718</v>
      </c>
      <c r="K135" s="42">
        <v>1</v>
      </c>
      <c r="L135" s="43">
        <v>0</v>
      </c>
      <c r="M135" s="8">
        <v>400</v>
      </c>
      <c r="N135" s="43" t="s">
        <v>397</v>
      </c>
      <c r="O135" s="44"/>
      <c r="P135" s="41" t="s">
        <v>196</v>
      </c>
    </row>
    <row r="136" spans="2:39" hidden="1">
      <c r="C136" s="8">
        <v>0.5</v>
      </c>
      <c r="D136" s="8">
        <v>0.4</v>
      </c>
      <c r="E136" s="8">
        <v>580</v>
      </c>
      <c r="F136" s="8">
        <v>6</v>
      </c>
      <c r="G136" s="8">
        <v>80</v>
      </c>
      <c r="H136" s="8">
        <v>4</v>
      </c>
      <c r="I136" s="8">
        <f t="shared" ref="I136:I141" si="0">E136+H136</f>
        <v>584</v>
      </c>
      <c r="J136" s="8">
        <f t="shared" ref="J136:J141" si="1">I136*F136*10^-3</f>
        <v>3.504</v>
      </c>
      <c r="K136" s="42">
        <v>1</v>
      </c>
      <c r="L136" s="43">
        <v>0</v>
      </c>
      <c r="M136" s="8">
        <v>300</v>
      </c>
      <c r="N136" s="43" t="s">
        <v>97</v>
      </c>
      <c r="O136" s="44"/>
    </row>
    <row r="137" spans="2:39" hidden="1">
      <c r="C137" s="8">
        <v>1</v>
      </c>
      <c r="D137" s="8">
        <v>0.6</v>
      </c>
      <c r="E137" s="8">
        <v>710</v>
      </c>
      <c r="F137" s="8">
        <v>6</v>
      </c>
      <c r="G137" s="8">
        <v>80</v>
      </c>
      <c r="H137" s="8">
        <v>9.6</v>
      </c>
      <c r="I137" s="8">
        <f t="shared" si="0"/>
        <v>719.6</v>
      </c>
      <c r="J137" s="8">
        <f t="shared" si="1"/>
        <v>4.3176000000000005</v>
      </c>
      <c r="K137" s="42">
        <v>1</v>
      </c>
      <c r="L137" s="43">
        <v>0</v>
      </c>
      <c r="M137" s="8">
        <v>355</v>
      </c>
      <c r="N137" s="43" t="s">
        <v>98</v>
      </c>
      <c r="O137" s="44"/>
    </row>
    <row r="138" spans="2:39" hidden="1">
      <c r="C138" s="8">
        <v>0.5</v>
      </c>
      <c r="D138" s="8">
        <v>0.3</v>
      </c>
      <c r="E138" s="8">
        <v>580</v>
      </c>
      <c r="F138" s="8">
        <v>6</v>
      </c>
      <c r="G138" s="8">
        <v>80</v>
      </c>
      <c r="H138" s="8">
        <v>4</v>
      </c>
      <c r="I138" s="8">
        <f t="shared" si="0"/>
        <v>584</v>
      </c>
      <c r="J138" s="8">
        <f t="shared" si="1"/>
        <v>3.504</v>
      </c>
      <c r="K138" s="42">
        <v>1</v>
      </c>
      <c r="L138" s="43">
        <v>0</v>
      </c>
      <c r="M138" s="8">
        <v>400</v>
      </c>
      <c r="N138" s="43" t="s">
        <v>226</v>
      </c>
      <c r="O138" s="44"/>
    </row>
    <row r="139" spans="2:39" hidden="1">
      <c r="C139" s="8">
        <v>1</v>
      </c>
      <c r="D139" s="8">
        <v>0.45</v>
      </c>
      <c r="E139" s="8">
        <v>710</v>
      </c>
      <c r="F139" s="8">
        <v>6</v>
      </c>
      <c r="G139" s="8">
        <v>80</v>
      </c>
      <c r="H139" s="8">
        <v>11</v>
      </c>
      <c r="I139" s="8">
        <f t="shared" si="0"/>
        <v>721</v>
      </c>
      <c r="J139" s="8">
        <f t="shared" si="1"/>
        <v>4.3260000000000005</v>
      </c>
      <c r="K139" s="42">
        <v>1</v>
      </c>
      <c r="L139" s="43">
        <v>0</v>
      </c>
      <c r="M139" s="8">
        <v>475</v>
      </c>
      <c r="N139" s="43" t="s">
        <v>252</v>
      </c>
      <c r="O139" s="44"/>
    </row>
    <row r="140" spans="2:39" hidden="1">
      <c r="C140" s="200">
        <v>0.4</v>
      </c>
      <c r="D140" s="200">
        <v>0.33300000000000002</v>
      </c>
      <c r="E140" s="8">
        <v>440</v>
      </c>
      <c r="F140" s="8">
        <v>6</v>
      </c>
      <c r="G140" s="8">
        <v>90</v>
      </c>
      <c r="H140" s="8">
        <v>13</v>
      </c>
      <c r="I140" s="8">
        <f t="shared" si="0"/>
        <v>453</v>
      </c>
      <c r="J140" s="8">
        <f t="shared" si="1"/>
        <v>2.718</v>
      </c>
      <c r="K140" s="42">
        <v>1</v>
      </c>
      <c r="L140" s="43">
        <v>0</v>
      </c>
      <c r="M140" s="8">
        <v>400</v>
      </c>
      <c r="N140" s="43" t="s">
        <v>253</v>
      </c>
      <c r="O140" s="44"/>
    </row>
    <row r="141" spans="2:39" hidden="1">
      <c r="C141" s="200">
        <v>0.6</v>
      </c>
      <c r="D141" s="200">
        <v>0.44</v>
      </c>
      <c r="E141" s="8">
        <v>420</v>
      </c>
      <c r="F141" s="8">
        <v>6</v>
      </c>
      <c r="G141" s="8">
        <v>90</v>
      </c>
      <c r="H141" s="8">
        <v>13</v>
      </c>
      <c r="I141" s="8">
        <f t="shared" si="0"/>
        <v>433</v>
      </c>
      <c r="J141" s="8">
        <f t="shared" si="1"/>
        <v>2.5979999999999999</v>
      </c>
      <c r="K141" s="42">
        <v>1</v>
      </c>
      <c r="L141" s="43">
        <v>0</v>
      </c>
      <c r="M141" s="8">
        <v>475</v>
      </c>
      <c r="N141" s="43" t="s">
        <v>254</v>
      </c>
      <c r="O141" s="44"/>
    </row>
    <row r="142" spans="2:39" hidden="1">
      <c r="C142" s="8">
        <v>1</v>
      </c>
      <c r="D142" s="8">
        <v>1</v>
      </c>
      <c r="E142" s="8"/>
      <c r="F142" s="8"/>
      <c r="G142" s="8"/>
      <c r="H142" s="8"/>
      <c r="I142" s="8"/>
      <c r="J142" s="8"/>
      <c r="K142" s="8">
        <v>0</v>
      </c>
      <c r="L142" s="47">
        <v>1</v>
      </c>
      <c r="M142" s="8" t="s">
        <v>198</v>
      </c>
      <c r="N142" s="43" t="s">
        <v>96</v>
      </c>
      <c r="O142" s="44"/>
    </row>
    <row r="143" spans="2:39" hidden="1"/>
    <row r="144" spans="2:39" s="48" customFormat="1" ht="55.2" hidden="1">
      <c r="B144" s="48" t="s">
        <v>22</v>
      </c>
      <c r="C144" s="48" t="s">
        <v>62</v>
      </c>
      <c r="D144" s="48" t="s">
        <v>187</v>
      </c>
      <c r="E144" s="48" t="s">
        <v>17</v>
      </c>
      <c r="F144" s="48" t="s">
        <v>174</v>
      </c>
      <c r="G144" s="48" t="s">
        <v>19</v>
      </c>
      <c r="H144" s="48" t="s">
        <v>64</v>
      </c>
      <c r="I144" s="48" t="s">
        <v>25</v>
      </c>
      <c r="J144" s="48" t="s">
        <v>23</v>
      </c>
      <c r="K144" s="48" t="s">
        <v>32</v>
      </c>
      <c r="L144" s="48" t="s">
        <v>70</v>
      </c>
      <c r="M144" s="48" t="s">
        <v>31</v>
      </c>
      <c r="N144" s="48" t="s">
        <v>43</v>
      </c>
      <c r="O144" s="48" t="s">
        <v>36</v>
      </c>
      <c r="P144" s="48" t="s">
        <v>151</v>
      </c>
      <c r="Q144" s="48" t="s">
        <v>171</v>
      </c>
      <c r="R144" s="48" t="s">
        <v>38</v>
      </c>
      <c r="S144" s="48" t="s">
        <v>39</v>
      </c>
      <c r="T144" s="48" t="s">
        <v>95</v>
      </c>
      <c r="U144" s="48" t="s">
        <v>26</v>
      </c>
      <c r="V144" s="202" t="s">
        <v>68</v>
      </c>
      <c r="W144" s="202" t="s">
        <v>69</v>
      </c>
      <c r="X144" s="202" t="s">
        <v>387</v>
      </c>
      <c r="Y144" s="49" t="s">
        <v>217</v>
      </c>
      <c r="Z144" s="50" t="s">
        <v>48</v>
      </c>
      <c r="AA144" s="50" t="s">
        <v>51</v>
      </c>
      <c r="AB144" s="48" t="s">
        <v>55</v>
      </c>
      <c r="AC144" s="48" t="s">
        <v>54</v>
      </c>
      <c r="AD144" s="48" t="s">
        <v>24</v>
      </c>
      <c r="AE144" s="48" t="s">
        <v>121</v>
      </c>
      <c r="AF144" s="48" t="s">
        <v>122</v>
      </c>
      <c r="AG144" s="48" t="s">
        <v>140</v>
      </c>
      <c r="AH144" s="48" t="s">
        <v>139</v>
      </c>
      <c r="AI144" s="48" t="s">
        <v>142</v>
      </c>
      <c r="AJ144" s="48" t="s">
        <v>143</v>
      </c>
      <c r="AK144" s="48" t="s">
        <v>125</v>
      </c>
      <c r="AL144" s="203" t="s">
        <v>388</v>
      </c>
      <c r="AM144" s="203" t="s">
        <v>389</v>
      </c>
    </row>
    <row r="145" spans="2:39" s="48" customFormat="1" hidden="1">
      <c r="B145" s="48" t="s">
        <v>33</v>
      </c>
      <c r="C145" s="48" t="s">
        <v>63</v>
      </c>
      <c r="D145" s="48" t="s">
        <v>34</v>
      </c>
      <c r="E145" s="48" t="s">
        <v>18</v>
      </c>
      <c r="F145" s="48" t="s">
        <v>175</v>
      </c>
      <c r="G145" s="48" t="s">
        <v>5</v>
      </c>
      <c r="H145" s="48" t="s">
        <v>63</v>
      </c>
      <c r="I145" s="48" t="s">
        <v>27</v>
      </c>
      <c r="J145" s="48" t="s">
        <v>35</v>
      </c>
      <c r="K145" s="48" t="s">
        <v>186</v>
      </c>
      <c r="L145" s="48" t="s">
        <v>63</v>
      </c>
      <c r="M145" s="48" t="s">
        <v>5</v>
      </c>
      <c r="N145" s="48" t="s">
        <v>42</v>
      </c>
      <c r="O145" s="48" t="s">
        <v>37</v>
      </c>
      <c r="P145" s="48" t="s">
        <v>18</v>
      </c>
      <c r="Q145" s="48" t="s">
        <v>131</v>
      </c>
      <c r="R145" s="48" t="s">
        <v>12</v>
      </c>
      <c r="S145" s="48" t="s">
        <v>40</v>
      </c>
      <c r="T145" s="48" t="s">
        <v>34</v>
      </c>
      <c r="U145" s="48" t="s">
        <v>34</v>
      </c>
      <c r="V145" s="203" t="s">
        <v>67</v>
      </c>
      <c r="W145" s="203" t="s">
        <v>67</v>
      </c>
      <c r="X145" s="203" t="s">
        <v>386</v>
      </c>
      <c r="Y145" s="48" t="s">
        <v>218</v>
      </c>
      <c r="Z145" s="48" t="s">
        <v>34</v>
      </c>
      <c r="AA145" s="48" t="s">
        <v>52</v>
      </c>
      <c r="AB145" s="48" t="s">
        <v>34</v>
      </c>
      <c r="AC145" s="48" t="s">
        <v>52</v>
      </c>
      <c r="AD145" s="48" t="s">
        <v>14</v>
      </c>
      <c r="AE145" s="48" t="s">
        <v>5</v>
      </c>
      <c r="AF145" s="48" t="s">
        <v>123</v>
      </c>
      <c r="AG145" s="48" t="s">
        <v>123</v>
      </c>
      <c r="AH145" s="48" t="s">
        <v>5</v>
      </c>
      <c r="AI145" s="48" t="s">
        <v>5</v>
      </c>
      <c r="AJ145" s="48" t="s">
        <v>5</v>
      </c>
      <c r="AK145" s="48" t="s">
        <v>6</v>
      </c>
      <c r="AL145" s="203" t="s">
        <v>5</v>
      </c>
      <c r="AM145" s="203" t="s">
        <v>5</v>
      </c>
    </row>
    <row r="146" spans="2:39" hidden="1">
      <c r="B146" s="3">
        <f>C6</f>
        <v>8</v>
      </c>
      <c r="C146" s="3">
        <f>$C$8</f>
        <v>12</v>
      </c>
      <c r="D146" s="51">
        <f t="shared" ref="D146:D176" si="2">MIN(1,($C$7+$C$8*($C$18+$C$36+$C$40)*10^-3)/(B146+$C$8*($C$36-$C$34)*10^-3))</f>
        <v>0.63748365684401087</v>
      </c>
      <c r="E146" s="3">
        <f>$C$7/$B146/($F146+$G$135*10^-3)*10^3</f>
        <v>311.32362692823028</v>
      </c>
      <c r="F146" s="52">
        <f>-$J$135*LN($I$135/$E$135*(1-$D$135*$C$7/$C$135/$B146))</f>
        <v>1.9175572360721658</v>
      </c>
      <c r="G146" s="52">
        <f>$C$7*(1-D146)/($C$16*10^-6)/(E146*10^3)</f>
        <v>3.8814523087852066</v>
      </c>
      <c r="H146" s="52">
        <f>C146-0.5*G146</f>
        <v>10.059273845607397</v>
      </c>
      <c r="I146" s="34">
        <f t="shared" ref="I146:I176" si="3">ABS(0.5*G146*($C$24*10^-3)/$C$25*10^3)</f>
        <v>24.259076929907543</v>
      </c>
      <c r="J146" s="52">
        <f t="shared" ref="J146:J176" si="4">$D$104/$C$30*($C$29+$C$30)+0.5*G146*($C$24*10^-3)/$C$25</f>
        <v>5.1042590769299077</v>
      </c>
      <c r="K146" s="3">
        <f t="shared" ref="K146:K176" si="5">$C$39*$D$105*10^-3</f>
        <v>0.255</v>
      </c>
      <c r="L146" s="53">
        <f>($C$39*$D$105/$D$110+$D$111)/$C$36</f>
        <v>27.395833333333336</v>
      </c>
      <c r="M146" s="53">
        <f>($C$39*$D$105/$D$110+$D$111)/$C$36+0.5*G146</f>
        <v>29.336559487725939</v>
      </c>
      <c r="N146" s="53">
        <f>(($C$8*$C$90-0.5*G146)*($C$36*10^-3)-($D$111*10^-3))*$D$110/($D$105*10^-6)*10^-3</f>
        <v>2.9233805783566198</v>
      </c>
      <c r="O146" s="34">
        <f>($C$24*10^-3)/$C$25*$D$104/($C$16*10^-6)/(E146*10^3)*10^3</f>
        <v>53.534859628591086</v>
      </c>
      <c r="P146" s="34">
        <f>E146/4</f>
        <v>77.830906732057571</v>
      </c>
      <c r="Q146" s="34">
        <f t="shared" ref="Q146:Q176" si="6">1/(2*PI()*$C$23*10^-3*$C$24*10^-6)*10^-3</f>
        <v>19.291508253563077</v>
      </c>
      <c r="R146" s="34">
        <f t="shared" ref="R146:R176" si="7">1/(P146*10^3)/2/PI()/($C$24*10^-3)*10^6</f>
        <v>81.795240361161774</v>
      </c>
      <c r="S146" s="34">
        <f t="shared" ref="S146:S176" si="8">1/(P146*10^3)/2/PI()/($C$23*10^-6)*10^3</f>
        <v>6.1966091182698317</v>
      </c>
      <c r="T146" s="54">
        <f>G146/$C$8</f>
        <v>0.32345435906543391</v>
      </c>
      <c r="U146" s="51">
        <f>I146/J146*10^-3</f>
        <v>4.752712698215705E-3</v>
      </c>
      <c r="V146" s="204">
        <f>IF($G$126=1,IF(B146&gt;$D$116,$C$126,IF(B146&gt;$D$117,$D$126,IF(B146&gt;$D$118,$E$126,4))),1)</f>
        <v>1</v>
      </c>
      <c r="W146" s="204">
        <f>IF($K$126=1,IF(H146&gt;0.5*L146,$H$126,IF(H146&gt;0,$I$126,$J$126)),1)</f>
        <v>2</v>
      </c>
      <c r="X146" s="204">
        <f>L146+0.5*V146*G146</f>
        <v>29.336559487725939</v>
      </c>
      <c r="Y146" s="3">
        <f>E146/(V146+W146-1)</f>
        <v>155.66181346411514</v>
      </c>
      <c r="Z146" s="51">
        <f>(MIN(4,(V146+W146-1))/(E146*10^3)-($D$112*10^-9)-($D$113*10^-9))/(MIN(4,(V146+W146-1))/(E146*10^3))</f>
        <v>0.9483202779299138</v>
      </c>
      <c r="AA146" s="52">
        <f>MIN(J146,B146*Z146)</f>
        <v>5.1042590769299077</v>
      </c>
      <c r="AB146" s="51">
        <f t="shared" ref="AB146:AB176" si="9">($D$114*10^-9)/($C$129/(E146*10^3))</f>
        <v>3.1132362692823032E-2</v>
      </c>
      <c r="AC146" s="52">
        <f t="shared" ref="AC146:AC176" si="10">MAX(J146,B146*AB146)</f>
        <v>5.1042590769299077</v>
      </c>
      <c r="AD146" s="55"/>
      <c r="AE146" s="55">
        <f>$C$7*(1-D146)/($C$16*(1+$C$17)*10^-6)/(E146*(1+$D$109)*10^3)</f>
        <v>2.6954529922119495</v>
      </c>
      <c r="AF146" s="55">
        <f t="shared" ref="AF146:AF176" si="11">$C$7*(1-D146)/($C$16*(1-$C$17)*10^-6)/(E146*(1-$D$109)*10^3)</f>
        <v>6.0647692324768849</v>
      </c>
      <c r="AG146" s="52">
        <f>($C$39*$D$105*(1-$D$106)*(($C$10-25)*$D$107*10^-6+1)/$D$110+$D$111)/($C$36*(1+$C$97)*(($C$10-25)*$C$96*10^-6+1))+0.5*AE146</f>
        <v>15.624789220926118</v>
      </c>
      <c r="AH146" s="52">
        <f t="shared" ref="AH146:AH176" si="12">($C$39*$D$105*(1-$D$106)*(($D$10-25)*$D$107*10^-6+1)/$D$110+$D$111)/($C$36*(1+$C$97)*(($D$10-25)*$C$96*10^-6+1))+0.5*AE146</f>
        <v>16.770664225885383</v>
      </c>
      <c r="AI146" s="52">
        <f>($C$39*$D$105*(1+$D$106)*(($C$10-25)*$D$107*10^-6+1)/$D$110+$D$111)/($C$36*(1-$C$97)*(($C$10-25)*$C$96*10^-6+1))+0.5*AF146</f>
        <v>89.68158088422409</v>
      </c>
      <c r="AJ146" s="52">
        <f>($C$39*$D$105*(1+$D$106)*(($D$10-25)*$D$107*10^-6+1)/$D$110+$D$111)/($C$36*(1-$C$97)*(($D$10-25)*$C$96*10^-6+1))+0.5*AF146</f>
        <v>96.773049827635518</v>
      </c>
      <c r="AK146" s="52">
        <f t="shared" ref="AK146:AK176" si="13">(($C$8*$C$91-0.5*AE146)*($C$36*(1+$C$97)*(($D$10-25)*$C$96*10^-6+1)*10^-3)-($D$111*10^-3))*$D$110/($D$105*(1-$D$106)*10^-6)*10^-3</f>
        <v>4.4072083812397169</v>
      </c>
      <c r="AL146" s="204">
        <f>($C$39*$D$105*(1+$D$106)*(($C$10-25)*$D$107*10^-6+1)/$D$110+$D$111)/($C$36*(1-$C$97)*(($C$10-25)*$C$96*10^-6+1))+0.5*V146*AF146</f>
        <v>89.68158088422409</v>
      </c>
      <c r="AM146" s="204">
        <f>($C$39*$D$105*(1+$D$106)*(($D$10-25)*$D$107*10^-6+1)/$D$110+$D$111)/($C$36*(1-$C$97)*(($D$10-25)*$C$96*10^-6+1))+0.5*V146*AF146</f>
        <v>96.773049827635518</v>
      </c>
    </row>
    <row r="147" spans="2:39" hidden="1">
      <c r="B147" s="3">
        <f t="shared" ref="B147:B156" si="14">B146+0.1</f>
        <v>8.1</v>
      </c>
      <c r="C147" s="3">
        <f t="shared" ref="C147:C156" si="15">$C$8</f>
        <v>12</v>
      </c>
      <c r="D147" s="51">
        <f t="shared" si="2"/>
        <v>0.62956893126738189</v>
      </c>
      <c r="E147" s="3">
        <f t="shared" ref="E147:E176" si="16">$C$7/$B147/($F147+$G$135*10^-3)*10^3</f>
        <v>313.11936443899873</v>
      </c>
      <c r="F147" s="52">
        <f t="shared" ref="F147:F176" si="17">-$J$135*LN($I$135/$E$135*(1-$D$135*$C$7/$C$135/$B147))</f>
        <v>1.8814013910421754</v>
      </c>
      <c r="G147" s="52">
        <f t="shared" ref="G147:G176" si="18">$C$7*(1-D147)/($C$16*10^-6)/(E147*10^3)</f>
        <v>3.9434489505975043</v>
      </c>
      <c r="H147" s="52">
        <f t="shared" ref="H147:H176" si="19">C147-0.5*G147</f>
        <v>10.028275524701249</v>
      </c>
      <c r="I147" s="34">
        <f t="shared" si="3"/>
        <v>24.646555941234404</v>
      </c>
      <c r="J147" s="52">
        <f t="shared" si="4"/>
        <v>5.1046465559412342</v>
      </c>
      <c r="K147" s="3">
        <f t="shared" si="5"/>
        <v>0.255</v>
      </c>
      <c r="L147" s="53">
        <f t="shared" ref="L147:L176" si="20">($C$39*$D$105/$D$110+$D$111)/$C$36</f>
        <v>27.395833333333336</v>
      </c>
      <c r="M147" s="53">
        <f t="shared" ref="M147:M176" si="21">($C$39*$D$105/$D$110+$D$111)/$C$36+0.5*G147</f>
        <v>29.367557808632089</v>
      </c>
      <c r="N147" s="53">
        <f t="shared" ref="N147:N176" si="22">(($C$8*$C$90-0.5*G147)*($C$36*10^-3)-($D$111*10^-3))*$D$110/($D$105*10^-6)*10^-3</f>
        <v>2.9174289007426393</v>
      </c>
      <c r="O147" s="34">
        <f t="shared" ref="O147:O176" si="23">($C$24*10^-3)/$C$25*$D$104/($C$16*10^-6)/(E147*10^3)*10^3</f>
        <v>53.227837558138738</v>
      </c>
      <c r="P147" s="34">
        <f t="shared" ref="P147:P156" si="24">E147/4</f>
        <v>78.279841109749682</v>
      </c>
      <c r="Q147" s="34">
        <f t="shared" si="6"/>
        <v>19.291508253563077</v>
      </c>
      <c r="R147" s="34">
        <f t="shared" si="7"/>
        <v>81.32614519171409</v>
      </c>
      <c r="S147" s="34">
        <f t="shared" si="8"/>
        <v>6.1610716054328867</v>
      </c>
      <c r="T147" s="54">
        <f t="shared" ref="T147:T156" si="25">G147/$C$8</f>
        <v>0.32862074588312534</v>
      </c>
      <c r="U147" s="51">
        <f t="shared" ref="U147:U156" si="26">I147/J147*10^-3</f>
        <v>4.8282590520490765E-3</v>
      </c>
      <c r="V147" s="204">
        <f t="shared" ref="V147:V176" si="27">IF($G$126=1,IF(B147&gt;$D$116,$C$126,IF(B147&gt;$D$117,$D$126,IF(B147&gt;$D$118,$E$126,4))),1)</f>
        <v>1</v>
      </c>
      <c r="W147" s="204">
        <f t="shared" ref="W147:W176" si="28">IF($K$126=1,IF(H147&gt;0.5*L147,$H$126,IF(H147&gt;0,$I$126,$J$126)),1)</f>
        <v>2</v>
      </c>
      <c r="X147" s="204">
        <f t="shared" ref="X147:X176" si="29">L147+0.5*V147*G147</f>
        <v>29.367557808632089</v>
      </c>
      <c r="Y147" s="3">
        <f t="shared" ref="Y147:Y176" si="30">E147/(V147+W147-1)</f>
        <v>156.55968221949936</v>
      </c>
      <c r="Z147" s="51">
        <f t="shared" ref="Z147:Z176" si="31">(MIN(4,(V147+W147-1))/(E147*10^3)-($D$112*10^-9)-($D$113*10^-9))/(MIN(4,(V147+W147-1))/(E147*10^3))</f>
        <v>0.94802218550312622</v>
      </c>
      <c r="AA147" s="52">
        <f t="shared" ref="AA147:AA176" si="32">MIN(J147,B147*Z147)</f>
        <v>5.1046465559412342</v>
      </c>
      <c r="AB147" s="51">
        <f t="shared" si="9"/>
        <v>3.1311936443899881E-2</v>
      </c>
      <c r="AC147" s="52">
        <f t="shared" si="10"/>
        <v>5.1046465559412342</v>
      </c>
      <c r="AD147" s="55"/>
      <c r="AE147" s="55">
        <f t="shared" ref="AE147:AE176" si="33">$C$7*(1-D147)/($C$16*(1+$C$17)*10^-6)/(E147*(1+$D$109)*10^3)</f>
        <v>2.7385062156927122</v>
      </c>
      <c r="AF147" s="55">
        <f t="shared" si="11"/>
        <v>6.1616389853086</v>
      </c>
      <c r="AG147" s="52">
        <f t="shared" ref="AG147:AG176" si="34">($C$39*$D$105*(1-$D$106)*(($C$10-25)*$D$107*10^-6+1)/$D$110+$D$111)/($C$36*(1+$C$97)*(($C$10-25)*$C$96*10^-6+1))+0.5*AE147</f>
        <v>15.646315832666499</v>
      </c>
      <c r="AH147" s="52">
        <f t="shared" si="12"/>
        <v>16.792190837625764</v>
      </c>
      <c r="AI147" s="52">
        <f t="shared" ref="AI147:AI176" si="35">($C$39*$D$105*(1+$D$106)*(($C$10-25)*$D$107*10^-6+1)/$D$110+$D$111)/($C$36*(1-$C$97)*(($C$10-25)*$C$96*10^-6+1))+0.5*AF147</f>
        <v>89.730015760639944</v>
      </c>
      <c r="AJ147" s="52">
        <f t="shared" ref="AJ147:AJ176" si="36">($C$39*$D$105*(1+$D$106)*(($D$10-25)*$D$107*10^-6+1)/$D$110+$D$111)/($C$36*(1-$C$97)*(($D$10-25)*$C$96*10^-6+1))+0.5*AF147</f>
        <v>96.821484704051372</v>
      </c>
      <c r="AK147" s="52">
        <f t="shared" si="13"/>
        <v>4.398880931080237</v>
      </c>
      <c r="AL147" s="204">
        <f t="shared" ref="AL147:AL176" si="37">($C$39*$D$105*(1+$D$106)*(($C$10-25)*$D$107*10^-6+1)/$D$110+$D$111)/($C$36*(1-$C$97)*(($C$10-25)*$C$96*10^-6+1))+0.5*V147*AF147</f>
        <v>89.730015760639944</v>
      </c>
      <c r="AM147" s="204">
        <f t="shared" ref="AM147:AM176" si="38">($C$39*$D$105*(1+$D$106)*(($D$10-25)*$D$107*10^-6+1)/$D$110+$D$111)/($C$36*(1-$C$97)*(($D$10-25)*$C$96*10^-6+1))+0.5*V147*AF147</f>
        <v>96.821484704051372</v>
      </c>
    </row>
    <row r="148" spans="2:39" hidden="1">
      <c r="B148" s="3">
        <f t="shared" si="14"/>
        <v>8.1999999999999993</v>
      </c>
      <c r="C148" s="3">
        <f t="shared" si="15"/>
        <v>12</v>
      </c>
      <c r="D148" s="51">
        <f t="shared" si="2"/>
        <v>0.62184832728342987</v>
      </c>
      <c r="E148" s="3">
        <f t="shared" si="16"/>
        <v>314.86153336287862</v>
      </c>
      <c r="F148" s="52">
        <f t="shared" si="17"/>
        <v>1.8465849205156171</v>
      </c>
      <c r="G148" s="52">
        <f t="shared" si="18"/>
        <v>4.0033647878769774</v>
      </c>
      <c r="H148" s="52">
        <f t="shared" si="19"/>
        <v>9.9983176060615122</v>
      </c>
      <c r="I148" s="34">
        <f t="shared" si="3"/>
        <v>25.021029924231108</v>
      </c>
      <c r="J148" s="52">
        <f t="shared" si="4"/>
        <v>5.1050210299242309</v>
      </c>
      <c r="K148" s="3">
        <f t="shared" si="5"/>
        <v>0.255</v>
      </c>
      <c r="L148" s="53">
        <f t="shared" si="20"/>
        <v>27.395833333333336</v>
      </c>
      <c r="M148" s="53">
        <f t="shared" si="21"/>
        <v>29.397515727271823</v>
      </c>
      <c r="N148" s="53">
        <f t="shared" si="22"/>
        <v>2.9116769803638101</v>
      </c>
      <c r="O148" s="34">
        <f t="shared" si="23"/>
        <v>52.933321160760208</v>
      </c>
      <c r="P148" s="34">
        <f t="shared" si="24"/>
        <v>78.715383340719654</v>
      </c>
      <c r="Q148" s="34">
        <f t="shared" si="6"/>
        <v>19.291508253563077</v>
      </c>
      <c r="R148" s="34">
        <f t="shared" si="7"/>
        <v>80.876157283255779</v>
      </c>
      <c r="S148" s="34">
        <f t="shared" si="8"/>
        <v>6.1269816123678611</v>
      </c>
      <c r="T148" s="54">
        <f t="shared" si="25"/>
        <v>0.33361373232308145</v>
      </c>
      <c r="U148" s="51">
        <f t="shared" si="26"/>
        <v>4.9012589326399847E-3</v>
      </c>
      <c r="V148" s="204">
        <f t="shared" si="27"/>
        <v>1</v>
      </c>
      <c r="W148" s="204">
        <f t="shared" si="28"/>
        <v>2</v>
      </c>
      <c r="X148" s="204">
        <f t="shared" si="29"/>
        <v>29.397515727271823</v>
      </c>
      <c r="Y148" s="3">
        <f t="shared" si="30"/>
        <v>157.43076668143931</v>
      </c>
      <c r="Z148" s="51">
        <f t="shared" si="31"/>
        <v>0.94773298546176221</v>
      </c>
      <c r="AA148" s="52">
        <f t="shared" si="32"/>
        <v>5.1050210299242309</v>
      </c>
      <c r="AB148" s="51">
        <f t="shared" si="9"/>
        <v>3.1486153336287862E-2</v>
      </c>
      <c r="AC148" s="52">
        <f t="shared" si="10"/>
        <v>5.1050210299242309</v>
      </c>
      <c r="AD148" s="55"/>
      <c r="AE148" s="55">
        <f t="shared" si="33"/>
        <v>2.7801144360256793</v>
      </c>
      <c r="AF148" s="55">
        <f t="shared" si="11"/>
        <v>6.255257481057777</v>
      </c>
      <c r="AG148" s="52">
        <f t="shared" si="34"/>
        <v>15.667119942832983</v>
      </c>
      <c r="AH148" s="52">
        <f t="shared" si="12"/>
        <v>16.812994947792248</v>
      </c>
      <c r="AI148" s="52">
        <f t="shared" si="35"/>
        <v>89.776825008514535</v>
      </c>
      <c r="AJ148" s="52">
        <f t="shared" si="36"/>
        <v>96.868293951925963</v>
      </c>
      <c r="AK148" s="52">
        <f t="shared" si="13"/>
        <v>4.3908329766407235</v>
      </c>
      <c r="AL148" s="204">
        <f t="shared" si="37"/>
        <v>89.776825008514535</v>
      </c>
      <c r="AM148" s="204">
        <f t="shared" si="38"/>
        <v>96.868293951925963</v>
      </c>
    </row>
    <row r="149" spans="2:39" hidden="1">
      <c r="B149" s="3">
        <f t="shared" si="14"/>
        <v>8.2999999999999989</v>
      </c>
      <c r="C149" s="3">
        <f t="shared" si="15"/>
        <v>12</v>
      </c>
      <c r="D149" s="51">
        <f t="shared" si="2"/>
        <v>0.61431478968792419</v>
      </c>
      <c r="E149" s="3">
        <f t="shared" si="16"/>
        <v>316.55254517121591</v>
      </c>
      <c r="F149" s="52">
        <f t="shared" si="17"/>
        <v>1.8130320486868541</v>
      </c>
      <c r="G149" s="52">
        <f t="shared" si="18"/>
        <v>4.0613079481372001</v>
      </c>
      <c r="H149" s="52">
        <f t="shared" si="19"/>
        <v>9.9693460259314008</v>
      </c>
      <c r="I149" s="34">
        <f t="shared" si="3"/>
        <v>25.383174675857504</v>
      </c>
      <c r="J149" s="52">
        <f t="shared" si="4"/>
        <v>5.1053831746758576</v>
      </c>
      <c r="K149" s="3">
        <f t="shared" si="5"/>
        <v>0.255</v>
      </c>
      <c r="L149" s="53">
        <f t="shared" si="20"/>
        <v>27.395833333333336</v>
      </c>
      <c r="M149" s="53">
        <f t="shared" si="21"/>
        <v>29.426487307401935</v>
      </c>
      <c r="N149" s="53">
        <f t="shared" si="22"/>
        <v>2.9061144369788288</v>
      </c>
      <c r="O149" s="34">
        <f t="shared" si="23"/>
        <v>52.650553347002962</v>
      </c>
      <c r="P149" s="34">
        <f t="shared" si="24"/>
        <v>79.138136292803978</v>
      </c>
      <c r="Q149" s="34">
        <f t="shared" si="6"/>
        <v>19.291508253563077</v>
      </c>
      <c r="R149" s="34">
        <f t="shared" si="7"/>
        <v>80.444119888310937</v>
      </c>
      <c r="S149" s="34">
        <f t="shared" si="8"/>
        <v>6.094251506690223</v>
      </c>
      <c r="T149" s="54">
        <f t="shared" si="25"/>
        <v>0.33844232901143334</v>
      </c>
      <c r="U149" s="51">
        <f t="shared" si="26"/>
        <v>4.9718451695781075E-3</v>
      </c>
      <c r="V149" s="204">
        <f t="shared" si="27"/>
        <v>1</v>
      </c>
      <c r="W149" s="204">
        <f t="shared" si="28"/>
        <v>2</v>
      </c>
      <c r="X149" s="204">
        <f t="shared" si="29"/>
        <v>29.426487307401935</v>
      </c>
      <c r="Y149" s="3">
        <f t="shared" si="30"/>
        <v>158.27627258560796</v>
      </c>
      <c r="Z149" s="51">
        <f t="shared" si="31"/>
        <v>0.94745227750157823</v>
      </c>
      <c r="AA149" s="52">
        <f t="shared" si="32"/>
        <v>5.1053831746758576</v>
      </c>
      <c r="AB149" s="51">
        <f t="shared" si="9"/>
        <v>3.1655254517121589E-2</v>
      </c>
      <c r="AC149" s="52">
        <f t="shared" si="10"/>
        <v>5.1053831746758576</v>
      </c>
      <c r="AD149" s="55"/>
      <c r="AE149" s="55">
        <f t="shared" si="33"/>
        <v>2.8203527417619449</v>
      </c>
      <c r="AF149" s="55">
        <f t="shared" si="11"/>
        <v>6.3457936689643759</v>
      </c>
      <c r="AG149" s="52">
        <f t="shared" si="34"/>
        <v>15.687239095701115</v>
      </c>
      <c r="AH149" s="52">
        <f t="shared" si="12"/>
        <v>16.833114100660381</v>
      </c>
      <c r="AI149" s="52">
        <f t="shared" si="35"/>
        <v>89.822093102467832</v>
      </c>
      <c r="AJ149" s="52">
        <f t="shared" si="36"/>
        <v>96.91356204587926</v>
      </c>
      <c r="AK149" s="52">
        <f t="shared" si="13"/>
        <v>4.3830499941267584</v>
      </c>
      <c r="AL149" s="204">
        <f t="shared" si="37"/>
        <v>89.822093102467832</v>
      </c>
      <c r="AM149" s="204">
        <f t="shared" si="38"/>
        <v>96.91356204587926</v>
      </c>
    </row>
    <row r="150" spans="2:39" hidden="1">
      <c r="B150" s="3">
        <f t="shared" si="14"/>
        <v>8.3999999999999986</v>
      </c>
      <c r="C150" s="3">
        <f t="shared" si="15"/>
        <v>12</v>
      </c>
      <c r="D150" s="51">
        <f t="shared" si="2"/>
        <v>0.60696160107248887</v>
      </c>
      <c r="E150" s="3">
        <f t="shared" si="16"/>
        <v>318.19466180284161</v>
      </c>
      <c r="F150" s="52">
        <f t="shared" si="17"/>
        <v>1.78067278836662</v>
      </c>
      <c r="G150" s="52">
        <f t="shared" si="18"/>
        <v>4.117378930878524</v>
      </c>
      <c r="H150" s="52">
        <f t="shared" si="19"/>
        <v>9.9413105345607384</v>
      </c>
      <c r="I150" s="34">
        <f t="shared" si="3"/>
        <v>25.733618317990775</v>
      </c>
      <c r="J150" s="52">
        <f t="shared" si="4"/>
        <v>5.1057336183179904</v>
      </c>
      <c r="K150" s="3">
        <f t="shared" si="5"/>
        <v>0.255</v>
      </c>
      <c r="L150" s="53">
        <f t="shared" si="20"/>
        <v>27.395833333333336</v>
      </c>
      <c r="M150" s="53">
        <f t="shared" si="21"/>
        <v>29.454522798772597</v>
      </c>
      <c r="N150" s="53">
        <f t="shared" si="22"/>
        <v>2.9007316226356621</v>
      </c>
      <c r="O150" s="34">
        <f t="shared" si="23"/>
        <v>52.37883807426536</v>
      </c>
      <c r="P150" s="34">
        <f t="shared" si="24"/>
        <v>79.548665450710402</v>
      </c>
      <c r="Q150" s="34">
        <f t="shared" si="6"/>
        <v>19.291508253563077</v>
      </c>
      <c r="R150" s="34">
        <f t="shared" si="7"/>
        <v>80.028969532121295</v>
      </c>
      <c r="S150" s="34">
        <f t="shared" si="8"/>
        <v>6.0628007221304019</v>
      </c>
      <c r="T150" s="54">
        <f t="shared" si="25"/>
        <v>0.34311491090654367</v>
      </c>
      <c r="U150" s="51">
        <f t="shared" si="26"/>
        <v>5.0401411906147078E-3</v>
      </c>
      <c r="V150" s="204">
        <f t="shared" si="27"/>
        <v>1</v>
      </c>
      <c r="W150" s="204">
        <f t="shared" si="28"/>
        <v>2</v>
      </c>
      <c r="X150" s="204">
        <f t="shared" si="29"/>
        <v>29.454522798772597</v>
      </c>
      <c r="Y150" s="3">
        <f t="shared" si="30"/>
        <v>159.0973309014208</v>
      </c>
      <c r="Z150" s="51">
        <f t="shared" si="31"/>
        <v>0.94717968614072834</v>
      </c>
      <c r="AA150" s="52">
        <f t="shared" si="32"/>
        <v>5.1057336183179904</v>
      </c>
      <c r="AB150" s="51">
        <f t="shared" si="9"/>
        <v>3.181946618028416E-2</v>
      </c>
      <c r="AC150" s="52">
        <f t="shared" si="10"/>
        <v>5.1057336183179904</v>
      </c>
      <c r="AD150" s="55"/>
      <c r="AE150" s="55">
        <f t="shared" si="33"/>
        <v>2.859290924221197</v>
      </c>
      <c r="AF150" s="55">
        <f t="shared" si="11"/>
        <v>6.4334045794976911</v>
      </c>
      <c r="AG150" s="52">
        <f t="shared" si="34"/>
        <v>15.70670818693074</v>
      </c>
      <c r="AH150" s="52">
        <f t="shared" si="12"/>
        <v>16.852583191890005</v>
      </c>
      <c r="AI150" s="52">
        <f t="shared" si="35"/>
        <v>89.865898557734496</v>
      </c>
      <c r="AJ150" s="52">
        <f t="shared" si="36"/>
        <v>96.957367501145924</v>
      </c>
      <c r="AK150" s="52">
        <f t="shared" si="13"/>
        <v>4.3755184843461956</v>
      </c>
      <c r="AL150" s="204">
        <f t="shared" si="37"/>
        <v>89.865898557734496</v>
      </c>
      <c r="AM150" s="204">
        <f t="shared" si="38"/>
        <v>96.957367501145924</v>
      </c>
    </row>
    <row r="151" spans="2:39" hidden="1">
      <c r="B151" s="3">
        <f t="shared" si="14"/>
        <v>8.4999999999999982</v>
      </c>
      <c r="C151" s="3">
        <f t="shared" si="15"/>
        <v>12</v>
      </c>
      <c r="D151" s="51">
        <f t="shared" si="2"/>
        <v>0.59978236184708567</v>
      </c>
      <c r="E151" s="3">
        <f t="shared" si="16"/>
        <v>319.79000764868562</v>
      </c>
      <c r="F151" s="52">
        <f t="shared" si="17"/>
        <v>1.749442384215675</v>
      </c>
      <c r="G151" s="52">
        <f t="shared" si="18"/>
        <v>4.1716712903319229</v>
      </c>
      <c r="H151" s="52">
        <f t="shared" si="19"/>
        <v>9.914164354834039</v>
      </c>
      <c r="I151" s="34">
        <f t="shared" si="3"/>
        <v>26.072945564574518</v>
      </c>
      <c r="J151" s="52">
        <f t="shared" si="4"/>
        <v>5.1060729455645744</v>
      </c>
      <c r="K151" s="3">
        <f t="shared" si="5"/>
        <v>0.255</v>
      </c>
      <c r="L151" s="53">
        <f t="shared" si="20"/>
        <v>27.395833333333336</v>
      </c>
      <c r="M151" s="53">
        <f t="shared" si="21"/>
        <v>29.481668978499297</v>
      </c>
      <c r="N151" s="53">
        <f t="shared" si="22"/>
        <v>2.8955195561281353</v>
      </c>
      <c r="O151" s="34">
        <f t="shared" si="23"/>
        <v>52.117534219444117</v>
      </c>
      <c r="P151" s="34">
        <f t="shared" si="24"/>
        <v>79.947501912171404</v>
      </c>
      <c r="Q151" s="34">
        <f t="shared" si="6"/>
        <v>19.291508253563077</v>
      </c>
      <c r="R151" s="34">
        <f t="shared" si="7"/>
        <v>79.629726650741134</v>
      </c>
      <c r="S151" s="34">
        <f t="shared" si="8"/>
        <v>6.0325550492985709</v>
      </c>
      <c r="T151" s="54">
        <f t="shared" si="25"/>
        <v>0.34763927419432689</v>
      </c>
      <c r="U151" s="51">
        <f t="shared" si="26"/>
        <v>5.1062618655346404E-3</v>
      </c>
      <c r="V151" s="204">
        <f t="shared" si="27"/>
        <v>1</v>
      </c>
      <c r="W151" s="204">
        <f t="shared" si="28"/>
        <v>2</v>
      </c>
      <c r="X151" s="204">
        <f t="shared" si="29"/>
        <v>29.481668978499297</v>
      </c>
      <c r="Y151" s="3">
        <f t="shared" si="30"/>
        <v>159.89500382434281</v>
      </c>
      <c r="Z151" s="51">
        <f t="shared" si="31"/>
        <v>0.94691485873031822</v>
      </c>
      <c r="AA151" s="52">
        <f t="shared" si="32"/>
        <v>5.1060729455645744</v>
      </c>
      <c r="AB151" s="51">
        <f t="shared" si="9"/>
        <v>3.1979000764868565E-2</v>
      </c>
      <c r="AC151" s="52">
        <f t="shared" si="10"/>
        <v>5.1060729455645744</v>
      </c>
      <c r="AD151" s="55"/>
      <c r="AE151" s="55">
        <f t="shared" si="33"/>
        <v>2.8969939516193919</v>
      </c>
      <c r="AF151" s="55">
        <f t="shared" si="11"/>
        <v>6.5182363911436276</v>
      </c>
      <c r="AG151" s="52">
        <f t="shared" si="34"/>
        <v>15.725559700629839</v>
      </c>
      <c r="AH151" s="52">
        <f t="shared" si="12"/>
        <v>16.871434705589103</v>
      </c>
      <c r="AI151" s="52">
        <f t="shared" si="35"/>
        <v>89.90831446355746</v>
      </c>
      <c r="AJ151" s="52">
        <f t="shared" si="36"/>
        <v>96.999783406968888</v>
      </c>
      <c r="AK151" s="52">
        <f t="shared" si="13"/>
        <v>4.3682258810023304</v>
      </c>
      <c r="AL151" s="204">
        <f t="shared" si="37"/>
        <v>89.90831446355746</v>
      </c>
      <c r="AM151" s="204">
        <f t="shared" si="38"/>
        <v>96.999783406968888</v>
      </c>
    </row>
    <row r="152" spans="2:39" hidden="1">
      <c r="B152" s="3">
        <f t="shared" si="14"/>
        <v>8.5999999999999979</v>
      </c>
      <c r="C152" s="3">
        <f t="shared" si="15"/>
        <v>12</v>
      </c>
      <c r="D152" s="51">
        <f t="shared" si="2"/>
        <v>0.5927709716637054</v>
      </c>
      <c r="E152" s="3">
        <f t="shared" si="16"/>
        <v>321.34058034771533</v>
      </c>
      <c r="F152" s="52">
        <f t="shared" si="17"/>
        <v>1.7192808203934116</v>
      </c>
      <c r="G152" s="52">
        <f t="shared" si="18"/>
        <v>4.224272244064136</v>
      </c>
      <c r="H152" s="52">
        <f t="shared" si="19"/>
        <v>9.8878638779679324</v>
      </c>
      <c r="I152" s="34">
        <f t="shared" si="3"/>
        <v>26.401701525400853</v>
      </c>
      <c r="J152" s="52">
        <f t="shared" si="4"/>
        <v>5.1064017015254013</v>
      </c>
      <c r="K152" s="3">
        <f t="shared" si="5"/>
        <v>0.255</v>
      </c>
      <c r="L152" s="53">
        <f t="shared" si="20"/>
        <v>27.395833333333336</v>
      </c>
      <c r="M152" s="53">
        <f t="shared" si="21"/>
        <v>29.507969455365405</v>
      </c>
      <c r="N152" s="53">
        <f t="shared" si="22"/>
        <v>2.8904698645698428</v>
      </c>
      <c r="O152" s="34">
        <f t="shared" si="23"/>
        <v>51.866050184611119</v>
      </c>
      <c r="P152" s="34">
        <f t="shared" si="24"/>
        <v>80.335145086928833</v>
      </c>
      <c r="Q152" s="34">
        <f t="shared" si="6"/>
        <v>19.291508253563077</v>
      </c>
      <c r="R152" s="34">
        <f t="shared" si="7"/>
        <v>79.245487349118434</v>
      </c>
      <c r="S152" s="34">
        <f t="shared" si="8"/>
        <v>6.0034460112968526</v>
      </c>
      <c r="T152" s="54">
        <f t="shared" si="25"/>
        <v>0.35202268700534467</v>
      </c>
      <c r="U152" s="51">
        <f t="shared" si="26"/>
        <v>5.1703142581818523E-3</v>
      </c>
      <c r="V152" s="204">
        <f t="shared" si="27"/>
        <v>1</v>
      </c>
      <c r="W152" s="204">
        <f t="shared" si="28"/>
        <v>2</v>
      </c>
      <c r="X152" s="204">
        <f t="shared" si="29"/>
        <v>29.507969455365405</v>
      </c>
      <c r="Y152" s="3">
        <f t="shared" si="30"/>
        <v>160.67029017385767</v>
      </c>
      <c r="Z152" s="51">
        <f t="shared" si="31"/>
        <v>0.94665746366227932</v>
      </c>
      <c r="AA152" s="52">
        <f t="shared" si="32"/>
        <v>5.1064017015254013</v>
      </c>
      <c r="AB152" s="51">
        <f t="shared" si="9"/>
        <v>3.213405803477154E-2</v>
      </c>
      <c r="AC152" s="52">
        <f t="shared" si="10"/>
        <v>5.1064017015254013</v>
      </c>
      <c r="AD152" s="55"/>
      <c r="AE152" s="55">
        <f t="shared" si="33"/>
        <v>2.9335223917112061</v>
      </c>
      <c r="AF152" s="55">
        <f t="shared" si="11"/>
        <v>6.6004253813502132</v>
      </c>
      <c r="AG152" s="52">
        <f t="shared" si="34"/>
        <v>15.743823920675746</v>
      </c>
      <c r="AH152" s="52">
        <f t="shared" si="12"/>
        <v>16.88969892563501</v>
      </c>
      <c r="AI152" s="52">
        <f t="shared" si="35"/>
        <v>89.949408958660754</v>
      </c>
      <c r="AJ152" s="52">
        <f t="shared" si="36"/>
        <v>97.040877902072182</v>
      </c>
      <c r="AK152" s="52">
        <f t="shared" si="13"/>
        <v>4.3611604689454611</v>
      </c>
      <c r="AL152" s="204">
        <f t="shared" si="37"/>
        <v>89.949408958660754</v>
      </c>
      <c r="AM152" s="204">
        <f t="shared" si="38"/>
        <v>97.040877902072182</v>
      </c>
    </row>
    <row r="153" spans="2:39" hidden="1">
      <c r="B153" s="3">
        <f t="shared" si="14"/>
        <v>8.6999999999999975</v>
      </c>
      <c r="C153" s="3">
        <f t="shared" si="15"/>
        <v>12</v>
      </c>
      <c r="D153" s="51">
        <f t="shared" si="2"/>
        <v>0.58592161212793514</v>
      </c>
      <c r="E153" s="3">
        <f t="shared" si="16"/>
        <v>322.84826053528718</v>
      </c>
      <c r="F153" s="52">
        <f t="shared" si="17"/>
        <v>1.6901323839418525</v>
      </c>
      <c r="G153" s="52">
        <f t="shared" si="18"/>
        <v>4.2752632169006866</v>
      </c>
      <c r="H153" s="52">
        <f t="shared" si="19"/>
        <v>9.8623683915496567</v>
      </c>
      <c r="I153" s="34">
        <f t="shared" si="3"/>
        <v>26.72039510562929</v>
      </c>
      <c r="J153" s="52">
        <f t="shared" si="4"/>
        <v>5.1067203951056293</v>
      </c>
      <c r="K153" s="3">
        <f t="shared" si="5"/>
        <v>0.255</v>
      </c>
      <c r="L153" s="53">
        <f t="shared" si="20"/>
        <v>27.395833333333336</v>
      </c>
      <c r="M153" s="53">
        <f t="shared" si="21"/>
        <v>29.533464941783677</v>
      </c>
      <c r="N153" s="53">
        <f t="shared" si="22"/>
        <v>2.8855747311775342</v>
      </c>
      <c r="O153" s="34">
        <f t="shared" si="23"/>
        <v>51.623839134313712</v>
      </c>
      <c r="P153" s="34">
        <f t="shared" si="24"/>
        <v>80.712065133821795</v>
      </c>
      <c r="Q153" s="34">
        <f t="shared" si="6"/>
        <v>19.291508253563077</v>
      </c>
      <c r="R153" s="34">
        <f t="shared" si="7"/>
        <v>78.875416124225836</v>
      </c>
      <c r="S153" s="34">
        <f t="shared" si="8"/>
        <v>5.975410312441352</v>
      </c>
      <c r="T153" s="54">
        <f t="shared" si="25"/>
        <v>0.35627193474172386</v>
      </c>
      <c r="U153" s="51">
        <f t="shared" si="26"/>
        <v>5.2323982983753306E-3</v>
      </c>
      <c r="V153" s="204">
        <f t="shared" si="27"/>
        <v>1</v>
      </c>
      <c r="W153" s="204">
        <f t="shared" si="28"/>
        <v>2</v>
      </c>
      <c r="X153" s="204">
        <f t="shared" si="29"/>
        <v>29.533464941783677</v>
      </c>
      <c r="Y153" s="3">
        <f t="shared" si="30"/>
        <v>161.42413026764359</v>
      </c>
      <c r="Z153" s="51">
        <f t="shared" si="31"/>
        <v>0.94640718875114238</v>
      </c>
      <c r="AA153" s="52">
        <f t="shared" si="32"/>
        <v>5.1067203951056293</v>
      </c>
      <c r="AB153" s="51">
        <f t="shared" si="9"/>
        <v>3.2284826053528726E-2</v>
      </c>
      <c r="AC153" s="52">
        <f t="shared" si="10"/>
        <v>5.1067203951056293</v>
      </c>
      <c r="AD153" s="55"/>
      <c r="AE153" s="55">
        <f t="shared" si="33"/>
        <v>2.9689327895143665</v>
      </c>
      <c r="AF153" s="55">
        <f t="shared" si="11"/>
        <v>6.6800987764073225</v>
      </c>
      <c r="AG153" s="52">
        <f t="shared" si="34"/>
        <v>15.761529119577325</v>
      </c>
      <c r="AH153" s="52">
        <f t="shared" si="12"/>
        <v>16.90740412453659</v>
      </c>
      <c r="AI153" s="52">
        <f t="shared" si="35"/>
        <v>89.989245656189311</v>
      </c>
      <c r="AJ153" s="52">
        <f t="shared" si="36"/>
        <v>97.080714599600739</v>
      </c>
      <c r="AK153" s="52">
        <f t="shared" si="13"/>
        <v>4.3543113111126006</v>
      </c>
      <c r="AL153" s="204">
        <f t="shared" si="37"/>
        <v>89.989245656189311</v>
      </c>
      <c r="AM153" s="204">
        <f t="shared" si="38"/>
        <v>97.080714599600739</v>
      </c>
    </row>
    <row r="154" spans="2:39" hidden="1">
      <c r="B154" s="3">
        <f t="shared" si="14"/>
        <v>8.7999999999999972</v>
      </c>
      <c r="C154" s="3">
        <f t="shared" si="15"/>
        <v>12</v>
      </c>
      <c r="D154" s="51">
        <f t="shared" si="2"/>
        <v>0.57922873069542191</v>
      </c>
      <c r="E154" s="3">
        <f t="shared" si="16"/>
        <v>324.31482066550672</v>
      </c>
      <c r="F154" s="52">
        <f t="shared" si="17"/>
        <v>1.6619452765553144</v>
      </c>
      <c r="G154" s="52">
        <f t="shared" si="18"/>
        <v>4.3247203282409252</v>
      </c>
      <c r="H154" s="52">
        <f t="shared" si="19"/>
        <v>9.8376398358795374</v>
      </c>
      <c r="I154" s="34">
        <f t="shared" si="3"/>
        <v>27.029502051505784</v>
      </c>
      <c r="J154" s="52">
        <f t="shared" si="4"/>
        <v>5.107029502051506</v>
      </c>
      <c r="K154" s="3">
        <f t="shared" si="5"/>
        <v>0.255</v>
      </c>
      <c r="L154" s="53">
        <f t="shared" si="20"/>
        <v>27.395833333333336</v>
      </c>
      <c r="M154" s="53">
        <f t="shared" si="21"/>
        <v>29.5581934974538</v>
      </c>
      <c r="N154" s="53">
        <f t="shared" si="22"/>
        <v>2.8808268484888711</v>
      </c>
      <c r="O154" s="34">
        <f t="shared" si="23"/>
        <v>51.39039477895588</v>
      </c>
      <c r="P154" s="34">
        <f t="shared" si="24"/>
        <v>81.078705166376679</v>
      </c>
      <c r="Q154" s="34">
        <f t="shared" si="6"/>
        <v>19.291508253563077</v>
      </c>
      <c r="R154" s="34">
        <f t="shared" si="7"/>
        <v>78.518739422541685</v>
      </c>
      <c r="S154" s="34">
        <f t="shared" si="8"/>
        <v>5.9483893501925511</v>
      </c>
      <c r="T154" s="54">
        <f t="shared" si="25"/>
        <v>0.36039336068674377</v>
      </c>
      <c r="U154" s="51">
        <f t="shared" si="26"/>
        <v>5.2926073837341195E-3</v>
      </c>
      <c r="V154" s="204">
        <f t="shared" si="27"/>
        <v>1</v>
      </c>
      <c r="W154" s="204">
        <f t="shared" si="28"/>
        <v>2</v>
      </c>
      <c r="X154" s="204">
        <f t="shared" si="29"/>
        <v>29.5581934974538</v>
      </c>
      <c r="Y154" s="3">
        <f t="shared" si="30"/>
        <v>162.15741033275336</v>
      </c>
      <c r="Z154" s="51">
        <f t="shared" si="31"/>
        <v>0.94616373976952595</v>
      </c>
      <c r="AA154" s="52">
        <f t="shared" si="32"/>
        <v>5.107029502051506</v>
      </c>
      <c r="AB154" s="51">
        <f t="shared" si="9"/>
        <v>3.2431482066550672E-2</v>
      </c>
      <c r="AC154" s="52">
        <f t="shared" si="10"/>
        <v>5.107029502051506</v>
      </c>
      <c r="AD154" s="55"/>
      <c r="AE154" s="55">
        <f t="shared" si="33"/>
        <v>3.0032780057228647</v>
      </c>
      <c r="AF154" s="55">
        <f t="shared" si="11"/>
        <v>6.757375512876445</v>
      </c>
      <c r="AG154" s="52">
        <f t="shared" si="34"/>
        <v>15.778701727681575</v>
      </c>
      <c r="AH154" s="52">
        <f t="shared" si="12"/>
        <v>16.924576732640841</v>
      </c>
      <c r="AI154" s="52">
        <f t="shared" si="35"/>
        <v>90.027884024423869</v>
      </c>
      <c r="AJ154" s="52">
        <f t="shared" si="36"/>
        <v>97.119352967835297</v>
      </c>
      <c r="AK154" s="52">
        <f t="shared" si="13"/>
        <v>4.3476681830708497</v>
      </c>
      <c r="AL154" s="204">
        <f t="shared" si="37"/>
        <v>90.027884024423869</v>
      </c>
      <c r="AM154" s="204">
        <f t="shared" si="38"/>
        <v>97.119352967835297</v>
      </c>
    </row>
    <row r="155" spans="2:39" hidden="1">
      <c r="B155" s="3">
        <f t="shared" si="14"/>
        <v>8.8999999999999968</v>
      </c>
      <c r="C155" s="3">
        <f t="shared" si="15"/>
        <v>12</v>
      </c>
      <c r="D155" s="51">
        <f t="shared" si="2"/>
        <v>0.57268702565955931</v>
      </c>
      <c r="E155" s="3">
        <f t="shared" si="16"/>
        <v>325.74193301275011</v>
      </c>
      <c r="F155" s="52">
        <f t="shared" si="17"/>
        <v>1.634671268488479</v>
      </c>
      <c r="G155" s="52">
        <f t="shared" si="18"/>
        <v>4.372714829684055</v>
      </c>
      <c r="H155" s="52">
        <f t="shared" si="19"/>
        <v>9.8136425851579716</v>
      </c>
      <c r="I155" s="34">
        <f t="shared" si="3"/>
        <v>27.329467685525344</v>
      </c>
      <c r="J155" s="52">
        <f t="shared" si="4"/>
        <v>5.107329467685525</v>
      </c>
      <c r="K155" s="3">
        <f t="shared" si="5"/>
        <v>0.255</v>
      </c>
      <c r="L155" s="53">
        <f t="shared" si="20"/>
        <v>27.395833333333336</v>
      </c>
      <c r="M155" s="53">
        <f t="shared" si="21"/>
        <v>29.582190748175364</v>
      </c>
      <c r="N155" s="53">
        <f t="shared" si="22"/>
        <v>2.8762193763503308</v>
      </c>
      <c r="O155" s="34">
        <f t="shared" si="23"/>
        <v>51.165247631824869</v>
      </c>
      <c r="P155" s="34">
        <f t="shared" si="24"/>
        <v>81.435483253187527</v>
      </c>
      <c r="Q155" s="34">
        <f t="shared" si="6"/>
        <v>19.291508253563077</v>
      </c>
      <c r="R155" s="34">
        <f t="shared" si="7"/>
        <v>78.174739921207859</v>
      </c>
      <c r="S155" s="34">
        <f t="shared" si="8"/>
        <v>5.9223287819096866</v>
      </c>
      <c r="T155" s="54">
        <f t="shared" si="25"/>
        <v>0.36439290247367123</v>
      </c>
      <c r="U155" s="51">
        <f t="shared" si="26"/>
        <v>5.3510289199944971E-3</v>
      </c>
      <c r="V155" s="204">
        <f t="shared" si="27"/>
        <v>1</v>
      </c>
      <c r="W155" s="204">
        <f t="shared" si="28"/>
        <v>2</v>
      </c>
      <c r="X155" s="204">
        <f t="shared" si="29"/>
        <v>29.582190748175364</v>
      </c>
      <c r="Y155" s="3">
        <f t="shared" si="30"/>
        <v>162.87096650637505</v>
      </c>
      <c r="Z155" s="51">
        <f t="shared" si="31"/>
        <v>0.94592683911988351</v>
      </c>
      <c r="AA155" s="52">
        <f t="shared" si="32"/>
        <v>5.107329467685525</v>
      </c>
      <c r="AB155" s="51">
        <f t="shared" si="9"/>
        <v>3.2574193301275013E-2</v>
      </c>
      <c r="AC155" s="52">
        <f t="shared" si="10"/>
        <v>5.107329467685525</v>
      </c>
      <c r="AD155" s="55"/>
      <c r="AE155" s="55">
        <f t="shared" si="33"/>
        <v>3.0366075206139276</v>
      </c>
      <c r="AF155" s="55">
        <f t="shared" si="11"/>
        <v>6.8323669213813361</v>
      </c>
      <c r="AG155" s="52">
        <f t="shared" si="34"/>
        <v>15.795366485127106</v>
      </c>
      <c r="AH155" s="52">
        <f t="shared" si="12"/>
        <v>16.941241490086373</v>
      </c>
      <c r="AI155" s="52">
        <f t="shared" si="35"/>
        <v>90.065379728676305</v>
      </c>
      <c r="AJ155" s="52">
        <f t="shared" si="36"/>
        <v>97.156848672087733</v>
      </c>
      <c r="AK155" s="52">
        <f t="shared" si="13"/>
        <v>4.3412215142350323</v>
      </c>
      <c r="AL155" s="204">
        <f t="shared" si="37"/>
        <v>90.065379728676305</v>
      </c>
      <c r="AM155" s="204">
        <f t="shared" si="38"/>
        <v>97.156848672087733</v>
      </c>
    </row>
    <row r="156" spans="2:39" hidden="1">
      <c r="B156" s="3">
        <f t="shared" si="14"/>
        <v>8.9999999999999964</v>
      </c>
      <c r="C156" s="3">
        <f t="shared" si="15"/>
        <v>12</v>
      </c>
      <c r="D156" s="51">
        <f t="shared" si="2"/>
        <v>0.56629143214509092</v>
      </c>
      <c r="E156" s="3">
        <f t="shared" si="16"/>
        <v>327.13117694360557</v>
      </c>
      <c r="F156" s="52">
        <f t="shared" si="17"/>
        <v>1.6082653892732717</v>
      </c>
      <c r="G156" s="52">
        <f t="shared" si="18"/>
        <v>4.4193134989156198</v>
      </c>
      <c r="H156" s="52">
        <f t="shared" si="19"/>
        <v>9.7903432505421897</v>
      </c>
      <c r="I156" s="34">
        <f t="shared" si="3"/>
        <v>27.620709368222627</v>
      </c>
      <c r="J156" s="52">
        <f t="shared" si="4"/>
        <v>5.1076207093682227</v>
      </c>
      <c r="K156" s="3">
        <f t="shared" si="5"/>
        <v>0.255</v>
      </c>
      <c r="L156" s="53">
        <f t="shared" si="20"/>
        <v>27.395833333333336</v>
      </c>
      <c r="M156" s="53">
        <f t="shared" si="21"/>
        <v>29.605490082791146</v>
      </c>
      <c r="N156" s="53">
        <f t="shared" si="22"/>
        <v>2.8717459041041002</v>
      </c>
      <c r="O156" s="34">
        <f t="shared" si="23"/>
        <v>50.947961678198119</v>
      </c>
      <c r="P156" s="34">
        <f t="shared" si="24"/>
        <v>81.782794235901392</v>
      </c>
      <c r="Q156" s="34">
        <f t="shared" si="6"/>
        <v>19.291508253563077</v>
      </c>
      <c r="R156" s="34">
        <f t="shared" si="7"/>
        <v>77.842751438800192</v>
      </c>
      <c r="S156" s="34">
        <f t="shared" si="8"/>
        <v>5.8971781393030449</v>
      </c>
      <c r="T156" s="54">
        <f t="shared" si="25"/>
        <v>0.36827612490963496</v>
      </c>
      <c r="U156" s="51">
        <f t="shared" si="26"/>
        <v>5.4077448071979325E-3</v>
      </c>
      <c r="V156" s="204">
        <f t="shared" si="27"/>
        <v>1</v>
      </c>
      <c r="W156" s="204">
        <f t="shared" si="28"/>
        <v>2</v>
      </c>
      <c r="X156" s="204">
        <f t="shared" si="29"/>
        <v>29.605490082791146</v>
      </c>
      <c r="Y156" s="3">
        <f t="shared" si="30"/>
        <v>163.56558847180278</v>
      </c>
      <c r="Z156" s="51">
        <f t="shared" si="31"/>
        <v>0.94569622462736158</v>
      </c>
      <c r="AA156" s="52">
        <f t="shared" si="32"/>
        <v>5.1076207093682227</v>
      </c>
      <c r="AB156" s="51">
        <f t="shared" si="9"/>
        <v>3.2713117694360562E-2</v>
      </c>
      <c r="AC156" s="52">
        <f t="shared" si="10"/>
        <v>5.1076207093682227</v>
      </c>
      <c r="AD156" s="55"/>
      <c r="AE156" s="55">
        <f t="shared" si="33"/>
        <v>3.0689677075802915</v>
      </c>
      <c r="AF156" s="55">
        <f t="shared" si="11"/>
        <v>6.905177342055655</v>
      </c>
      <c r="AG156" s="52">
        <f t="shared" si="34"/>
        <v>15.811546578610288</v>
      </c>
      <c r="AH156" s="52">
        <f t="shared" si="12"/>
        <v>16.957421583569552</v>
      </c>
      <c r="AI156" s="52">
        <f t="shared" si="35"/>
        <v>90.10178493901347</v>
      </c>
      <c r="AJ156" s="52">
        <f t="shared" si="36"/>
        <v>97.193253882424898</v>
      </c>
      <c r="AK156" s="52">
        <f t="shared" si="13"/>
        <v>4.3349623349604709</v>
      </c>
      <c r="AL156" s="204">
        <f t="shared" si="37"/>
        <v>90.10178493901347</v>
      </c>
      <c r="AM156" s="204">
        <f t="shared" si="38"/>
        <v>97.193253882424898</v>
      </c>
    </row>
    <row r="157" spans="2:39" hidden="1">
      <c r="B157" s="3">
        <f>(B$176-B$156)/20+B156</f>
        <v>9.4999999999999964</v>
      </c>
      <c r="C157" s="3">
        <f t="shared" ref="C157:C176" si="39">$C$8</f>
        <v>12</v>
      </c>
      <c r="D157" s="51">
        <f t="shared" si="2"/>
        <v>0.53634286681333587</v>
      </c>
      <c r="E157" s="3">
        <f t="shared" si="16"/>
        <v>333.5589323222992</v>
      </c>
      <c r="F157" s="52">
        <f t="shared" si="17"/>
        <v>1.487879464385427</v>
      </c>
      <c r="G157" s="52">
        <f t="shared" si="18"/>
        <v>4.6334354368166872</v>
      </c>
      <c r="H157" s="52">
        <f t="shared" si="19"/>
        <v>9.6832822815916568</v>
      </c>
      <c r="I157" s="34">
        <f t="shared" si="3"/>
        <v>28.958971480104296</v>
      </c>
      <c r="J157" s="52">
        <f t="shared" si="4"/>
        <v>5.1089589714801047</v>
      </c>
      <c r="K157" s="3">
        <f t="shared" si="5"/>
        <v>0.255</v>
      </c>
      <c r="L157" s="53">
        <f t="shared" si="20"/>
        <v>27.395833333333336</v>
      </c>
      <c r="M157" s="53">
        <f t="shared" si="21"/>
        <v>29.712551051741681</v>
      </c>
      <c r="N157" s="53">
        <f t="shared" si="22"/>
        <v>2.851190198065598</v>
      </c>
      <c r="O157" s="34">
        <f t="shared" si="23"/>
        <v>49.96618303887184</v>
      </c>
      <c r="P157" s="34">
        <f>E157/4</f>
        <v>83.3897330805748</v>
      </c>
      <c r="Q157" s="34">
        <f t="shared" si="6"/>
        <v>19.291508253563077</v>
      </c>
      <c r="R157" s="34">
        <f t="shared" si="7"/>
        <v>76.342704173480385</v>
      </c>
      <c r="S157" s="34">
        <f t="shared" si="8"/>
        <v>5.7835381949606361</v>
      </c>
      <c r="T157" s="54">
        <f>G157/$C$8</f>
        <v>0.38611961973472392</v>
      </c>
      <c r="U157" s="51">
        <f>I157/J157*10^-3</f>
        <v>5.6682724683762061E-3</v>
      </c>
      <c r="V157" s="204">
        <f t="shared" si="27"/>
        <v>1</v>
      </c>
      <c r="W157" s="204">
        <f t="shared" si="28"/>
        <v>2</v>
      </c>
      <c r="X157" s="204">
        <f t="shared" si="29"/>
        <v>29.712551051741681</v>
      </c>
      <c r="Y157" s="3">
        <f t="shared" si="30"/>
        <v>166.7794661611496</v>
      </c>
      <c r="Z157" s="51">
        <f t="shared" si="31"/>
        <v>0.94462921723449844</v>
      </c>
      <c r="AA157" s="52">
        <f t="shared" si="32"/>
        <v>5.1089589714801047</v>
      </c>
      <c r="AB157" s="51">
        <f t="shared" si="9"/>
        <v>3.335589323222992E-2</v>
      </c>
      <c r="AC157" s="52">
        <f t="shared" si="10"/>
        <v>5.1089589714801047</v>
      </c>
      <c r="AD157" s="55"/>
      <c r="AE157" s="55">
        <f t="shared" si="33"/>
        <v>3.217663497789367</v>
      </c>
      <c r="AF157" s="55">
        <f t="shared" si="11"/>
        <v>7.2397428700260722</v>
      </c>
      <c r="AG157" s="52">
        <f t="shared" si="34"/>
        <v>15.885894473714826</v>
      </c>
      <c r="AH157" s="52">
        <f t="shared" si="12"/>
        <v>17.031769478674093</v>
      </c>
      <c r="AI157" s="52">
        <f t="shared" si="35"/>
        <v>90.269067702998683</v>
      </c>
      <c r="AJ157" s="52">
        <f t="shared" si="36"/>
        <v>97.360536646410111</v>
      </c>
      <c r="AK157" s="52">
        <f t="shared" si="13"/>
        <v>4.3062012647831427</v>
      </c>
      <c r="AL157" s="204">
        <f t="shared" si="37"/>
        <v>90.269067702998683</v>
      </c>
      <c r="AM157" s="204">
        <f t="shared" si="38"/>
        <v>97.360536646410111</v>
      </c>
    </row>
    <row r="158" spans="2:39" hidden="1">
      <c r="B158" s="3">
        <f t="shared" ref="B158:B175" si="40">(B$176-B$156)/20+B157</f>
        <v>9.9999999999999964</v>
      </c>
      <c r="C158" s="3">
        <f t="shared" si="39"/>
        <v>12</v>
      </c>
      <c r="D158" s="51">
        <f t="shared" si="2"/>
        <v>0.50940287711966592</v>
      </c>
      <c r="E158" s="3">
        <f t="shared" si="16"/>
        <v>339.23358597247102</v>
      </c>
      <c r="F158" s="52">
        <f t="shared" si="17"/>
        <v>1.3839106641421273</v>
      </c>
      <c r="G158" s="52">
        <f t="shared" si="18"/>
        <v>4.8206422080717974</v>
      </c>
      <c r="H158" s="52">
        <f t="shared" si="19"/>
        <v>9.5896788959641022</v>
      </c>
      <c r="I158" s="34">
        <f t="shared" si="3"/>
        <v>30.129013800448735</v>
      </c>
      <c r="J158" s="52">
        <f t="shared" si="4"/>
        <v>5.1101290138004485</v>
      </c>
      <c r="K158" s="3">
        <f t="shared" si="5"/>
        <v>0.255</v>
      </c>
      <c r="L158" s="53">
        <f t="shared" si="20"/>
        <v>27.395833333333336</v>
      </c>
      <c r="M158" s="53">
        <f t="shared" si="21"/>
        <v>29.806154437369234</v>
      </c>
      <c r="N158" s="53">
        <f t="shared" si="22"/>
        <v>2.8332183480251074</v>
      </c>
      <c r="O158" s="34">
        <f t="shared" si="23"/>
        <v>49.130355471404222</v>
      </c>
      <c r="P158" s="34">
        <f t="shared" ref="P158:P175" si="41">E158/4</f>
        <v>84.808396493117755</v>
      </c>
      <c r="Q158" s="34">
        <f t="shared" si="6"/>
        <v>19.291508253563077</v>
      </c>
      <c r="R158" s="34">
        <f t="shared" si="7"/>
        <v>75.065653719704883</v>
      </c>
      <c r="S158" s="34">
        <f t="shared" si="8"/>
        <v>5.6867919484624929</v>
      </c>
      <c r="T158" s="54">
        <f t="shared" ref="T158:T175" si="42">G158/$C$8</f>
        <v>0.40172018400598314</v>
      </c>
      <c r="U158" s="51">
        <f t="shared" ref="U158:U175" si="43">I158/J158*10^-3</f>
        <v>5.8959399496729186E-3</v>
      </c>
      <c r="V158" s="204">
        <f t="shared" si="27"/>
        <v>1</v>
      </c>
      <c r="W158" s="204">
        <f t="shared" si="28"/>
        <v>2</v>
      </c>
      <c r="X158" s="204">
        <f t="shared" si="29"/>
        <v>29.806154437369234</v>
      </c>
      <c r="Y158" s="3">
        <f t="shared" si="30"/>
        <v>169.61679298623551</v>
      </c>
      <c r="Z158" s="51">
        <f t="shared" si="31"/>
        <v>0.94368722472856992</v>
      </c>
      <c r="AA158" s="52">
        <f t="shared" si="32"/>
        <v>5.1101290138004485</v>
      </c>
      <c r="AB158" s="51">
        <f t="shared" si="9"/>
        <v>3.3923358597247107E-2</v>
      </c>
      <c r="AC158" s="52">
        <f t="shared" si="10"/>
        <v>5.1101290138004485</v>
      </c>
      <c r="AD158" s="55"/>
      <c r="AE158" s="55">
        <f t="shared" si="33"/>
        <v>3.3476682000498608</v>
      </c>
      <c r="AF158" s="55">
        <f t="shared" si="11"/>
        <v>7.5322534501121838</v>
      </c>
      <c r="AG158" s="52">
        <f t="shared" si="34"/>
        <v>15.950896824845072</v>
      </c>
      <c r="AH158" s="52">
        <f t="shared" si="12"/>
        <v>17.096771829804339</v>
      </c>
      <c r="AI158" s="52">
        <f t="shared" si="35"/>
        <v>90.415322993041741</v>
      </c>
      <c r="AJ158" s="52">
        <f t="shared" si="36"/>
        <v>97.506791936453169</v>
      </c>
      <c r="AK158" s="52">
        <f t="shared" si="13"/>
        <v>4.2810554663725799</v>
      </c>
      <c r="AL158" s="204">
        <f t="shared" si="37"/>
        <v>90.415322993041741</v>
      </c>
      <c r="AM158" s="204">
        <f t="shared" si="38"/>
        <v>97.506791936453169</v>
      </c>
    </row>
    <row r="159" spans="2:39" hidden="1">
      <c r="B159" s="3">
        <f t="shared" si="40"/>
        <v>10.499999999999996</v>
      </c>
      <c r="C159" s="3">
        <f t="shared" si="39"/>
        <v>12</v>
      </c>
      <c r="D159" s="51">
        <f t="shared" si="2"/>
        <v>0.48503979185797386</v>
      </c>
      <c r="E159" s="3">
        <f t="shared" si="16"/>
        <v>344.27912292760931</v>
      </c>
      <c r="F159" s="52">
        <f t="shared" si="17"/>
        <v>1.2931523449378708</v>
      </c>
      <c r="G159" s="52">
        <f t="shared" si="18"/>
        <v>4.9858789360893612</v>
      </c>
      <c r="H159" s="52">
        <f t="shared" si="19"/>
        <v>9.5070605319553199</v>
      </c>
      <c r="I159" s="34">
        <f t="shared" si="3"/>
        <v>31.16174335055851</v>
      </c>
      <c r="J159" s="52">
        <f t="shared" si="4"/>
        <v>5.111161743350559</v>
      </c>
      <c r="K159" s="3">
        <f t="shared" si="5"/>
        <v>0.255</v>
      </c>
      <c r="L159" s="53">
        <f t="shared" si="20"/>
        <v>27.395833333333336</v>
      </c>
      <c r="M159" s="53">
        <f t="shared" si="21"/>
        <v>29.888772801378018</v>
      </c>
      <c r="N159" s="53">
        <f t="shared" si="22"/>
        <v>2.8173556221354215</v>
      </c>
      <c r="O159" s="34">
        <f t="shared" si="23"/>
        <v>48.410332072825469</v>
      </c>
      <c r="P159" s="34">
        <f t="shared" si="41"/>
        <v>86.069780731902327</v>
      </c>
      <c r="Q159" s="34">
        <f t="shared" si="6"/>
        <v>19.291508253563077</v>
      </c>
      <c r="R159" s="34">
        <f t="shared" si="7"/>
        <v>73.965539002658815</v>
      </c>
      <c r="S159" s="34">
        <f t="shared" si="8"/>
        <v>5.6034499244438498</v>
      </c>
      <c r="T159" s="54">
        <f t="shared" si="42"/>
        <v>0.41548991134078012</v>
      </c>
      <c r="U159" s="51">
        <f t="shared" si="43"/>
        <v>6.0968024326561064E-3</v>
      </c>
      <c r="V159" s="204">
        <f t="shared" si="27"/>
        <v>1</v>
      </c>
      <c r="W159" s="204">
        <f t="shared" si="28"/>
        <v>2</v>
      </c>
      <c r="X159" s="204">
        <f t="shared" si="29"/>
        <v>29.888772801378018</v>
      </c>
      <c r="Y159" s="3">
        <f t="shared" si="30"/>
        <v>172.13956146380465</v>
      </c>
      <c r="Z159" s="51">
        <f t="shared" si="31"/>
        <v>0.94284966559401695</v>
      </c>
      <c r="AA159" s="52">
        <f t="shared" si="32"/>
        <v>5.111161743350559</v>
      </c>
      <c r="AB159" s="51">
        <f t="shared" si="9"/>
        <v>3.4427912292760932E-2</v>
      </c>
      <c r="AC159" s="52">
        <f t="shared" si="10"/>
        <v>5.111161743350559</v>
      </c>
      <c r="AD159" s="55"/>
      <c r="AE159" s="55">
        <f t="shared" si="33"/>
        <v>3.4624159278398348</v>
      </c>
      <c r="AF159" s="55">
        <f t="shared" si="11"/>
        <v>7.7904358376396265</v>
      </c>
      <c r="AG159" s="52">
        <f t="shared" si="34"/>
        <v>16.008270688740058</v>
      </c>
      <c r="AH159" s="52">
        <f t="shared" si="12"/>
        <v>17.154145693699324</v>
      </c>
      <c r="AI159" s="52">
        <f t="shared" si="35"/>
        <v>90.544414186805454</v>
      </c>
      <c r="AJ159" s="52">
        <f t="shared" si="36"/>
        <v>97.635883130216882</v>
      </c>
      <c r="AK159" s="52">
        <f t="shared" si="13"/>
        <v>4.258860705868492</v>
      </c>
      <c r="AL159" s="204">
        <f t="shared" si="37"/>
        <v>90.544414186805454</v>
      </c>
      <c r="AM159" s="204">
        <f t="shared" si="38"/>
        <v>97.635883130216882</v>
      </c>
    </row>
    <row r="160" spans="2:39" hidden="1">
      <c r="B160" s="3">
        <f t="shared" si="40"/>
        <v>10.999999999999996</v>
      </c>
      <c r="C160" s="3">
        <f t="shared" si="39"/>
        <v>12</v>
      </c>
      <c r="D160" s="51">
        <f t="shared" si="2"/>
        <v>0.46290075220915816</v>
      </c>
      <c r="E160" s="3">
        <f t="shared" si="16"/>
        <v>348.7931742697163</v>
      </c>
      <c r="F160" s="52">
        <f t="shared" si="17"/>
        <v>1.2131948102113999</v>
      </c>
      <c r="G160" s="52">
        <f t="shared" si="18"/>
        <v>5.132929650122791</v>
      </c>
      <c r="H160" s="52">
        <f t="shared" si="19"/>
        <v>9.4335351749386049</v>
      </c>
      <c r="I160" s="34">
        <f t="shared" si="3"/>
        <v>32.080810313267449</v>
      </c>
      <c r="J160" s="52">
        <f t="shared" si="4"/>
        <v>5.1120808103132678</v>
      </c>
      <c r="K160" s="3">
        <f t="shared" si="5"/>
        <v>0.255</v>
      </c>
      <c r="L160" s="53">
        <f t="shared" si="20"/>
        <v>27.395833333333336</v>
      </c>
      <c r="M160" s="53">
        <f t="shared" si="21"/>
        <v>29.962298158394731</v>
      </c>
      <c r="N160" s="53">
        <f t="shared" si="22"/>
        <v>2.8032387535882122</v>
      </c>
      <c r="O160" s="34">
        <f t="shared" si="23"/>
        <v>47.783809707751317</v>
      </c>
      <c r="P160" s="34">
        <f t="shared" si="41"/>
        <v>87.198293567429076</v>
      </c>
      <c r="Q160" s="34">
        <f t="shared" si="6"/>
        <v>19.291508253563077</v>
      </c>
      <c r="R160" s="34">
        <f t="shared" si="7"/>
        <v>73.008283341610735</v>
      </c>
      <c r="S160" s="34">
        <f t="shared" si="8"/>
        <v>5.5309305561826312</v>
      </c>
      <c r="T160" s="54">
        <f t="shared" si="42"/>
        <v>0.4277441375102326</v>
      </c>
      <c r="U160" s="51">
        <f t="shared" si="43"/>
        <v>6.275489669206059E-3</v>
      </c>
      <c r="V160" s="204">
        <f t="shared" si="27"/>
        <v>1</v>
      </c>
      <c r="W160" s="204">
        <f t="shared" si="28"/>
        <v>2</v>
      </c>
      <c r="X160" s="204">
        <f t="shared" si="29"/>
        <v>29.962298158394731</v>
      </c>
      <c r="Y160" s="3">
        <f t="shared" si="30"/>
        <v>174.39658713485815</v>
      </c>
      <c r="Z160" s="51">
        <f t="shared" si="31"/>
        <v>0.9421003330712272</v>
      </c>
      <c r="AA160" s="52">
        <f t="shared" si="32"/>
        <v>5.1120808103132678</v>
      </c>
      <c r="AB160" s="51">
        <f t="shared" si="9"/>
        <v>3.4879317426971632E-2</v>
      </c>
      <c r="AC160" s="52">
        <f t="shared" si="10"/>
        <v>5.1120808103132678</v>
      </c>
      <c r="AD160" s="55"/>
      <c r="AE160" s="55">
        <f t="shared" si="33"/>
        <v>3.5645344792519387</v>
      </c>
      <c r="AF160" s="55">
        <f t="shared" si="11"/>
        <v>8.0202025783168605</v>
      </c>
      <c r="AG160" s="52">
        <f t="shared" si="34"/>
        <v>16.05932996444611</v>
      </c>
      <c r="AH160" s="52">
        <f t="shared" si="12"/>
        <v>17.205204969405376</v>
      </c>
      <c r="AI160" s="52">
        <f t="shared" si="35"/>
        <v>90.659297557144072</v>
      </c>
      <c r="AJ160" s="52">
        <f t="shared" si="36"/>
        <v>97.7507665005555</v>
      </c>
      <c r="AK160" s="52">
        <f t="shared" si="13"/>
        <v>4.2391087087242489</v>
      </c>
      <c r="AL160" s="204">
        <f t="shared" si="37"/>
        <v>90.659297557144072</v>
      </c>
      <c r="AM160" s="204">
        <f t="shared" si="38"/>
        <v>97.7507665005555</v>
      </c>
    </row>
    <row r="161" spans="2:39" hidden="1">
      <c r="B161" s="3">
        <f t="shared" si="40"/>
        <v>11.499999999999996</v>
      </c>
      <c r="C161" s="3">
        <f t="shared" si="39"/>
        <v>12</v>
      </c>
      <c r="D161" s="51">
        <f t="shared" si="2"/>
        <v>0.4426945104064815</v>
      </c>
      <c r="E161" s="3">
        <f t="shared" si="16"/>
        <v>352.85380611437665</v>
      </c>
      <c r="F161" s="52">
        <f t="shared" si="17"/>
        <v>1.1421890855691057</v>
      </c>
      <c r="G161" s="52">
        <f t="shared" si="18"/>
        <v>5.264744018970748</v>
      </c>
      <c r="H161" s="52">
        <f t="shared" si="19"/>
        <v>9.3676279905146256</v>
      </c>
      <c r="I161" s="34">
        <f t="shared" si="3"/>
        <v>32.904650118567176</v>
      </c>
      <c r="J161" s="52">
        <f t="shared" si="4"/>
        <v>5.1129046501185673</v>
      </c>
      <c r="K161" s="3">
        <f t="shared" si="5"/>
        <v>0.255</v>
      </c>
      <c r="L161" s="53">
        <f t="shared" si="20"/>
        <v>27.395833333333336</v>
      </c>
      <c r="M161" s="53">
        <f t="shared" si="21"/>
        <v>30.028205342818708</v>
      </c>
      <c r="N161" s="53">
        <f t="shared" si="22"/>
        <v>2.790584574178808</v>
      </c>
      <c r="O161" s="34">
        <f t="shared" si="23"/>
        <v>47.233914946815709</v>
      </c>
      <c r="P161" s="34">
        <f t="shared" si="41"/>
        <v>88.213451528594163</v>
      </c>
      <c r="Q161" s="34">
        <f t="shared" si="6"/>
        <v>19.291508253563077</v>
      </c>
      <c r="R161" s="34">
        <f t="shared" si="7"/>
        <v>72.168106035531636</v>
      </c>
      <c r="S161" s="34">
        <f t="shared" si="8"/>
        <v>5.4672807602675482</v>
      </c>
      <c r="T161" s="54">
        <f t="shared" si="42"/>
        <v>0.43872866824756235</v>
      </c>
      <c r="U161" s="51">
        <f t="shared" si="43"/>
        <v>6.435608009588859E-3</v>
      </c>
      <c r="V161" s="204">
        <f t="shared" si="27"/>
        <v>1</v>
      </c>
      <c r="W161" s="204">
        <f t="shared" si="28"/>
        <v>2</v>
      </c>
      <c r="X161" s="204">
        <f t="shared" si="29"/>
        <v>30.028205342818708</v>
      </c>
      <c r="Y161" s="3">
        <f t="shared" si="30"/>
        <v>176.42690305718833</v>
      </c>
      <c r="Z161" s="51">
        <f t="shared" si="31"/>
        <v>0.94142626818501352</v>
      </c>
      <c r="AA161" s="52">
        <f t="shared" si="32"/>
        <v>5.1129046501185673</v>
      </c>
      <c r="AB161" s="51">
        <f t="shared" si="9"/>
        <v>3.5285380611437669E-2</v>
      </c>
      <c r="AC161" s="52">
        <f t="shared" si="10"/>
        <v>5.1129046501185673</v>
      </c>
      <c r="AD161" s="55"/>
      <c r="AE161" s="55">
        <f t="shared" si="33"/>
        <v>3.656072235396354</v>
      </c>
      <c r="AF161" s="55">
        <f t="shared" si="11"/>
        <v>8.226162529641794</v>
      </c>
      <c r="AG161" s="52">
        <f t="shared" si="34"/>
        <v>16.10509884251832</v>
      </c>
      <c r="AH161" s="52">
        <f t="shared" si="12"/>
        <v>17.250973847477585</v>
      </c>
      <c r="AI161" s="52">
        <f t="shared" si="35"/>
        <v>90.762277532806536</v>
      </c>
      <c r="AJ161" s="52">
        <f t="shared" si="36"/>
        <v>97.853746476217964</v>
      </c>
      <c r="AK161" s="52">
        <f t="shared" si="13"/>
        <v>4.2214032725135597</v>
      </c>
      <c r="AL161" s="204">
        <f t="shared" si="37"/>
        <v>90.762277532806536</v>
      </c>
      <c r="AM161" s="204">
        <f t="shared" si="38"/>
        <v>97.853746476217964</v>
      </c>
    </row>
    <row r="162" spans="2:39" hidden="1">
      <c r="B162" s="3">
        <f t="shared" si="40"/>
        <v>11.999999999999996</v>
      </c>
      <c r="C162" s="3">
        <f t="shared" si="39"/>
        <v>12</v>
      </c>
      <c r="D162" s="51">
        <f t="shared" si="2"/>
        <v>0.42417854513819198</v>
      </c>
      <c r="E162" s="3">
        <f t="shared" si="16"/>
        <v>356.52427314211724</v>
      </c>
      <c r="F162" s="52">
        <f t="shared" si="17"/>
        <v>1.0786908804118804</v>
      </c>
      <c r="G162" s="52">
        <f t="shared" si="18"/>
        <v>5.3836582643399691</v>
      </c>
      <c r="H162" s="52">
        <f t="shared" si="19"/>
        <v>9.3081708678300146</v>
      </c>
      <c r="I162" s="34">
        <f t="shared" si="3"/>
        <v>33.647864152124804</v>
      </c>
      <c r="J162" s="52">
        <f t="shared" si="4"/>
        <v>5.1136478641521252</v>
      </c>
      <c r="K162" s="3">
        <f t="shared" si="5"/>
        <v>0.255</v>
      </c>
      <c r="L162" s="53">
        <f t="shared" si="20"/>
        <v>27.395833333333336</v>
      </c>
      <c r="M162" s="53">
        <f t="shared" si="21"/>
        <v>30.087662465503321</v>
      </c>
      <c r="N162" s="53">
        <f t="shared" si="22"/>
        <v>2.7791688066233622</v>
      </c>
      <c r="O162" s="34">
        <f t="shared" si="23"/>
        <v>46.74763521647521</v>
      </c>
      <c r="P162" s="34">
        <f t="shared" si="41"/>
        <v>89.131068285529309</v>
      </c>
      <c r="Q162" s="34">
        <f t="shared" si="6"/>
        <v>19.291508253563077</v>
      </c>
      <c r="R162" s="34">
        <f t="shared" si="7"/>
        <v>71.42512533656442</v>
      </c>
      <c r="S162" s="34">
        <f t="shared" si="8"/>
        <v>5.410994343679123</v>
      </c>
      <c r="T162" s="54">
        <f t="shared" si="42"/>
        <v>0.44863818869499744</v>
      </c>
      <c r="U162" s="51">
        <f t="shared" si="43"/>
        <v>6.580011969147162E-3</v>
      </c>
      <c r="V162" s="204">
        <f t="shared" si="27"/>
        <v>1</v>
      </c>
      <c r="W162" s="204">
        <f t="shared" si="28"/>
        <v>2</v>
      </c>
      <c r="X162" s="204">
        <f t="shared" si="29"/>
        <v>30.087662465503321</v>
      </c>
      <c r="Y162" s="3">
        <f t="shared" si="30"/>
        <v>178.26213657105862</v>
      </c>
      <c r="Z162" s="51">
        <f t="shared" si="31"/>
        <v>0.94081697065840864</v>
      </c>
      <c r="AA162" s="52">
        <f t="shared" si="32"/>
        <v>5.1136478641521252</v>
      </c>
      <c r="AB162" s="51">
        <f t="shared" si="9"/>
        <v>3.5652427314211727E-2</v>
      </c>
      <c r="AC162" s="52">
        <f t="shared" si="10"/>
        <v>5.1136478641521252</v>
      </c>
      <c r="AD162" s="55"/>
      <c r="AE162" s="55">
        <f t="shared" si="33"/>
        <v>3.7386515724583136</v>
      </c>
      <c r="AF162" s="55">
        <f t="shared" si="11"/>
        <v>8.4119660380312009</v>
      </c>
      <c r="AG162" s="52">
        <f t="shared" si="34"/>
        <v>16.146388511049299</v>
      </c>
      <c r="AH162" s="52">
        <f t="shared" si="12"/>
        <v>17.292263516008564</v>
      </c>
      <c r="AI162" s="52">
        <f t="shared" si="35"/>
        <v>90.855179287001249</v>
      </c>
      <c r="AJ162" s="52">
        <f t="shared" si="36"/>
        <v>97.946648230412677</v>
      </c>
      <c r="AK162" s="52">
        <f t="shared" si="13"/>
        <v>4.2054305936293979</v>
      </c>
      <c r="AL162" s="204">
        <f t="shared" si="37"/>
        <v>90.855179287001249</v>
      </c>
      <c r="AM162" s="204">
        <f t="shared" si="38"/>
        <v>97.946648230412677</v>
      </c>
    </row>
    <row r="163" spans="2:39" hidden="1">
      <c r="B163" s="3">
        <f t="shared" si="40"/>
        <v>12.499999999999996</v>
      </c>
      <c r="C163" s="3">
        <f t="shared" si="39"/>
        <v>12</v>
      </c>
      <c r="D163" s="51">
        <f t="shared" si="2"/>
        <v>0.40714928057553973</v>
      </c>
      <c r="E163" s="3">
        <f t="shared" si="16"/>
        <v>359.85642709398309</v>
      </c>
      <c r="F163" s="52">
        <f t="shared" si="17"/>
        <v>1.021554414159547</v>
      </c>
      <c r="G163" s="52">
        <f t="shared" si="18"/>
        <v>5.4915486176160142</v>
      </c>
      <c r="H163" s="52">
        <f t="shared" si="19"/>
        <v>9.2542256911919925</v>
      </c>
      <c r="I163" s="34">
        <f t="shared" si="3"/>
        <v>34.322178860100088</v>
      </c>
      <c r="J163" s="52">
        <f t="shared" si="4"/>
        <v>5.1143221788601005</v>
      </c>
      <c r="K163" s="3">
        <f t="shared" si="5"/>
        <v>0.255</v>
      </c>
      <c r="L163" s="53">
        <f t="shared" si="20"/>
        <v>27.395833333333336</v>
      </c>
      <c r="M163" s="53">
        <f t="shared" si="21"/>
        <v>30.141607642141341</v>
      </c>
      <c r="N163" s="53">
        <f t="shared" si="22"/>
        <v>2.7688113327088621</v>
      </c>
      <c r="O163" s="34">
        <f t="shared" si="23"/>
        <v>46.314767256647777</v>
      </c>
      <c r="P163" s="34">
        <f t="shared" si="41"/>
        <v>89.964106773495772</v>
      </c>
      <c r="Q163" s="34">
        <f t="shared" si="6"/>
        <v>19.291508253563077</v>
      </c>
      <c r="R163" s="34">
        <f t="shared" si="7"/>
        <v>70.763751811643075</v>
      </c>
      <c r="S163" s="34">
        <f t="shared" si="8"/>
        <v>5.3608902887608396</v>
      </c>
      <c r="T163" s="54">
        <f t="shared" si="42"/>
        <v>0.4576290514680012</v>
      </c>
      <c r="U163" s="51">
        <f t="shared" si="43"/>
        <v>6.7109927102304585E-3</v>
      </c>
      <c r="V163" s="204">
        <f t="shared" si="27"/>
        <v>1</v>
      </c>
      <c r="W163" s="204">
        <f t="shared" si="28"/>
        <v>2</v>
      </c>
      <c r="X163" s="204">
        <f t="shared" si="29"/>
        <v>30.141607642141341</v>
      </c>
      <c r="Y163" s="3">
        <f t="shared" si="30"/>
        <v>179.92821354699154</v>
      </c>
      <c r="Z163" s="51">
        <f t="shared" si="31"/>
        <v>0.94026383310239892</v>
      </c>
      <c r="AA163" s="52">
        <f t="shared" si="32"/>
        <v>5.1143221788601005</v>
      </c>
      <c r="AB163" s="51">
        <f t="shared" si="9"/>
        <v>3.5985642709398316E-2</v>
      </c>
      <c r="AC163" s="52">
        <f t="shared" si="10"/>
        <v>5.1143221788601005</v>
      </c>
      <c r="AD163" s="55"/>
      <c r="AE163" s="55">
        <f t="shared" si="33"/>
        <v>3.8135754289000112</v>
      </c>
      <c r="AF163" s="55">
        <f t="shared" si="11"/>
        <v>8.5805447150250203</v>
      </c>
      <c r="AG163" s="52">
        <f t="shared" si="34"/>
        <v>16.183850439270149</v>
      </c>
      <c r="AH163" s="52">
        <f t="shared" si="12"/>
        <v>17.329725444229414</v>
      </c>
      <c r="AI163" s="52">
        <f t="shared" si="35"/>
        <v>90.939468625498151</v>
      </c>
      <c r="AJ163" s="52">
        <f t="shared" si="36"/>
        <v>98.030937568909579</v>
      </c>
      <c r="AK163" s="52">
        <f t="shared" si="13"/>
        <v>4.1909386548189849</v>
      </c>
      <c r="AL163" s="204">
        <f t="shared" si="37"/>
        <v>90.939468625498151</v>
      </c>
      <c r="AM163" s="204">
        <f t="shared" si="38"/>
        <v>98.030937568909579</v>
      </c>
    </row>
    <row r="164" spans="2:39" hidden="1">
      <c r="B164" s="3">
        <f t="shared" si="40"/>
        <v>12.999999999999996</v>
      </c>
      <c r="C164" s="3">
        <f t="shared" si="39"/>
        <v>12</v>
      </c>
      <c r="D164" s="51">
        <f t="shared" si="2"/>
        <v>0.39143457049342323</v>
      </c>
      <c r="E164" s="3">
        <f t="shared" si="16"/>
        <v>362.89321122386707</v>
      </c>
      <c r="F164" s="52">
        <f t="shared" si="17"/>
        <v>0.96985830740194634</v>
      </c>
      <c r="G164" s="52">
        <f t="shared" si="18"/>
        <v>5.5899404258548815</v>
      </c>
      <c r="H164" s="52">
        <f t="shared" si="19"/>
        <v>9.2050297870725597</v>
      </c>
      <c r="I164" s="34">
        <f t="shared" si="3"/>
        <v>34.93712766159301</v>
      </c>
      <c r="J164" s="52">
        <f t="shared" si="4"/>
        <v>5.1149371276615927</v>
      </c>
      <c r="K164" s="3">
        <f t="shared" si="5"/>
        <v>0.255</v>
      </c>
      <c r="L164" s="53">
        <f t="shared" si="20"/>
        <v>27.395833333333336</v>
      </c>
      <c r="M164" s="53">
        <f t="shared" si="21"/>
        <v>30.190803546260778</v>
      </c>
      <c r="N164" s="53">
        <f t="shared" si="22"/>
        <v>2.7593657191179313</v>
      </c>
      <c r="O164" s="34">
        <f t="shared" si="23"/>
        <v>45.927193320750995</v>
      </c>
      <c r="P164" s="34">
        <f t="shared" si="41"/>
        <v>90.723302805966767</v>
      </c>
      <c r="Q164" s="34">
        <f t="shared" si="6"/>
        <v>19.291508253563077</v>
      </c>
      <c r="R164" s="34">
        <f t="shared" si="7"/>
        <v>70.171582457612161</v>
      </c>
      <c r="S164" s="34">
        <f t="shared" si="8"/>
        <v>5.3160289740615267</v>
      </c>
      <c r="T164" s="54">
        <f t="shared" si="42"/>
        <v>0.46582836882124012</v>
      </c>
      <c r="U164" s="51">
        <f t="shared" si="43"/>
        <v>6.8304119463468939E-3</v>
      </c>
      <c r="V164" s="204">
        <f t="shared" si="27"/>
        <v>1</v>
      </c>
      <c r="W164" s="204">
        <f t="shared" si="28"/>
        <v>2</v>
      </c>
      <c r="X164" s="204">
        <f t="shared" si="29"/>
        <v>30.190803546260778</v>
      </c>
      <c r="Y164" s="3">
        <f t="shared" si="30"/>
        <v>181.44660561193353</v>
      </c>
      <c r="Z164" s="51">
        <f t="shared" si="31"/>
        <v>0.93975972693683818</v>
      </c>
      <c r="AA164" s="52">
        <f t="shared" si="32"/>
        <v>5.1149371276615927</v>
      </c>
      <c r="AB164" s="51">
        <f t="shared" si="9"/>
        <v>3.6289321122386711E-2</v>
      </c>
      <c r="AC164" s="52">
        <f t="shared" si="10"/>
        <v>5.1149371276615927</v>
      </c>
      <c r="AD164" s="55"/>
      <c r="AE164" s="55">
        <f t="shared" si="33"/>
        <v>3.881903073510335</v>
      </c>
      <c r="AF164" s="55">
        <f t="shared" si="11"/>
        <v>8.7342819153982507</v>
      </c>
      <c r="AG164" s="52">
        <f t="shared" si="34"/>
        <v>16.218014261575309</v>
      </c>
      <c r="AH164" s="52">
        <f t="shared" si="12"/>
        <v>17.363889266534574</v>
      </c>
      <c r="AI164" s="52">
        <f t="shared" si="35"/>
        <v>91.016337225684765</v>
      </c>
      <c r="AJ164" s="52">
        <f t="shared" si="36"/>
        <v>98.107806169096193</v>
      </c>
      <c r="AK164" s="52">
        <f t="shared" si="13"/>
        <v>4.1777225699592471</v>
      </c>
      <c r="AL164" s="204">
        <f t="shared" si="37"/>
        <v>91.016337225684765</v>
      </c>
      <c r="AM164" s="204">
        <f t="shared" si="38"/>
        <v>98.107806169096193</v>
      </c>
    </row>
    <row r="165" spans="2:39" hidden="1">
      <c r="B165" s="3">
        <f t="shared" si="40"/>
        <v>13.499999999999996</v>
      </c>
      <c r="C165" s="3">
        <f t="shared" si="39"/>
        <v>12</v>
      </c>
      <c r="D165" s="51">
        <f t="shared" si="2"/>
        <v>0.37688785824711629</v>
      </c>
      <c r="E165" s="3">
        <f t="shared" si="16"/>
        <v>365.67051851506653</v>
      </c>
      <c r="F165" s="52">
        <f t="shared" si="17"/>
        <v>0.92285269557521155</v>
      </c>
      <c r="G165" s="52">
        <f t="shared" si="18"/>
        <v>5.680087311780464</v>
      </c>
      <c r="H165" s="52">
        <f t="shared" si="19"/>
        <v>9.1599563441097676</v>
      </c>
      <c r="I165" s="34">
        <f t="shared" si="3"/>
        <v>35.500545698627903</v>
      </c>
      <c r="J165" s="52">
        <f t="shared" si="4"/>
        <v>5.1155005456986276</v>
      </c>
      <c r="K165" s="3">
        <f t="shared" si="5"/>
        <v>0.255</v>
      </c>
      <c r="L165" s="53">
        <f t="shared" si="20"/>
        <v>27.395833333333336</v>
      </c>
      <c r="M165" s="53">
        <f t="shared" si="21"/>
        <v>30.235876989223566</v>
      </c>
      <c r="N165" s="53">
        <f t="shared" si="22"/>
        <v>2.7507116180690749</v>
      </c>
      <c r="O165" s="34">
        <f t="shared" si="23"/>
        <v>45.578371300884513</v>
      </c>
      <c r="P165" s="34">
        <f t="shared" si="41"/>
        <v>91.417629628766633</v>
      </c>
      <c r="Q165" s="34">
        <f t="shared" si="6"/>
        <v>19.291508253563077</v>
      </c>
      <c r="R165" s="34">
        <f t="shared" si="7"/>
        <v>69.638621669890071</v>
      </c>
      <c r="S165" s="34">
        <f t="shared" si="8"/>
        <v>5.275653156809855</v>
      </c>
      <c r="T165" s="54">
        <f t="shared" si="42"/>
        <v>0.47334060931503869</v>
      </c>
      <c r="U165" s="51">
        <f t="shared" si="43"/>
        <v>6.9397990248439255E-3</v>
      </c>
      <c r="V165" s="204">
        <f t="shared" si="27"/>
        <v>1</v>
      </c>
      <c r="W165" s="204">
        <f t="shared" si="28"/>
        <v>2</v>
      </c>
      <c r="X165" s="204">
        <f t="shared" si="29"/>
        <v>30.235876989223566</v>
      </c>
      <c r="Y165" s="3">
        <f t="shared" si="30"/>
        <v>182.83525925753327</v>
      </c>
      <c r="Z165" s="51">
        <f t="shared" si="31"/>
        <v>0.93929869392649901</v>
      </c>
      <c r="AA165" s="52">
        <f t="shared" si="32"/>
        <v>5.1155005456986276</v>
      </c>
      <c r="AB165" s="51">
        <f t="shared" si="9"/>
        <v>3.6567051851506653E-2</v>
      </c>
      <c r="AC165" s="52">
        <f t="shared" si="10"/>
        <v>5.1155005456986276</v>
      </c>
      <c r="AD165" s="55"/>
      <c r="AE165" s="55">
        <f t="shared" si="33"/>
        <v>3.9445050776253234</v>
      </c>
      <c r="AF165" s="55">
        <f t="shared" si="11"/>
        <v>8.8751364246569739</v>
      </c>
      <c r="AG165" s="52">
        <f t="shared" si="34"/>
        <v>16.249315263632806</v>
      </c>
      <c r="AH165" s="52">
        <f t="shared" si="12"/>
        <v>17.395190268592071</v>
      </c>
      <c r="AI165" s="52">
        <f t="shared" si="35"/>
        <v>91.08676448031413</v>
      </c>
      <c r="AJ165" s="52">
        <f t="shared" si="36"/>
        <v>98.178233423725558</v>
      </c>
      <c r="AK165" s="52">
        <f t="shared" si="13"/>
        <v>4.1656139512077619</v>
      </c>
      <c r="AL165" s="204">
        <f t="shared" si="37"/>
        <v>91.08676448031413</v>
      </c>
      <c r="AM165" s="204">
        <f t="shared" si="38"/>
        <v>98.178233423725558</v>
      </c>
    </row>
    <row r="166" spans="2:39" hidden="1">
      <c r="B166" s="3">
        <f t="shared" si="40"/>
        <v>13.999999999999996</v>
      </c>
      <c r="C166" s="3">
        <f t="shared" si="39"/>
        <v>12</v>
      </c>
      <c r="D166" s="51">
        <f t="shared" si="2"/>
        <v>0.3633835922719717</v>
      </c>
      <c r="E166" s="3">
        <f t="shared" si="16"/>
        <v>368.21859771486845</v>
      </c>
      <c r="F166" s="52">
        <f t="shared" si="17"/>
        <v>0.87992074642414497</v>
      </c>
      <c r="G166" s="52">
        <f t="shared" si="18"/>
        <v>5.7630296394479856</v>
      </c>
      <c r="H166" s="52">
        <f t="shared" si="19"/>
        <v>9.1184851802760072</v>
      </c>
      <c r="I166" s="34">
        <f t="shared" si="3"/>
        <v>36.018935246549916</v>
      </c>
      <c r="J166" s="52">
        <f t="shared" si="4"/>
        <v>5.1160189352465499</v>
      </c>
      <c r="K166" s="3">
        <f t="shared" si="5"/>
        <v>0.255</v>
      </c>
      <c r="L166" s="53">
        <f t="shared" si="20"/>
        <v>27.395833333333336</v>
      </c>
      <c r="M166" s="53">
        <f t="shared" si="21"/>
        <v>30.277348153057329</v>
      </c>
      <c r="N166" s="53">
        <f t="shared" si="22"/>
        <v>2.7427491546129934</v>
      </c>
      <c r="O166" s="34">
        <f t="shared" si="23"/>
        <v>45.262968166460105</v>
      </c>
      <c r="P166" s="34">
        <f t="shared" si="41"/>
        <v>92.054649428717113</v>
      </c>
      <c r="Q166" s="34">
        <f t="shared" si="6"/>
        <v>19.291508253563077</v>
      </c>
      <c r="R166" s="34">
        <f t="shared" si="7"/>
        <v>69.156721177950985</v>
      </c>
      <c r="S166" s="34">
        <f t="shared" si="8"/>
        <v>5.2391455437841659</v>
      </c>
      <c r="T166" s="54">
        <f t="shared" si="42"/>
        <v>0.48025246995399878</v>
      </c>
      <c r="U166" s="51">
        <f t="shared" si="43"/>
        <v>7.0404225829578757E-3</v>
      </c>
      <c r="V166" s="204">
        <f t="shared" si="27"/>
        <v>1</v>
      </c>
      <c r="W166" s="204">
        <f t="shared" si="28"/>
        <v>2</v>
      </c>
      <c r="X166" s="204">
        <f t="shared" si="29"/>
        <v>30.277348153057329</v>
      </c>
      <c r="Y166" s="3">
        <f t="shared" si="30"/>
        <v>184.10929885743423</v>
      </c>
      <c r="Z166" s="51">
        <f t="shared" si="31"/>
        <v>0.93887571277933191</v>
      </c>
      <c r="AA166" s="52">
        <f t="shared" si="32"/>
        <v>5.1160189352465499</v>
      </c>
      <c r="AB166" s="51">
        <f t="shared" si="9"/>
        <v>3.6821859771486845E-2</v>
      </c>
      <c r="AC166" s="52">
        <f t="shared" si="10"/>
        <v>5.1160189352465499</v>
      </c>
      <c r="AD166" s="55"/>
      <c r="AE166" s="55">
        <f t="shared" si="33"/>
        <v>4.0021039162833238</v>
      </c>
      <c r="AF166" s="55">
        <f t="shared" si="11"/>
        <v>9.0047338116374753</v>
      </c>
      <c r="AG166" s="52">
        <f t="shared" si="34"/>
        <v>16.278114682961803</v>
      </c>
      <c r="AH166" s="52">
        <f t="shared" si="12"/>
        <v>17.423989687921068</v>
      </c>
      <c r="AI166" s="52">
        <f t="shared" si="35"/>
        <v>91.151563173804377</v>
      </c>
      <c r="AJ166" s="52">
        <f t="shared" si="36"/>
        <v>98.243032117215805</v>
      </c>
      <c r="AK166" s="52">
        <f t="shared" si="13"/>
        <v>4.1544730558371112</v>
      </c>
      <c r="AL166" s="204">
        <f t="shared" si="37"/>
        <v>91.151563173804377</v>
      </c>
      <c r="AM166" s="204">
        <f t="shared" si="38"/>
        <v>98.243032117215805</v>
      </c>
    </row>
    <row r="167" spans="2:39" hidden="1">
      <c r="B167" s="3">
        <f t="shared" si="40"/>
        <v>14.499999999999996</v>
      </c>
      <c r="C167" s="3">
        <f t="shared" si="39"/>
        <v>12</v>
      </c>
      <c r="D167" s="51">
        <f t="shared" si="2"/>
        <v>0.35081359309276078</v>
      </c>
      <c r="E167" s="3">
        <f t="shared" si="16"/>
        <v>370.5631320680215</v>
      </c>
      <c r="F167" s="52">
        <f t="shared" si="17"/>
        <v>0.84055017179528591</v>
      </c>
      <c r="G167" s="52">
        <f t="shared" si="18"/>
        <v>5.8396383839220585</v>
      </c>
      <c r="H167" s="52">
        <f t="shared" si="19"/>
        <v>9.0801808080389712</v>
      </c>
      <c r="I167" s="34">
        <f t="shared" si="3"/>
        <v>36.497739899512865</v>
      </c>
      <c r="J167" s="52">
        <f t="shared" si="4"/>
        <v>5.1164977398995131</v>
      </c>
      <c r="K167" s="3">
        <f t="shared" si="5"/>
        <v>0.255</v>
      </c>
      <c r="L167" s="53">
        <f t="shared" si="20"/>
        <v>27.395833333333336</v>
      </c>
      <c r="M167" s="53">
        <f t="shared" si="21"/>
        <v>30.315652525294364</v>
      </c>
      <c r="N167" s="53">
        <f t="shared" si="22"/>
        <v>2.7353947151434821</v>
      </c>
      <c r="O167" s="34">
        <f t="shared" si="23"/>
        <v>44.976591636772142</v>
      </c>
      <c r="P167" s="34">
        <f t="shared" si="41"/>
        <v>92.640783017005376</v>
      </c>
      <c r="Q167" s="34">
        <f t="shared" si="6"/>
        <v>19.291508253563077</v>
      </c>
      <c r="R167" s="34">
        <f t="shared" si="7"/>
        <v>68.719170071211707</v>
      </c>
      <c r="S167" s="34">
        <f t="shared" si="8"/>
        <v>5.2059977326675542</v>
      </c>
      <c r="T167" s="54">
        <f t="shared" si="42"/>
        <v>0.48663653199350487</v>
      </c>
      <c r="U167" s="51">
        <f t="shared" si="43"/>
        <v>7.1333442825344965E-3</v>
      </c>
      <c r="V167" s="204">
        <f t="shared" si="27"/>
        <v>1</v>
      </c>
      <c r="W167" s="204">
        <f t="shared" si="28"/>
        <v>2</v>
      </c>
      <c r="X167" s="204">
        <f t="shared" si="29"/>
        <v>30.315652525294364</v>
      </c>
      <c r="Y167" s="3">
        <f t="shared" si="30"/>
        <v>185.28156603401075</v>
      </c>
      <c r="Z167" s="51">
        <f t="shared" si="31"/>
        <v>0.93848652007670852</v>
      </c>
      <c r="AA167" s="52">
        <f t="shared" si="32"/>
        <v>5.1164977398995131</v>
      </c>
      <c r="AB167" s="51">
        <f t="shared" si="9"/>
        <v>3.7056313206802152E-2</v>
      </c>
      <c r="AC167" s="52">
        <f t="shared" si="10"/>
        <v>5.1164977398995131</v>
      </c>
      <c r="AD167" s="55"/>
      <c r="AE167" s="55">
        <f t="shared" si="33"/>
        <v>4.0553044332792085</v>
      </c>
      <c r="AF167" s="55">
        <f t="shared" si="11"/>
        <v>9.1244349748782163</v>
      </c>
      <c r="AG167" s="52">
        <f t="shared" si="34"/>
        <v>16.304714941459746</v>
      </c>
      <c r="AH167" s="52">
        <f t="shared" si="12"/>
        <v>17.450589946419012</v>
      </c>
      <c r="AI167" s="52">
        <f t="shared" si="35"/>
        <v>91.211413755424758</v>
      </c>
      <c r="AJ167" s="52">
        <f t="shared" si="36"/>
        <v>98.302882698836186</v>
      </c>
      <c r="AK167" s="52">
        <f t="shared" si="13"/>
        <v>4.1441828936163967</v>
      </c>
      <c r="AL167" s="204">
        <f t="shared" si="37"/>
        <v>91.211413755424758</v>
      </c>
      <c r="AM167" s="204">
        <f t="shared" si="38"/>
        <v>98.302882698836186</v>
      </c>
    </row>
    <row r="168" spans="2:39" hidden="1">
      <c r="B168" s="3">
        <f t="shared" si="40"/>
        <v>14.999999999999996</v>
      </c>
      <c r="C168" s="3">
        <f t="shared" si="39"/>
        <v>12</v>
      </c>
      <c r="D168" s="51">
        <f t="shared" si="2"/>
        <v>0.33908414914673951</v>
      </c>
      <c r="E168" s="3">
        <f t="shared" si="16"/>
        <v>372.72607727118702</v>
      </c>
      <c r="F168" s="52">
        <f t="shared" si="17"/>
        <v>0.80431181143466846</v>
      </c>
      <c r="G168" s="52">
        <f t="shared" si="18"/>
        <v>5.9106485178246428</v>
      </c>
      <c r="H168" s="52">
        <f t="shared" si="19"/>
        <v>9.0446757410876781</v>
      </c>
      <c r="I168" s="34">
        <f t="shared" si="3"/>
        <v>36.941553236404019</v>
      </c>
      <c r="J168" s="52">
        <f t="shared" si="4"/>
        <v>5.116941553236404</v>
      </c>
      <c r="K168" s="3">
        <f t="shared" si="5"/>
        <v>0.255</v>
      </c>
      <c r="L168" s="53">
        <f t="shared" si="20"/>
        <v>27.395833333333336</v>
      </c>
      <c r="M168" s="53">
        <f t="shared" si="21"/>
        <v>30.351157592245656</v>
      </c>
      <c r="N168" s="53">
        <f t="shared" si="22"/>
        <v>2.7285777422888335</v>
      </c>
      <c r="O168" s="34">
        <f t="shared" si="23"/>
        <v>44.715590571733401</v>
      </c>
      <c r="P168" s="34">
        <f t="shared" si="41"/>
        <v>93.181519317796756</v>
      </c>
      <c r="Q168" s="34">
        <f t="shared" si="6"/>
        <v>19.291508253563077</v>
      </c>
      <c r="R168" s="34">
        <f t="shared" si="7"/>
        <v>68.320389818541315</v>
      </c>
      <c r="S168" s="34">
        <f t="shared" si="8"/>
        <v>5.1757871074652524</v>
      </c>
      <c r="T168" s="54">
        <f t="shared" si="42"/>
        <v>0.49255404315205359</v>
      </c>
      <c r="U168" s="51">
        <f t="shared" si="43"/>
        <v>7.2194596815433497E-3</v>
      </c>
      <c r="V168" s="204">
        <f t="shared" si="27"/>
        <v>1</v>
      </c>
      <c r="W168" s="204">
        <f t="shared" si="28"/>
        <v>2</v>
      </c>
      <c r="X168" s="204">
        <f t="shared" si="29"/>
        <v>30.351157592245656</v>
      </c>
      <c r="Y168" s="3">
        <f t="shared" si="30"/>
        <v>186.36303863559351</v>
      </c>
      <c r="Z168" s="51">
        <f t="shared" si="31"/>
        <v>0.93812747117298301</v>
      </c>
      <c r="AA168" s="52">
        <f t="shared" si="32"/>
        <v>5.116941553236404</v>
      </c>
      <c r="AB168" s="51">
        <f t="shared" si="9"/>
        <v>3.7272607727118705E-2</v>
      </c>
      <c r="AC168" s="52">
        <f t="shared" si="10"/>
        <v>5.116941553236404</v>
      </c>
      <c r="AD168" s="55"/>
      <c r="AE168" s="55">
        <f t="shared" si="33"/>
        <v>4.104617026267114</v>
      </c>
      <c r="AF168" s="55">
        <f t="shared" si="11"/>
        <v>9.2353883091010029</v>
      </c>
      <c r="AG168" s="52">
        <f t="shared" si="34"/>
        <v>16.329371237953701</v>
      </c>
      <c r="AH168" s="52">
        <f t="shared" si="12"/>
        <v>17.475246242912966</v>
      </c>
      <c r="AI168" s="52">
        <f t="shared" si="35"/>
        <v>91.26689042253615</v>
      </c>
      <c r="AJ168" s="52">
        <f t="shared" si="36"/>
        <v>98.358359365947578</v>
      </c>
      <c r="AK168" s="52">
        <f t="shared" si="13"/>
        <v>4.1346447422971364</v>
      </c>
      <c r="AL168" s="204">
        <f t="shared" si="37"/>
        <v>91.26689042253615</v>
      </c>
      <c r="AM168" s="204">
        <f t="shared" si="38"/>
        <v>98.358359365947578</v>
      </c>
    </row>
    <row r="169" spans="2:39" hidden="1">
      <c r="B169" s="3">
        <f t="shared" si="40"/>
        <v>15.499999999999996</v>
      </c>
      <c r="C169" s="3">
        <f t="shared" si="39"/>
        <v>12</v>
      </c>
      <c r="D169" s="51">
        <f t="shared" si="2"/>
        <v>0.32811367636401295</v>
      </c>
      <c r="E169" s="3">
        <f t="shared" si="16"/>
        <v>374.72631971440029</v>
      </c>
      <c r="F169" s="52">
        <f t="shared" si="17"/>
        <v>0.7708433093441287</v>
      </c>
      <c r="G169" s="52">
        <f t="shared" si="18"/>
        <v>5.9766847455325882</v>
      </c>
      <c r="H169" s="52">
        <f t="shared" si="19"/>
        <v>9.0116576272337063</v>
      </c>
      <c r="I169" s="34">
        <f t="shared" si="3"/>
        <v>37.35427965957868</v>
      </c>
      <c r="J169" s="52">
        <f t="shared" si="4"/>
        <v>5.1173542796595788</v>
      </c>
      <c r="K169" s="3">
        <f t="shared" si="5"/>
        <v>0.255</v>
      </c>
      <c r="L169" s="53">
        <f t="shared" si="20"/>
        <v>27.395833333333336</v>
      </c>
      <c r="M169" s="53">
        <f t="shared" si="21"/>
        <v>30.384175706099629</v>
      </c>
      <c r="N169" s="53">
        <f t="shared" si="22"/>
        <v>2.7222382644288716</v>
      </c>
      <c r="O169" s="34">
        <f t="shared" si="23"/>
        <v>44.476904316113313</v>
      </c>
      <c r="P169" s="34">
        <f t="shared" si="41"/>
        <v>93.681579928600073</v>
      </c>
      <c r="Q169" s="34">
        <f t="shared" si="6"/>
        <v>19.291508253563077</v>
      </c>
      <c r="R169" s="34">
        <f t="shared" si="7"/>
        <v>67.955704083213007</v>
      </c>
      <c r="S169" s="34">
        <f t="shared" si="8"/>
        <v>5.1481594002434097</v>
      </c>
      <c r="T169" s="54">
        <f t="shared" si="42"/>
        <v>0.49805706212771567</v>
      </c>
      <c r="U169" s="51">
        <f t="shared" si="43"/>
        <v>7.2995297214527811E-3</v>
      </c>
      <c r="V169" s="204">
        <f t="shared" si="27"/>
        <v>1</v>
      </c>
      <c r="W169" s="204">
        <f t="shared" si="28"/>
        <v>2</v>
      </c>
      <c r="X169" s="204">
        <f t="shared" si="29"/>
        <v>30.384175706099629</v>
      </c>
      <c r="Y169" s="3">
        <f t="shared" si="30"/>
        <v>187.36315985720015</v>
      </c>
      <c r="Z169" s="51">
        <f t="shared" si="31"/>
        <v>0.93779543092740969</v>
      </c>
      <c r="AA169" s="52">
        <f t="shared" si="32"/>
        <v>5.1173542796595788</v>
      </c>
      <c r="AB169" s="51">
        <f t="shared" si="9"/>
        <v>3.7472631971440032E-2</v>
      </c>
      <c r="AC169" s="52">
        <f t="shared" si="10"/>
        <v>5.1173542796595788</v>
      </c>
      <c r="AD169" s="55"/>
      <c r="AE169" s="55">
        <f t="shared" si="33"/>
        <v>4.1504755177309649</v>
      </c>
      <c r="AF169" s="55">
        <f t="shared" si="11"/>
        <v>9.3385699148946681</v>
      </c>
      <c r="AG169" s="52">
        <f t="shared" si="34"/>
        <v>16.352300483685624</v>
      </c>
      <c r="AH169" s="52">
        <f t="shared" si="12"/>
        <v>17.49817548864489</v>
      </c>
      <c r="AI169" s="52">
        <f t="shared" si="35"/>
        <v>91.318481225432976</v>
      </c>
      <c r="AJ169" s="52">
        <f t="shared" si="36"/>
        <v>98.409950168844404</v>
      </c>
      <c r="AK169" s="52">
        <f t="shared" si="13"/>
        <v>4.1257746909704389</v>
      </c>
      <c r="AL169" s="204">
        <f t="shared" si="37"/>
        <v>91.318481225432976</v>
      </c>
      <c r="AM169" s="204">
        <f t="shared" si="38"/>
        <v>98.409950168844404</v>
      </c>
    </row>
    <row r="170" spans="2:39" hidden="1">
      <c r="B170" s="3">
        <f t="shared" si="40"/>
        <v>15.999999999999996</v>
      </c>
      <c r="C170" s="3">
        <f t="shared" si="39"/>
        <v>12</v>
      </c>
      <c r="D170" s="51">
        <f t="shared" si="2"/>
        <v>0.3178308178308179</v>
      </c>
      <c r="E170" s="3">
        <f t="shared" si="16"/>
        <v>376.58019882758322</v>
      </c>
      <c r="F170" s="52">
        <f t="shared" si="17"/>
        <v>0.73983651549633878</v>
      </c>
      <c r="G170" s="52">
        <f t="shared" si="18"/>
        <v>6.0382815691761174</v>
      </c>
      <c r="H170" s="52">
        <f t="shared" si="19"/>
        <v>8.9808592154119413</v>
      </c>
      <c r="I170" s="34">
        <f t="shared" si="3"/>
        <v>37.739259807350741</v>
      </c>
      <c r="J170" s="52">
        <f t="shared" si="4"/>
        <v>5.117739259807351</v>
      </c>
      <c r="K170" s="3">
        <f t="shared" si="5"/>
        <v>0.255</v>
      </c>
      <c r="L170" s="53">
        <f t="shared" si="20"/>
        <v>27.395833333333336</v>
      </c>
      <c r="M170" s="53">
        <f t="shared" si="21"/>
        <v>30.414974117921396</v>
      </c>
      <c r="N170" s="53">
        <f t="shared" si="22"/>
        <v>2.7163249693590927</v>
      </c>
      <c r="O170" s="34">
        <f t="shared" si="23"/>
        <v>44.257947493138055</v>
      </c>
      <c r="P170" s="34">
        <f t="shared" si="41"/>
        <v>94.145049706895804</v>
      </c>
      <c r="Q170" s="34">
        <f t="shared" si="6"/>
        <v>19.291508253563077</v>
      </c>
      <c r="R170" s="34">
        <f t="shared" si="7"/>
        <v>67.621162700490984</v>
      </c>
      <c r="S170" s="34">
        <f t="shared" si="8"/>
        <v>5.122815356097802</v>
      </c>
      <c r="T170" s="54">
        <f t="shared" si="42"/>
        <v>0.50319013076467645</v>
      </c>
      <c r="U170" s="51">
        <f t="shared" si="43"/>
        <v>7.3742052674976204E-3</v>
      </c>
      <c r="V170" s="204">
        <f t="shared" si="27"/>
        <v>1</v>
      </c>
      <c r="W170" s="204">
        <f t="shared" si="28"/>
        <v>2</v>
      </c>
      <c r="X170" s="204">
        <f t="shared" si="29"/>
        <v>30.414974117921396</v>
      </c>
      <c r="Y170" s="3">
        <f t="shared" si="30"/>
        <v>188.29009941379161</v>
      </c>
      <c r="Z170" s="51">
        <f t="shared" si="31"/>
        <v>0.93748768699462126</v>
      </c>
      <c r="AA170" s="52">
        <f t="shared" si="32"/>
        <v>5.117739259807351</v>
      </c>
      <c r="AB170" s="51">
        <f t="shared" si="9"/>
        <v>3.7658019882758326E-2</v>
      </c>
      <c r="AC170" s="52">
        <f t="shared" si="10"/>
        <v>5.117739259807351</v>
      </c>
      <c r="AD170" s="55"/>
      <c r="AE170" s="55">
        <f t="shared" si="33"/>
        <v>4.1932510897056385</v>
      </c>
      <c r="AF170" s="55">
        <f t="shared" si="11"/>
        <v>9.4348149518376836</v>
      </c>
      <c r="AG170" s="52">
        <f t="shared" si="34"/>
        <v>16.373688269672961</v>
      </c>
      <c r="AH170" s="52">
        <f t="shared" si="12"/>
        <v>17.519563274632226</v>
      </c>
      <c r="AI170" s="52">
        <f t="shared" si="35"/>
        <v>91.366603743904491</v>
      </c>
      <c r="AJ170" s="52">
        <f t="shared" si="36"/>
        <v>98.458072687315919</v>
      </c>
      <c r="AK170" s="52">
        <f t="shared" si="13"/>
        <v>4.1175009447822717</v>
      </c>
      <c r="AL170" s="204">
        <f t="shared" si="37"/>
        <v>91.366603743904491</v>
      </c>
      <c r="AM170" s="204">
        <f t="shared" si="38"/>
        <v>98.458072687315919</v>
      </c>
    </row>
    <row r="171" spans="2:39" hidden="1">
      <c r="B171" s="3">
        <f t="shared" si="40"/>
        <v>16.499999999999996</v>
      </c>
      <c r="C171" s="3">
        <f t="shared" si="39"/>
        <v>12</v>
      </c>
      <c r="D171" s="51">
        <f t="shared" si="2"/>
        <v>0.30817288992609887</v>
      </c>
      <c r="E171" s="3">
        <f t="shared" si="16"/>
        <v>378.3019254449427</v>
      </c>
      <c r="F171" s="52">
        <f t="shared" si="17"/>
        <v>0.71102765185213301</v>
      </c>
      <c r="G171" s="52">
        <f t="shared" si="18"/>
        <v>6.0958991001715823</v>
      </c>
      <c r="H171" s="52">
        <f t="shared" si="19"/>
        <v>8.9520504499142088</v>
      </c>
      <c r="I171" s="34">
        <f t="shared" si="3"/>
        <v>38.099369376072389</v>
      </c>
      <c r="J171" s="52">
        <f t="shared" si="4"/>
        <v>5.1180993693760728</v>
      </c>
      <c r="K171" s="3">
        <f t="shared" si="5"/>
        <v>0.255</v>
      </c>
      <c r="L171" s="53">
        <f t="shared" si="20"/>
        <v>27.395833333333336</v>
      </c>
      <c r="M171" s="53">
        <f t="shared" si="21"/>
        <v>30.443782883419125</v>
      </c>
      <c r="N171" s="53">
        <f t="shared" si="22"/>
        <v>2.7107936863835276</v>
      </c>
      <c r="O171" s="34">
        <f t="shared" si="23"/>
        <v>44.056520851867297</v>
      </c>
      <c r="P171" s="34">
        <f t="shared" si="41"/>
        <v>94.575481361235674</v>
      </c>
      <c r="Q171" s="34">
        <f t="shared" si="6"/>
        <v>19.291508253563077</v>
      </c>
      <c r="R171" s="34">
        <f t="shared" si="7"/>
        <v>67.31340546245606</v>
      </c>
      <c r="S171" s="34">
        <f t="shared" si="8"/>
        <v>5.0995004138224296</v>
      </c>
      <c r="T171" s="54">
        <f t="shared" si="42"/>
        <v>0.50799159168096519</v>
      </c>
      <c r="U171" s="51">
        <f t="shared" si="43"/>
        <v>7.4440464372454987E-3</v>
      </c>
      <c r="V171" s="204">
        <f t="shared" si="27"/>
        <v>1</v>
      </c>
      <c r="W171" s="204">
        <f t="shared" si="28"/>
        <v>2</v>
      </c>
      <c r="X171" s="204">
        <f t="shared" si="29"/>
        <v>30.443782883419125</v>
      </c>
      <c r="Y171" s="3">
        <f t="shared" si="30"/>
        <v>189.15096272247135</v>
      </c>
      <c r="Z171" s="51">
        <f t="shared" si="31"/>
        <v>0.93720188037613961</v>
      </c>
      <c r="AA171" s="52">
        <f t="shared" si="32"/>
        <v>5.1180993693760728</v>
      </c>
      <c r="AB171" s="51">
        <f t="shared" si="9"/>
        <v>3.7830192544494275E-2</v>
      </c>
      <c r="AC171" s="52">
        <f t="shared" si="10"/>
        <v>5.1180993693760728</v>
      </c>
      <c r="AD171" s="55"/>
      <c r="AE171" s="55">
        <f t="shared" si="33"/>
        <v>4.2332632640080448</v>
      </c>
      <c r="AF171" s="55">
        <f t="shared" si="11"/>
        <v>9.5248423440180954</v>
      </c>
      <c r="AG171" s="52">
        <f t="shared" si="34"/>
        <v>16.393694356824163</v>
      </c>
      <c r="AH171" s="52">
        <f t="shared" si="12"/>
        <v>17.539569361783428</v>
      </c>
      <c r="AI171" s="52">
        <f t="shared" si="35"/>
        <v>91.411617439994686</v>
      </c>
      <c r="AJ171" s="52">
        <f t="shared" si="36"/>
        <v>98.503086383406114</v>
      </c>
      <c r="AK171" s="52">
        <f t="shared" si="13"/>
        <v>4.109761701112757</v>
      </c>
      <c r="AL171" s="204">
        <f t="shared" si="37"/>
        <v>91.411617439994686</v>
      </c>
      <c r="AM171" s="204">
        <f t="shared" si="38"/>
        <v>98.503086383406114</v>
      </c>
    </row>
    <row r="172" spans="2:39" hidden="1">
      <c r="B172" s="3">
        <f t="shared" si="40"/>
        <v>16.999999999999996</v>
      </c>
      <c r="C172" s="3">
        <f t="shared" si="39"/>
        <v>12</v>
      </c>
      <c r="D172" s="51">
        <f t="shared" si="2"/>
        <v>0.29908460340678533</v>
      </c>
      <c r="E172" s="3">
        <f t="shared" si="16"/>
        <v>379.90391974450648</v>
      </c>
      <c r="F172" s="52">
        <f t="shared" si="17"/>
        <v>0.68418955628734768</v>
      </c>
      <c r="G172" s="52">
        <f t="shared" si="18"/>
        <v>6.149935638679338</v>
      </c>
      <c r="H172" s="52">
        <f t="shared" si="19"/>
        <v>8.925032180660331</v>
      </c>
      <c r="I172" s="34">
        <f t="shared" si="3"/>
        <v>38.437097741745859</v>
      </c>
      <c r="J172" s="52">
        <f t="shared" si="4"/>
        <v>5.1184370977417455</v>
      </c>
      <c r="K172" s="3">
        <f t="shared" si="5"/>
        <v>0.255</v>
      </c>
      <c r="L172" s="53">
        <f t="shared" si="20"/>
        <v>27.395833333333336</v>
      </c>
      <c r="M172" s="53">
        <f t="shared" si="21"/>
        <v>30.470801152673005</v>
      </c>
      <c r="N172" s="53">
        <f t="shared" si="22"/>
        <v>2.7056061786867831</v>
      </c>
      <c r="O172" s="34">
        <f t="shared" si="23"/>
        <v>43.870741522949693</v>
      </c>
      <c r="P172" s="34">
        <f t="shared" si="41"/>
        <v>94.97597993612662</v>
      </c>
      <c r="Q172" s="34">
        <f t="shared" si="6"/>
        <v>19.291508253563077</v>
      </c>
      <c r="R172" s="34">
        <f t="shared" si="7"/>
        <v>67.029555556649356</v>
      </c>
      <c r="S172" s="34">
        <f t="shared" si="8"/>
        <v>5.077996633079497</v>
      </c>
      <c r="T172" s="54">
        <f t="shared" si="42"/>
        <v>0.51249463655661154</v>
      </c>
      <c r="U172" s="51">
        <f t="shared" si="43"/>
        <v>7.5095379717969582E-3</v>
      </c>
      <c r="V172" s="204">
        <f t="shared" si="27"/>
        <v>1</v>
      </c>
      <c r="W172" s="204">
        <f t="shared" si="28"/>
        <v>2</v>
      </c>
      <c r="X172" s="204">
        <f t="shared" si="29"/>
        <v>30.470801152673005</v>
      </c>
      <c r="Y172" s="3">
        <f t="shared" si="30"/>
        <v>189.95195987225324</v>
      </c>
      <c r="Z172" s="51">
        <f t="shared" si="31"/>
        <v>0.93693594932241198</v>
      </c>
      <c r="AA172" s="52">
        <f t="shared" si="32"/>
        <v>5.1184370977417455</v>
      </c>
      <c r="AB172" s="51">
        <f t="shared" si="9"/>
        <v>3.799039197445065E-2</v>
      </c>
      <c r="AC172" s="52">
        <f t="shared" si="10"/>
        <v>5.1184370977417455</v>
      </c>
      <c r="AD172" s="55"/>
      <c r="AE172" s="55">
        <f t="shared" si="33"/>
        <v>4.2707886379717639</v>
      </c>
      <c r="AF172" s="55">
        <f t="shared" si="11"/>
        <v>9.609274435436463</v>
      </c>
      <c r="AG172" s="52">
        <f t="shared" si="34"/>
        <v>16.412457043806025</v>
      </c>
      <c r="AH172" s="52">
        <f t="shared" si="12"/>
        <v>17.558332048765291</v>
      </c>
      <c r="AI172" s="52">
        <f t="shared" si="35"/>
        <v>91.453833485703882</v>
      </c>
      <c r="AJ172" s="52">
        <f t="shared" si="36"/>
        <v>98.54530242911531</v>
      </c>
      <c r="AK172" s="52">
        <f t="shared" si="13"/>
        <v>4.1025034598909738</v>
      </c>
      <c r="AL172" s="204">
        <f t="shared" si="37"/>
        <v>91.453833485703882</v>
      </c>
      <c r="AM172" s="204">
        <f t="shared" si="38"/>
        <v>98.54530242911531</v>
      </c>
    </row>
    <row r="173" spans="2:39" hidden="1">
      <c r="B173" s="3">
        <f t="shared" si="40"/>
        <v>17.499999999999996</v>
      </c>
      <c r="C173" s="3">
        <f t="shared" si="39"/>
        <v>12</v>
      </c>
      <c r="D173" s="51">
        <f t="shared" si="2"/>
        <v>0.2905170043083693</v>
      </c>
      <c r="E173" s="3">
        <f t="shared" si="16"/>
        <v>381.39708636664488</v>
      </c>
      <c r="F173" s="52">
        <f t="shared" si="17"/>
        <v>0.65912550705650319</v>
      </c>
      <c r="G173" s="52">
        <f t="shared" si="18"/>
        <v>6.2007377704470281</v>
      </c>
      <c r="H173" s="52">
        <f t="shared" si="19"/>
        <v>8.8996311147764864</v>
      </c>
      <c r="I173" s="34">
        <f t="shared" si="3"/>
        <v>38.754611065293929</v>
      </c>
      <c r="J173" s="52">
        <f t="shared" si="4"/>
        <v>5.1187546110652944</v>
      </c>
      <c r="K173" s="3">
        <f t="shared" si="5"/>
        <v>0.255</v>
      </c>
      <c r="L173" s="53">
        <f t="shared" si="20"/>
        <v>27.395833333333336</v>
      </c>
      <c r="M173" s="53">
        <f t="shared" si="21"/>
        <v>30.496202218556849</v>
      </c>
      <c r="N173" s="53">
        <f t="shared" si="22"/>
        <v>2.7007291740370851</v>
      </c>
      <c r="O173" s="34">
        <f t="shared" si="23"/>
        <v>43.698987911629345</v>
      </c>
      <c r="P173" s="34">
        <f t="shared" si="41"/>
        <v>95.349271591661221</v>
      </c>
      <c r="Q173" s="34">
        <f t="shared" si="6"/>
        <v>19.291508253563077</v>
      </c>
      <c r="R173" s="34">
        <f t="shared" si="7"/>
        <v>66.767135368788388</v>
      </c>
      <c r="S173" s="34">
        <f t="shared" si="8"/>
        <v>5.0581163158173021</v>
      </c>
      <c r="T173" s="54">
        <f t="shared" si="42"/>
        <v>0.51672814753725238</v>
      </c>
      <c r="U173" s="51">
        <f t="shared" si="43"/>
        <v>7.5711015686349692E-3</v>
      </c>
      <c r="V173" s="204">
        <f t="shared" si="27"/>
        <v>1</v>
      </c>
      <c r="W173" s="204">
        <f t="shared" si="28"/>
        <v>2</v>
      </c>
      <c r="X173" s="204">
        <f t="shared" si="29"/>
        <v>30.496202218556849</v>
      </c>
      <c r="Y173" s="3">
        <f t="shared" si="30"/>
        <v>190.69854318332244</v>
      </c>
      <c r="Z173" s="51">
        <f t="shared" si="31"/>
        <v>0.93668808366313705</v>
      </c>
      <c r="AA173" s="52">
        <f t="shared" si="32"/>
        <v>5.1187546110652944</v>
      </c>
      <c r="AB173" s="51">
        <f t="shared" si="9"/>
        <v>3.8139708636664493E-2</v>
      </c>
      <c r="AC173" s="52">
        <f t="shared" si="10"/>
        <v>5.1187546110652944</v>
      </c>
      <c r="AD173" s="55"/>
      <c r="AE173" s="55">
        <f t="shared" si="33"/>
        <v>4.3060678961437704</v>
      </c>
      <c r="AF173" s="55">
        <f t="shared" si="11"/>
        <v>9.6886527663234805</v>
      </c>
      <c r="AG173" s="52">
        <f t="shared" si="34"/>
        <v>16.430096672892027</v>
      </c>
      <c r="AH173" s="52">
        <f t="shared" si="12"/>
        <v>17.575971677851292</v>
      </c>
      <c r="AI173" s="52">
        <f t="shared" si="35"/>
        <v>91.493522651147387</v>
      </c>
      <c r="AJ173" s="52">
        <f t="shared" si="36"/>
        <v>98.584991594558815</v>
      </c>
      <c r="AK173" s="52">
        <f t="shared" si="13"/>
        <v>4.0956796673769933</v>
      </c>
      <c r="AL173" s="204">
        <f t="shared" si="37"/>
        <v>91.493522651147387</v>
      </c>
      <c r="AM173" s="204">
        <f t="shared" si="38"/>
        <v>98.584991594558815</v>
      </c>
    </row>
    <row r="174" spans="2:39" hidden="1">
      <c r="B174" s="3">
        <f t="shared" si="40"/>
        <v>17.999999999999996</v>
      </c>
      <c r="C174" s="3">
        <f t="shared" si="39"/>
        <v>12</v>
      </c>
      <c r="D174" s="51">
        <f t="shared" si="2"/>
        <v>0.28242659181036411</v>
      </c>
      <c r="E174" s="3">
        <f t="shared" si="16"/>
        <v>382.79104001495966</v>
      </c>
      <c r="F174" s="52">
        <f t="shared" si="17"/>
        <v>0.63566426258807462</v>
      </c>
      <c r="G174" s="52">
        <f t="shared" si="18"/>
        <v>6.2486085372809201</v>
      </c>
      <c r="H174" s="52">
        <f t="shared" si="19"/>
        <v>8.8756957313595404</v>
      </c>
      <c r="I174" s="34">
        <f t="shared" si="3"/>
        <v>39.053803358005752</v>
      </c>
      <c r="J174" s="52">
        <f t="shared" si="4"/>
        <v>5.119053803358006</v>
      </c>
      <c r="K174" s="3">
        <f t="shared" si="5"/>
        <v>0.255</v>
      </c>
      <c r="L174" s="53">
        <f t="shared" si="20"/>
        <v>27.395833333333336</v>
      </c>
      <c r="M174" s="53">
        <f t="shared" si="21"/>
        <v>30.520137601973797</v>
      </c>
      <c r="N174" s="53">
        <f t="shared" si="22"/>
        <v>2.6961335804210318</v>
      </c>
      <c r="O174" s="34">
        <f t="shared" si="23"/>
        <v>43.539855755284471</v>
      </c>
      <c r="P174" s="34">
        <f t="shared" si="41"/>
        <v>95.697760003739916</v>
      </c>
      <c r="Q174" s="34">
        <f t="shared" si="6"/>
        <v>19.291508253563077</v>
      </c>
      <c r="R174" s="34">
        <f t="shared" si="7"/>
        <v>66.523999343631644</v>
      </c>
      <c r="S174" s="34">
        <f t="shared" si="8"/>
        <v>5.0396969199720951</v>
      </c>
      <c r="T174" s="54">
        <f t="shared" si="42"/>
        <v>0.52071737810674334</v>
      </c>
      <c r="U174" s="51">
        <f t="shared" si="43"/>
        <v>7.629105857880839E-3</v>
      </c>
      <c r="V174" s="204">
        <f t="shared" si="27"/>
        <v>1</v>
      </c>
      <c r="W174" s="204">
        <f t="shared" si="28"/>
        <v>2</v>
      </c>
      <c r="X174" s="204">
        <f t="shared" si="29"/>
        <v>30.520137601973797</v>
      </c>
      <c r="Y174" s="3">
        <f t="shared" si="30"/>
        <v>191.39552000747983</v>
      </c>
      <c r="Z174" s="51">
        <f t="shared" si="31"/>
        <v>0.93645668735751675</v>
      </c>
      <c r="AA174" s="52">
        <f t="shared" si="32"/>
        <v>5.119053803358006</v>
      </c>
      <c r="AB174" s="51">
        <f t="shared" si="9"/>
        <v>3.8279104001495971E-2</v>
      </c>
      <c r="AC174" s="52">
        <f t="shared" si="10"/>
        <v>5.119053803358006</v>
      </c>
      <c r="AD174" s="55"/>
      <c r="AE174" s="55">
        <f t="shared" si="33"/>
        <v>4.3393114842228622</v>
      </c>
      <c r="AF174" s="55">
        <f t="shared" si="11"/>
        <v>9.7634508395014379</v>
      </c>
      <c r="AG174" s="52">
        <f t="shared" si="34"/>
        <v>16.446718466931575</v>
      </c>
      <c r="AH174" s="52">
        <f t="shared" si="12"/>
        <v>17.59259347189084</v>
      </c>
      <c r="AI174" s="52">
        <f t="shared" si="35"/>
        <v>91.530921687736367</v>
      </c>
      <c r="AJ174" s="52">
        <f t="shared" si="36"/>
        <v>98.622390631147795</v>
      </c>
      <c r="AK174" s="52">
        <f t="shared" si="13"/>
        <v>4.0892496186960949</v>
      </c>
      <c r="AL174" s="204">
        <f t="shared" si="37"/>
        <v>91.530921687736367</v>
      </c>
      <c r="AM174" s="204">
        <f t="shared" si="38"/>
        <v>98.622390631147795</v>
      </c>
    </row>
    <row r="175" spans="2:39" hidden="1">
      <c r="B175" s="3">
        <f t="shared" si="40"/>
        <v>18.499999999999996</v>
      </c>
      <c r="C175" s="3">
        <f t="shared" si="39"/>
        <v>12</v>
      </c>
      <c r="D175" s="51">
        <f t="shared" si="2"/>
        <v>0.27477457950407497</v>
      </c>
      <c r="E175" s="3">
        <f t="shared" si="16"/>
        <v>384.09429169721801</v>
      </c>
      <c r="F175" s="52">
        <f t="shared" si="17"/>
        <v>0.61365604517581507</v>
      </c>
      <c r="G175" s="52">
        <f t="shared" si="18"/>
        <v>6.293814098714603</v>
      </c>
      <c r="H175" s="52">
        <f t="shared" si="19"/>
        <v>8.853092950642699</v>
      </c>
      <c r="I175" s="34">
        <f t="shared" si="3"/>
        <v>39.336338116966267</v>
      </c>
      <c r="J175" s="52">
        <f t="shared" si="4"/>
        <v>5.1193363381169661</v>
      </c>
      <c r="K175" s="3">
        <f t="shared" si="5"/>
        <v>0.255</v>
      </c>
      <c r="L175" s="53">
        <f t="shared" si="20"/>
        <v>27.395833333333336</v>
      </c>
      <c r="M175" s="53">
        <f t="shared" si="21"/>
        <v>30.542740382690639</v>
      </c>
      <c r="N175" s="53">
        <f t="shared" si="22"/>
        <v>2.6917938465233977</v>
      </c>
      <c r="O175" s="34">
        <f t="shared" si="23"/>
        <v>43.392122785841927</v>
      </c>
      <c r="P175" s="34">
        <f t="shared" si="41"/>
        <v>96.023572924304503</v>
      </c>
      <c r="Q175" s="34">
        <f t="shared" si="6"/>
        <v>19.291508253563077</v>
      </c>
      <c r="R175" s="34">
        <f t="shared" si="7"/>
        <v>66.298279993125163</v>
      </c>
      <c r="S175" s="34">
        <f t="shared" si="8"/>
        <v>5.0225969691761501</v>
      </c>
      <c r="T175" s="54">
        <f t="shared" si="42"/>
        <v>0.52448450822621695</v>
      </c>
      <c r="U175" s="51">
        <f t="shared" si="43"/>
        <v>7.683874533517222E-3</v>
      </c>
      <c r="V175" s="204">
        <f t="shared" si="27"/>
        <v>1</v>
      </c>
      <c r="W175" s="204">
        <f t="shared" si="28"/>
        <v>2</v>
      </c>
      <c r="X175" s="204">
        <f t="shared" si="29"/>
        <v>30.542740382690639</v>
      </c>
      <c r="Y175" s="3">
        <f t="shared" si="30"/>
        <v>192.04714584860901</v>
      </c>
      <c r="Z175" s="51">
        <f t="shared" si="31"/>
        <v>0.93624034757826191</v>
      </c>
      <c r="AA175" s="52">
        <f t="shared" si="32"/>
        <v>5.1193363381169661</v>
      </c>
      <c r="AB175" s="51">
        <f t="shared" si="9"/>
        <v>3.8409429169721801E-2</v>
      </c>
      <c r="AC175" s="52">
        <f t="shared" si="10"/>
        <v>5.1193363381169661</v>
      </c>
      <c r="AD175" s="55"/>
      <c r="AE175" s="55">
        <f t="shared" si="33"/>
        <v>4.3707042352184757</v>
      </c>
      <c r="AF175" s="55">
        <f t="shared" si="11"/>
        <v>9.8340845292415651</v>
      </c>
      <c r="AG175" s="52">
        <f t="shared" si="34"/>
        <v>16.462414842429382</v>
      </c>
      <c r="AH175" s="52">
        <f t="shared" si="12"/>
        <v>17.608289847388647</v>
      </c>
      <c r="AI175" s="52">
        <f t="shared" si="35"/>
        <v>91.566238532606434</v>
      </c>
      <c r="AJ175" s="52">
        <f t="shared" si="36"/>
        <v>98.657707476017862</v>
      </c>
      <c r="AK175" s="52">
        <f t="shared" si="13"/>
        <v>4.0831775630368545</v>
      </c>
      <c r="AL175" s="204">
        <f t="shared" si="37"/>
        <v>91.566238532606434</v>
      </c>
      <c r="AM175" s="204">
        <f t="shared" si="38"/>
        <v>98.657707476017862</v>
      </c>
    </row>
    <row r="176" spans="2:39" hidden="1">
      <c r="B176" s="3">
        <f>D6</f>
        <v>19</v>
      </c>
      <c r="C176" s="3">
        <f t="shared" si="39"/>
        <v>12</v>
      </c>
      <c r="D176" s="51">
        <f t="shared" si="2"/>
        <v>0.26752627358291481</v>
      </c>
      <c r="E176" s="3">
        <f t="shared" si="16"/>
        <v>385.31440343631749</v>
      </c>
      <c r="F176" s="52">
        <f t="shared" si="17"/>
        <v>0.59296926455368104</v>
      </c>
      <c r="G176" s="52">
        <f t="shared" si="18"/>
        <v>6.3365892016556309</v>
      </c>
      <c r="H176" s="52">
        <f t="shared" si="19"/>
        <v>8.8317053991721846</v>
      </c>
      <c r="I176" s="34">
        <f t="shared" si="3"/>
        <v>39.603682510347696</v>
      </c>
      <c r="J176" s="52">
        <f t="shared" si="4"/>
        <v>5.1196036825103475</v>
      </c>
      <c r="K176" s="3">
        <f t="shared" si="5"/>
        <v>0.255</v>
      </c>
      <c r="L176" s="53">
        <f t="shared" si="20"/>
        <v>27.395833333333336</v>
      </c>
      <c r="M176" s="53">
        <f t="shared" si="21"/>
        <v>30.564127934161149</v>
      </c>
      <c r="N176" s="53">
        <f t="shared" si="22"/>
        <v>2.6876874366410592</v>
      </c>
      <c r="O176" s="34">
        <f t="shared" si="23"/>
        <v>43.2547200883998</v>
      </c>
      <c r="P176" s="34">
        <f>E176/4</f>
        <v>96.328600859079373</v>
      </c>
      <c r="Q176" s="34">
        <f t="shared" si="6"/>
        <v>19.291508253563077</v>
      </c>
      <c r="R176" s="34">
        <f t="shared" si="7"/>
        <v>66.088344135601261</v>
      </c>
      <c r="S176" s="34">
        <f t="shared" si="8"/>
        <v>5.0066927375455501</v>
      </c>
      <c r="T176" s="54">
        <f>G176/$C$8</f>
        <v>0.52804910013796924</v>
      </c>
      <c r="U176" s="51">
        <f>I176/J176*10^-3</f>
        <v>7.7356930274978669E-3</v>
      </c>
      <c r="V176" s="204">
        <f t="shared" si="27"/>
        <v>1</v>
      </c>
      <c r="W176" s="204">
        <f t="shared" si="28"/>
        <v>2</v>
      </c>
      <c r="X176" s="204">
        <f t="shared" si="29"/>
        <v>30.564127934161149</v>
      </c>
      <c r="Y176" s="3">
        <f t="shared" si="30"/>
        <v>192.65720171815875</v>
      </c>
      <c r="Z176" s="51">
        <f t="shared" si="31"/>
        <v>0.93603780902957134</v>
      </c>
      <c r="AA176" s="52">
        <f t="shared" si="32"/>
        <v>5.1196036825103475</v>
      </c>
      <c r="AB176" s="51">
        <f t="shared" si="9"/>
        <v>3.8531440343631755E-2</v>
      </c>
      <c r="AC176" s="52">
        <f t="shared" si="10"/>
        <v>5.1196036825103475</v>
      </c>
      <c r="AD176" s="55">
        <f>$C$7*(1-D176)/(1*10^-6)/(E176*10^3)/(0.5*$C$8)</f>
        <v>1.5841473004139077</v>
      </c>
      <c r="AE176" s="55">
        <f t="shared" si="33"/>
        <v>4.4004091678164112</v>
      </c>
      <c r="AF176" s="55">
        <f t="shared" si="11"/>
        <v>9.9009206275869204</v>
      </c>
      <c r="AG176" s="52">
        <f t="shared" si="34"/>
        <v>16.477267308728347</v>
      </c>
      <c r="AH176" s="52">
        <f t="shared" si="12"/>
        <v>17.623142313687612</v>
      </c>
      <c r="AI176" s="52">
        <f t="shared" si="35"/>
        <v>91.599656581779101</v>
      </c>
      <c r="AJ176" s="52">
        <f t="shared" si="36"/>
        <v>98.691125525190529</v>
      </c>
      <c r="AK176" s="52">
        <f t="shared" si="13"/>
        <v>4.0774319689628014</v>
      </c>
      <c r="AL176" s="204">
        <f t="shared" si="37"/>
        <v>91.599656581779101</v>
      </c>
      <c r="AM176" s="204">
        <f t="shared" si="38"/>
        <v>98.691125525190529</v>
      </c>
    </row>
    <row r="177" spans="2:37" hidden="1">
      <c r="F177" s="52"/>
      <c r="Y177" s="3"/>
      <c r="Z177" s="3"/>
      <c r="AA177" s="3"/>
      <c r="AB177" s="3"/>
      <c r="AC177" s="3"/>
    </row>
    <row r="178" spans="2:37" hidden="1">
      <c r="B178" s="3">
        <v>8</v>
      </c>
      <c r="C178" s="3">
        <f>$C$8</f>
        <v>12</v>
      </c>
      <c r="D178" s="51">
        <f>($C$7+$C$8*($C$18+$C$36+$C$40)*10^-3)/(B178+$C$8*($C$36-$C$34)*10^-3)</f>
        <v>0.63748365684401087</v>
      </c>
      <c r="E178" s="3">
        <f>$C$7/$B178/($F178+$G$135*10^-3)*10^3</f>
        <v>311.32362692823028</v>
      </c>
      <c r="F178" s="52">
        <f>-$J$135*LN($I$135/$E$135*(1-$D$135*$C$7/$C$135/$B178))</f>
        <v>1.9175572360721658</v>
      </c>
      <c r="G178" s="52">
        <f>$C$7*(1-D178)/($C$16*10^-6)/(E178*10^3)</f>
        <v>3.8814523087852066</v>
      </c>
      <c r="H178" s="52">
        <f>C178-0.5*G178</f>
        <v>10.059273845607397</v>
      </c>
      <c r="I178" s="34">
        <f>0.5*G178*($C$24*10^-3)/$C$25*10^3</f>
        <v>24.259076929907543</v>
      </c>
      <c r="J178" s="52">
        <f>$D$104/$C$30*($C$29+$C$30)+0.5*G178*($C$24*10^-3)/$C$25</f>
        <v>5.1042590769299077</v>
      </c>
      <c r="K178" s="3">
        <f>$C$39*$D$105*10^-3</f>
        <v>0.255</v>
      </c>
      <c r="M178" s="53">
        <f>($C$39*$D$105/$D$110+$D$111)/$C$36+0.5*G178</f>
        <v>29.336559487725939</v>
      </c>
      <c r="N178" s="53">
        <f>(($C$8*$C$90-0.5*G178)*($C$36*10^-3)-($D$111*10^-3))*$D$110/($D$105*10^-6)*10^-3</f>
        <v>2.9233805783566198</v>
      </c>
      <c r="O178" s="34">
        <f>($C$24*10^-3)/$C$25*$D$104/($C$16*10^-6)/(E178*10^3)*10^3</f>
        <v>53.534859628591086</v>
      </c>
      <c r="P178" s="3">
        <f>E178/4</f>
        <v>77.830906732057571</v>
      </c>
      <c r="Q178" s="3">
        <f>1/(2*PI()*$C$23*10^-3*$C$24*10^-6)*10^-3</f>
        <v>19.291508253563077</v>
      </c>
      <c r="R178" s="34">
        <f>1/(P178*10^3)/2/PI()/($C$24*10^-3)*10^6</f>
        <v>81.795240361161774</v>
      </c>
      <c r="S178" s="34">
        <f>1/(P178*10^3)/2/PI()/($C$23*10^-6)*10^3</f>
        <v>6.1966091182698317</v>
      </c>
      <c r="T178" s="54">
        <f>G178/$C$8</f>
        <v>0.32345435906543391</v>
      </c>
      <c r="U178" s="51">
        <f>I178/J178*10^-3</f>
        <v>4.752712698215705E-3</v>
      </c>
      <c r="Y178" s="3"/>
      <c r="Z178" s="51">
        <f>IF(B178&gt;7,($C$129/(E178*10^3)-($D$112*10^-9)-($D$113*10^-9))/($C$129/(E178*10^3)),($D$129/(E178*10^3)-($D$112*10^-9)-($D$113*10^-9))/($D$129/(E178*10^3)))</f>
        <v>0.8966405558598276</v>
      </c>
      <c r="AA178" s="52">
        <f>MIN(J178,B178*Z178)</f>
        <v>5.1042590769299077</v>
      </c>
      <c r="AB178" s="51">
        <f>($D$114*10^-9)/($C$129/(E178*10^3))</f>
        <v>3.1132362692823032E-2</v>
      </c>
      <c r="AC178" s="52">
        <f>MAX(J178,B178*AB178)</f>
        <v>5.1042590769299077</v>
      </c>
    </row>
    <row r="179" spans="2:37" hidden="1">
      <c r="N179" s="3" t="s">
        <v>126</v>
      </c>
      <c r="Y179" s="3"/>
      <c r="Z179" s="3"/>
      <c r="AA179" s="3"/>
      <c r="AB179" s="3"/>
      <c r="AC179" s="3"/>
      <c r="AG179" s="56" t="s">
        <v>141</v>
      </c>
      <c r="AH179" s="56" t="s">
        <v>199</v>
      </c>
      <c r="AI179" s="56" t="s">
        <v>126</v>
      </c>
      <c r="AJ179" s="56" t="s">
        <v>199</v>
      </c>
      <c r="AK179" s="3" t="s">
        <v>126</v>
      </c>
    </row>
    <row r="180" spans="2:37" hidden="1">
      <c r="L180" s="4" t="s">
        <v>200</v>
      </c>
      <c r="M180" s="3">
        <f>M146/$C$8</f>
        <v>2.4447132906438283</v>
      </c>
      <c r="N180" s="3">
        <f>MAX(N146:N176)</f>
        <v>2.9233805783566198</v>
      </c>
      <c r="Y180" s="3"/>
      <c r="Z180" s="3"/>
      <c r="AA180" s="3"/>
      <c r="AB180" s="3"/>
      <c r="AC180" s="3"/>
      <c r="AG180" s="57">
        <f>MIN(AG146:AH146)</f>
        <v>15.624789220926118</v>
      </c>
      <c r="AH180" s="56">
        <f>AG180/$C$8</f>
        <v>1.3020657684105099</v>
      </c>
      <c r="AI180" s="57">
        <f>MAX(AI146:AJ146)</f>
        <v>96.773049827635518</v>
      </c>
      <c r="AJ180" s="56"/>
      <c r="AK180" s="3">
        <f>MAX(AK146:AK176)</f>
        <v>4.4072083812397169</v>
      </c>
    </row>
    <row r="181" spans="2:37" hidden="1">
      <c r="L181" s="4" t="s">
        <v>201</v>
      </c>
      <c r="M181" s="3">
        <f>M176/$C$8</f>
        <v>2.5470106611800958</v>
      </c>
      <c r="Y181" s="3"/>
      <c r="Z181" s="3"/>
      <c r="AA181" s="3"/>
      <c r="AB181" s="3"/>
      <c r="AC181" s="3"/>
      <c r="AG181" s="57">
        <f>MIN(AG176:AH176)</f>
        <v>16.477267308728347</v>
      </c>
      <c r="AH181" s="56"/>
      <c r="AI181" s="57">
        <f>MAX(AI176:AJ176)</f>
        <v>98.691125525190529</v>
      </c>
      <c r="AJ181" s="56">
        <f>AI181/$C$8</f>
        <v>8.2242604604325447</v>
      </c>
    </row>
    <row r="182" spans="2:37" ht="14.4" hidden="1" thickBot="1">
      <c r="B182" s="3" t="s">
        <v>251</v>
      </c>
      <c r="C182" s="52">
        <f>-$J$135*LN($I$135/$E$135*(1-$D$135*$C$7/$C$135/C$187))</f>
        <v>4.7773050102196111</v>
      </c>
      <c r="D182" s="52">
        <f>-$J$135*LN($I$135/$E$135*(1-$D$135*$C$7/$C$135/D$187))</f>
        <v>0.59296926455368104</v>
      </c>
      <c r="Y182" s="3"/>
      <c r="Z182" s="3"/>
      <c r="AA182" s="3"/>
      <c r="AB182" s="3"/>
      <c r="AC182" s="3"/>
    </row>
    <row r="183" spans="2:37" hidden="1">
      <c r="B183" s="48" t="s">
        <v>17</v>
      </c>
      <c r="C183" s="3">
        <f>$C$7/C$187/($C$182+$G$135*10^-3)*10^3</f>
        <v>205.45250357237842</v>
      </c>
      <c r="D183" s="3">
        <f>$C$7/D$187/($C$182+$G$135*10^-3)*10^3</f>
        <v>54.066448308520634</v>
      </c>
      <c r="Y183" s="3"/>
      <c r="Z183" s="3"/>
      <c r="AA183" s="3"/>
      <c r="AB183" s="3"/>
      <c r="AC183" s="3"/>
      <c r="AI183" s="205" t="s">
        <v>390</v>
      </c>
      <c r="AJ183" s="206" t="s">
        <v>199</v>
      </c>
    </row>
    <row r="184" spans="2:37" ht="14.4" hidden="1" thickBot="1">
      <c r="B184" s="48" t="s">
        <v>20</v>
      </c>
      <c r="C184" s="3">
        <f>($C$7+$C$8*($C$18+$C$36+$C$40)*10^-3)/(C187+$C$8*($C$36-$C$34)*10^-3)</f>
        <v>1.0234942677216212</v>
      </c>
      <c r="D184" s="3">
        <f>($C$7+$C$8*($C$18+$C$36+$C$40)*10^-3)/(D187+$C$8*($C$36-$C$34)*10^-3)</f>
        <v>0.26752627358291481</v>
      </c>
      <c r="Y184" s="3"/>
      <c r="Z184" s="3"/>
      <c r="AA184" s="3"/>
      <c r="AB184" s="3"/>
      <c r="AC184" s="3"/>
      <c r="AI184" s="207">
        <f>MAX(AL146:AM176)</f>
        <v>98.691125525190529</v>
      </c>
      <c r="AJ184" s="208">
        <f>AI184/$C$8</f>
        <v>8.2242604604325447</v>
      </c>
    </row>
    <row r="185" spans="2:37" hidden="1">
      <c r="B185" s="48" t="s">
        <v>19</v>
      </c>
      <c r="C185" s="3">
        <f>$C$7*(1-C$184)/($C$16*10^-6)/(C$183*10^3)</f>
        <v>-0.38117922330962611</v>
      </c>
      <c r="D185" s="3">
        <f>$C$7*(1-D$184)/($C$16*10^-6)/(D$183*10^3)</f>
        <v>45.1588584869587</v>
      </c>
      <c r="Y185" s="3"/>
      <c r="Z185" s="3"/>
      <c r="AA185" s="3"/>
      <c r="AB185" s="3"/>
      <c r="AC185" s="3"/>
    </row>
    <row r="186" spans="2:37" ht="27.6" hidden="1">
      <c r="C186" s="3" t="s">
        <v>130</v>
      </c>
      <c r="D186" s="3" t="s">
        <v>130</v>
      </c>
      <c r="E186" s="48" t="s">
        <v>176</v>
      </c>
      <c r="G186" s="48" t="s">
        <v>19</v>
      </c>
      <c r="H186" s="48" t="s">
        <v>19</v>
      </c>
      <c r="Y186" s="3"/>
      <c r="Z186" s="3"/>
      <c r="AA186" s="3"/>
      <c r="AB186" s="3"/>
      <c r="AC186" s="3"/>
    </row>
    <row r="187" spans="2:37" hidden="1">
      <c r="B187" s="3" t="s">
        <v>129</v>
      </c>
      <c r="C187" s="56">
        <v>5</v>
      </c>
      <c r="D187" s="56">
        <f>D6</f>
        <v>19</v>
      </c>
      <c r="E187" s="48">
        <f>C187</f>
        <v>5</v>
      </c>
      <c r="G187" s="3">
        <f>C187</f>
        <v>5</v>
      </c>
      <c r="H187" s="3">
        <f>D187</f>
        <v>19</v>
      </c>
      <c r="Y187" s="3"/>
      <c r="Z187" s="3"/>
      <c r="AA187" s="3"/>
      <c r="AB187" s="3"/>
      <c r="AC187" s="3"/>
    </row>
    <row r="188" spans="2:37" hidden="1">
      <c r="B188" s="3">
        <v>0</v>
      </c>
      <c r="C188" s="3">
        <f t="shared" ref="C188:D208" si="44">MIN(C$183*$B188/(0.5*C$185),C$183)</f>
        <v>0</v>
      </c>
      <c r="D188" s="3">
        <f t="shared" si="44"/>
        <v>0</v>
      </c>
      <c r="E188" s="52">
        <f>$C$184/$C$183*10^3</f>
        <v>4.9816587772124992</v>
      </c>
      <c r="G188" s="3" t="e">
        <f t="shared" ref="G188:G208" si="45">$C$7*(1-$C$184)/($C$16*10^-6)/(C188*10^3)</f>
        <v>#DIV/0!</v>
      </c>
      <c r="H188" s="3" t="e">
        <f t="shared" ref="H188:H208" si="46">$C$7*(1-$D$184)/($C$16*10^-6)/(D188*10^3)</f>
        <v>#DIV/0!</v>
      </c>
    </row>
    <row r="189" spans="2:37" hidden="1">
      <c r="B189" s="3">
        <f>(B$208-B$188)/20+B188</f>
        <v>0.6</v>
      </c>
      <c r="C189" s="3">
        <f t="shared" si="44"/>
        <v>-646.79024776382141</v>
      </c>
      <c r="D189" s="3">
        <f t="shared" si="44"/>
        <v>1.4367001324659521</v>
      </c>
      <c r="E189" s="52">
        <f>$C$184/$C$183*10^3</f>
        <v>4.9816587772124992</v>
      </c>
      <c r="G189" s="3">
        <f t="shared" si="45"/>
        <v>0.1210813335691082</v>
      </c>
      <c r="H189" s="3">
        <f t="shared" si="46"/>
        <v>1699.4354165376351</v>
      </c>
    </row>
    <row r="190" spans="2:37" hidden="1">
      <c r="B190" s="3">
        <f t="shared" ref="B190:B207" si="47">(B$208-B$188)/20+B189</f>
        <v>1.2</v>
      </c>
      <c r="C190" s="3">
        <f t="shared" si="44"/>
        <v>-1293.5804955276428</v>
      </c>
      <c r="D190" s="3">
        <f t="shared" si="44"/>
        <v>2.8734002649319041</v>
      </c>
      <c r="E190" s="52">
        <f t="shared" ref="E190:E208" si="48">$C$184/$C$183*10^3</f>
        <v>4.9816587772124992</v>
      </c>
      <c r="G190" s="3">
        <f t="shared" si="45"/>
        <v>6.0540666784554102E-2</v>
      </c>
      <c r="H190" s="3">
        <f t="shared" si="46"/>
        <v>849.71770826881755</v>
      </c>
    </row>
    <row r="191" spans="2:37" hidden="1">
      <c r="B191" s="3">
        <f t="shared" si="47"/>
        <v>1.7999999999999998</v>
      </c>
      <c r="C191" s="3">
        <f t="shared" si="44"/>
        <v>-1940.3707432914644</v>
      </c>
      <c r="D191" s="3">
        <f t="shared" si="44"/>
        <v>4.3101003973978571</v>
      </c>
      <c r="E191" s="52">
        <f t="shared" si="48"/>
        <v>4.9816587772124992</v>
      </c>
      <c r="G191" s="3">
        <f t="shared" si="45"/>
        <v>4.0360444523036061E-2</v>
      </c>
      <c r="H191" s="3">
        <f t="shared" si="46"/>
        <v>566.47847217921162</v>
      </c>
    </row>
    <row r="192" spans="2:37" hidden="1">
      <c r="B192" s="3">
        <f t="shared" si="47"/>
        <v>2.4</v>
      </c>
      <c r="C192" s="3">
        <f t="shared" si="44"/>
        <v>-2587.1609910552856</v>
      </c>
      <c r="D192" s="3">
        <f t="shared" si="44"/>
        <v>5.7468005298638083</v>
      </c>
      <c r="E192" s="52">
        <f t="shared" si="48"/>
        <v>4.9816587772124992</v>
      </c>
      <c r="G192" s="3">
        <f t="shared" si="45"/>
        <v>3.0270333392277051E-2</v>
      </c>
      <c r="H192" s="3">
        <f t="shared" si="46"/>
        <v>424.85885413440877</v>
      </c>
    </row>
    <row r="193" spans="2:8" hidden="1">
      <c r="B193" s="3">
        <f t="shared" si="47"/>
        <v>3</v>
      </c>
      <c r="C193" s="3">
        <f t="shared" si="44"/>
        <v>-3233.9512388191074</v>
      </c>
      <c r="D193" s="3">
        <f t="shared" si="44"/>
        <v>7.1835006623297613</v>
      </c>
      <c r="E193" s="52">
        <f t="shared" si="48"/>
        <v>4.9816587772124992</v>
      </c>
      <c r="G193" s="3">
        <f t="shared" si="45"/>
        <v>2.4216266713821637E-2</v>
      </c>
      <c r="H193" s="3">
        <f t="shared" si="46"/>
        <v>339.88708330752701</v>
      </c>
    </row>
    <row r="194" spans="2:8" hidden="1">
      <c r="B194" s="3">
        <f t="shared" si="47"/>
        <v>3.6</v>
      </c>
      <c r="C194" s="3">
        <f t="shared" si="44"/>
        <v>-3880.7414865829287</v>
      </c>
      <c r="D194" s="3">
        <f t="shared" si="44"/>
        <v>8.6202007947957142</v>
      </c>
      <c r="E194" s="52">
        <f t="shared" si="48"/>
        <v>4.9816587772124992</v>
      </c>
      <c r="G194" s="3">
        <f t="shared" si="45"/>
        <v>2.0180222261518031E-2</v>
      </c>
      <c r="H194" s="3">
        <f t="shared" si="46"/>
        <v>283.23923608960581</v>
      </c>
    </row>
    <row r="195" spans="2:8" hidden="1">
      <c r="B195" s="3">
        <f t="shared" si="47"/>
        <v>4.2</v>
      </c>
      <c r="C195" s="3">
        <f t="shared" si="44"/>
        <v>-4527.5317343467505</v>
      </c>
      <c r="D195" s="3">
        <f t="shared" si="44"/>
        <v>10.056900927261667</v>
      </c>
      <c r="E195" s="52">
        <f t="shared" si="48"/>
        <v>4.9816587772124992</v>
      </c>
      <c r="G195" s="3">
        <f t="shared" si="45"/>
        <v>1.7297333367015454E-2</v>
      </c>
      <c r="H195" s="3">
        <f t="shared" si="46"/>
        <v>242.77648807680495</v>
      </c>
    </row>
    <row r="196" spans="2:8" hidden="1">
      <c r="B196" s="3">
        <f t="shared" si="47"/>
        <v>4.8</v>
      </c>
      <c r="C196" s="3">
        <f t="shared" si="44"/>
        <v>-5174.3219821105713</v>
      </c>
      <c r="D196" s="3">
        <f t="shared" si="44"/>
        <v>11.493601059727617</v>
      </c>
      <c r="E196" s="52">
        <f t="shared" si="48"/>
        <v>4.9816587772124992</v>
      </c>
      <c r="G196" s="3">
        <f t="shared" si="45"/>
        <v>1.5135166696138526E-2</v>
      </c>
      <c r="H196" s="3">
        <f t="shared" si="46"/>
        <v>212.42942706720439</v>
      </c>
    </row>
    <row r="197" spans="2:8" hidden="1">
      <c r="B197" s="3">
        <f t="shared" si="47"/>
        <v>5.3999999999999995</v>
      </c>
      <c r="C197" s="3">
        <f t="shared" si="44"/>
        <v>-5821.1122298743931</v>
      </c>
      <c r="D197" s="3">
        <f t="shared" si="44"/>
        <v>12.930301192193571</v>
      </c>
      <c r="E197" s="52">
        <f t="shared" si="48"/>
        <v>4.9816587772124992</v>
      </c>
      <c r="G197" s="3">
        <f t="shared" si="45"/>
        <v>1.3453481507678689E-2</v>
      </c>
      <c r="H197" s="3">
        <f t="shared" si="46"/>
        <v>188.82615739307053</v>
      </c>
    </row>
    <row r="198" spans="2:8" hidden="1">
      <c r="B198" s="3">
        <f t="shared" si="47"/>
        <v>5.9999999999999991</v>
      </c>
      <c r="C198" s="3">
        <f t="shared" si="44"/>
        <v>-6467.902477638213</v>
      </c>
      <c r="D198" s="3">
        <f t="shared" si="44"/>
        <v>14.367001324659523</v>
      </c>
      <c r="E198" s="52">
        <f t="shared" si="48"/>
        <v>4.9816587772124992</v>
      </c>
      <c r="G198" s="3">
        <f t="shared" si="45"/>
        <v>1.2108133356910822E-2</v>
      </c>
      <c r="H198" s="3">
        <f t="shared" si="46"/>
        <v>169.9435416537635</v>
      </c>
    </row>
    <row r="199" spans="2:8" hidden="1">
      <c r="B199" s="3">
        <f t="shared" si="47"/>
        <v>6.5999999999999988</v>
      </c>
      <c r="C199" s="3">
        <f t="shared" si="44"/>
        <v>-7114.6927254020338</v>
      </c>
      <c r="D199" s="3">
        <f t="shared" si="44"/>
        <v>15.803701457125474</v>
      </c>
      <c r="E199" s="52">
        <f t="shared" si="48"/>
        <v>4.9816587772124992</v>
      </c>
      <c r="G199" s="3">
        <f t="shared" si="45"/>
        <v>1.100739396082802E-2</v>
      </c>
      <c r="H199" s="3">
        <f t="shared" si="46"/>
        <v>154.49412877614864</v>
      </c>
    </row>
    <row r="200" spans="2:8" hidden="1">
      <c r="B200" s="3">
        <f t="shared" si="47"/>
        <v>7.1999999999999984</v>
      </c>
      <c r="C200" s="3">
        <f t="shared" si="44"/>
        <v>-7761.4829731658565</v>
      </c>
      <c r="D200" s="3">
        <f t="shared" si="44"/>
        <v>17.240401589591425</v>
      </c>
      <c r="E200" s="52">
        <f t="shared" si="48"/>
        <v>4.9816587772124992</v>
      </c>
      <c r="G200" s="3">
        <f t="shared" si="45"/>
        <v>1.0090111130759017E-2</v>
      </c>
      <c r="H200" s="3">
        <f t="shared" si="46"/>
        <v>141.61961804480293</v>
      </c>
    </row>
    <row r="201" spans="2:8" hidden="1">
      <c r="B201" s="3">
        <f t="shared" si="47"/>
        <v>7.799999999999998</v>
      </c>
      <c r="C201" s="3">
        <f t="shared" si="44"/>
        <v>-8408.2732209296773</v>
      </c>
      <c r="D201" s="3">
        <f t="shared" si="44"/>
        <v>18.677101722057376</v>
      </c>
      <c r="E201" s="52">
        <f t="shared" si="48"/>
        <v>4.9816587772124992</v>
      </c>
      <c r="G201" s="3">
        <f t="shared" si="45"/>
        <v>9.3139487360852473E-3</v>
      </c>
      <c r="H201" s="3">
        <f t="shared" si="46"/>
        <v>130.72580127212578</v>
      </c>
    </row>
    <row r="202" spans="2:8" hidden="1">
      <c r="B202" s="3">
        <f t="shared" si="47"/>
        <v>8.3999999999999986</v>
      </c>
      <c r="C202" s="3">
        <f t="shared" si="44"/>
        <v>-9055.0634686934991</v>
      </c>
      <c r="D202" s="3">
        <f t="shared" si="44"/>
        <v>20.113801854523331</v>
      </c>
      <c r="E202" s="52">
        <f t="shared" si="48"/>
        <v>4.9816587772124992</v>
      </c>
      <c r="G202" s="3">
        <f t="shared" si="45"/>
        <v>8.6486666835077289E-3</v>
      </c>
      <c r="H202" s="3">
        <f t="shared" si="46"/>
        <v>121.38824403840249</v>
      </c>
    </row>
    <row r="203" spans="2:8" hidden="1">
      <c r="B203" s="3">
        <f t="shared" si="47"/>
        <v>8.9999999999999982</v>
      </c>
      <c r="C203" s="3">
        <f t="shared" si="44"/>
        <v>-9701.853716457319</v>
      </c>
      <c r="D203" s="3">
        <f t="shared" si="44"/>
        <v>21.550501986989282</v>
      </c>
      <c r="E203" s="52">
        <f t="shared" si="48"/>
        <v>4.9816587772124992</v>
      </c>
      <c r="G203" s="3">
        <f t="shared" si="45"/>
        <v>8.0720889046072154E-3</v>
      </c>
      <c r="H203" s="3">
        <f t="shared" si="46"/>
        <v>113.29569443584234</v>
      </c>
    </row>
    <row r="204" spans="2:8" hidden="1">
      <c r="B204" s="3">
        <f t="shared" si="47"/>
        <v>9.5999999999999979</v>
      </c>
      <c r="C204" s="3">
        <f t="shared" si="44"/>
        <v>-10348.643964221141</v>
      </c>
      <c r="D204" s="3">
        <f t="shared" si="44"/>
        <v>22.987202119455233</v>
      </c>
      <c r="E204" s="52">
        <f t="shared" si="48"/>
        <v>4.9816587772124992</v>
      </c>
      <c r="G204" s="3">
        <f t="shared" si="45"/>
        <v>7.5675833480692636E-3</v>
      </c>
      <c r="H204" s="3">
        <f t="shared" si="46"/>
        <v>106.21471353360219</v>
      </c>
    </row>
    <row r="205" spans="2:8" hidden="1">
      <c r="B205" s="3">
        <f t="shared" si="47"/>
        <v>10.199999999999998</v>
      </c>
      <c r="C205" s="3">
        <f t="shared" si="44"/>
        <v>-10995.434211984963</v>
      </c>
      <c r="D205" s="3">
        <f t="shared" si="44"/>
        <v>24.423902251921184</v>
      </c>
      <c r="E205" s="52">
        <f t="shared" si="48"/>
        <v>4.9816587772124992</v>
      </c>
      <c r="G205" s="3">
        <f t="shared" si="45"/>
        <v>7.1224313864181304E-3</v>
      </c>
      <c r="H205" s="3">
        <f t="shared" si="46"/>
        <v>99.966789208096188</v>
      </c>
    </row>
    <row r="206" spans="2:8" hidden="1">
      <c r="B206" s="3">
        <f t="shared" si="47"/>
        <v>10.799999999999997</v>
      </c>
      <c r="C206" s="3">
        <f t="shared" si="44"/>
        <v>-11642.224459748782</v>
      </c>
      <c r="D206" s="3">
        <f t="shared" si="44"/>
        <v>25.860602384387139</v>
      </c>
      <c r="E206" s="52">
        <f t="shared" si="48"/>
        <v>4.9816587772124992</v>
      </c>
      <c r="G206" s="3">
        <f t="shared" si="45"/>
        <v>6.7267407538393461E-3</v>
      </c>
      <c r="H206" s="3">
        <f t="shared" si="46"/>
        <v>94.413078696535266</v>
      </c>
    </row>
    <row r="207" spans="2:8" hidden="1">
      <c r="B207" s="3">
        <f t="shared" si="47"/>
        <v>11.399999999999997</v>
      </c>
      <c r="C207" s="3">
        <f t="shared" si="44"/>
        <v>-12289.014707512604</v>
      </c>
      <c r="D207" s="3">
        <f t="shared" si="44"/>
        <v>27.297302516853087</v>
      </c>
      <c r="E207" s="52">
        <f t="shared" si="48"/>
        <v>4.9816587772124992</v>
      </c>
      <c r="G207" s="3">
        <f t="shared" si="45"/>
        <v>6.3727017667951696E-3</v>
      </c>
      <c r="H207" s="3">
        <f t="shared" si="46"/>
        <v>89.443969291454493</v>
      </c>
    </row>
    <row r="208" spans="2:8" hidden="1">
      <c r="B208" s="3">
        <f>C8</f>
        <v>12</v>
      </c>
      <c r="C208" s="3">
        <f t="shared" si="44"/>
        <v>-12935.80495527643</v>
      </c>
      <c r="D208" s="3">
        <f t="shared" si="44"/>
        <v>28.734002649319045</v>
      </c>
      <c r="E208" s="52">
        <f t="shared" si="48"/>
        <v>4.9816587772124992</v>
      </c>
      <c r="G208" s="3">
        <f t="shared" si="45"/>
        <v>6.0540666784554093E-3</v>
      </c>
      <c r="H208" s="3">
        <f t="shared" si="46"/>
        <v>84.971770826881752</v>
      </c>
    </row>
    <row r="209" spans="2:7" hidden="1">
      <c r="B209" s="58"/>
      <c r="C209" s="59"/>
      <c r="D209" s="58"/>
    </row>
    <row r="210" spans="2:7" hidden="1">
      <c r="B210" s="58"/>
      <c r="C210" s="60"/>
      <c r="D210" s="58"/>
    </row>
    <row r="211" spans="2:7" hidden="1">
      <c r="C211" s="60"/>
    </row>
    <row r="212" spans="2:7" hidden="1">
      <c r="C212" s="60"/>
    </row>
    <row r="213" spans="2:7" hidden="1">
      <c r="B213" s="58"/>
      <c r="C213" s="60"/>
      <c r="D213" s="58"/>
    </row>
    <row r="214" spans="2:7" hidden="1">
      <c r="B214" s="58"/>
      <c r="C214" s="61"/>
      <c r="D214" s="58"/>
    </row>
    <row r="215" spans="2:7" hidden="1">
      <c r="B215" s="62"/>
      <c r="C215" s="63" t="s">
        <v>99</v>
      </c>
      <c r="D215" s="62"/>
      <c r="G215" s="63" t="s">
        <v>100</v>
      </c>
    </row>
    <row r="216" spans="2:7" hidden="1">
      <c r="B216" s="64" t="s">
        <v>73</v>
      </c>
      <c r="C216" s="65">
        <f>D108*10^3</f>
        <v>400000</v>
      </c>
      <c r="D216" s="63"/>
      <c r="E216" s="3" t="s">
        <v>93</v>
      </c>
      <c r="G216" s="65">
        <v>300000</v>
      </c>
    </row>
    <row r="217" spans="2:7" hidden="1">
      <c r="B217" s="62" t="s">
        <v>74</v>
      </c>
      <c r="C217" s="63">
        <v>8.0000000000000002E-8</v>
      </c>
      <c r="D217" s="62"/>
      <c r="E217" s="3" t="s">
        <v>93</v>
      </c>
      <c r="G217" s="63">
        <v>8.0000000000000002E-8</v>
      </c>
    </row>
    <row r="218" spans="2:7" hidden="1">
      <c r="B218" s="62"/>
      <c r="C218" s="63"/>
      <c r="D218" s="62"/>
      <c r="G218" s="63"/>
    </row>
    <row r="219" spans="2:7" hidden="1">
      <c r="B219" s="62" t="s">
        <v>75</v>
      </c>
      <c r="C219" s="63">
        <v>580000</v>
      </c>
      <c r="D219" s="62"/>
      <c r="E219" s="3" t="s">
        <v>93</v>
      </c>
      <c r="G219" s="63">
        <v>580000</v>
      </c>
    </row>
    <row r="220" spans="2:7" hidden="1">
      <c r="B220" s="62" t="s">
        <v>76</v>
      </c>
      <c r="C220" s="63">
        <v>4000</v>
      </c>
      <c r="D220" s="62"/>
      <c r="E220" s="3" t="s">
        <v>93</v>
      </c>
      <c r="G220" s="63">
        <v>4000</v>
      </c>
    </row>
    <row r="221" spans="2:7" hidden="1">
      <c r="B221" s="62" t="s">
        <v>77</v>
      </c>
      <c r="C221" s="63">
        <v>6.0000000000000003E-12</v>
      </c>
      <c r="D221" s="62"/>
      <c r="E221" s="3" t="s">
        <v>93</v>
      </c>
      <c r="G221" s="63">
        <v>6.0000000000000003E-12</v>
      </c>
    </row>
    <row r="222" spans="2:7" hidden="1">
      <c r="B222" s="66" t="s">
        <v>78</v>
      </c>
      <c r="C222" s="66">
        <v>0.5</v>
      </c>
      <c r="D222" s="66"/>
      <c r="E222" s="3" t="s">
        <v>93</v>
      </c>
      <c r="G222" s="66">
        <v>0.5</v>
      </c>
    </row>
    <row r="223" spans="2:7" hidden="1">
      <c r="B223" s="66" t="s">
        <v>79</v>
      </c>
      <c r="C223" s="66">
        <v>0.4</v>
      </c>
      <c r="D223" s="66"/>
      <c r="E223" s="3" t="s">
        <v>93</v>
      </c>
      <c r="G223" s="66">
        <v>0.4</v>
      </c>
    </row>
    <row r="224" spans="2:7" hidden="1">
      <c r="B224" s="62" t="s">
        <v>80</v>
      </c>
      <c r="C224" s="63">
        <v>8.0000000000000002E-8</v>
      </c>
      <c r="D224" s="62"/>
      <c r="E224" s="3" t="s">
        <v>93</v>
      </c>
      <c r="G224" s="63">
        <v>8.0000000000000002E-8</v>
      </c>
    </row>
    <row r="225" spans="2:19" hidden="1">
      <c r="B225" s="62"/>
      <c r="C225" s="62"/>
      <c r="D225" s="62"/>
      <c r="G225" s="62"/>
    </row>
    <row r="226" spans="2:19" hidden="1">
      <c r="B226" s="62" t="s">
        <v>81</v>
      </c>
      <c r="C226" s="67">
        <f>-(C219+C220)*C221*LN((C219+C220)/C219*(1-C223*C7/C222/C6))*C232+C224</f>
        <v>2.4847051516577302E-6</v>
      </c>
      <c r="D226" s="62"/>
      <c r="E226" s="3" t="s">
        <v>101</v>
      </c>
      <c r="G226" s="67">
        <f>-(G219+G220)*G221*LN((G219+G220)/G219*(1-G223*C7/G222/D6))*G232+G224</f>
        <v>8.8422370931274497E-7</v>
      </c>
    </row>
    <row r="227" spans="2:19" hidden="1">
      <c r="B227" s="62" t="s">
        <v>82</v>
      </c>
      <c r="C227" s="67">
        <f>1/(C226*C6/C7)</f>
        <v>251538.89972941711</v>
      </c>
      <c r="D227" s="62"/>
      <c r="E227" s="3" t="s">
        <v>101</v>
      </c>
      <c r="G227" s="67">
        <f>1/(G226*D6/C7)</f>
        <v>297614.61038109829</v>
      </c>
    </row>
    <row r="228" spans="2:19" hidden="1">
      <c r="B228" s="62" t="s">
        <v>83</v>
      </c>
      <c r="C228" s="67">
        <f>C226/2+C217</f>
        <v>1.3223525758288652E-6</v>
      </c>
      <c r="D228" s="62"/>
      <c r="E228" s="3" t="s">
        <v>91</v>
      </c>
      <c r="G228" s="67">
        <f>G226/2+G217</f>
        <v>5.2211185465637246E-7</v>
      </c>
    </row>
    <row r="229" spans="2:19" hidden="1">
      <c r="B229" s="62" t="s">
        <v>84</v>
      </c>
      <c r="C229" s="63">
        <f>0.01*C216</f>
        <v>4000</v>
      </c>
      <c r="D229" s="62"/>
      <c r="E229" s="3" t="s">
        <v>93</v>
      </c>
      <c r="G229" s="63">
        <f>0.01*G216</f>
        <v>3000</v>
      </c>
    </row>
    <row r="230" spans="2:19" hidden="1">
      <c r="B230" s="62" t="s">
        <v>85</v>
      </c>
      <c r="C230" s="63">
        <f>-2*(C24*10^-3)/(C16*10^-6)</f>
        <v>-33333.333333333336</v>
      </c>
      <c r="D230" s="62"/>
      <c r="E230" s="3" t="s">
        <v>94</v>
      </c>
      <c r="G230" s="63">
        <f>-2*(C24*10^-3)/(C16*10^-6)</f>
        <v>-33333.333333333336</v>
      </c>
    </row>
    <row r="231" spans="2:19" hidden="1">
      <c r="B231" s="62" t="s">
        <v>86</v>
      </c>
      <c r="C231" s="67">
        <f>-C227*LN(C229/(C229-C230))</f>
        <v>561835.32984207897</v>
      </c>
      <c r="D231" s="62"/>
      <c r="E231" s="3" t="s">
        <v>92</v>
      </c>
      <c r="G231" s="67">
        <f>-G227*LN(G229/(G229-G230))</f>
        <v>742287.53562812484</v>
      </c>
    </row>
    <row r="232" spans="2:19" hidden="1">
      <c r="B232" s="62" t="s">
        <v>87</v>
      </c>
      <c r="C232" s="62">
        <v>1</v>
      </c>
      <c r="D232" s="62"/>
      <c r="E232" s="3" t="s">
        <v>93</v>
      </c>
      <c r="G232" s="62">
        <v>1</v>
      </c>
    </row>
    <row r="233" spans="2:19" hidden="1">
      <c r="B233" s="58"/>
      <c r="C233" s="58"/>
      <c r="D233" s="58"/>
    </row>
    <row r="234" spans="2:19" hidden="1">
      <c r="B234" s="58"/>
      <c r="C234" s="63" t="s">
        <v>99</v>
      </c>
      <c r="D234" s="58"/>
      <c r="F234" s="58"/>
      <c r="G234" s="63" t="s">
        <v>100</v>
      </c>
      <c r="H234" s="58"/>
    </row>
    <row r="235" spans="2:19" hidden="1">
      <c r="B235" s="58" t="s">
        <v>88</v>
      </c>
      <c r="C235" s="58" t="s">
        <v>89</v>
      </c>
      <c r="D235" s="58" t="s">
        <v>90</v>
      </c>
      <c r="F235" s="58" t="s">
        <v>88</v>
      </c>
      <c r="G235" s="58" t="s">
        <v>89</v>
      </c>
      <c r="H235" s="58" t="s">
        <v>90</v>
      </c>
    </row>
    <row r="236" spans="2:19" hidden="1">
      <c r="B236" s="58">
        <v>100</v>
      </c>
      <c r="C236" s="61">
        <f t="shared" ref="C236:C267" si="49">20*LOG10($C$231/(2*PI()*B236*($C$23*10^-6)*($C$24*10^-3)*SQRT((2*PI()*B236)^2+$C$231^2)))</f>
        <v>45.707318230265386</v>
      </c>
      <c r="D236" s="61">
        <f>DEGREES(-2*PI()*B236*$C$228)+DEGREES(ATAN($C$231/(2*PI()*B236)))</f>
        <v>89.888319619822511</v>
      </c>
      <c r="F236" s="58">
        <v>100</v>
      </c>
      <c r="G236" s="61">
        <f t="shared" ref="G236:G267" si="50">20*LOG10($G$231/(2*PI()*F236*($C$23*10^-6)*($C$24*10^-3)*SQRT((2*PI()*F236)^2+$C$231^2)))</f>
        <v>48.126580681967837</v>
      </c>
      <c r="H236" s="61">
        <f>DEGREES(-2*PI()*F236*$G$228)+DEGREES(ATAN($G$231/(2*PI()*F236)))</f>
        <v>89.932705258550925</v>
      </c>
    </row>
    <row r="237" spans="2:19" hidden="1">
      <c r="B237" s="58">
        <v>150</v>
      </c>
      <c r="C237" s="61">
        <f t="shared" si="49"/>
        <v>42.185486259694052</v>
      </c>
      <c r="D237" s="61">
        <f t="shared" ref="D237:D300" si="51">DEGREES(-2*PI()*B237*$C$228)+DEGREES(ATAN($C$231/(2*PI()*B237)))</f>
        <v>89.832479479819497</v>
      </c>
      <c r="F237" s="58">
        <v>150</v>
      </c>
      <c r="G237" s="61">
        <f t="shared" si="50"/>
        <v>44.60474871139651</v>
      </c>
      <c r="H237" s="61">
        <f t="shared" ref="H237:H300" si="52">DEGREES(-2*PI()*F237*$G$228)+DEGREES(ATAN($G$231/(2*PI()*F237)))</f>
        <v>89.899057909544666</v>
      </c>
    </row>
    <row r="238" spans="2:19" hidden="1">
      <c r="B238" s="58">
        <v>200</v>
      </c>
      <c r="C238" s="61">
        <f t="shared" si="49"/>
        <v>39.686702022305091</v>
      </c>
      <c r="D238" s="61">
        <f t="shared" si="51"/>
        <v>89.776639399919162</v>
      </c>
      <c r="F238" s="58">
        <v>200</v>
      </c>
      <c r="G238" s="61">
        <f t="shared" si="50"/>
        <v>42.105964474007543</v>
      </c>
      <c r="H238" s="61">
        <f t="shared" si="52"/>
        <v>89.865410586600248</v>
      </c>
    </row>
    <row r="239" spans="2:19" hidden="1">
      <c r="B239" s="58">
        <v>250</v>
      </c>
      <c r="C239" s="61">
        <f t="shared" si="49"/>
        <v>37.748489541173583</v>
      </c>
      <c r="D239" s="61">
        <f t="shared" si="51"/>
        <v>89.720799400155386</v>
      </c>
      <c r="F239" s="58">
        <v>250</v>
      </c>
      <c r="G239" s="61">
        <f t="shared" si="50"/>
        <v>40.167751992876035</v>
      </c>
      <c r="H239" s="61">
        <f t="shared" si="52"/>
        <v>89.831763298404908</v>
      </c>
      <c r="K239" s="3" t="str">
        <f>"fo="&amp;TEXT(B310*10^-3,"##.#")&amp;"kHz"</f>
        <v>fo=27.9kHz</v>
      </c>
      <c r="S239" s="3" t="str">
        <f>"fo="&amp;TEXT(F310*10^-3,"##.#")&amp;"kHz"</f>
        <v>fo=39.3kHz</v>
      </c>
    </row>
    <row r="240" spans="2:19" hidden="1">
      <c r="B240" s="58">
        <v>300</v>
      </c>
      <c r="C240" s="61">
        <f t="shared" si="49"/>
        <v>36.164849683526207</v>
      </c>
      <c r="D240" s="61">
        <f t="shared" si="51"/>
        <v>89.664959500561707</v>
      </c>
      <c r="F240" s="58">
        <v>300</v>
      </c>
      <c r="G240" s="61">
        <f t="shared" si="50"/>
        <v>38.584112135228658</v>
      </c>
      <c r="H240" s="61">
        <f t="shared" si="52"/>
        <v>89.798116053645771</v>
      </c>
      <c r="K240" s="3" t="str">
        <f>"Phase margin="&amp;TEXT(D310,"##.#")&amp;"deg."</f>
        <v>Phase margin=59.4deg.</v>
      </c>
      <c r="S240" s="3" t="str">
        <f>"Phase margin="&amp;TEXT(H310,"##.#")&amp;"deg."</f>
        <v>Phase margin=64.2deg.</v>
      </c>
    </row>
    <row r="241" spans="2:8" hidden="1">
      <c r="B241" s="58">
        <v>350</v>
      </c>
      <c r="C241" s="61">
        <f t="shared" si="49"/>
        <v>34.825896238522589</v>
      </c>
      <c r="D241" s="61">
        <f t="shared" si="51"/>
        <v>89.609119721171353</v>
      </c>
      <c r="F241" s="58">
        <v>350</v>
      </c>
      <c r="G241" s="61">
        <f t="shared" si="50"/>
        <v>37.245158690225047</v>
      </c>
      <c r="H241" s="61">
        <f t="shared" si="52"/>
        <v>89.764468861009874</v>
      </c>
    </row>
    <row r="242" spans="2:8" hidden="1">
      <c r="B242" s="58">
        <v>400</v>
      </c>
      <c r="C242" s="61">
        <f t="shared" si="49"/>
        <v>33.666036930914146</v>
      </c>
      <c r="D242" s="61">
        <f t="shared" si="51"/>
        <v>89.553280082017068</v>
      </c>
      <c r="F242" s="58">
        <v>400</v>
      </c>
      <c r="G242" s="61">
        <f t="shared" si="50"/>
        <v>36.085299382616597</v>
      </c>
      <c r="H242" s="61">
        <f t="shared" si="52"/>
        <v>89.730821729184115</v>
      </c>
    </row>
    <row r="243" spans="2:8" hidden="1">
      <c r="B243" s="58">
        <v>450</v>
      </c>
      <c r="C243" s="61">
        <f t="shared" si="49"/>
        <v>32.64296339828666</v>
      </c>
      <c r="D243" s="61">
        <f t="shared" si="51"/>
        <v>89.497440603131039</v>
      </c>
      <c r="F243" s="58">
        <v>450</v>
      </c>
      <c r="G243" s="61">
        <f t="shared" si="50"/>
        <v>35.062225849989112</v>
      </c>
      <c r="H243" s="61">
        <f t="shared" si="52"/>
        <v>89.697174666855304</v>
      </c>
    </row>
    <row r="244" spans="2:8" hidden="1">
      <c r="B244" s="58">
        <v>500</v>
      </c>
      <c r="C244" s="61">
        <f t="shared" si="49"/>
        <v>31.727787787811451</v>
      </c>
      <c r="D244" s="61">
        <f t="shared" si="51"/>
        <v>89.441601304544932</v>
      </c>
      <c r="F244" s="58">
        <v>500</v>
      </c>
      <c r="G244" s="61">
        <f t="shared" si="50"/>
        <v>34.147050239513902</v>
      </c>
      <c r="H244" s="61">
        <f t="shared" si="52"/>
        <v>89.663527682710068</v>
      </c>
    </row>
    <row r="245" spans="2:8" hidden="1">
      <c r="B245" s="58">
        <v>550</v>
      </c>
      <c r="C245" s="61">
        <f t="shared" si="49"/>
        <v>30.899905569851789</v>
      </c>
      <c r="D245" s="61">
        <f t="shared" si="51"/>
        <v>89.385762206289655</v>
      </c>
      <c r="F245" s="58">
        <v>550</v>
      </c>
      <c r="G245" s="61">
        <f t="shared" si="50"/>
        <v>33.319168021554248</v>
      </c>
      <c r="H245" s="61">
        <f t="shared" si="52"/>
        <v>89.629880785434892</v>
      </c>
    </row>
    <row r="246" spans="2:8" hidden="1">
      <c r="B246" s="58">
        <v>600</v>
      </c>
      <c r="C246" s="61">
        <f t="shared" si="49"/>
        <v>30.144103121788675</v>
      </c>
      <c r="D246" s="61">
        <f t="shared" si="51"/>
        <v>89.329923328395424</v>
      </c>
      <c r="F246" s="58">
        <v>600</v>
      </c>
      <c r="G246" s="61">
        <f t="shared" si="50"/>
        <v>32.563365573491126</v>
      </c>
      <c r="H246" s="61">
        <f t="shared" si="52"/>
        <v>89.596233983716047</v>
      </c>
    </row>
    <row r="247" spans="2:8" hidden="1">
      <c r="B247" s="58">
        <v>650</v>
      </c>
      <c r="C247" s="61">
        <f t="shared" si="49"/>
        <v>29.448827050907937</v>
      </c>
      <c r="D247" s="61">
        <f t="shared" si="51"/>
        <v>89.274084690891584</v>
      </c>
      <c r="F247" s="58">
        <v>650</v>
      </c>
      <c r="G247" s="61">
        <f t="shared" si="50"/>
        <v>31.868089502610388</v>
      </c>
      <c r="H247" s="61">
        <f t="shared" si="52"/>
        <v>89.562587286239633</v>
      </c>
    </row>
    <row r="248" spans="2:8" hidden="1">
      <c r="B248" s="58">
        <v>700</v>
      </c>
      <c r="C248" s="61">
        <f t="shared" si="49"/>
        <v>28.805096722425706</v>
      </c>
      <c r="D248" s="61">
        <f t="shared" si="51"/>
        <v>89.218246313806603</v>
      </c>
      <c r="F248" s="58">
        <v>700</v>
      </c>
      <c r="G248" s="61">
        <f t="shared" si="50"/>
        <v>31.224359174128157</v>
      </c>
      <c r="H248" s="61">
        <f t="shared" si="52"/>
        <v>89.528940701691511</v>
      </c>
    </row>
    <row r="249" spans="2:8" hidden="1">
      <c r="B249" s="58">
        <v>750</v>
      </c>
      <c r="C249" s="61">
        <f t="shared" si="49"/>
        <v>28.2057928785337</v>
      </c>
      <c r="D249" s="61">
        <f t="shared" si="51"/>
        <v>89.162408217167965</v>
      </c>
      <c r="F249" s="58">
        <v>750</v>
      </c>
      <c r="G249" s="61">
        <f t="shared" si="50"/>
        <v>30.625055330236151</v>
      </c>
      <c r="H249" s="61">
        <f t="shared" si="52"/>
        <v>89.495294238757282</v>
      </c>
    </row>
    <row r="250" spans="2:8" hidden="1">
      <c r="B250" s="58">
        <v>800</v>
      </c>
      <c r="C250" s="61">
        <f t="shared" si="49"/>
        <v>27.645176314970605</v>
      </c>
      <c r="D250" s="61">
        <f t="shared" si="51"/>
        <v>89.106570421002104</v>
      </c>
      <c r="F250" s="58">
        <v>800</v>
      </c>
      <c r="G250" s="61">
        <f t="shared" si="50"/>
        <v>30.064438766673057</v>
      </c>
      <c r="H250" s="61">
        <f t="shared" si="52"/>
        <v>89.461647906122309</v>
      </c>
    </row>
    <row r="251" spans="2:8" hidden="1">
      <c r="B251" s="58">
        <v>850</v>
      </c>
      <c r="C251" s="61">
        <f t="shared" si="49"/>
        <v>27.118552733829272</v>
      </c>
      <c r="D251" s="61">
        <f t="shared" si="51"/>
        <v>89.050732945334317</v>
      </c>
      <c r="F251" s="58">
        <v>850</v>
      </c>
      <c r="G251" s="61">
        <f t="shared" si="50"/>
        <v>29.537815185531727</v>
      </c>
      <c r="H251" s="61">
        <f t="shared" si="52"/>
        <v>89.428001712471641</v>
      </c>
    </row>
    <row r="252" spans="2:8" hidden="1">
      <c r="B252" s="58">
        <v>900</v>
      </c>
      <c r="C252" s="61">
        <f t="shared" si="49"/>
        <v>26.62203353758219</v>
      </c>
      <c r="D252" s="61">
        <f t="shared" si="51"/>
        <v>88.994895810188723</v>
      </c>
      <c r="F252" s="58">
        <v>900</v>
      </c>
      <c r="G252" s="61">
        <f t="shared" si="50"/>
        <v>29.041295989284642</v>
      </c>
      <c r="H252" s="61">
        <f t="shared" si="52"/>
        <v>89.394355666490085</v>
      </c>
    </row>
    <row r="253" spans="2:8" hidden="1">
      <c r="B253" s="58">
        <v>950</v>
      </c>
      <c r="C253" s="61">
        <f t="shared" si="49"/>
        <v>26.152361383882337</v>
      </c>
      <c r="D253" s="61">
        <f t="shared" si="51"/>
        <v>88.939059035588144</v>
      </c>
      <c r="F253" s="58">
        <v>950</v>
      </c>
      <c r="G253" s="61">
        <f t="shared" si="50"/>
        <v>28.571623835584788</v>
      </c>
      <c r="H253" s="61">
        <f t="shared" si="52"/>
        <v>89.360709776862109</v>
      </c>
    </row>
    <row r="254" spans="2:8" hidden="1">
      <c r="B254" s="58">
        <v>1000</v>
      </c>
      <c r="C254" s="61">
        <f t="shared" si="49"/>
        <v>25.706780538081158</v>
      </c>
      <c r="D254" s="61">
        <f t="shared" si="51"/>
        <v>88.883222641554028</v>
      </c>
      <c r="F254" s="58">
        <v>1000</v>
      </c>
      <c r="G254" s="61">
        <f t="shared" si="50"/>
        <v>28.12604298978361</v>
      </c>
      <c r="H254" s="61">
        <f t="shared" si="52"/>
        <v>89.327064052271766</v>
      </c>
    </row>
    <row r="255" spans="2:8" hidden="1">
      <c r="B255" s="58">
        <v>1500</v>
      </c>
      <c r="C255" s="61">
        <f t="shared" si="49"/>
        <v>22.184276547771983</v>
      </c>
      <c r="D255" s="61">
        <f t="shared" si="51"/>
        <v>88.324884035976993</v>
      </c>
      <c r="F255" s="58">
        <v>1500</v>
      </c>
      <c r="G255" s="61">
        <f t="shared" si="50"/>
        <v>24.603538999474438</v>
      </c>
      <c r="H255" s="61">
        <f t="shared" si="52"/>
        <v>88.99061779366977</v>
      </c>
    </row>
    <row r="256" spans="2:8" hidden="1">
      <c r="B256" s="58">
        <v>2000</v>
      </c>
      <c r="C256" s="61">
        <f t="shared" si="49"/>
        <v>19.684551660943185</v>
      </c>
      <c r="D256" s="61">
        <f t="shared" si="51"/>
        <v>87.766605497741381</v>
      </c>
      <c r="F256" s="58">
        <v>2000</v>
      </c>
      <c r="G256" s="61">
        <f t="shared" si="50"/>
        <v>22.103814112645637</v>
      </c>
      <c r="H256" s="61">
        <f t="shared" si="52"/>
        <v>88.654197588155725</v>
      </c>
    </row>
    <row r="257" spans="2:8" hidden="1">
      <c r="B257" s="58">
        <v>2500</v>
      </c>
      <c r="C257" s="61">
        <f t="shared" si="49"/>
        <v>17.745130078729332</v>
      </c>
      <c r="D257" s="61">
        <f t="shared" si="51"/>
        <v>87.208407014259407</v>
      </c>
      <c r="F257" s="58">
        <v>2500</v>
      </c>
      <c r="G257" s="61">
        <f t="shared" si="50"/>
        <v>20.164392530431783</v>
      </c>
      <c r="H257" s="61">
        <f t="shared" si="52"/>
        <v>88.317812111384285</v>
      </c>
    </row>
    <row r="258" spans="2:8" hidden="1">
      <c r="B258" s="58">
        <v>3000</v>
      </c>
      <c r="C258" s="61">
        <f t="shared" si="49"/>
        <v>16.160012897100039</v>
      </c>
      <c r="D258" s="61">
        <f t="shared" si="51"/>
        <v>86.650308542955486</v>
      </c>
      <c r="F258" s="58">
        <v>3000</v>
      </c>
      <c r="G258" s="61">
        <f t="shared" si="50"/>
        <v>18.57927534880249</v>
      </c>
      <c r="H258" s="61">
        <f t="shared" si="52"/>
        <v>87.981470031552121</v>
      </c>
    </row>
    <row r="259" spans="2:8" hidden="1">
      <c r="B259" s="58">
        <v>3500</v>
      </c>
      <c r="C259" s="61">
        <f t="shared" si="49"/>
        <v>14.819314184498563</v>
      </c>
      <c r="D259" s="61">
        <f t="shared" si="51"/>
        <v>86.092330003821985</v>
      </c>
      <c r="F259" s="58">
        <v>3500</v>
      </c>
      <c r="G259" s="61">
        <f t="shared" si="50"/>
        <v>17.238576636201014</v>
      </c>
      <c r="H259" s="61">
        <f t="shared" si="52"/>
        <v>87.645180007540958</v>
      </c>
    </row>
    <row r="260" spans="2:8" hidden="1">
      <c r="B260" s="58">
        <v>4000</v>
      </c>
      <c r="C260" s="61">
        <f t="shared" si="49"/>
        <v>13.657441995326675</v>
      </c>
      <c r="D260" s="61">
        <f t="shared" si="51"/>
        <v>85.534491272009973</v>
      </c>
      <c r="F260" s="58">
        <v>4000</v>
      </c>
      <c r="G260" s="61">
        <f t="shared" si="50"/>
        <v>16.076704447029126</v>
      </c>
      <c r="H260" s="61">
        <f t="shared" si="52"/>
        <v>87.308950687065519</v>
      </c>
    </row>
    <row r="261" spans="2:8" hidden="1">
      <c r="B261" s="58">
        <v>4500</v>
      </c>
      <c r="C261" s="61">
        <f t="shared" si="49"/>
        <v>12.632088346982089</v>
      </c>
      <c r="D261" s="61">
        <f t="shared" si="51"/>
        <v>84.97681217046177</v>
      </c>
      <c r="F261" s="58">
        <v>4500</v>
      </c>
      <c r="G261" s="61">
        <f t="shared" si="50"/>
        <v>15.051350798684542</v>
      </c>
      <c r="H261" s="61">
        <f t="shared" si="52"/>
        <v>86.972790704827617</v>
      </c>
    </row>
    <row r="262" spans="2:8" hidden="1">
      <c r="B262" s="58">
        <v>5000</v>
      </c>
      <c r="C262" s="61">
        <f t="shared" si="49"/>
        <v>11.714365816373668</v>
      </c>
      <c r="D262" s="61">
        <f t="shared" si="51"/>
        <v>84.41931246259216</v>
      </c>
      <c r="F262" s="58">
        <v>5000</v>
      </c>
      <c r="G262" s="61">
        <f t="shared" si="50"/>
        <v>14.133628268076123</v>
      </c>
      <c r="H262" s="61">
        <f t="shared" si="52"/>
        <v>86.636708680677017</v>
      </c>
    </row>
    <row r="263" spans="2:8" hidden="1">
      <c r="B263" s="58">
        <v>5500</v>
      </c>
      <c r="C263" s="61">
        <f t="shared" si="49"/>
        <v>10.883670353261374</v>
      </c>
      <c r="D263" s="61">
        <f t="shared" si="51"/>
        <v>83.862011845024895</v>
      </c>
      <c r="F263" s="58">
        <v>5500</v>
      </c>
      <c r="G263" s="61">
        <f t="shared" si="50"/>
        <v>13.302932804963826</v>
      </c>
      <c r="H263" s="61">
        <f t="shared" si="52"/>
        <v>86.300713217780412</v>
      </c>
    </row>
    <row r="264" spans="2:8" hidden="1">
      <c r="B264" s="58">
        <v>6000</v>
      </c>
      <c r="C264" s="61">
        <f t="shared" si="49"/>
        <v>10.12478886378533</v>
      </c>
      <c r="D264" s="61">
        <f t="shared" si="51"/>
        <v>83.304929940391162</v>
      </c>
      <c r="F264" s="58">
        <v>6000</v>
      </c>
      <c r="G264" s="61">
        <f t="shared" si="50"/>
        <v>12.544051315487781</v>
      </c>
      <c r="H264" s="61">
        <f t="shared" si="52"/>
        <v>85.964812900799132</v>
      </c>
    </row>
    <row r="265" spans="2:8" hidden="1">
      <c r="B265" s="58">
        <v>6500</v>
      </c>
      <c r="C265" s="61">
        <f t="shared" si="49"/>
        <v>9.4261685330265141</v>
      </c>
      <c r="D265" s="61">
        <f t="shared" si="51"/>
        <v>82.748086290196568</v>
      </c>
      <c r="F265" s="58">
        <v>6500</v>
      </c>
      <c r="G265" s="61">
        <f t="shared" si="50"/>
        <v>11.845430984728969</v>
      </c>
      <c r="H265" s="61">
        <f t="shared" si="52"/>
        <v>85.629016294076905</v>
      </c>
    </row>
    <row r="266" spans="2:8" hidden="1">
      <c r="B266" s="58">
        <v>7000</v>
      </c>
      <c r="C266" s="61">
        <f t="shared" si="49"/>
        <v>8.778829352676361</v>
      </c>
      <c r="D266" s="61">
        <f t="shared" si="51"/>
        <v>82.191500347762911</v>
      </c>
      <c r="F266" s="58">
        <v>7000</v>
      </c>
      <c r="G266" s="61">
        <f t="shared" si="50"/>
        <v>11.198091804378814</v>
      </c>
      <c r="H266" s="61">
        <f t="shared" si="52"/>
        <v>85.293331939838353</v>
      </c>
    </row>
    <row r="267" spans="2:8" hidden="1">
      <c r="B267" s="58">
        <v>7500</v>
      </c>
      <c r="C267" s="61">
        <f t="shared" si="49"/>
        <v>8.1756527396972807</v>
      </c>
      <c r="D267" s="61">
        <f t="shared" si="51"/>
        <v>81.635191471251005</v>
      </c>
      <c r="F267" s="58">
        <v>7500</v>
      </c>
      <c r="G267" s="61">
        <f t="shared" si="50"/>
        <v>10.594915191399734</v>
      </c>
      <c r="H267" s="61">
        <f t="shared" si="52"/>
        <v>84.957768356399114</v>
      </c>
    </row>
    <row r="268" spans="2:8" hidden="1">
      <c r="B268" s="58">
        <v>8000</v>
      </c>
      <c r="C268" s="61">
        <f t="shared" ref="C268:C299" si="53">20*LOG10($C$231/(2*PI()*B268*($C$23*10^-6)*($C$24*10^-3)*SQRT((2*PI()*B268)^2+$C$231^2)))</f>
        <v>7.6109002124808782</v>
      </c>
      <c r="D268" s="61">
        <f t="shared" si="51"/>
        <v>81.079178916770687</v>
      </c>
      <c r="F268" s="58">
        <v>8000</v>
      </c>
      <c r="G268" s="61">
        <f t="shared" ref="G268:G299" si="54">20*LOG10($G$231/(2*PI()*F268*($C$23*10^-6)*($C$24*10^-3)*SQRT((2*PI()*F268)^2+$C$231^2)))</f>
        <v>10.030162664183331</v>
      </c>
      <c r="H268" s="61">
        <f t="shared" si="52"/>
        <v>84.622334036388878</v>
      </c>
    </row>
    <row r="269" spans="2:8" hidden="1">
      <c r="B269" s="58">
        <v>8500</v>
      </c>
      <c r="C269" s="61">
        <f t="shared" si="53"/>
        <v>7.079878243214031</v>
      </c>
      <c r="D269" s="61">
        <f t="shared" si="51"/>
        <v>80.52348183158422</v>
      </c>
      <c r="F269" s="58">
        <v>8500</v>
      </c>
      <c r="G269" s="61">
        <f t="shared" si="54"/>
        <v>9.4991406949164841</v>
      </c>
      <c r="H269" s="61">
        <f t="shared" si="52"/>
        <v>84.287037444987803</v>
      </c>
    </row>
    <row r="270" spans="2:8" hidden="1">
      <c r="B270" s="58">
        <v>9000</v>
      </c>
      <c r="C270" s="61">
        <f t="shared" si="53"/>
        <v>6.5786990514359855</v>
      </c>
      <c r="D270" s="61">
        <f t="shared" si="51"/>
        <v>79.968119247408396</v>
      </c>
      <c r="F270" s="58">
        <v>9000</v>
      </c>
      <c r="G270" s="61">
        <f t="shared" si="54"/>
        <v>8.9979615031384377</v>
      </c>
      <c r="H270" s="61">
        <f t="shared" si="52"/>
        <v>83.951887018177587</v>
      </c>
    </row>
    <row r="271" spans="2:8" hidden="1">
      <c r="B271" s="58">
        <v>9500</v>
      </c>
      <c r="C271" s="61">
        <f t="shared" si="53"/>
        <v>6.1041061583440044</v>
      </c>
      <c r="D271" s="61">
        <f t="shared" si="51"/>
        <v>79.4131100738215</v>
      </c>
      <c r="F271" s="58">
        <v>9500</v>
      </c>
      <c r="G271" s="61">
        <f t="shared" si="54"/>
        <v>8.5233686100464574</v>
      </c>
      <c r="H271" s="61">
        <f t="shared" si="52"/>
        <v>83.616891161007814</v>
      </c>
    </row>
    <row r="272" spans="2:8" hidden="1">
      <c r="B272" s="58">
        <v>10000</v>
      </c>
      <c r="C272" s="61">
        <f t="shared" si="53"/>
        <v>5.6533447387900679</v>
      </c>
      <c r="D272" s="61">
        <f t="shared" si="51"/>
        <v>78.858473091780183</v>
      </c>
      <c r="F272" s="58">
        <v>10000</v>
      </c>
      <c r="G272" s="61">
        <f t="shared" si="54"/>
        <v>8.072607190492521</v>
      </c>
      <c r="H272" s="61">
        <f t="shared" si="52"/>
        <v>83.282058245878574</v>
      </c>
    </row>
    <row r="273" spans="2:8" hidden="1">
      <c r="B273" s="58">
        <v>15000</v>
      </c>
      <c r="C273" s="61">
        <f t="shared" si="53"/>
        <v>2.0649759033755388</v>
      </c>
      <c r="D273" s="61">
        <f t="shared" si="51"/>
        <v>73.336601282505356</v>
      </c>
      <c r="F273" s="58">
        <v>15000</v>
      </c>
      <c r="G273" s="61">
        <f t="shared" si="54"/>
        <v>4.4842383550779923</v>
      </c>
      <c r="H273" s="61">
        <f t="shared" si="52"/>
        <v>79.944506143166322</v>
      </c>
    </row>
    <row r="274" spans="2:8" hidden="1">
      <c r="B274" s="58">
        <v>20000</v>
      </c>
      <c r="C274" s="61">
        <f t="shared" si="53"/>
        <v>-0.52527957151825366</v>
      </c>
      <c r="D274" s="61">
        <f t="shared" si="51"/>
        <v>67.871424513170382</v>
      </c>
      <c r="F274" s="58">
        <v>20000</v>
      </c>
      <c r="G274" s="61">
        <f t="shared" si="54"/>
        <v>1.8939828801841991</v>
      </c>
      <c r="H274" s="61">
        <f t="shared" si="52"/>
        <v>76.632152573850647</v>
      </c>
    </row>
    <row r="275" spans="2:8" hidden="1">
      <c r="B275" s="58">
        <v>25000</v>
      </c>
      <c r="C275" s="61">
        <f t="shared" si="53"/>
        <v>-2.5783355705550157</v>
      </c>
      <c r="D275" s="61">
        <f t="shared" si="51"/>
        <v>62.478735691399223</v>
      </c>
      <c r="F275" s="58">
        <v>25000</v>
      </c>
      <c r="G275" s="61">
        <f t="shared" si="54"/>
        <v>-0.15907311885256314</v>
      </c>
      <c r="H275" s="61">
        <f t="shared" si="52"/>
        <v>73.352585009348132</v>
      </c>
    </row>
    <row r="276" spans="2:8" hidden="1">
      <c r="B276" s="58">
        <v>30000</v>
      </c>
      <c r="C276" s="61">
        <f t="shared" si="53"/>
        <v>-4.2983359207121676</v>
      </c>
      <c r="D276" s="61">
        <f t="shared" si="51"/>
        <v>57.172007082207209</v>
      </c>
      <c r="F276" s="58">
        <v>30000</v>
      </c>
      <c r="G276" s="61">
        <f t="shared" si="54"/>
        <v>-1.8790734690097153</v>
      </c>
      <c r="H276" s="61">
        <f t="shared" si="52"/>
        <v>70.112748013512572</v>
      </c>
    </row>
    <row r="277" spans="2:8" hidden="1">
      <c r="B277" s="58">
        <v>35000</v>
      </c>
      <c r="C277" s="61">
        <f t="shared" si="53"/>
        <v>-5.7931087630462761</v>
      </c>
      <c r="D277" s="61">
        <f t="shared" si="51"/>
        <v>51.962174637999311</v>
      </c>
      <c r="F277" s="58">
        <v>35000</v>
      </c>
      <c r="G277" s="61">
        <f t="shared" si="54"/>
        <v>-3.3738463113438231</v>
      </c>
      <c r="H277" s="61">
        <f t="shared" si="52"/>
        <v>66.918843098153189</v>
      </c>
    </row>
    <row r="278" spans="2:8" hidden="1">
      <c r="B278" s="58">
        <v>40000</v>
      </c>
      <c r="C278" s="61">
        <f t="shared" si="53"/>
        <v>-7.1260747657590651</v>
      </c>
      <c r="D278" s="61">
        <f t="shared" si="51"/>
        <v>46.857585524938926</v>
      </c>
      <c r="F278" s="58">
        <v>40000</v>
      </c>
      <c r="G278" s="61">
        <f t="shared" si="54"/>
        <v>-4.7068123140566129</v>
      </c>
      <c r="H278" s="61">
        <f t="shared" si="52"/>
        <v>63.776260860595237</v>
      </c>
    </row>
    <row r="279" spans="2:8" hidden="1">
      <c r="B279" s="58">
        <v>45000</v>
      </c>
      <c r="C279" s="61">
        <f t="shared" si="53"/>
        <v>-8.3373385430673252</v>
      </c>
      <c r="D279" s="61">
        <f t="shared" si="51"/>
        <v>41.86408548302542</v>
      </c>
      <c r="F279" s="58">
        <v>45000</v>
      </c>
      <c r="G279" s="61">
        <f t="shared" si="54"/>
        <v>-5.9180760913648722</v>
      </c>
      <c r="H279" s="61">
        <f t="shared" si="52"/>
        <v>60.689545256532845</v>
      </c>
    </row>
    <row r="280" spans="2:8" hidden="1">
      <c r="B280" s="58">
        <v>50000</v>
      </c>
      <c r="C280" s="61">
        <f t="shared" si="53"/>
        <v>-9.4536211645271067</v>
      </c>
      <c r="D280" s="61">
        <f t="shared" si="51"/>
        <v>36.985213133367701</v>
      </c>
      <c r="F280" s="58">
        <v>50000</v>
      </c>
      <c r="G280" s="61">
        <f t="shared" si="54"/>
        <v>-7.0343587128246545</v>
      </c>
      <c r="H280" s="61">
        <f t="shared" si="52"/>
        <v>57.66238780253245</v>
      </c>
    </row>
    <row r="281" spans="2:8" hidden="1">
      <c r="B281" s="58">
        <v>55000</v>
      </c>
      <c r="C281" s="61">
        <f t="shared" si="53"/>
        <v>-10.493451908447842</v>
      </c>
      <c r="D281" s="61">
        <f t="shared" si="51"/>
        <v>32.222465388177042</v>
      </c>
      <c r="F281" s="58">
        <v>55000</v>
      </c>
      <c r="G281" s="61">
        <f t="shared" si="54"/>
        <v>-8.0741894567453869</v>
      </c>
      <c r="H281" s="61">
        <f t="shared" si="52"/>
        <v>54.697647947463906</v>
      </c>
    </row>
    <row r="282" spans="2:8" hidden="1">
      <c r="B282" s="58">
        <v>60000</v>
      </c>
      <c r="C282" s="61">
        <f t="shared" si="53"/>
        <v>-11.470100360988022</v>
      </c>
      <c r="D282" s="61">
        <f t="shared" si="51"/>
        <v>27.575600374975377</v>
      </c>
      <c r="F282" s="58">
        <v>60000</v>
      </c>
      <c r="G282" s="61">
        <f t="shared" si="54"/>
        <v>-9.0508379092855691</v>
      </c>
      <c r="H282" s="61">
        <f t="shared" si="52"/>
        <v>51.797394871080662</v>
      </c>
    </row>
    <row r="283" spans="2:8" hidden="1">
      <c r="B283" s="58">
        <v>65000</v>
      </c>
      <c r="C283" s="61">
        <f t="shared" si="53"/>
        <v>-12.393332949493294</v>
      </c>
      <c r="D283" s="61">
        <f t="shared" si="51"/>
        <v>23.042949844998628</v>
      </c>
      <c r="F283" s="58">
        <v>65000</v>
      </c>
      <c r="G283" s="61">
        <f t="shared" si="54"/>
        <v>-9.9740704977908408</v>
      </c>
      <c r="H283" s="61">
        <f t="shared" si="52"/>
        <v>48.962965544288402</v>
      </c>
    </row>
    <row r="284" spans="2:8" hidden="1">
      <c r="B284" s="58">
        <v>70000</v>
      </c>
      <c r="C284" s="61">
        <f t="shared" si="53"/>
        <v>-13.270514362765574</v>
      </c>
      <c r="D284" s="61">
        <f t="shared" si="51"/>
        <v>18.621720039011315</v>
      </c>
      <c r="F284" s="58">
        <v>70000</v>
      </c>
      <c r="G284" s="61">
        <f t="shared" si="54"/>
        <v>-10.851251911063123</v>
      </c>
      <c r="H284" s="61">
        <f t="shared" si="52"/>
        <v>46.195033938863695</v>
      </c>
    </row>
    <row r="285" spans="2:8" hidden="1">
      <c r="B285" s="58">
        <v>75000</v>
      </c>
      <c r="C285" s="61">
        <f t="shared" si="53"/>
        <v>-14.107323277733775</v>
      </c>
      <c r="D285" s="61">
        <f t="shared" si="51"/>
        <v>14.308266992551005</v>
      </c>
      <c r="F285" s="58">
        <v>75000</v>
      </c>
      <c r="G285" s="61">
        <f t="shared" si="54"/>
        <v>-11.688060826031323</v>
      </c>
      <c r="H285" s="61">
        <f t="shared" si="52"/>
        <v>43.493686688109776</v>
      </c>
    </row>
    <row r="286" spans="2:8" hidden="1">
      <c r="B286" s="58">
        <v>80000</v>
      </c>
      <c r="C286" s="61">
        <f t="shared" si="53"/>
        <v>-14.90823076091527</v>
      </c>
      <c r="D286" s="61">
        <f t="shared" si="51"/>
        <v>10.098338374832856</v>
      </c>
      <c r="F286" s="58">
        <v>80000</v>
      </c>
      <c r="G286" s="61">
        <f t="shared" si="54"/>
        <v>-12.488968309212819</v>
      </c>
      <c r="H286" s="61">
        <f t="shared" si="52"/>
        <v>40.858501147716822</v>
      </c>
    </row>
    <row r="287" spans="2:8" hidden="1">
      <c r="B287" s="58">
        <v>85000</v>
      </c>
      <c r="C287" s="61">
        <f t="shared" si="53"/>
        <v>-15.676827359708339</v>
      </c>
      <c r="D287" s="61">
        <f t="shared" si="51"/>
        <v>5.9872787546715927</v>
      </c>
      <c r="F287" s="58">
        <v>85000</v>
      </c>
      <c r="G287" s="61">
        <f t="shared" si="54"/>
        <v>-13.257564908005886</v>
      </c>
      <c r="H287" s="61">
        <f t="shared" si="52"/>
        <v>38.288622571078747</v>
      </c>
    </row>
    <row r="288" spans="2:8" hidden="1">
      <c r="B288" s="58">
        <v>90000</v>
      </c>
      <c r="C288" s="61">
        <f t="shared" si="53"/>
        <v>-16.416050929612972</v>
      </c>
      <c r="D288" s="61">
        <f t="shared" si="51"/>
        <v>1.9701986108965315</v>
      </c>
      <c r="F288" s="58">
        <v>90000</v>
      </c>
      <c r="G288" s="61">
        <f t="shared" si="54"/>
        <v>-13.996788477910522</v>
      </c>
      <c r="H288" s="61">
        <f t="shared" si="52"/>
        <v>35.782837900185513</v>
      </c>
    </row>
    <row r="289" spans="2:8" hidden="1">
      <c r="B289" s="58">
        <v>95000</v>
      </c>
      <c r="C289" s="61">
        <f t="shared" si="53"/>
        <v>-17.128347825963061</v>
      </c>
      <c r="D289" s="61">
        <f t="shared" si="51"/>
        <v>-1.9578903960277998</v>
      </c>
      <c r="F289" s="58">
        <v>95000</v>
      </c>
      <c r="G289" s="61">
        <f t="shared" si="54"/>
        <v>-14.709085374260605</v>
      </c>
      <c r="H289" s="61">
        <f t="shared" si="52"/>
        <v>33.339644412973868</v>
      </c>
    </row>
    <row r="290" spans="2:8" hidden="1">
      <c r="B290" s="58">
        <v>100000</v>
      </c>
      <c r="C290" s="61">
        <f t="shared" si="53"/>
        <v>-17.815788520990449</v>
      </c>
      <c r="D290" s="61">
        <f t="shared" si="51"/>
        <v>-5.801970154607929</v>
      </c>
      <c r="F290" s="58">
        <v>100000</v>
      </c>
      <c r="G290" s="61">
        <f t="shared" si="54"/>
        <v>-15.396526069287997</v>
      </c>
      <c r="H290" s="61">
        <f t="shared" si="52"/>
        <v>30.957312117487781</v>
      </c>
    </row>
    <row r="291" spans="2:8" hidden="1">
      <c r="B291" s="58">
        <v>150000</v>
      </c>
      <c r="C291" s="61">
        <f t="shared" si="53"/>
        <v>-23.628308929305028</v>
      </c>
      <c r="D291" s="61">
        <f t="shared" si="51"/>
        <v>-40.606778721854724</v>
      </c>
      <c r="F291" s="58">
        <v>150000</v>
      </c>
      <c r="G291" s="61">
        <f t="shared" si="54"/>
        <v>-21.209046477602577</v>
      </c>
      <c r="H291" s="61">
        <f t="shared" si="52"/>
        <v>10.029628892295648</v>
      </c>
    </row>
    <row r="292" spans="2:8" hidden="1">
      <c r="B292" s="58">
        <v>200000</v>
      </c>
      <c r="C292" s="61">
        <f t="shared" si="53"/>
        <v>-28.09671911485637</v>
      </c>
      <c r="D292" s="61">
        <f t="shared" si="51"/>
        <v>-71.120236726217982</v>
      </c>
      <c r="F292" s="58">
        <v>200000</v>
      </c>
      <c r="G292" s="61">
        <f t="shared" si="54"/>
        <v>-25.677456663153919</v>
      </c>
      <c r="H292" s="61">
        <f t="shared" si="52"/>
        <v>-7.0219766190057449</v>
      </c>
    </row>
    <row r="293" spans="2:8" hidden="1">
      <c r="B293" s="58">
        <v>250000</v>
      </c>
      <c r="C293" s="61">
        <f t="shared" si="53"/>
        <v>-31.70452135649057</v>
      </c>
      <c r="D293" s="61">
        <f t="shared" si="51"/>
        <v>-99.3308474565642</v>
      </c>
      <c r="F293" s="58">
        <v>250000</v>
      </c>
      <c r="G293" s="61">
        <f t="shared" si="54"/>
        <v>-29.285258904788115</v>
      </c>
      <c r="H293" s="61">
        <f t="shared" si="52"/>
        <v>-21.696760106047055</v>
      </c>
    </row>
    <row r="294" spans="2:8" hidden="1">
      <c r="B294" s="58">
        <v>300000</v>
      </c>
      <c r="C294" s="61">
        <f t="shared" si="53"/>
        <v>-34.718589606372035</v>
      </c>
      <c r="D294" s="61">
        <f t="shared" si="51"/>
        <v>-126.21671170935525</v>
      </c>
      <c r="F294" s="58">
        <v>300000</v>
      </c>
      <c r="G294" s="61">
        <f t="shared" si="54"/>
        <v>-32.299327154669584</v>
      </c>
      <c r="H294" s="61">
        <f t="shared" si="52"/>
        <v>-34.893769965679041</v>
      </c>
    </row>
    <row r="295" spans="2:8" hidden="1">
      <c r="B295" s="58">
        <v>350000</v>
      </c>
      <c r="C295" s="61">
        <f t="shared" si="53"/>
        <v>-37.301416838933143</v>
      </c>
      <c r="D295" s="61">
        <f t="shared" si="51"/>
        <v>-152.28491914659327</v>
      </c>
      <c r="F295" s="58">
        <v>350000</v>
      </c>
      <c r="G295" s="61">
        <f t="shared" si="54"/>
        <v>-34.882154387230685</v>
      </c>
      <c r="H295" s="61">
        <f t="shared" si="52"/>
        <v>-47.134537092107621</v>
      </c>
    </row>
    <row r="296" spans="2:8" hidden="1">
      <c r="B296" s="58">
        <v>400000</v>
      </c>
      <c r="C296" s="61">
        <f t="shared" si="53"/>
        <v>-39.558275167264711</v>
      </c>
      <c r="D296" s="61">
        <f t="shared" si="51"/>
        <v>-177.81764177836115</v>
      </c>
      <c r="F296" s="58">
        <v>400000</v>
      </c>
      <c r="G296" s="61">
        <f t="shared" si="54"/>
        <v>-37.139012715562252</v>
      </c>
      <c r="H296" s="61">
        <f t="shared" si="52"/>
        <v>-58.729768773969752</v>
      </c>
    </row>
    <row r="297" spans="2:8" hidden="1">
      <c r="B297" s="58">
        <v>450000</v>
      </c>
      <c r="C297" s="61">
        <f t="shared" si="53"/>
        <v>-41.560776065111753</v>
      </c>
      <c r="D297" s="61">
        <f t="shared" si="51"/>
        <v>-202.98234838560376</v>
      </c>
      <c r="F297" s="58">
        <v>450000</v>
      </c>
      <c r="G297" s="61">
        <f t="shared" si="54"/>
        <v>-39.141513613409302</v>
      </c>
      <c r="H297" s="61">
        <f t="shared" si="52"/>
        <v>-69.87218104426222</v>
      </c>
    </row>
    <row r="298" spans="2:8" hidden="1">
      <c r="B298" s="58">
        <v>500000</v>
      </c>
      <c r="C298" s="61">
        <f t="shared" si="53"/>
        <v>-43.359618137565249</v>
      </c>
      <c r="D298" s="61">
        <f t="shared" si="51"/>
        <v>-227.88400568457746</v>
      </c>
      <c r="F298" s="58">
        <v>500000</v>
      </c>
      <c r="G298" s="61">
        <f t="shared" si="54"/>
        <v>-40.940355685862791</v>
      </c>
      <c r="H298" s="61">
        <f t="shared" si="52"/>
        <v>-80.686239832742658</v>
      </c>
    </row>
    <row r="299" spans="2:8" hidden="1">
      <c r="B299" s="58">
        <v>550000</v>
      </c>
      <c r="C299" s="61">
        <f t="shared" si="53"/>
        <v>-44.991902967347677</v>
      </c>
      <c r="D299" s="61">
        <f t="shared" si="51"/>
        <v>-252.59147128718405</v>
      </c>
      <c r="F299" s="58">
        <v>550000</v>
      </c>
      <c r="G299" s="61">
        <f t="shared" si="54"/>
        <v>-42.572640515645226</v>
      </c>
      <c r="H299" s="61">
        <f t="shared" si="52"/>
        <v>-91.255346778660837</v>
      </c>
    </row>
    <row r="300" spans="2:8" hidden="1">
      <c r="B300" s="58">
        <v>600000</v>
      </c>
      <c r="C300" s="61">
        <f t="shared" ref="C300:C308" si="55">20*LOG10($C$231/(2*PI()*B300*($C$23*10^-6)*($C$24*10^-3)*SQRT((2*PI()*B300)^2+$C$231^2)))</f>
        <v>-46.485545649370792</v>
      </c>
      <c r="D300" s="61">
        <f t="shared" si="51"/>
        <v>-277.15167116184926</v>
      </c>
      <c r="F300" s="58">
        <v>600000</v>
      </c>
      <c r="G300" s="61">
        <f t="shared" ref="G300:G308" si="56">20*LOG10($G$231/(2*PI()*F300*($C$23*10^-6)*($C$24*10^-3)*SQRT((2*PI()*F300)^2+$C$231^2)))</f>
        <v>-44.066283197668341</v>
      </c>
      <c r="H300" s="61">
        <f t="shared" si="52"/>
        <v>-101.63723170149485</v>
      </c>
    </row>
    <row r="301" spans="2:8" hidden="1">
      <c r="B301" s="58">
        <v>650000</v>
      </c>
      <c r="C301" s="61">
        <f t="shared" si="55"/>
        <v>-47.862048454381465</v>
      </c>
      <c r="D301" s="61">
        <f t="shared" ref="D301:D308" si="57">DEGREES(-2*PI()*B301*$C$228)+DEGREES(ATAN($C$231/(2*PI()*B301)))</f>
        <v>-301.59763100290729</v>
      </c>
      <c r="F301" s="58">
        <v>650000</v>
      </c>
      <c r="G301" s="61">
        <f t="shared" si="56"/>
        <v>-45.442786002679014</v>
      </c>
      <c r="H301" s="61">
        <f t="shared" ref="H301:H308" si="58">DEGREES(-2*PI()*F301*$G$228)+DEGREES(ATAN($G$231/(2*PI()*F301)))</f>
        <v>-111.87300409152608</v>
      </c>
    </row>
    <row r="302" spans="2:8" hidden="1">
      <c r="B302" s="58">
        <v>700000</v>
      </c>
      <c r="C302" s="61">
        <f t="shared" si="55"/>
        <v>-49.138309824344013</v>
      </c>
      <c r="D302" s="61">
        <f t="shared" si="57"/>
        <v>-325.95323998320771</v>
      </c>
      <c r="F302" s="58">
        <v>700000</v>
      </c>
      <c r="G302" s="61">
        <f t="shared" si="56"/>
        <v>-46.719047372641562</v>
      </c>
      <c r="H302" s="61">
        <f t="shared" si="58"/>
        <v>-121.99267171894344</v>
      </c>
    </row>
    <row r="303" spans="2:8" hidden="1">
      <c r="B303" s="58">
        <v>750000</v>
      </c>
      <c r="C303" s="61">
        <f t="shared" si="55"/>
        <v>-50.327842079330395</v>
      </c>
      <c r="D303" s="61">
        <f t="shared" si="57"/>
        <v>-350.23619091644247</v>
      </c>
      <c r="F303" s="58">
        <v>750000</v>
      </c>
      <c r="G303" s="61">
        <f t="shared" si="56"/>
        <v>-47.908579627627937</v>
      </c>
      <c r="H303" s="61">
        <f t="shared" si="58"/>
        <v>-132.01861856188225</v>
      </c>
    </row>
    <row r="304" spans="2:8" hidden="1">
      <c r="B304" s="58">
        <v>800000</v>
      </c>
      <c r="C304" s="61">
        <f t="shared" si="55"/>
        <v>-51.441614006223574</v>
      </c>
      <c r="D304" s="61">
        <f t="shared" si="57"/>
        <v>-374.4598586182334</v>
      </c>
      <c r="F304" s="58">
        <v>800000</v>
      </c>
      <c r="G304" s="61">
        <f t="shared" si="56"/>
        <v>-49.022351554521116</v>
      </c>
      <c r="H304" s="61">
        <f t="shared" si="58"/>
        <v>-141.96786309556956</v>
      </c>
    </row>
    <row r="305" spans="2:11" hidden="1">
      <c r="B305" s="58">
        <v>850000</v>
      </c>
      <c r="C305" s="61">
        <f t="shared" si="55"/>
        <v>-52.488648153427718</v>
      </c>
      <c r="D305" s="61">
        <f t="shared" si="57"/>
        <v>-398.63453663311498</v>
      </c>
      <c r="F305" s="58">
        <v>850000</v>
      </c>
      <c r="G305" s="61">
        <f t="shared" si="56"/>
        <v>-50.069385701725267</v>
      </c>
      <c r="H305" s="61">
        <f t="shared" si="58"/>
        <v>-151.85356444346959</v>
      </c>
    </row>
    <row r="306" spans="2:11" hidden="1">
      <c r="B306" s="58">
        <v>900000</v>
      </c>
      <c r="C306" s="61">
        <f t="shared" si="55"/>
        <v>-53.476453374697776</v>
      </c>
      <c r="D306" s="61">
        <f t="shared" si="57"/>
        <v>-422.76827336018431</v>
      </c>
      <c r="F306" s="58">
        <v>900000</v>
      </c>
      <c r="G306" s="61">
        <f t="shared" si="56"/>
        <v>-51.057190922995318</v>
      </c>
      <c r="H306" s="61">
        <f t="shared" si="58"/>
        <v>-161.68605129641844</v>
      </c>
    </row>
    <row r="307" spans="2:11" hidden="1">
      <c r="B307" s="58">
        <v>950000</v>
      </c>
      <c r="C307" s="61">
        <f t="shared" si="55"/>
        <v>-54.411344057116686</v>
      </c>
      <c r="D307" s="61">
        <f t="shared" si="57"/>
        <v>-446.86745074161007</v>
      </c>
      <c r="F307" s="58">
        <v>950000</v>
      </c>
      <c r="G307" s="61">
        <f t="shared" si="56"/>
        <v>-51.992081605414235</v>
      </c>
      <c r="H307" s="61">
        <f t="shared" si="58"/>
        <v>-171.47354012425956</v>
      </c>
    </row>
    <row r="308" spans="2:11" hidden="1">
      <c r="B308" s="58">
        <v>1000000</v>
      </c>
      <c r="C308" s="61">
        <f t="shared" si="55"/>
        <v>-55.298679739194796</v>
      </c>
      <c r="D308" s="61">
        <f t="shared" si="57"/>
        <v>-470.93719321683653</v>
      </c>
      <c r="F308" s="58">
        <v>1000000</v>
      </c>
      <c r="G308" s="61">
        <f t="shared" si="56"/>
        <v>-52.879417287492345</v>
      </c>
      <c r="H308" s="61">
        <f t="shared" si="58"/>
        <v>-181.22264632759104</v>
      </c>
    </row>
    <row r="309" spans="2:11" hidden="1">
      <c r="B309" s="58"/>
      <c r="C309" s="61"/>
      <c r="D309" s="61"/>
    </row>
    <row r="310" spans="2:11" hidden="1">
      <c r="B310" s="59">
        <v>27893.750324173288</v>
      </c>
      <c r="C310" s="61">
        <f>20*LOG10($C$231/(2*PI()*B310*($C$23*10^-6)*($C$24*10^-3)*SQRT((2*PI()*B310)^2+$C$231^2)))</f>
        <v>-3.6061061121742641</v>
      </c>
      <c r="D310" s="60">
        <f t="shared" ref="D310" si="59">DEGREES(-2*PI()*B310*$C$228)+DEGREES(ATAN($C$231/(2*PI()*B310)))</f>
        <v>59.396226988720308</v>
      </c>
      <c r="F310" s="59">
        <v>39325.619829056959</v>
      </c>
      <c r="G310" s="61">
        <f>20*LOG10($G$231/(2*PI()*F310*($C$23*10^-6)*($C$24*10^-3)*SQRT((2*PI()*F310)^2+$C$231^2)))</f>
        <v>-4.5348446269765876</v>
      </c>
      <c r="H310" s="61">
        <f t="shared" ref="H310" si="60">DEGREES(-2*PI()*F310*$G$228)+DEGREES(ATAN($G$231/(2*PI()*F310)))</f>
        <v>64.196951986049385</v>
      </c>
    </row>
    <row r="311" spans="2:11" hidden="1">
      <c r="B311" s="59"/>
      <c r="C311" s="61"/>
      <c r="D311" s="60"/>
      <c r="F311" s="59"/>
      <c r="G311" s="61"/>
      <c r="H311" s="61"/>
    </row>
    <row r="312" spans="2:11" hidden="1">
      <c r="B312" s="59"/>
      <c r="C312" s="61"/>
      <c r="D312" s="60"/>
      <c r="F312" s="59"/>
      <c r="G312" s="61"/>
      <c r="H312" s="61"/>
    </row>
    <row r="313" spans="2:11" hidden="1"/>
    <row r="314" spans="2:11" hidden="1">
      <c r="B314" s="3" t="s">
        <v>394</v>
      </c>
    </row>
    <row r="315" spans="2:11" hidden="1">
      <c r="B315" s="70" t="s">
        <v>258</v>
      </c>
      <c r="C315" s="230" t="s">
        <v>259</v>
      </c>
      <c r="D315" s="230"/>
      <c r="E315" s="230"/>
      <c r="F315" s="230"/>
      <c r="G315" s="230"/>
      <c r="H315" s="230"/>
      <c r="I315" s="230"/>
      <c r="J315" s="230"/>
      <c r="K315" s="71" t="s">
        <v>260</v>
      </c>
    </row>
    <row r="316" spans="2:11" hidden="1">
      <c r="B316" s="72" t="s">
        <v>261</v>
      </c>
      <c r="C316" s="230" t="s">
        <v>262</v>
      </c>
      <c r="D316" s="230"/>
      <c r="E316" s="230"/>
      <c r="F316" s="230"/>
      <c r="G316" s="230"/>
      <c r="H316" s="230"/>
      <c r="I316" s="230"/>
      <c r="J316" s="230"/>
      <c r="K316" s="71">
        <v>41110</v>
      </c>
    </row>
    <row r="317" spans="2:11" ht="26.25" hidden="1" customHeight="1">
      <c r="B317" s="72" t="s">
        <v>385</v>
      </c>
      <c r="C317" s="231" t="s">
        <v>395</v>
      </c>
      <c r="D317" s="232"/>
      <c r="E317" s="232"/>
      <c r="F317" s="232"/>
      <c r="G317" s="232"/>
      <c r="H317" s="232"/>
      <c r="I317" s="232"/>
      <c r="J317" s="233"/>
      <c r="K317" s="73">
        <v>41446</v>
      </c>
    </row>
    <row r="318" spans="2:11" hidden="1">
      <c r="B318" s="72"/>
      <c r="C318" s="229"/>
      <c r="D318" s="229"/>
      <c r="E318" s="229"/>
      <c r="F318" s="229"/>
      <c r="G318" s="229"/>
      <c r="H318" s="229"/>
      <c r="I318" s="229"/>
      <c r="J318" s="229"/>
      <c r="K318" s="71"/>
    </row>
    <row r="319" spans="2:11" hidden="1">
      <c r="B319" s="72"/>
      <c r="C319" s="229"/>
      <c r="D319" s="229"/>
      <c r="E319" s="229"/>
      <c r="F319" s="229"/>
      <c r="G319" s="229"/>
      <c r="H319" s="229"/>
      <c r="I319" s="229"/>
      <c r="J319" s="229"/>
      <c r="K319" s="71"/>
    </row>
    <row r="320" spans="2:11" hidden="1">
      <c r="B320" s="72"/>
      <c r="C320" s="229"/>
      <c r="D320" s="229"/>
      <c r="E320" s="229"/>
      <c r="F320" s="229"/>
      <c r="G320" s="229"/>
      <c r="H320" s="229"/>
      <c r="I320" s="229"/>
      <c r="J320" s="229"/>
      <c r="K320" s="71"/>
    </row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</sheetData>
  <sheetProtection password="DFAD" sheet="1" objects="1" scenarios="1" selectLockedCells="1"/>
  <mergeCells count="77">
    <mergeCell ref="C53:D53"/>
    <mergeCell ref="C52:D52"/>
    <mergeCell ref="C51:D51"/>
    <mergeCell ref="C50:D50"/>
    <mergeCell ref="C124:F124"/>
    <mergeCell ref="C54:D54"/>
    <mergeCell ref="C55:D55"/>
    <mergeCell ref="G124:K124"/>
    <mergeCell ref="C38:D38"/>
    <mergeCell ref="C39:D39"/>
    <mergeCell ref="C40:D40"/>
    <mergeCell ref="C43:D43"/>
    <mergeCell ref="F56:G56"/>
    <mergeCell ref="F57:G57"/>
    <mergeCell ref="F49:G49"/>
    <mergeCell ref="F40:G40"/>
    <mergeCell ref="F45:G45"/>
    <mergeCell ref="F46:G46"/>
    <mergeCell ref="F47:G47"/>
    <mergeCell ref="F48:G48"/>
    <mergeCell ref="F50:G51"/>
    <mergeCell ref="F54:G55"/>
    <mergeCell ref="F43:G44"/>
    <mergeCell ref="C34:D34"/>
    <mergeCell ref="C33:D33"/>
    <mergeCell ref="C35:D35"/>
    <mergeCell ref="C36:D36"/>
    <mergeCell ref="C37:D37"/>
    <mergeCell ref="C24:D24"/>
    <mergeCell ref="C25:D25"/>
    <mergeCell ref="C28:D28"/>
    <mergeCell ref="C29:D29"/>
    <mergeCell ref="C30:D30"/>
    <mergeCell ref="C17:D17"/>
    <mergeCell ref="C18:D18"/>
    <mergeCell ref="C19:D19"/>
    <mergeCell ref="C22:D22"/>
    <mergeCell ref="C23:D23"/>
    <mergeCell ref="F4:G5"/>
    <mergeCell ref="B4:B5"/>
    <mergeCell ref="C127:F127"/>
    <mergeCell ref="G127:J127"/>
    <mergeCell ref="C9:D9"/>
    <mergeCell ref="F9:G9"/>
    <mergeCell ref="C11:D11"/>
    <mergeCell ref="C4:D4"/>
    <mergeCell ref="C7:D7"/>
    <mergeCell ref="C8:D8"/>
    <mergeCell ref="F6:G6"/>
    <mergeCell ref="F10:G10"/>
    <mergeCell ref="F7:G7"/>
    <mergeCell ref="F8:G8"/>
    <mergeCell ref="C15:D15"/>
    <mergeCell ref="C16:D16"/>
    <mergeCell ref="F11:G11"/>
    <mergeCell ref="F16:G16"/>
    <mergeCell ref="F17:G17"/>
    <mergeCell ref="F18:G18"/>
    <mergeCell ref="F19:G19"/>
    <mergeCell ref="F28:G28"/>
    <mergeCell ref="F22:G22"/>
    <mergeCell ref="F15:G15"/>
    <mergeCell ref="F33:G33"/>
    <mergeCell ref="F39:G39"/>
    <mergeCell ref="F29:G29"/>
    <mergeCell ref="F34:G34"/>
    <mergeCell ref="F35:G35"/>
    <mergeCell ref="F36:G36"/>
    <mergeCell ref="F37:G37"/>
    <mergeCell ref="F30:G30"/>
    <mergeCell ref="G24:G25"/>
    <mergeCell ref="C320:J320"/>
    <mergeCell ref="C315:J315"/>
    <mergeCell ref="C316:J316"/>
    <mergeCell ref="C317:J317"/>
    <mergeCell ref="C318:J318"/>
    <mergeCell ref="C319:J319"/>
  </mergeCells>
  <phoneticPr fontId="1"/>
  <conditionalFormatting sqref="F54 F50 G23:G24 F30 F10:G10 F6:G7">
    <cfRule type="cellIs" dxfId="12" priority="21" operator="equal">
      <formula>"Please re-consider"</formula>
    </cfRule>
    <cfRule type="cellIs" dxfId="11" priority="22" operator="equal">
      <formula>"Okay"</formula>
    </cfRule>
  </conditionalFormatting>
  <conditionalFormatting sqref="F39">
    <cfRule type="cellIs" dxfId="10" priority="3" operator="equal">
      <formula>"Okay"</formula>
    </cfRule>
    <cfRule type="cellIs" dxfId="9" priority="4" operator="equal">
      <formula>"Please re-consider"</formula>
    </cfRule>
  </conditionalFormatting>
  <conditionalFormatting sqref="F57">
    <cfRule type="cellIs" dxfId="8" priority="1" operator="equal">
      <formula>"Please re-consider"</formula>
    </cfRule>
    <cfRule type="cellIs" dxfId="7" priority="2" operator="equal">
      <formula>"Okay"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B1:AJ499"/>
  <sheetViews>
    <sheetView topLeftCell="A22" zoomScale="80" zoomScaleNormal="80" workbookViewId="0">
      <selection activeCell="C35" sqref="C35:D35"/>
    </sheetView>
  </sheetViews>
  <sheetFormatPr defaultColWidth="9.109375" defaultRowHeight="13.8"/>
  <cols>
    <col min="1" max="1" width="2.33203125" style="3" customWidth="1"/>
    <col min="2" max="2" width="31.88671875" style="3" bestFit="1" customWidth="1"/>
    <col min="3" max="4" width="11.5546875" style="3" bestFit="1" customWidth="1"/>
    <col min="5" max="5" width="9.109375" style="3"/>
    <col min="6" max="6" width="18.88671875" style="3" bestFit="1" customWidth="1"/>
    <col min="7" max="7" width="30.44140625" style="3" customWidth="1"/>
    <col min="8" max="10" width="9.109375" style="3"/>
    <col min="11" max="11" width="19.5546875" style="3" customWidth="1"/>
    <col min="12" max="12" width="9.109375" style="3" customWidth="1"/>
    <col min="13" max="13" width="9.109375" style="3"/>
    <col min="14" max="14" width="11.88671875" style="3" bestFit="1" customWidth="1"/>
    <col min="15" max="15" width="9.109375" style="3"/>
    <col min="16" max="16" width="8.88671875" style="3" customWidth="1"/>
    <col min="17" max="16384" width="9.109375" style="3"/>
  </cols>
  <sheetData>
    <row r="1" spans="2:7">
      <c r="B1" s="2" t="s">
        <v>256</v>
      </c>
      <c r="G1" s="4" t="s">
        <v>392</v>
      </c>
    </row>
    <row r="2" spans="2:7">
      <c r="B2" s="2"/>
      <c r="F2" s="5" t="s">
        <v>181</v>
      </c>
      <c r="G2" s="4"/>
    </row>
    <row r="3" spans="2:7">
      <c r="B3" s="6" t="s">
        <v>105</v>
      </c>
    </row>
    <row r="4" spans="2:7">
      <c r="B4" s="244" t="s">
        <v>0</v>
      </c>
      <c r="C4" s="234" t="s">
        <v>1</v>
      </c>
      <c r="D4" s="235"/>
      <c r="E4" s="7" t="s">
        <v>2</v>
      </c>
      <c r="F4" s="240" t="s">
        <v>160</v>
      </c>
      <c r="G4" s="241"/>
    </row>
    <row r="5" spans="2:7">
      <c r="B5" s="245"/>
      <c r="C5" s="7" t="s">
        <v>141</v>
      </c>
      <c r="D5" s="7" t="s">
        <v>57</v>
      </c>
      <c r="E5" s="7" t="s">
        <v>156</v>
      </c>
      <c r="F5" s="242"/>
      <c r="G5" s="243"/>
    </row>
    <row r="6" spans="2:7">
      <c r="B6" s="8" t="s">
        <v>130</v>
      </c>
      <c r="C6" s="1">
        <v>8</v>
      </c>
      <c r="D6" s="1">
        <v>20</v>
      </c>
      <c r="E6" s="7" t="s">
        <v>3</v>
      </c>
      <c r="F6" s="236" t="str">
        <f>IF(D6&lt;=$E$116,"Okay","Please re-consider")</f>
        <v>Okay</v>
      </c>
      <c r="G6" s="237"/>
    </row>
    <row r="7" spans="2:7">
      <c r="B7" s="8" t="s">
        <v>4</v>
      </c>
      <c r="C7" s="251">
        <v>3.3</v>
      </c>
      <c r="D7" s="252"/>
      <c r="E7" s="7" t="s">
        <v>3</v>
      </c>
      <c r="F7" s="236" t="str">
        <f>IF(C7&lt;$C$118,"Please re-consider",IF(C7&gt;$E$118,"Please re-consider","Okay"))</f>
        <v>Okay</v>
      </c>
      <c r="G7" s="237"/>
    </row>
    <row r="8" spans="2:7">
      <c r="B8" s="8" t="s">
        <v>41</v>
      </c>
      <c r="C8" s="251">
        <v>15</v>
      </c>
      <c r="D8" s="252"/>
      <c r="E8" s="7" t="s">
        <v>5</v>
      </c>
      <c r="F8" s="234"/>
      <c r="G8" s="235"/>
    </row>
    <row r="9" spans="2:7">
      <c r="B9" s="8" t="s">
        <v>189</v>
      </c>
      <c r="C9" s="247">
        <f>C7/C8</f>
        <v>0.22</v>
      </c>
      <c r="D9" s="248"/>
      <c r="E9" s="7" t="s">
        <v>190</v>
      </c>
      <c r="F9" s="234"/>
      <c r="G9" s="235"/>
    </row>
    <row r="10" spans="2:7">
      <c r="B10" s="8" t="s">
        <v>182</v>
      </c>
      <c r="C10" s="1">
        <v>0</v>
      </c>
      <c r="D10" s="1">
        <v>55</v>
      </c>
      <c r="E10" s="7" t="s">
        <v>109</v>
      </c>
      <c r="F10" s="236" t="str">
        <f>IF(C10&lt;$C$117,"Please re-consider",IF(D10&gt;$E$117,"Please re-consider","Okay"))</f>
        <v>Okay</v>
      </c>
      <c r="G10" s="237"/>
    </row>
    <row r="11" spans="2:7">
      <c r="B11" s="8" t="s">
        <v>185</v>
      </c>
      <c r="C11" s="249">
        <f>M129</f>
        <v>475</v>
      </c>
      <c r="D11" s="250"/>
      <c r="E11" s="7" t="s">
        <v>131</v>
      </c>
      <c r="F11" s="234"/>
      <c r="G11" s="235"/>
    </row>
    <row r="13" spans="2:7">
      <c r="B13" s="6" t="s">
        <v>148</v>
      </c>
    </row>
    <row r="14" spans="2:7">
      <c r="B14" s="6" t="s">
        <v>149</v>
      </c>
      <c r="C14" s="9" t="s">
        <v>179</v>
      </c>
    </row>
    <row r="15" spans="2:7">
      <c r="B15" s="8" t="s">
        <v>0</v>
      </c>
      <c r="C15" s="253" t="s">
        <v>255</v>
      </c>
      <c r="D15" s="254"/>
      <c r="E15" s="7" t="s">
        <v>2</v>
      </c>
      <c r="F15" s="234" t="s">
        <v>160</v>
      </c>
      <c r="G15" s="235"/>
    </row>
    <row r="16" spans="2:7">
      <c r="B16" s="8" t="s">
        <v>231</v>
      </c>
      <c r="C16" s="251">
        <v>1.5</v>
      </c>
      <c r="D16" s="252"/>
      <c r="E16" s="7" t="s">
        <v>14</v>
      </c>
      <c r="F16" s="234"/>
      <c r="G16" s="235"/>
    </row>
    <row r="17" spans="2:7">
      <c r="B17" s="8" t="s">
        <v>115</v>
      </c>
      <c r="C17" s="255">
        <v>0.2</v>
      </c>
      <c r="D17" s="256"/>
      <c r="E17" s="7" t="s">
        <v>34</v>
      </c>
      <c r="F17" s="234"/>
      <c r="G17" s="235"/>
    </row>
    <row r="18" spans="2:7">
      <c r="B18" s="8" t="s">
        <v>220</v>
      </c>
      <c r="C18" s="251">
        <v>3.7</v>
      </c>
      <c r="D18" s="252"/>
      <c r="E18" s="7" t="s">
        <v>13</v>
      </c>
      <c r="F18" s="234"/>
      <c r="G18" s="235"/>
    </row>
    <row r="19" spans="2:7">
      <c r="B19" s="8" t="s">
        <v>221</v>
      </c>
      <c r="C19" s="251">
        <v>4.07</v>
      </c>
      <c r="D19" s="252"/>
      <c r="E19" s="7" t="s">
        <v>13</v>
      </c>
      <c r="F19" s="234"/>
      <c r="G19" s="235"/>
    </row>
    <row r="21" spans="2:7" ht="12.75" customHeight="1">
      <c r="B21" s="6" t="s">
        <v>150</v>
      </c>
      <c r="C21" s="9" t="s">
        <v>180</v>
      </c>
    </row>
    <row r="22" spans="2:7" ht="12.75" customHeight="1">
      <c r="B22" s="8" t="s">
        <v>0</v>
      </c>
      <c r="C22" s="253" t="s">
        <v>223</v>
      </c>
      <c r="D22" s="254"/>
      <c r="E22" s="7" t="s">
        <v>2</v>
      </c>
      <c r="F22" s="234" t="s">
        <v>160</v>
      </c>
      <c r="G22" s="235"/>
    </row>
    <row r="23" spans="2:7" ht="13.5" customHeight="1">
      <c r="B23" s="8" t="s">
        <v>183</v>
      </c>
      <c r="C23" s="251">
        <v>330</v>
      </c>
      <c r="D23" s="252"/>
      <c r="E23" s="7" t="s">
        <v>12</v>
      </c>
      <c r="F23" s="15" t="s">
        <v>169</v>
      </c>
      <c r="G23" s="16" t="str">
        <f>IF(Q140&lt;P140,"Okay","Please re-consider")</f>
        <v>Okay</v>
      </c>
    </row>
    <row r="24" spans="2:7" ht="27.6">
      <c r="B24" s="8" t="s">
        <v>184</v>
      </c>
      <c r="C24" s="251">
        <v>25</v>
      </c>
      <c r="D24" s="252"/>
      <c r="E24" s="7" t="s">
        <v>13</v>
      </c>
      <c r="F24" s="17" t="s">
        <v>173</v>
      </c>
      <c r="G24" s="238" t="str">
        <f>IF(O170&gt;$D$119,"Okay","Please re-consider")</f>
        <v>Okay</v>
      </c>
    </row>
    <row r="25" spans="2:7">
      <c r="B25" s="8" t="s">
        <v>102</v>
      </c>
      <c r="C25" s="251">
        <v>2</v>
      </c>
      <c r="D25" s="252"/>
      <c r="E25" s="7" t="s">
        <v>11</v>
      </c>
      <c r="F25" s="18" t="str">
        <f>TEXT(O170,"##.#")&amp;"mV/tsw"</f>
        <v>34.9mV/tsw</v>
      </c>
      <c r="G25" s="239"/>
    </row>
    <row r="27" spans="2:7">
      <c r="B27" s="6" t="s">
        <v>152</v>
      </c>
      <c r="C27" s="9" t="s">
        <v>384</v>
      </c>
    </row>
    <row r="28" spans="2:7">
      <c r="B28" s="8" t="s">
        <v>0</v>
      </c>
      <c r="C28" s="234" t="s">
        <v>1</v>
      </c>
      <c r="D28" s="235"/>
      <c r="E28" s="7" t="s">
        <v>2</v>
      </c>
      <c r="F28" s="234" t="s">
        <v>160</v>
      </c>
      <c r="G28" s="235"/>
    </row>
    <row r="29" spans="2:7">
      <c r="B29" s="8" t="s">
        <v>107</v>
      </c>
      <c r="C29" s="251">
        <v>130</v>
      </c>
      <c r="D29" s="252"/>
      <c r="E29" s="7" t="s">
        <v>6</v>
      </c>
      <c r="F29" s="234"/>
      <c r="G29" s="235"/>
    </row>
    <row r="30" spans="2:7">
      <c r="B30" s="8" t="s">
        <v>108</v>
      </c>
      <c r="C30" s="251">
        <v>200</v>
      </c>
      <c r="D30" s="252"/>
      <c r="E30" s="7" t="s">
        <v>7</v>
      </c>
      <c r="F30" s="236" t="str">
        <f>IF(C30&gt;200,"Please re-consider","Okay")</f>
        <v>Okay</v>
      </c>
      <c r="G30" s="237"/>
    </row>
    <row r="32" spans="2:7">
      <c r="B32" s="6" t="s">
        <v>153</v>
      </c>
    </row>
    <row r="33" spans="2:7">
      <c r="B33" s="8" t="s">
        <v>0</v>
      </c>
      <c r="C33" s="253" t="s">
        <v>402</v>
      </c>
      <c r="D33" s="254"/>
      <c r="E33" s="7" t="s">
        <v>2</v>
      </c>
      <c r="F33" s="234" t="s">
        <v>160</v>
      </c>
      <c r="G33" s="235"/>
    </row>
    <row r="34" spans="2:7">
      <c r="B34" s="8" t="s">
        <v>110</v>
      </c>
      <c r="C34" s="251">
        <v>5</v>
      </c>
      <c r="D34" s="252"/>
      <c r="E34" s="7" t="s">
        <v>13</v>
      </c>
      <c r="F34" s="234"/>
      <c r="G34" s="235"/>
    </row>
    <row r="35" spans="2:7">
      <c r="B35" s="8"/>
      <c r="C35" s="253" t="s">
        <v>402</v>
      </c>
      <c r="D35" s="254"/>
      <c r="E35" s="7"/>
      <c r="F35" s="234"/>
      <c r="G35" s="235"/>
    </row>
    <row r="36" spans="2:7">
      <c r="B36" s="8" t="s">
        <v>111</v>
      </c>
      <c r="C36" s="251">
        <v>1.2</v>
      </c>
      <c r="D36" s="252"/>
      <c r="E36" s="7" t="s">
        <v>13</v>
      </c>
      <c r="F36" s="234"/>
      <c r="G36" s="235"/>
    </row>
    <row r="37" spans="2:7">
      <c r="B37" s="8" t="s">
        <v>112</v>
      </c>
      <c r="C37" s="251">
        <v>2</v>
      </c>
      <c r="D37" s="252"/>
      <c r="E37" s="7" t="s">
        <v>13</v>
      </c>
      <c r="F37" s="234"/>
      <c r="G37" s="235"/>
    </row>
    <row r="38" spans="2:7">
      <c r="B38" s="8" t="s">
        <v>114</v>
      </c>
      <c r="C38" s="251">
        <v>1.22</v>
      </c>
      <c r="D38" s="252"/>
      <c r="E38" s="7" t="s">
        <v>113</v>
      </c>
      <c r="F38" s="13" t="s">
        <v>232</v>
      </c>
      <c r="G38" s="14"/>
    </row>
    <row r="39" spans="2:7">
      <c r="B39" s="8" t="s">
        <v>106</v>
      </c>
      <c r="C39" s="251">
        <v>5.6</v>
      </c>
      <c r="D39" s="252"/>
      <c r="E39" s="7" t="s">
        <v>7</v>
      </c>
      <c r="F39" s="234" t="str">
        <f>IF(F50="Please re-consider","Please re-consider",IF(F54="Please re-consider","Please re-consider","Okay"))</f>
        <v>Okay</v>
      </c>
      <c r="G39" s="235"/>
    </row>
    <row r="40" spans="2:7">
      <c r="B40" s="8" t="s">
        <v>103</v>
      </c>
      <c r="C40" s="251">
        <v>1</v>
      </c>
      <c r="D40" s="252"/>
      <c r="E40" s="7" t="s">
        <v>21</v>
      </c>
      <c r="F40" s="234"/>
      <c r="G40" s="235"/>
    </row>
    <row r="42" spans="2:7">
      <c r="B42" s="6" t="s">
        <v>132</v>
      </c>
      <c r="C42" s="20" t="s">
        <v>177</v>
      </c>
    </row>
    <row r="43" spans="2:7">
      <c r="B43" s="21" t="s">
        <v>0</v>
      </c>
      <c r="C43" s="234" t="s">
        <v>1</v>
      </c>
      <c r="D43" s="235"/>
      <c r="E43" s="19" t="s">
        <v>2</v>
      </c>
      <c r="F43" s="240" t="s">
        <v>160</v>
      </c>
      <c r="G43" s="241"/>
    </row>
    <row r="44" spans="2:7">
      <c r="B44" s="22"/>
      <c r="C44" s="7" t="s">
        <v>15</v>
      </c>
      <c r="D44" s="7" t="s">
        <v>16</v>
      </c>
      <c r="E44" s="23" t="s">
        <v>156</v>
      </c>
      <c r="F44" s="242"/>
      <c r="G44" s="243"/>
    </row>
    <row r="45" spans="2:7">
      <c r="B45" s="8" t="s">
        <v>133</v>
      </c>
      <c r="C45" s="24">
        <f>J140</f>
        <v>3.3180953273695986</v>
      </c>
      <c r="D45" s="24">
        <f>J170</f>
        <v>3.3239253028695956</v>
      </c>
      <c r="E45" s="19" t="s">
        <v>3</v>
      </c>
      <c r="F45" s="234"/>
      <c r="G45" s="235"/>
    </row>
    <row r="46" spans="2:7">
      <c r="B46" s="8" t="s">
        <v>135</v>
      </c>
      <c r="C46" s="25">
        <f>I140</f>
        <v>18.09532736959817</v>
      </c>
      <c r="D46" s="25">
        <f>I170</f>
        <v>23.925302869595274</v>
      </c>
      <c r="E46" s="19" t="s">
        <v>27</v>
      </c>
      <c r="F46" s="234"/>
      <c r="G46" s="235"/>
    </row>
    <row r="47" spans="2:7">
      <c r="B47" s="26" t="s">
        <v>209</v>
      </c>
      <c r="C47" s="27">
        <f>(C46*10^-3)/$C$7</f>
        <v>5.4834325362418694E-3</v>
      </c>
      <c r="D47" s="27">
        <f>(D46*10^-3)/$C$7</f>
        <v>7.2500917786652349E-3</v>
      </c>
      <c r="E47" s="7" t="s">
        <v>34</v>
      </c>
      <c r="F47" s="234"/>
      <c r="G47" s="235"/>
    </row>
    <row r="48" spans="2:7">
      <c r="B48" s="8" t="s">
        <v>202</v>
      </c>
      <c r="C48" s="28">
        <f>M140</f>
        <v>31.447626189567853</v>
      </c>
      <c r="D48" s="28">
        <f>M170</f>
        <v>31.914024229567623</v>
      </c>
      <c r="E48" s="19" t="s">
        <v>5</v>
      </c>
      <c r="F48" s="234"/>
      <c r="G48" s="235"/>
    </row>
    <row r="49" spans="2:20">
      <c r="B49" s="26" t="s">
        <v>203</v>
      </c>
      <c r="C49" s="29">
        <f>M174</f>
        <v>2.0965084126378568</v>
      </c>
      <c r="D49" s="29">
        <f>M175</f>
        <v>2.1276016153045081</v>
      </c>
      <c r="E49" s="19" t="s">
        <v>34</v>
      </c>
      <c r="F49" s="234"/>
      <c r="G49" s="235"/>
    </row>
    <row r="50" spans="2:20">
      <c r="B50" s="8" t="s">
        <v>205</v>
      </c>
      <c r="C50" s="265">
        <f>AF174</f>
        <v>16.62917186425825</v>
      </c>
      <c r="D50" s="266"/>
      <c r="E50" s="19" t="s">
        <v>5</v>
      </c>
      <c r="F50" s="259" t="str">
        <f>IF(C50&lt;C8,"Please re-consider","Okay")</f>
        <v>Okay</v>
      </c>
      <c r="G50" s="260"/>
    </row>
    <row r="51" spans="2:20">
      <c r="B51" s="26" t="s">
        <v>207</v>
      </c>
      <c r="C51" s="263">
        <f>AG174</f>
        <v>1.1086114576172166</v>
      </c>
      <c r="D51" s="264"/>
      <c r="E51" s="7" t="s">
        <v>34</v>
      </c>
      <c r="F51" s="261"/>
      <c r="G51" s="262"/>
    </row>
    <row r="52" spans="2:20">
      <c r="B52" s="8" t="s">
        <v>206</v>
      </c>
      <c r="C52" s="265">
        <f>AH175</f>
        <v>105.69631543222883</v>
      </c>
      <c r="D52" s="266"/>
      <c r="E52" s="19" t="s">
        <v>5</v>
      </c>
      <c r="F52" s="30"/>
      <c r="G52" s="31"/>
    </row>
    <row r="53" spans="2:20">
      <c r="B53" s="26" t="s">
        <v>208</v>
      </c>
      <c r="C53" s="263">
        <f>AI175</f>
        <v>7.0464210288152556</v>
      </c>
      <c r="D53" s="264"/>
      <c r="E53" s="7" t="s">
        <v>34</v>
      </c>
      <c r="F53" s="32"/>
      <c r="G53" s="33"/>
    </row>
    <row r="54" spans="2:20">
      <c r="B54" s="8" t="s">
        <v>154</v>
      </c>
      <c r="C54" s="267">
        <f>C92</f>
        <v>0.22364999999999999</v>
      </c>
      <c r="D54" s="268"/>
      <c r="E54" s="19" t="s">
        <v>3</v>
      </c>
      <c r="F54" s="259" t="str">
        <f>IF(C54&lt;$C$115,"Please re-consider",IF(C55&gt;$E$115,"Please re-consider","Okay"))</f>
        <v>Okay</v>
      </c>
      <c r="G54" s="260"/>
    </row>
    <row r="55" spans="2:20">
      <c r="B55" s="8" t="s">
        <v>155</v>
      </c>
      <c r="C55" s="267">
        <f>C93</f>
        <v>0.34958</v>
      </c>
      <c r="D55" s="268"/>
      <c r="E55" s="19" t="s">
        <v>3</v>
      </c>
      <c r="F55" s="261"/>
      <c r="G55" s="262"/>
    </row>
    <row r="56" spans="2:20">
      <c r="B56" s="8" t="s">
        <v>235</v>
      </c>
      <c r="C56" s="24">
        <f>G140</f>
        <v>2.895252379135707</v>
      </c>
      <c r="D56" s="24">
        <f>G170</f>
        <v>3.8280484591352435</v>
      </c>
      <c r="E56" s="19" t="s">
        <v>5</v>
      </c>
      <c r="F56" s="234"/>
      <c r="G56" s="235"/>
    </row>
    <row r="57" spans="2:20">
      <c r="B57" s="26" t="s">
        <v>236</v>
      </c>
      <c r="C57" s="29">
        <f>(C56)/$L$140</f>
        <v>9.6508412637856894E-2</v>
      </c>
      <c r="D57" s="29">
        <f>(D56)/$L$140</f>
        <v>0.12760161530450811</v>
      </c>
      <c r="E57" s="7" t="s">
        <v>34</v>
      </c>
      <c r="F57" s="236" t="str">
        <f>IF(D57&gt;0.51,"Please re-consider","Okay")</f>
        <v>Okay</v>
      </c>
      <c r="G57" s="237"/>
    </row>
    <row r="58" spans="2:20">
      <c r="G58" s="34"/>
    </row>
    <row r="59" spans="2:20">
      <c r="B59" s="6" t="s">
        <v>227</v>
      </c>
      <c r="G59" s="34"/>
    </row>
    <row r="60" spans="2:20">
      <c r="G60" s="34"/>
    </row>
    <row r="61" spans="2:20" hidden="1">
      <c r="G61" s="34"/>
    </row>
    <row r="62" spans="2:20" hidden="1">
      <c r="G62" s="34"/>
    </row>
    <row r="63" spans="2:20" hidden="1">
      <c r="G63" s="34"/>
      <c r="P63" s="10" t="s">
        <v>225</v>
      </c>
      <c r="R63" s="10" t="s">
        <v>234</v>
      </c>
      <c r="T63" s="10" t="s">
        <v>222</v>
      </c>
    </row>
    <row r="64" spans="2:20" hidden="1">
      <c r="G64" s="34"/>
      <c r="P64" s="11">
        <v>3.3</v>
      </c>
      <c r="R64" s="11">
        <v>3.3</v>
      </c>
      <c r="T64" s="11">
        <v>2.2000000000000002</v>
      </c>
    </row>
    <row r="65" spans="7:20" hidden="1">
      <c r="G65" s="34"/>
      <c r="J65" s="3" t="s">
        <v>229</v>
      </c>
      <c r="K65" s="3" t="s">
        <v>230</v>
      </c>
      <c r="P65" s="12">
        <v>0.2</v>
      </c>
      <c r="R65" s="12">
        <v>0.2</v>
      </c>
      <c r="T65" s="12">
        <v>0.2</v>
      </c>
    </row>
    <row r="66" spans="7:20" hidden="1">
      <c r="G66" s="34"/>
      <c r="I66" s="3" t="s">
        <v>5</v>
      </c>
      <c r="J66" s="3">
        <v>10</v>
      </c>
      <c r="K66" s="3">
        <v>30</v>
      </c>
      <c r="P66" s="11">
        <v>22.1</v>
      </c>
      <c r="R66" s="11">
        <v>20</v>
      </c>
      <c r="T66" s="11">
        <v>8.4</v>
      </c>
    </row>
    <row r="67" spans="7:20" hidden="1">
      <c r="G67" s="34"/>
      <c r="I67" s="3" t="s">
        <v>192</v>
      </c>
      <c r="J67" s="3">
        <v>470</v>
      </c>
      <c r="K67" s="3">
        <v>30</v>
      </c>
      <c r="P67" s="11">
        <v>25.4</v>
      </c>
      <c r="R67" s="11">
        <v>22</v>
      </c>
      <c r="T67" s="11">
        <v>10</v>
      </c>
    </row>
    <row r="68" spans="7:20" hidden="1">
      <c r="G68" s="34"/>
      <c r="I68" s="3" t="s">
        <v>193</v>
      </c>
      <c r="K68" s="3">
        <v>30</v>
      </c>
    </row>
    <row r="69" spans="7:20" hidden="1">
      <c r="G69" s="34"/>
      <c r="I69" s="3" t="s">
        <v>194</v>
      </c>
      <c r="J69" s="3">
        <f>J66*J67/(J66+J67)</f>
        <v>9.7916666666666661</v>
      </c>
      <c r="K69" s="3">
        <f>K66*K67*K68/(K66*K67+K67*K68+K68*K66)</f>
        <v>10</v>
      </c>
      <c r="P69" s="13" t="s">
        <v>223</v>
      </c>
      <c r="R69" s="13" t="s">
        <v>228</v>
      </c>
      <c r="T69" s="13" t="s">
        <v>233</v>
      </c>
    </row>
    <row r="70" spans="7:20" hidden="1">
      <c r="G70" s="34"/>
      <c r="P70" s="11">
        <v>220</v>
      </c>
      <c r="R70" s="11">
        <v>330</v>
      </c>
      <c r="T70" s="11">
        <v>470</v>
      </c>
    </row>
    <row r="71" spans="7:20" hidden="1">
      <c r="G71" s="34"/>
      <c r="P71" s="11">
        <v>35</v>
      </c>
      <c r="R71" s="11">
        <v>18</v>
      </c>
      <c r="T71" s="11">
        <v>15</v>
      </c>
    </row>
    <row r="72" spans="7:20" hidden="1">
      <c r="G72" s="34"/>
      <c r="P72" s="11">
        <v>1</v>
      </c>
      <c r="R72" s="11">
        <v>1</v>
      </c>
      <c r="T72" s="11">
        <v>1</v>
      </c>
    </row>
    <row r="73" spans="7:20" hidden="1">
      <c r="G73" s="34"/>
    </row>
    <row r="74" spans="7:20" hidden="1">
      <c r="G74" s="34"/>
      <c r="P74" s="19" t="s">
        <v>1</v>
      </c>
      <c r="T74" s="19" t="s">
        <v>1</v>
      </c>
    </row>
    <row r="75" spans="7:20" hidden="1">
      <c r="G75" s="34"/>
      <c r="P75" s="11">
        <v>15</v>
      </c>
      <c r="T75" s="11">
        <v>6.65</v>
      </c>
    </row>
    <row r="76" spans="7:20" hidden="1">
      <c r="G76" s="34"/>
      <c r="P76" s="11">
        <v>10</v>
      </c>
      <c r="T76" s="11">
        <v>10</v>
      </c>
    </row>
    <row r="77" spans="7:20" hidden="1">
      <c r="G77" s="34"/>
    </row>
    <row r="78" spans="7:20" hidden="1">
      <c r="G78" s="34"/>
      <c r="P78" s="13" t="s">
        <v>224</v>
      </c>
      <c r="T78" s="13"/>
    </row>
    <row r="79" spans="7:20" hidden="1">
      <c r="G79" s="34"/>
      <c r="P79" s="11">
        <v>9.4</v>
      </c>
      <c r="T79" s="11">
        <v>9.5</v>
      </c>
    </row>
    <row r="80" spans="7:20" hidden="1">
      <c r="G80" s="34"/>
      <c r="P80" s="19"/>
      <c r="T80" s="19"/>
    </row>
    <row r="81" spans="2:20" hidden="1">
      <c r="G81" s="34"/>
      <c r="P81" s="11">
        <v>4.7</v>
      </c>
      <c r="T81" s="11">
        <v>5.4</v>
      </c>
    </row>
    <row r="82" spans="2:20" hidden="1">
      <c r="G82" s="34"/>
      <c r="P82" s="11">
        <v>5.7</v>
      </c>
      <c r="T82" s="11">
        <v>7</v>
      </c>
    </row>
    <row r="83" spans="2:20" hidden="1">
      <c r="G83" s="34"/>
      <c r="P83" s="11">
        <v>1.2</v>
      </c>
      <c r="T83" s="11">
        <v>1.23</v>
      </c>
    </row>
    <row r="84" spans="2:20" hidden="1">
      <c r="G84" s="34"/>
      <c r="P84" s="11">
        <v>51</v>
      </c>
      <c r="T84" s="11">
        <v>47</v>
      </c>
    </row>
    <row r="85" spans="2:20" hidden="1">
      <c r="G85" s="34"/>
      <c r="P85" s="11">
        <v>1</v>
      </c>
      <c r="T85" s="11">
        <v>1</v>
      </c>
    </row>
    <row r="86" spans="2:20" hidden="1">
      <c r="G86" s="34"/>
    </row>
    <row r="87" spans="2:20" hidden="1">
      <c r="G87" s="34"/>
    </row>
    <row r="88" spans="2:20" hidden="1">
      <c r="G88" s="34"/>
    </row>
    <row r="89" spans="2:20" hidden="1">
      <c r="B89" s="3" t="s">
        <v>105</v>
      </c>
    </row>
    <row r="90" spans="2:20" hidden="1">
      <c r="B90" s="8" t="s">
        <v>165</v>
      </c>
      <c r="C90" s="35">
        <v>1.5</v>
      </c>
      <c r="D90" s="8" t="s">
        <v>34</v>
      </c>
    </row>
    <row r="91" spans="2:20" ht="27.6" hidden="1">
      <c r="B91" s="36" t="s">
        <v>128</v>
      </c>
      <c r="C91" s="35">
        <v>1.1000000000000001</v>
      </c>
      <c r="D91" s="8" t="s">
        <v>34</v>
      </c>
    </row>
    <row r="92" spans="2:20" hidden="1">
      <c r="B92" s="8" t="s">
        <v>137</v>
      </c>
      <c r="C92" s="37">
        <f>$C$39*$D$105*(1-$D$106)*(($C$10-25)*$D$107*10^-6+1)*10^-3</f>
        <v>0.22364999999999999</v>
      </c>
      <c r="D92" s="8" t="s">
        <v>3</v>
      </c>
      <c r="F92" s="8" t="s">
        <v>146</v>
      </c>
      <c r="G92" s="37">
        <f>$C$115/($D$105*(1-$D$106)*(($C$10-25)*$D$107*10^-6+1))*10^3</f>
        <v>5.0078247261345856</v>
      </c>
      <c r="H92" s="8" t="s">
        <v>7</v>
      </c>
    </row>
    <row r="93" spans="2:20" hidden="1">
      <c r="B93" s="8" t="s">
        <v>138</v>
      </c>
      <c r="C93" s="37">
        <f>$C$39*$D$105*(1+$D$106)*(($D$10-25)*$D$107*10^-6+1)*10^-3</f>
        <v>0.34958</v>
      </c>
      <c r="D93" s="8" t="s">
        <v>3</v>
      </c>
      <c r="F93" s="8" t="s">
        <v>145</v>
      </c>
      <c r="G93" s="38">
        <f>$E$115/($D$105*(1+$D$106)*(($D$10-25)*$D$107*10^-6+1))*10^3</f>
        <v>32.038446135362427</v>
      </c>
      <c r="H93" s="8" t="s">
        <v>7</v>
      </c>
    </row>
    <row r="94" spans="2:20" hidden="1"/>
    <row r="95" spans="2:20" hidden="1">
      <c r="B95" s="3" t="s">
        <v>104</v>
      </c>
    </row>
    <row r="96" spans="2:20" hidden="1">
      <c r="B96" s="8" t="s">
        <v>114</v>
      </c>
      <c r="C96" s="38">
        <f>(C38-1)/(100-25)*10^6</f>
        <v>2933.333333333333</v>
      </c>
      <c r="D96" s="8" t="s">
        <v>120</v>
      </c>
    </row>
    <row r="97" spans="2:15" hidden="1">
      <c r="B97" s="8" t="s">
        <v>124</v>
      </c>
      <c r="C97" s="39">
        <f>(C37-C36)/C36</f>
        <v>0.66666666666666674</v>
      </c>
      <c r="D97" s="8" t="s">
        <v>34</v>
      </c>
    </row>
    <row r="98" spans="2:15" hidden="1">
      <c r="B98" s="8" t="s">
        <v>188</v>
      </c>
      <c r="C98" s="39">
        <f>(C19-C18)/C18</f>
        <v>0.10000000000000002</v>
      </c>
      <c r="D98" s="8" t="s">
        <v>34</v>
      </c>
    </row>
    <row r="99" spans="2:15" hidden="1"/>
    <row r="100" spans="2:15" hidden="1"/>
    <row r="101" spans="2:15" hidden="1">
      <c r="B101" s="3" t="s">
        <v>46</v>
      </c>
    </row>
    <row r="102" spans="2:15" hidden="1">
      <c r="B102" s="8" t="s">
        <v>0</v>
      </c>
      <c r="C102" s="8"/>
      <c r="D102" s="8" t="s">
        <v>1</v>
      </c>
      <c r="E102" s="8"/>
      <c r="F102" s="8" t="s">
        <v>2</v>
      </c>
      <c r="G102" s="8" t="s">
        <v>61</v>
      </c>
    </row>
    <row r="103" spans="2:15" hidden="1">
      <c r="B103" s="8"/>
      <c r="C103" s="8" t="s">
        <v>58</v>
      </c>
      <c r="D103" s="8" t="s">
        <v>56</v>
      </c>
      <c r="E103" s="8" t="s">
        <v>57</v>
      </c>
      <c r="F103" s="8"/>
      <c r="G103" s="8"/>
    </row>
    <row r="104" spans="2:15" hidden="1">
      <c r="B104" s="8" t="s">
        <v>8</v>
      </c>
      <c r="C104" s="8"/>
      <c r="D104" s="8">
        <v>2</v>
      </c>
      <c r="E104" s="8"/>
      <c r="F104" s="8" t="s">
        <v>3</v>
      </c>
      <c r="G104" s="8"/>
    </row>
    <row r="105" spans="2:15" hidden="1">
      <c r="B105" s="8" t="s">
        <v>9</v>
      </c>
      <c r="C105" s="8"/>
      <c r="D105" s="8">
        <v>50</v>
      </c>
      <c r="E105" s="8"/>
      <c r="F105" s="8" t="s">
        <v>10</v>
      </c>
      <c r="G105" s="8"/>
      <c r="H105" s="41" t="s">
        <v>197</v>
      </c>
    </row>
    <row r="106" spans="2:15" hidden="1">
      <c r="B106" s="8" t="s">
        <v>118</v>
      </c>
      <c r="C106" s="8"/>
      <c r="D106" s="40">
        <v>0.1</v>
      </c>
      <c r="E106" s="8"/>
      <c r="F106" s="8" t="s">
        <v>34</v>
      </c>
      <c r="G106" s="8"/>
    </row>
    <row r="107" spans="2:15" hidden="1">
      <c r="B107" s="8" t="s">
        <v>119</v>
      </c>
      <c r="C107" s="8"/>
      <c r="D107" s="8">
        <v>4500</v>
      </c>
      <c r="E107" s="8"/>
      <c r="F107" s="8" t="s">
        <v>120</v>
      </c>
      <c r="G107" s="8"/>
    </row>
    <row r="108" spans="2:15" hidden="1">
      <c r="B108" s="8" t="s">
        <v>17</v>
      </c>
      <c r="C108" s="8"/>
      <c r="D108" s="8">
        <f>C11</f>
        <v>475</v>
      </c>
      <c r="E108" s="8"/>
      <c r="F108" s="8" t="s">
        <v>18</v>
      </c>
      <c r="G108" s="8"/>
    </row>
    <row r="109" spans="2:15" hidden="1">
      <c r="B109" s="8" t="s">
        <v>117</v>
      </c>
      <c r="C109" s="8"/>
      <c r="D109" s="40">
        <v>0.2</v>
      </c>
      <c r="E109" s="8"/>
      <c r="F109" s="8" t="s">
        <v>34</v>
      </c>
      <c r="G109" s="8"/>
    </row>
    <row r="110" spans="2:15" hidden="1">
      <c r="B110" s="8" t="s">
        <v>28</v>
      </c>
      <c r="C110" s="8"/>
      <c r="D110" s="8">
        <v>8</v>
      </c>
      <c r="E110" s="8"/>
      <c r="F110" s="8" t="s">
        <v>30</v>
      </c>
      <c r="G110" s="8"/>
      <c r="M110" s="3" t="s">
        <v>240</v>
      </c>
      <c r="N110" s="3" t="s">
        <v>241</v>
      </c>
      <c r="O110" s="3" t="s">
        <v>242</v>
      </c>
    </row>
    <row r="111" spans="2:15" hidden="1">
      <c r="B111" s="8" t="s">
        <v>29</v>
      </c>
      <c r="C111" s="8"/>
      <c r="D111" s="8">
        <v>1</v>
      </c>
      <c r="E111" s="8"/>
      <c r="F111" s="8" t="s">
        <v>27</v>
      </c>
      <c r="G111" s="8"/>
      <c r="K111" s="3" t="s">
        <v>238</v>
      </c>
      <c r="L111" s="3">
        <v>15</v>
      </c>
      <c r="M111" s="3">
        <v>10</v>
      </c>
      <c r="N111" s="3">
        <f>(L111*10^3*M111*10^-12)*10^6</f>
        <v>0.15</v>
      </c>
      <c r="O111" s="3">
        <f>1/((L111*10^3*M111*10^-12)*10^6)</f>
        <v>6.666666666666667</v>
      </c>
    </row>
    <row r="112" spans="2:15" hidden="1">
      <c r="B112" s="8" t="s">
        <v>44</v>
      </c>
      <c r="C112" s="8"/>
      <c r="D112" s="8">
        <v>32</v>
      </c>
      <c r="E112" s="8"/>
      <c r="F112" s="8" t="s">
        <v>45</v>
      </c>
      <c r="G112" s="8"/>
      <c r="K112" s="3" t="s">
        <v>239</v>
      </c>
      <c r="L112" s="3">
        <v>10</v>
      </c>
      <c r="M112" s="3">
        <v>10</v>
      </c>
      <c r="N112" s="3">
        <f>(L112*10^3*M112*10^-12)*10^6</f>
        <v>9.9999999999999992E-2</v>
      </c>
      <c r="O112" s="3">
        <f>1/((L112*10^3*M112*10^-12)*10^6)</f>
        <v>10</v>
      </c>
    </row>
    <row r="113" spans="2:15" hidden="1">
      <c r="B113" s="8" t="s">
        <v>47</v>
      </c>
      <c r="C113" s="8"/>
      <c r="D113" s="200">
        <v>300</v>
      </c>
      <c r="E113" s="200">
        <v>400</v>
      </c>
      <c r="F113" s="8" t="s">
        <v>45</v>
      </c>
      <c r="G113" s="8"/>
    </row>
    <row r="114" spans="2:15" hidden="1">
      <c r="B114" s="8" t="s">
        <v>53</v>
      </c>
      <c r="C114" s="8"/>
      <c r="D114" s="8">
        <v>100</v>
      </c>
      <c r="E114" s="8"/>
      <c r="F114" s="8" t="s">
        <v>45</v>
      </c>
      <c r="G114" s="8"/>
    </row>
    <row r="115" spans="2:15" hidden="1">
      <c r="B115" s="8" t="s">
        <v>32</v>
      </c>
      <c r="C115" s="8">
        <v>0.2</v>
      </c>
      <c r="D115" s="8"/>
      <c r="E115" s="8">
        <v>2</v>
      </c>
      <c r="F115" s="8" t="s">
        <v>3</v>
      </c>
      <c r="G115" s="8"/>
    </row>
    <row r="116" spans="2:15" hidden="1">
      <c r="B116" s="8" t="s">
        <v>161</v>
      </c>
      <c r="C116" s="8">
        <v>5.5</v>
      </c>
      <c r="D116" s="8"/>
      <c r="E116" s="8">
        <v>24</v>
      </c>
      <c r="F116" s="8" t="s">
        <v>3</v>
      </c>
      <c r="G116" s="8"/>
    </row>
    <row r="117" spans="2:15" hidden="1">
      <c r="B117" s="8" t="s">
        <v>178</v>
      </c>
      <c r="C117" s="8">
        <v>-40</v>
      </c>
      <c r="D117" s="8"/>
      <c r="E117" s="8">
        <v>85</v>
      </c>
      <c r="F117" s="8" t="s">
        <v>109</v>
      </c>
      <c r="G117" s="8"/>
    </row>
    <row r="118" spans="2:15" hidden="1">
      <c r="B118" s="8" t="s">
        <v>164</v>
      </c>
      <c r="C118" s="8">
        <f>D118*0.9</f>
        <v>2.9699999999999998</v>
      </c>
      <c r="D118" s="8">
        <v>3.3</v>
      </c>
      <c r="E118" s="8">
        <f>D118*1.1</f>
        <v>3.63</v>
      </c>
      <c r="F118" s="8" t="s">
        <v>3</v>
      </c>
      <c r="G118" s="8"/>
      <c r="H118" s="41" t="s">
        <v>197</v>
      </c>
    </row>
    <row r="119" spans="2:15" hidden="1">
      <c r="B119" s="8" t="s">
        <v>167</v>
      </c>
      <c r="C119" s="8"/>
      <c r="D119" s="8">
        <v>20</v>
      </c>
      <c r="E119" s="8"/>
      <c r="F119" s="8" t="s">
        <v>168</v>
      </c>
      <c r="G119" s="8"/>
    </row>
    <row r="120" spans="2:15" hidden="1"/>
    <row r="121" spans="2:15" hidden="1">
      <c r="C121" s="234" t="s">
        <v>71</v>
      </c>
      <c r="D121" s="246"/>
      <c r="E121" s="246"/>
      <c r="F121" s="235"/>
      <c r="G121" s="234" t="s">
        <v>72</v>
      </c>
      <c r="H121" s="246"/>
      <c r="I121" s="246"/>
      <c r="J121" s="235"/>
    </row>
    <row r="122" spans="2:15" hidden="1">
      <c r="B122" s="8"/>
      <c r="C122" s="8" t="s">
        <v>210</v>
      </c>
      <c r="D122" s="8" t="s">
        <v>211</v>
      </c>
      <c r="E122" s="8" t="s">
        <v>212</v>
      </c>
      <c r="F122" s="8" t="s">
        <v>213</v>
      </c>
      <c r="G122" s="8" t="s">
        <v>214</v>
      </c>
      <c r="H122" s="8" t="s">
        <v>215</v>
      </c>
      <c r="I122" s="8" t="s">
        <v>216</v>
      </c>
      <c r="J122" s="8" t="s">
        <v>213</v>
      </c>
      <c r="K122" s="8" t="s">
        <v>49</v>
      </c>
      <c r="L122" s="3" t="s">
        <v>195</v>
      </c>
    </row>
    <row r="123" spans="2:15" hidden="1">
      <c r="B123" s="8" t="s">
        <v>50</v>
      </c>
      <c r="C123" s="8">
        <v>1</v>
      </c>
      <c r="D123" s="8">
        <v>1</v>
      </c>
      <c r="E123" s="8">
        <v>1</v>
      </c>
      <c r="F123" s="8">
        <v>0</v>
      </c>
      <c r="G123" s="8">
        <v>1</v>
      </c>
      <c r="H123" s="8">
        <v>2</v>
      </c>
      <c r="I123" s="8">
        <v>3</v>
      </c>
      <c r="J123" s="42">
        <v>1</v>
      </c>
      <c r="K123" s="8" t="s">
        <v>65</v>
      </c>
      <c r="L123" s="41" t="s">
        <v>196</v>
      </c>
    </row>
    <row r="124" spans="2:15" hidden="1">
      <c r="C124" s="8">
        <v>1</v>
      </c>
      <c r="D124" s="8">
        <v>1</v>
      </c>
      <c r="E124" s="8">
        <v>1</v>
      </c>
      <c r="F124" s="8">
        <v>0</v>
      </c>
      <c r="G124" s="8">
        <v>1</v>
      </c>
      <c r="H124" s="8">
        <v>2</v>
      </c>
      <c r="I124" s="8">
        <v>3</v>
      </c>
      <c r="J124" s="42">
        <v>1</v>
      </c>
      <c r="K124" s="8" t="s">
        <v>65</v>
      </c>
    </row>
    <row r="125" spans="2:15" hidden="1">
      <c r="C125" s="8">
        <v>1</v>
      </c>
      <c r="D125" s="42">
        <v>2</v>
      </c>
      <c r="E125" s="42">
        <v>3</v>
      </c>
      <c r="F125" s="42">
        <v>1</v>
      </c>
      <c r="G125" s="8">
        <v>1</v>
      </c>
      <c r="H125" s="8">
        <v>2</v>
      </c>
      <c r="I125" s="8">
        <v>3</v>
      </c>
      <c r="J125" s="42">
        <v>1</v>
      </c>
      <c r="K125" s="8" t="s">
        <v>66</v>
      </c>
    </row>
    <row r="126" spans="2:15" hidden="1">
      <c r="C126" s="8">
        <v>1</v>
      </c>
      <c r="D126" s="8">
        <v>1</v>
      </c>
      <c r="E126" s="8">
        <v>1</v>
      </c>
      <c r="F126" s="8">
        <v>0</v>
      </c>
      <c r="G126" s="8">
        <v>1</v>
      </c>
      <c r="H126" s="8">
        <v>1</v>
      </c>
      <c r="I126" s="8">
        <v>1</v>
      </c>
      <c r="J126" s="8">
        <v>0</v>
      </c>
      <c r="K126" s="8" t="s">
        <v>96</v>
      </c>
    </row>
    <row r="127" spans="2:15" hidden="1"/>
    <row r="128" spans="2:15" hidden="1">
      <c r="B128" s="8"/>
      <c r="C128" s="8" t="s">
        <v>243</v>
      </c>
      <c r="D128" s="8" t="s">
        <v>244</v>
      </c>
      <c r="E128" s="43" t="s">
        <v>245</v>
      </c>
      <c r="F128" s="43" t="s">
        <v>246</v>
      </c>
      <c r="G128" s="43" t="s">
        <v>247</v>
      </c>
      <c r="H128" s="43" t="s">
        <v>248</v>
      </c>
      <c r="I128" s="8" t="s">
        <v>249</v>
      </c>
      <c r="J128" s="8" t="s">
        <v>250</v>
      </c>
      <c r="K128" s="43" t="s">
        <v>59</v>
      </c>
      <c r="L128" s="43" t="s">
        <v>60</v>
      </c>
      <c r="M128" s="44"/>
      <c r="N128" s="45"/>
      <c r="O128" s="46"/>
    </row>
    <row r="129" spans="2:36" hidden="1">
      <c r="B129" s="8" t="s">
        <v>17</v>
      </c>
      <c r="C129" s="8">
        <v>0.6</v>
      </c>
      <c r="D129" s="8">
        <v>0.44</v>
      </c>
      <c r="E129" s="8">
        <v>420</v>
      </c>
      <c r="F129" s="8">
        <v>6</v>
      </c>
      <c r="G129" s="8">
        <v>90</v>
      </c>
      <c r="H129" s="8">
        <v>13</v>
      </c>
      <c r="I129" s="8">
        <v>433</v>
      </c>
      <c r="J129" s="8">
        <v>2.5979999999999999</v>
      </c>
      <c r="K129" s="42">
        <v>1</v>
      </c>
      <c r="L129" s="43">
        <v>0</v>
      </c>
      <c r="M129" s="8">
        <v>475</v>
      </c>
      <c r="N129" s="43" t="s">
        <v>396</v>
      </c>
      <c r="O129" s="44"/>
      <c r="P129" s="41" t="s">
        <v>196</v>
      </c>
    </row>
    <row r="130" spans="2:36" hidden="1">
      <c r="C130" s="8">
        <v>0.5</v>
      </c>
      <c r="D130" s="8">
        <v>0.4</v>
      </c>
      <c r="E130" s="8">
        <v>580</v>
      </c>
      <c r="F130" s="8">
        <v>6</v>
      </c>
      <c r="G130" s="8">
        <v>80</v>
      </c>
      <c r="H130" s="8">
        <v>4</v>
      </c>
      <c r="I130" s="8">
        <f t="shared" ref="I130:I135" si="0">E130+H130</f>
        <v>584</v>
      </c>
      <c r="J130" s="8">
        <f t="shared" ref="J130:J135" si="1">I130*F130*10^-3</f>
        <v>3.504</v>
      </c>
      <c r="K130" s="42">
        <v>1</v>
      </c>
      <c r="L130" s="43">
        <v>0</v>
      </c>
      <c r="M130" s="8">
        <v>300</v>
      </c>
      <c r="N130" s="43" t="s">
        <v>97</v>
      </c>
      <c r="O130" s="44"/>
    </row>
    <row r="131" spans="2:36" hidden="1">
      <c r="C131" s="8">
        <v>1</v>
      </c>
      <c r="D131" s="8">
        <v>0.6</v>
      </c>
      <c r="E131" s="8">
        <v>710</v>
      </c>
      <c r="F131" s="8">
        <v>6</v>
      </c>
      <c r="G131" s="8">
        <v>80</v>
      </c>
      <c r="H131" s="8">
        <v>9.6</v>
      </c>
      <c r="I131" s="8">
        <f t="shared" si="0"/>
        <v>719.6</v>
      </c>
      <c r="J131" s="8">
        <f t="shared" si="1"/>
        <v>4.3176000000000005</v>
      </c>
      <c r="K131" s="42">
        <v>1</v>
      </c>
      <c r="L131" s="43">
        <v>0</v>
      </c>
      <c r="M131" s="8">
        <v>355</v>
      </c>
      <c r="N131" s="43" t="s">
        <v>98</v>
      </c>
      <c r="O131" s="44"/>
    </row>
    <row r="132" spans="2:36" hidden="1">
      <c r="C132" s="8">
        <v>0.5</v>
      </c>
      <c r="D132" s="8">
        <v>0.3</v>
      </c>
      <c r="E132" s="8">
        <v>580</v>
      </c>
      <c r="F132" s="8">
        <v>6</v>
      </c>
      <c r="G132" s="8">
        <v>80</v>
      </c>
      <c r="H132" s="8">
        <v>4</v>
      </c>
      <c r="I132" s="8">
        <f t="shared" si="0"/>
        <v>584</v>
      </c>
      <c r="J132" s="8">
        <f t="shared" si="1"/>
        <v>3.504</v>
      </c>
      <c r="K132" s="42">
        <v>1</v>
      </c>
      <c r="L132" s="43">
        <v>0</v>
      </c>
      <c r="M132" s="8">
        <v>400</v>
      </c>
      <c r="N132" s="43" t="s">
        <v>226</v>
      </c>
      <c r="O132" s="44"/>
    </row>
    <row r="133" spans="2:36" hidden="1">
      <c r="C133" s="8">
        <v>1</v>
      </c>
      <c r="D133" s="8">
        <v>0.45</v>
      </c>
      <c r="E133" s="8">
        <v>710</v>
      </c>
      <c r="F133" s="8">
        <v>6</v>
      </c>
      <c r="G133" s="8">
        <v>80</v>
      </c>
      <c r="H133" s="8">
        <v>11</v>
      </c>
      <c r="I133" s="8">
        <f t="shared" si="0"/>
        <v>721</v>
      </c>
      <c r="J133" s="8">
        <f t="shared" si="1"/>
        <v>4.3260000000000005</v>
      </c>
      <c r="K133" s="42">
        <v>1</v>
      </c>
      <c r="L133" s="43">
        <v>0</v>
      </c>
      <c r="M133" s="8">
        <v>475</v>
      </c>
      <c r="N133" s="43" t="s">
        <v>252</v>
      </c>
      <c r="O133" s="44"/>
    </row>
    <row r="134" spans="2:36" hidden="1">
      <c r="C134" s="200">
        <v>0.4</v>
      </c>
      <c r="D134" s="200">
        <v>0.33300000000000002</v>
      </c>
      <c r="E134" s="8">
        <v>440</v>
      </c>
      <c r="F134" s="8">
        <v>6</v>
      </c>
      <c r="G134" s="8">
        <v>90</v>
      </c>
      <c r="H134" s="8">
        <v>13</v>
      </c>
      <c r="I134" s="8">
        <f t="shared" si="0"/>
        <v>453</v>
      </c>
      <c r="J134" s="8">
        <f t="shared" si="1"/>
        <v>2.718</v>
      </c>
      <c r="K134" s="42">
        <v>1</v>
      </c>
      <c r="L134" s="43">
        <v>0</v>
      </c>
      <c r="M134" s="8">
        <v>400</v>
      </c>
      <c r="N134" s="43" t="s">
        <v>253</v>
      </c>
      <c r="O134" s="44"/>
    </row>
    <row r="135" spans="2:36" hidden="1">
      <c r="C135" s="200">
        <v>0.6</v>
      </c>
      <c r="D135" s="200">
        <v>0.44</v>
      </c>
      <c r="E135" s="8">
        <v>420</v>
      </c>
      <c r="F135" s="8">
        <v>6</v>
      </c>
      <c r="G135" s="8">
        <v>90</v>
      </c>
      <c r="H135" s="8">
        <v>13</v>
      </c>
      <c r="I135" s="8">
        <f t="shared" si="0"/>
        <v>433</v>
      </c>
      <c r="J135" s="8">
        <f t="shared" si="1"/>
        <v>2.5979999999999999</v>
      </c>
      <c r="K135" s="42">
        <v>1</v>
      </c>
      <c r="L135" s="43">
        <v>0</v>
      </c>
      <c r="M135" s="8">
        <v>475</v>
      </c>
      <c r="N135" s="43" t="s">
        <v>254</v>
      </c>
      <c r="O135" s="44"/>
    </row>
    <row r="136" spans="2:36" hidden="1">
      <c r="C136" s="8">
        <v>1</v>
      </c>
      <c r="D136" s="8">
        <v>1</v>
      </c>
      <c r="E136" s="8"/>
      <c r="F136" s="8"/>
      <c r="G136" s="8"/>
      <c r="H136" s="8"/>
      <c r="I136" s="8"/>
      <c r="J136" s="8"/>
      <c r="K136" s="8">
        <v>0</v>
      </c>
      <c r="L136" s="47">
        <v>1</v>
      </c>
      <c r="M136" s="8" t="s">
        <v>198</v>
      </c>
      <c r="N136" s="43" t="s">
        <v>96</v>
      </c>
      <c r="O136" s="44"/>
    </row>
    <row r="137" spans="2:36" hidden="1"/>
    <row r="138" spans="2:36" s="48" customFormat="1" ht="41.4" hidden="1">
      <c r="B138" s="48" t="s">
        <v>22</v>
      </c>
      <c r="C138" s="48" t="s">
        <v>62</v>
      </c>
      <c r="D138" s="48" t="s">
        <v>187</v>
      </c>
      <c r="E138" s="48" t="s">
        <v>17</v>
      </c>
      <c r="F138" s="48" t="s">
        <v>174</v>
      </c>
      <c r="G138" s="48" t="s">
        <v>19</v>
      </c>
      <c r="H138" s="48" t="s">
        <v>64</v>
      </c>
      <c r="I138" s="48" t="s">
        <v>25</v>
      </c>
      <c r="J138" s="48" t="s">
        <v>23</v>
      </c>
      <c r="K138" s="48" t="s">
        <v>32</v>
      </c>
      <c r="L138" s="48" t="s">
        <v>70</v>
      </c>
      <c r="M138" s="48" t="s">
        <v>31</v>
      </c>
      <c r="N138" s="48" t="s">
        <v>43</v>
      </c>
      <c r="O138" s="48" t="s">
        <v>36</v>
      </c>
      <c r="P138" s="48" t="s">
        <v>151</v>
      </c>
      <c r="Q138" s="48" t="s">
        <v>171</v>
      </c>
      <c r="R138" s="48" t="s">
        <v>38</v>
      </c>
      <c r="S138" s="48" t="s">
        <v>39</v>
      </c>
      <c r="T138" s="48" t="s">
        <v>95</v>
      </c>
      <c r="U138" s="48" t="s">
        <v>26</v>
      </c>
      <c r="V138" s="49" t="s">
        <v>68</v>
      </c>
      <c r="W138" s="49" t="s">
        <v>69</v>
      </c>
      <c r="X138" s="49" t="s">
        <v>217</v>
      </c>
      <c r="Y138" s="50" t="s">
        <v>48</v>
      </c>
      <c r="Z138" s="50" t="s">
        <v>51</v>
      </c>
      <c r="AA138" s="48" t="s">
        <v>55</v>
      </c>
      <c r="AB138" s="48" t="s">
        <v>54</v>
      </c>
      <c r="AC138" s="48" t="s">
        <v>24</v>
      </c>
      <c r="AD138" s="48" t="s">
        <v>121</v>
      </c>
      <c r="AE138" s="48" t="s">
        <v>122</v>
      </c>
      <c r="AF138" s="48" t="s">
        <v>140</v>
      </c>
      <c r="AG138" s="48" t="s">
        <v>139</v>
      </c>
      <c r="AH138" s="48" t="s">
        <v>142</v>
      </c>
      <c r="AI138" s="48" t="s">
        <v>143</v>
      </c>
      <c r="AJ138" s="48" t="s">
        <v>125</v>
      </c>
    </row>
    <row r="139" spans="2:36" s="48" customFormat="1" hidden="1">
      <c r="B139" s="48" t="s">
        <v>33</v>
      </c>
      <c r="C139" s="48" t="s">
        <v>63</v>
      </c>
      <c r="D139" s="48" t="s">
        <v>34</v>
      </c>
      <c r="E139" s="48" t="s">
        <v>18</v>
      </c>
      <c r="F139" s="48" t="s">
        <v>45</v>
      </c>
      <c r="G139" s="48" t="s">
        <v>5</v>
      </c>
      <c r="H139" s="48" t="s">
        <v>63</v>
      </c>
      <c r="I139" s="48" t="s">
        <v>27</v>
      </c>
      <c r="J139" s="48" t="s">
        <v>35</v>
      </c>
      <c r="K139" s="48" t="s">
        <v>3</v>
      </c>
      <c r="L139" s="48" t="s">
        <v>63</v>
      </c>
      <c r="M139" s="48" t="s">
        <v>5</v>
      </c>
      <c r="N139" s="48" t="s">
        <v>6</v>
      </c>
      <c r="O139" s="48" t="s">
        <v>37</v>
      </c>
      <c r="P139" s="48" t="s">
        <v>18</v>
      </c>
      <c r="Q139" s="48" t="s">
        <v>131</v>
      </c>
      <c r="R139" s="48" t="s">
        <v>12</v>
      </c>
      <c r="S139" s="48" t="s">
        <v>21</v>
      </c>
      <c r="T139" s="48" t="s">
        <v>34</v>
      </c>
      <c r="U139" s="48" t="s">
        <v>34</v>
      </c>
      <c r="V139" s="48" t="s">
        <v>67</v>
      </c>
      <c r="W139" s="48" t="s">
        <v>67</v>
      </c>
      <c r="X139" s="48" t="s">
        <v>131</v>
      </c>
      <c r="Y139" s="48" t="s">
        <v>34</v>
      </c>
      <c r="Z139" s="48" t="s">
        <v>52</v>
      </c>
      <c r="AA139" s="48" t="s">
        <v>34</v>
      </c>
      <c r="AB139" s="48" t="s">
        <v>52</v>
      </c>
      <c r="AC139" s="48" t="s">
        <v>14</v>
      </c>
      <c r="AD139" s="48" t="s">
        <v>5</v>
      </c>
      <c r="AE139" s="48" t="s">
        <v>5</v>
      </c>
      <c r="AF139" s="48" t="s">
        <v>5</v>
      </c>
      <c r="AG139" s="48" t="s">
        <v>5</v>
      </c>
      <c r="AH139" s="48" t="s">
        <v>5</v>
      </c>
      <c r="AI139" s="48" t="s">
        <v>5</v>
      </c>
      <c r="AJ139" s="48" t="s">
        <v>6</v>
      </c>
    </row>
    <row r="140" spans="2:36" hidden="1">
      <c r="B140" s="3">
        <f>C6</f>
        <v>8</v>
      </c>
      <c r="C140" s="3">
        <f>$C$8</f>
        <v>15</v>
      </c>
      <c r="D140" s="51">
        <f t="shared" ref="D140:D170" si="2">MIN(1,($C$7+$C$8*($C$18+$C$36+$C$40)*10^-3)/(B140+$C$8*($C$36-$C$34)*10^-3))</f>
        <v>0.42660203953166309</v>
      </c>
      <c r="E140" s="3">
        <f>$C$7/$B140/($F140+$G$129*10^-3)*10^3</f>
        <v>435.70485326979258</v>
      </c>
      <c r="F140" s="52">
        <f>-$J$129*LN($I$129/$E$129*(1-$D$129*$C$7/$C$129/$B140))</f>
        <v>0.85674180676288236</v>
      </c>
      <c r="G140" s="52">
        <f>$C$7*(1-D140)/($C$16*10^-6)/(E140*10^3)</f>
        <v>2.895252379135707</v>
      </c>
      <c r="H140" s="52">
        <f t="shared" ref="H140:H170" si="3">C140-0.5*G140</f>
        <v>13.552373810432147</v>
      </c>
      <c r="I140" s="34">
        <f t="shared" ref="I140:I170" si="4">ABS(0.5*G140*($C$24*10^-3)/$C$25*10^3)</f>
        <v>18.09532736959817</v>
      </c>
      <c r="J140" s="52">
        <f t="shared" ref="J140:J170" si="5">$D$104/$C$30*($C$29+$C$30)+0.5*G140*($C$24*10^-3)/$C$25</f>
        <v>3.3180953273695986</v>
      </c>
      <c r="K140" s="3">
        <f t="shared" ref="K140:K170" si="6">$C$39*$D$105*10^-3</f>
        <v>0.28000000000000003</v>
      </c>
      <c r="L140" s="53">
        <f t="shared" ref="L140:L170" si="7">($C$39*$D$105/$D$110+$D$111)/$C$36</f>
        <v>30</v>
      </c>
      <c r="M140" s="53">
        <f t="shared" ref="M140:M170" si="8">($C$39*$D$105/$D$110+$D$111)/$C$36+0.5*G140</f>
        <v>31.447626189567853</v>
      </c>
      <c r="N140" s="53">
        <f t="shared" ref="N140:N170" si="9">(($C$8*$C$90-0.5*G140)*($C$36*10^-3)-($D$111*10^-3))*$D$110/($D$105*10^-6)*10^-3</f>
        <v>3.882055771602972</v>
      </c>
      <c r="O140" s="34">
        <f t="shared" ref="O140:O170" si="10">($C$24*10^-3)/$C$25*$D$104/($C$16*10^-6)/(E140*10^3)*10^3</f>
        <v>38.252194212641719</v>
      </c>
      <c r="P140" s="34">
        <f>E140/4</f>
        <v>108.92621331744814</v>
      </c>
      <c r="Q140" s="34">
        <f t="shared" ref="Q140:Q170" si="11">1/(2*PI()*$C$23*10^-3*$C$24*10^-6)*10^-3</f>
        <v>19.291508253563077</v>
      </c>
      <c r="R140" s="34">
        <f t="shared" ref="R140:R170" si="12">1/(P140*10^3)/2/PI()/($C$24*10^-3)*10^6</f>
        <v>58.44504761330996</v>
      </c>
      <c r="S140" s="34">
        <f t="shared" ref="S140:S170" si="13">1/(P140*10^3)/2/PI()/($C$23*10^-6)*10^3</f>
        <v>4.4276551222204512</v>
      </c>
      <c r="T140" s="54">
        <f>G140/$C$8</f>
        <v>0.19301682527571379</v>
      </c>
      <c r="U140" s="51">
        <f>I140/J140*10^-3</f>
        <v>5.4535284807332943E-3</v>
      </c>
      <c r="V140" s="3">
        <f>IF($F$123=1,IF(B140&gt;7,$C$123,IF(B140&gt;6,$D$123,$E$123)),1)</f>
        <v>1</v>
      </c>
      <c r="W140" s="3">
        <f t="shared" ref="W140:W170" si="14">IF($J$123=1,IF(H140&gt;0.5*L140,$G$123,IF(H140&lt;0,$I$123,$H$123)),1)</f>
        <v>2</v>
      </c>
      <c r="X140" s="3">
        <f>E140/(V140+W140-1)</f>
        <v>217.85242663489629</v>
      </c>
      <c r="Y140" s="51">
        <f>(MIN(4,(V140+W140-1))/(E140*10^3)-($D$112*10^-9)-($D$113*10^-9))/(MIN(4,(V140+W140-1))/(E140*10^3))</f>
        <v>0.92767299435721451</v>
      </c>
      <c r="Z140" s="52">
        <f>MIN(J140,B140*Y140)</f>
        <v>3.3180953273695986</v>
      </c>
      <c r="AA140" s="51">
        <f>($D$114*10^-9)/($C$123/(E140*10^3))</f>
        <v>4.3570485326979255E-2</v>
      </c>
      <c r="AB140" s="52">
        <f t="shared" ref="AB140:AB170" si="15">MAX(J140,B140*AA140)</f>
        <v>3.3180953273695986</v>
      </c>
      <c r="AC140" s="55"/>
      <c r="AD140" s="55">
        <f t="shared" ref="AD140:AD170" si="16">$C$7*(1-D140)/($C$16*(1+$C$17)*10^-6)/(E140*(1+$D$109)*10^3)</f>
        <v>2.0105919299553525</v>
      </c>
      <c r="AE140" s="55">
        <f t="shared" ref="AE140:AE170" si="17">$C$7*(1-D140)/($C$16*(1-$C$17)*10^-6)/(E140*(1-$D$109)*10^3)</f>
        <v>4.5238318423995416</v>
      </c>
      <c r="AF140" s="52">
        <f t="shared" ref="AF140:AF170" si="18">($C$39*$D$105*(1-$D$106)*(($C$10-25)*$D$107*10^-6+1)/$D$110+$D$111)/($C$36*(1+$C$97)*(($C$10-25)*$C$96*10^-6+1))+0.5*AD140</f>
        <v>16.62917186425825</v>
      </c>
      <c r="AG140" s="52">
        <f t="shared" ref="AG140:AG170" si="19">($C$39*$D$105*(1-$D$106)*(($D$10-25)*$D$107*10^-6+1)/$D$110+$D$111)/($C$36*(1+$C$97)*(($D$10-25)*$C$96*10^-6+1))+0.5*AD140</f>
        <v>17.89523162674238</v>
      </c>
      <c r="AH140" s="52">
        <f t="shared" ref="AH140:AH170" si="20">($C$39*$D$105*(1+$D$106)*(($C$10-25)*$D$107*10^-6+1)/$D$110+$D$111)/($C$36*(1-$C$97)*(($C$10-25)*$C$96*10^-6+1))+0.5*AE140</f>
        <v>97.141637144221363</v>
      </c>
      <c r="AI140" s="52">
        <f t="shared" ref="AI140:AI170" si="21">($C$39*$D$105*(1+$D$106)*(($D$10-25)*$D$107*10^-6+1)/$D$110+$D$111)/($C$36*(1-$C$97)*(($D$10-25)*$C$96*10^-6+1))+0.5*AE140</f>
        <v>104.96756849472919</v>
      </c>
      <c r="AJ140" s="52">
        <f t="shared" ref="AJ140:AJ170" si="22">(($C$8*$C$91-0.5*AD140)*($C$36*(1+$C$97)*(($D$10-25)*$C$96*10^-6+1)*10^-3)-($D$111*10^-3))*$D$110/($D$105*(1-$D$106)*10^-6)*10^-3</f>
        <v>5.8162623964815268</v>
      </c>
    </row>
    <row r="141" spans="2:36" hidden="1">
      <c r="B141" s="3">
        <f t="shared" ref="B141:B150" si="23">B140+0.1</f>
        <v>8.1</v>
      </c>
      <c r="C141" s="3">
        <f t="shared" ref="C141:C170" si="24">$C$8</f>
        <v>15</v>
      </c>
      <c r="D141" s="51">
        <f t="shared" si="2"/>
        <v>0.42129802312569936</v>
      </c>
      <c r="E141" s="3">
        <f t="shared" ref="E141:E172" si="25">$C$7/$B141/($F141+$G$129*10^-3)*10^3</f>
        <v>436.72537014639909</v>
      </c>
      <c r="F141" s="52">
        <f t="shared" ref="F141:F172" si="26">-$J$129*LN($I$129/$E$129*(1-$D$129*$C$7/$C$129/$B141))</f>
        <v>0.84286865214822826</v>
      </c>
      <c r="G141" s="52">
        <f t="shared" ref="G141:G170" si="27">$C$7*(1-D141)/($C$16*10^-6)/(E141*10^3)</f>
        <v>2.9152058390761177</v>
      </c>
      <c r="H141" s="52">
        <f t="shared" si="3"/>
        <v>13.54239708046194</v>
      </c>
      <c r="I141" s="34">
        <f t="shared" si="4"/>
        <v>18.220036494225734</v>
      </c>
      <c r="J141" s="52">
        <f t="shared" si="5"/>
        <v>3.318220036494226</v>
      </c>
      <c r="K141" s="3">
        <f t="shared" si="6"/>
        <v>0.28000000000000003</v>
      </c>
      <c r="L141" s="53">
        <f t="shared" si="7"/>
        <v>30</v>
      </c>
      <c r="M141" s="53">
        <f t="shared" si="8"/>
        <v>31.457602919538058</v>
      </c>
      <c r="N141" s="53">
        <f t="shared" si="9"/>
        <v>3.8801402394486928</v>
      </c>
      <c r="O141" s="34">
        <f t="shared" si="10"/>
        <v>38.162808496972978</v>
      </c>
      <c r="P141" s="34">
        <f t="shared" ref="P141:P150" si="28">E141/4</f>
        <v>109.18134253659977</v>
      </c>
      <c r="Q141" s="34">
        <f t="shared" si="11"/>
        <v>19.291508253563077</v>
      </c>
      <c r="R141" s="34">
        <f t="shared" si="12"/>
        <v>58.308476299801285</v>
      </c>
      <c r="S141" s="34">
        <f t="shared" si="13"/>
        <v>4.417308810591007</v>
      </c>
      <c r="T141" s="54">
        <f t="shared" ref="T141:T150" si="29">G141/$C$8</f>
        <v>0.19434705593840784</v>
      </c>
      <c r="U141" s="51">
        <f t="shared" ref="U141:U150" si="30">I141/J141*10^-3</f>
        <v>5.4909066589434539E-3</v>
      </c>
      <c r="V141" s="3">
        <f t="shared" ref="V141:V170" si="31">IF($F$123=1,IF(B141&gt;7,$C$123,IF(B141&gt;6,$D$123,$E$123)),1)</f>
        <v>1</v>
      </c>
      <c r="W141" s="3">
        <f t="shared" si="14"/>
        <v>2</v>
      </c>
      <c r="X141" s="3">
        <f t="shared" ref="X141:X170" si="32">E141/(V141+W141-1)</f>
        <v>218.36268507319954</v>
      </c>
      <c r="Y141" s="51">
        <f t="shared" ref="Y141:Y170" si="33">(MIN(4,(V141+W141-1))/(E141*10^3)-($D$112*10^-9)-($D$113*10^-9))/(MIN(4,(V141+W141-1))/(E141*10^3))</f>
        <v>0.92750358855569781</v>
      </c>
      <c r="Z141" s="52">
        <f t="shared" ref="Z141:Z170" si="34">MIN(J141,B141*Y141)</f>
        <v>3.318220036494226</v>
      </c>
      <c r="AA141" s="51">
        <f t="shared" ref="AA141:AA170" si="35">($D$114*10^-9)/($C$123/(E141*10^3))</f>
        <v>4.3672537014639905E-2</v>
      </c>
      <c r="AB141" s="52">
        <f t="shared" si="15"/>
        <v>3.318220036494226</v>
      </c>
      <c r="AC141" s="55"/>
      <c r="AD141" s="55">
        <f t="shared" si="16"/>
        <v>2.0244484993584155</v>
      </c>
      <c r="AE141" s="55">
        <f t="shared" si="17"/>
        <v>4.5550091235564327</v>
      </c>
      <c r="AF141" s="52">
        <f t="shared" si="18"/>
        <v>16.636100148959784</v>
      </c>
      <c r="AG141" s="52">
        <f t="shared" si="19"/>
        <v>17.90215991144391</v>
      </c>
      <c r="AH141" s="52">
        <f t="shared" si="20"/>
        <v>97.157225784799806</v>
      </c>
      <c r="AI141" s="52">
        <f t="shared" si="21"/>
        <v>104.98315713530764</v>
      </c>
      <c r="AJ141" s="52">
        <f t="shared" si="22"/>
        <v>5.8135822280352096</v>
      </c>
    </row>
    <row r="142" spans="2:36" hidden="1">
      <c r="B142" s="3">
        <f t="shared" si="23"/>
        <v>8.1999999999999993</v>
      </c>
      <c r="C142" s="3">
        <f t="shared" si="24"/>
        <v>15</v>
      </c>
      <c r="D142" s="51">
        <f t="shared" si="2"/>
        <v>0.41612427852142947</v>
      </c>
      <c r="E142" s="3">
        <f t="shared" si="25"/>
        <v>437.71686420389597</v>
      </c>
      <c r="F142" s="52">
        <f t="shared" si="26"/>
        <v>0.82940488772847687</v>
      </c>
      <c r="G142" s="52">
        <f t="shared" si="27"/>
        <v>2.9346061171051909</v>
      </c>
      <c r="H142" s="52">
        <f t="shared" si="3"/>
        <v>13.532696941447405</v>
      </c>
      <c r="I142" s="34">
        <f t="shared" si="4"/>
        <v>18.341288231907445</v>
      </c>
      <c r="J142" s="52">
        <f t="shared" si="5"/>
        <v>3.3183412882319079</v>
      </c>
      <c r="K142" s="3">
        <f t="shared" si="6"/>
        <v>0.28000000000000003</v>
      </c>
      <c r="L142" s="53">
        <f t="shared" si="7"/>
        <v>30</v>
      </c>
      <c r="M142" s="53">
        <f t="shared" si="8"/>
        <v>31.467303058552595</v>
      </c>
      <c r="N142" s="53">
        <f t="shared" si="9"/>
        <v>3.8782778127579016</v>
      </c>
      <c r="O142" s="34">
        <f t="shared" si="10"/>
        <v>38.076364037239948</v>
      </c>
      <c r="P142" s="34">
        <f t="shared" si="28"/>
        <v>109.42921605097399</v>
      </c>
      <c r="Q142" s="34">
        <f t="shared" si="11"/>
        <v>19.291508253563077</v>
      </c>
      <c r="R142" s="34">
        <f t="shared" si="12"/>
        <v>58.176398894334859</v>
      </c>
      <c r="S142" s="34">
        <f t="shared" si="13"/>
        <v>4.4073029465405194</v>
      </c>
      <c r="T142" s="54">
        <f t="shared" si="29"/>
        <v>0.19564040780701272</v>
      </c>
      <c r="U142" s="51">
        <f t="shared" si="30"/>
        <v>5.5272458854526462E-3</v>
      </c>
      <c r="V142" s="3">
        <f t="shared" si="31"/>
        <v>1</v>
      </c>
      <c r="W142" s="3">
        <f t="shared" si="14"/>
        <v>2</v>
      </c>
      <c r="X142" s="3">
        <f t="shared" si="32"/>
        <v>218.85843210194798</v>
      </c>
      <c r="Y142" s="51">
        <f t="shared" si="33"/>
        <v>0.92733900054215335</v>
      </c>
      <c r="Z142" s="52">
        <f t="shared" si="34"/>
        <v>3.3183412882319079</v>
      </c>
      <c r="AA142" s="51">
        <f t="shared" si="35"/>
        <v>4.3771686420389602E-2</v>
      </c>
      <c r="AB142" s="52">
        <f t="shared" si="15"/>
        <v>3.3183412882319079</v>
      </c>
      <c r="AC142" s="55"/>
      <c r="AD142" s="55">
        <f t="shared" si="16"/>
        <v>2.0379209146563828</v>
      </c>
      <c r="AE142" s="55">
        <f t="shared" si="17"/>
        <v>4.5853220579768603</v>
      </c>
      <c r="AF142" s="52">
        <f t="shared" si="18"/>
        <v>16.642836356608768</v>
      </c>
      <c r="AG142" s="52">
        <f t="shared" si="19"/>
        <v>17.908896119092894</v>
      </c>
      <c r="AH142" s="52">
        <f t="shared" si="20"/>
        <v>97.172382252010024</v>
      </c>
      <c r="AI142" s="52">
        <f t="shared" si="21"/>
        <v>104.99831360251785</v>
      </c>
      <c r="AJ142" s="52">
        <f t="shared" si="22"/>
        <v>5.8109763635295755</v>
      </c>
    </row>
    <row r="143" spans="2:36" hidden="1">
      <c r="B143" s="3">
        <f t="shared" si="23"/>
        <v>8.2999999999999989</v>
      </c>
      <c r="C143" s="3">
        <f t="shared" si="24"/>
        <v>15</v>
      </c>
      <c r="D143" s="51">
        <f t="shared" si="2"/>
        <v>0.41107606453960938</v>
      </c>
      <c r="E143" s="3">
        <f t="shared" si="25"/>
        <v>438.68047222803921</v>
      </c>
      <c r="F143" s="52">
        <f t="shared" si="26"/>
        <v>0.81633248256171254</v>
      </c>
      <c r="G143" s="52">
        <f t="shared" si="27"/>
        <v>2.9534769383109225</v>
      </c>
      <c r="H143" s="52">
        <f t="shared" si="3"/>
        <v>13.52326153084454</v>
      </c>
      <c r="I143" s="34">
        <f t="shared" si="4"/>
        <v>18.459230864443267</v>
      </c>
      <c r="J143" s="52">
        <f t="shared" si="5"/>
        <v>3.3184592308644434</v>
      </c>
      <c r="K143" s="3">
        <f t="shared" si="6"/>
        <v>0.28000000000000003</v>
      </c>
      <c r="L143" s="53">
        <f t="shared" si="7"/>
        <v>30</v>
      </c>
      <c r="M143" s="53">
        <f t="shared" si="8"/>
        <v>31.47673846915546</v>
      </c>
      <c r="N143" s="53">
        <f t="shared" si="9"/>
        <v>3.8764662139221513</v>
      </c>
      <c r="O143" s="34">
        <f t="shared" si="10"/>
        <v>37.992725279102089</v>
      </c>
      <c r="P143" s="34">
        <f t="shared" si="28"/>
        <v>109.6701180570098</v>
      </c>
      <c r="Q143" s="34">
        <f t="shared" si="11"/>
        <v>19.291508253563077</v>
      </c>
      <c r="R143" s="34">
        <f t="shared" si="12"/>
        <v>58.048608285134456</v>
      </c>
      <c r="S143" s="34">
        <f t="shared" si="13"/>
        <v>4.3976218397829134</v>
      </c>
      <c r="T143" s="54">
        <f t="shared" si="29"/>
        <v>0.19689846255406149</v>
      </c>
      <c r="U143" s="51">
        <f t="shared" si="30"/>
        <v>5.5625908231015765E-3</v>
      </c>
      <c r="V143" s="3">
        <f t="shared" si="31"/>
        <v>1</v>
      </c>
      <c r="W143" s="3">
        <f t="shared" si="14"/>
        <v>2</v>
      </c>
      <c r="X143" s="3">
        <f t="shared" si="32"/>
        <v>219.3402361140196</v>
      </c>
      <c r="Y143" s="51">
        <f t="shared" si="33"/>
        <v>0.92717904161014564</v>
      </c>
      <c r="Z143" s="52">
        <f t="shared" si="34"/>
        <v>3.3184592308644434</v>
      </c>
      <c r="AA143" s="51">
        <f t="shared" si="35"/>
        <v>4.3868047222803928E-2</v>
      </c>
      <c r="AB143" s="52">
        <f t="shared" si="15"/>
        <v>3.3184592308644434</v>
      </c>
      <c r="AC143" s="55"/>
      <c r="AD143" s="55">
        <f t="shared" si="16"/>
        <v>2.051025651604808</v>
      </c>
      <c r="AE143" s="55">
        <f t="shared" si="17"/>
        <v>4.6148077161108167</v>
      </c>
      <c r="AF143" s="52">
        <f t="shared" si="18"/>
        <v>16.649388725082979</v>
      </c>
      <c r="AG143" s="52">
        <f t="shared" si="19"/>
        <v>17.915448487567108</v>
      </c>
      <c r="AH143" s="52">
        <f t="shared" si="20"/>
        <v>97.187125081076999</v>
      </c>
      <c r="AI143" s="52">
        <f t="shared" si="21"/>
        <v>105.01305643158483</v>
      </c>
      <c r="AJ143" s="52">
        <f t="shared" si="22"/>
        <v>5.8084416161873742</v>
      </c>
    </row>
    <row r="144" spans="2:36" hidden="1">
      <c r="B144" s="3">
        <f t="shared" si="23"/>
        <v>8.3999999999999986</v>
      </c>
      <c r="C144" s="3">
        <f t="shared" si="24"/>
        <v>15</v>
      </c>
      <c r="D144" s="51">
        <f t="shared" si="2"/>
        <v>0.40614886731391592</v>
      </c>
      <c r="E144" s="3">
        <f t="shared" si="25"/>
        <v>439.61727191492554</v>
      </c>
      <c r="F144" s="52">
        <f t="shared" si="26"/>
        <v>0.80363445877797168</v>
      </c>
      <c r="G144" s="52">
        <f t="shared" si="27"/>
        <v>2.9718406790946386</v>
      </c>
      <c r="H144" s="52">
        <f t="shared" si="3"/>
        <v>13.51407966045268</v>
      </c>
      <c r="I144" s="34">
        <f t="shared" si="4"/>
        <v>18.574004244341491</v>
      </c>
      <c r="J144" s="52">
        <f t="shared" si="5"/>
        <v>3.3185740042443417</v>
      </c>
      <c r="K144" s="3">
        <f t="shared" si="6"/>
        <v>0.28000000000000003</v>
      </c>
      <c r="L144" s="53">
        <f t="shared" si="7"/>
        <v>30</v>
      </c>
      <c r="M144" s="53">
        <f t="shared" si="8"/>
        <v>31.48592033954732</v>
      </c>
      <c r="N144" s="53">
        <f t="shared" si="9"/>
        <v>3.8747032948069142</v>
      </c>
      <c r="O144" s="34">
        <f t="shared" si="10"/>
        <v>37.91176491785334</v>
      </c>
      <c r="P144" s="34">
        <f t="shared" si="28"/>
        <v>109.90431797873138</v>
      </c>
      <c r="Q144" s="34">
        <f t="shared" si="11"/>
        <v>19.291508253563077</v>
      </c>
      <c r="R144" s="34">
        <f t="shared" si="12"/>
        <v>57.924909964936916</v>
      </c>
      <c r="S144" s="34">
        <f t="shared" si="13"/>
        <v>4.3882507549194631</v>
      </c>
      <c r="T144" s="54">
        <f t="shared" si="29"/>
        <v>0.19812271193964257</v>
      </c>
      <c r="U144" s="51">
        <f t="shared" si="30"/>
        <v>5.5969835901161103E-3</v>
      </c>
      <c r="V144" s="3">
        <f t="shared" si="31"/>
        <v>1</v>
      </c>
      <c r="W144" s="3">
        <f t="shared" si="14"/>
        <v>2</v>
      </c>
      <c r="X144" s="3">
        <f t="shared" si="32"/>
        <v>219.80863595746277</v>
      </c>
      <c r="Y144" s="51">
        <f t="shared" si="33"/>
        <v>0.92702353286212247</v>
      </c>
      <c r="Z144" s="52">
        <f t="shared" si="34"/>
        <v>3.3185740042443417</v>
      </c>
      <c r="AA144" s="51">
        <f t="shared" si="35"/>
        <v>4.3961727191492564E-2</v>
      </c>
      <c r="AB144" s="52">
        <f t="shared" si="15"/>
        <v>3.3185740042443417</v>
      </c>
      <c r="AC144" s="55"/>
      <c r="AD144" s="55">
        <f t="shared" si="16"/>
        <v>2.0637782493712771</v>
      </c>
      <c r="AE144" s="55">
        <f t="shared" si="17"/>
        <v>4.643501061085372</v>
      </c>
      <c r="AF144" s="52">
        <f t="shared" si="18"/>
        <v>16.655765023966214</v>
      </c>
      <c r="AG144" s="52">
        <f t="shared" si="19"/>
        <v>17.92182478645034</v>
      </c>
      <c r="AH144" s="52">
        <f t="shared" si="20"/>
        <v>97.201471753564277</v>
      </c>
      <c r="AI144" s="52">
        <f t="shared" si="21"/>
        <v>105.02740310407211</v>
      </c>
      <c r="AJ144" s="52">
        <f t="shared" si="22"/>
        <v>5.8059749803882781</v>
      </c>
    </row>
    <row r="145" spans="2:36" hidden="1">
      <c r="B145" s="3">
        <f t="shared" si="23"/>
        <v>8.4999999999999982</v>
      </c>
      <c r="C145" s="3">
        <f t="shared" si="24"/>
        <v>15</v>
      </c>
      <c r="D145" s="51">
        <f t="shared" si="2"/>
        <v>0.40133838682932615</v>
      </c>
      <c r="E145" s="3">
        <f t="shared" si="25"/>
        <v>440.5282856985055</v>
      </c>
      <c r="F145" s="52">
        <f t="shared" si="26"/>
        <v>0.79129481516052447</v>
      </c>
      <c r="G145" s="52">
        <f t="shared" si="27"/>
        <v>2.9897184624300519</v>
      </c>
      <c r="H145" s="52">
        <f t="shared" si="3"/>
        <v>13.505140768784974</v>
      </c>
      <c r="I145" s="34">
        <f t="shared" si="4"/>
        <v>18.685740390187824</v>
      </c>
      <c r="J145" s="52">
        <f t="shared" si="5"/>
        <v>3.3186857403901882</v>
      </c>
      <c r="K145" s="3">
        <f t="shared" si="6"/>
        <v>0.28000000000000003</v>
      </c>
      <c r="L145" s="53">
        <f t="shared" si="7"/>
        <v>30</v>
      </c>
      <c r="M145" s="53">
        <f t="shared" si="8"/>
        <v>31.494859231215028</v>
      </c>
      <c r="N145" s="53">
        <f t="shared" si="9"/>
        <v>3.8729870276067144</v>
      </c>
      <c r="O145" s="34">
        <f t="shared" si="10"/>
        <v>37.83336327709322</v>
      </c>
      <c r="P145" s="34">
        <f t="shared" si="28"/>
        <v>110.13207142462637</v>
      </c>
      <c r="Q145" s="34">
        <f t="shared" si="11"/>
        <v>19.291508253563077</v>
      </c>
      <c r="R145" s="34">
        <f t="shared" si="12"/>
        <v>57.805121081671416</v>
      </c>
      <c r="S145" s="34">
        <f t="shared" si="13"/>
        <v>4.3791758395205624</v>
      </c>
      <c r="T145" s="54">
        <f t="shared" si="29"/>
        <v>0.19931456416200347</v>
      </c>
      <c r="U145" s="51">
        <f t="shared" si="30"/>
        <v>5.630463940219565E-3</v>
      </c>
      <c r="V145" s="3">
        <f t="shared" si="31"/>
        <v>1</v>
      </c>
      <c r="W145" s="3">
        <f t="shared" si="14"/>
        <v>2</v>
      </c>
      <c r="X145" s="3">
        <f t="shared" si="32"/>
        <v>220.26414284925275</v>
      </c>
      <c r="Y145" s="51">
        <f t="shared" si="33"/>
        <v>0.92687230457404823</v>
      </c>
      <c r="Z145" s="52">
        <f t="shared" si="34"/>
        <v>3.3186857403901882</v>
      </c>
      <c r="AA145" s="51">
        <f t="shared" si="35"/>
        <v>4.4052828569850558E-2</v>
      </c>
      <c r="AB145" s="52">
        <f t="shared" si="15"/>
        <v>3.3186857403901882</v>
      </c>
      <c r="AC145" s="55"/>
      <c r="AD145" s="55">
        <f t="shared" si="16"/>
        <v>2.0761933766875362</v>
      </c>
      <c r="AE145" s="55">
        <f t="shared" si="17"/>
        <v>4.6714350975469552</v>
      </c>
      <c r="AF145" s="52">
        <f t="shared" si="18"/>
        <v>16.661972587624344</v>
      </c>
      <c r="AG145" s="52">
        <f t="shared" si="19"/>
        <v>17.92803235010847</v>
      </c>
      <c r="AH145" s="52">
        <f t="shared" si="20"/>
        <v>97.215438771795064</v>
      </c>
      <c r="AI145" s="52">
        <f t="shared" si="21"/>
        <v>105.04137012230289</v>
      </c>
      <c r="AJ145" s="52">
        <f t="shared" si="22"/>
        <v>5.8035736188735951</v>
      </c>
    </row>
    <row r="146" spans="2:36" hidden="1">
      <c r="B146" s="3">
        <f t="shared" si="23"/>
        <v>8.5999999999999979</v>
      </c>
      <c r="C146" s="3">
        <f t="shared" si="24"/>
        <v>15</v>
      </c>
      <c r="D146" s="51">
        <f t="shared" si="2"/>
        <v>0.39664052440594644</v>
      </c>
      <c r="E146" s="3">
        <f t="shared" si="25"/>
        <v>441.41448428134089</v>
      </c>
      <c r="F146" s="52">
        <f t="shared" si="26"/>
        <v>0.7792984573383166</v>
      </c>
      <c r="G146" s="52">
        <f t="shared" si="27"/>
        <v>3.0071302450983666</v>
      </c>
      <c r="H146" s="52">
        <f t="shared" si="3"/>
        <v>13.496434877450817</v>
      </c>
      <c r="I146" s="34">
        <f t="shared" si="4"/>
        <v>18.794564031864791</v>
      </c>
      <c r="J146" s="52">
        <f t="shared" si="5"/>
        <v>3.3187945640318652</v>
      </c>
      <c r="K146" s="3">
        <f t="shared" si="6"/>
        <v>0.28000000000000003</v>
      </c>
      <c r="L146" s="53">
        <f t="shared" si="7"/>
        <v>30</v>
      </c>
      <c r="M146" s="53">
        <f t="shared" si="8"/>
        <v>31.503565122549183</v>
      </c>
      <c r="N146" s="53">
        <f t="shared" si="9"/>
        <v>3.8713154964705567</v>
      </c>
      <c r="O146" s="34">
        <f t="shared" si="10"/>
        <v>37.757407742977378</v>
      </c>
      <c r="P146" s="34">
        <f t="shared" si="28"/>
        <v>110.35362107033522</v>
      </c>
      <c r="Q146" s="34">
        <f t="shared" si="11"/>
        <v>19.291508253563077</v>
      </c>
      <c r="R146" s="34">
        <f t="shared" si="12"/>
        <v>57.689069574058109</v>
      </c>
      <c r="S146" s="34">
        <f t="shared" si="13"/>
        <v>4.3703840586407665</v>
      </c>
      <c r="T146" s="54">
        <f t="shared" si="29"/>
        <v>0.20047534967322445</v>
      </c>
      <c r="U146" s="51">
        <f t="shared" si="30"/>
        <v>5.6630694275430112E-3</v>
      </c>
      <c r="V146" s="3">
        <f t="shared" si="31"/>
        <v>1</v>
      </c>
      <c r="W146" s="3">
        <f t="shared" si="14"/>
        <v>2</v>
      </c>
      <c r="X146" s="3">
        <f t="shared" si="32"/>
        <v>220.70724214067044</v>
      </c>
      <c r="Y146" s="51">
        <f t="shared" si="33"/>
        <v>0.92672519560929756</v>
      </c>
      <c r="Z146" s="52">
        <f t="shared" si="34"/>
        <v>3.3187945640318652</v>
      </c>
      <c r="AA146" s="51">
        <f t="shared" si="35"/>
        <v>4.414144842813409E-2</v>
      </c>
      <c r="AB146" s="52">
        <f t="shared" si="15"/>
        <v>3.3187945640318652</v>
      </c>
      <c r="AC146" s="55"/>
      <c r="AD146" s="55">
        <f t="shared" si="16"/>
        <v>2.0882848924294217</v>
      </c>
      <c r="AE146" s="55">
        <f t="shared" si="17"/>
        <v>4.6986410079661969</v>
      </c>
      <c r="AF146" s="52">
        <f t="shared" si="18"/>
        <v>16.668018345495287</v>
      </c>
      <c r="AG146" s="52">
        <f t="shared" si="19"/>
        <v>17.934078107979413</v>
      </c>
      <c r="AH146" s="52">
        <f t="shared" si="20"/>
        <v>97.229041727004685</v>
      </c>
      <c r="AI146" s="52">
        <f t="shared" si="21"/>
        <v>105.05497307751251</v>
      </c>
      <c r="AJ146" s="52">
        <f t="shared" si="22"/>
        <v>5.8012348510287639</v>
      </c>
    </row>
    <row r="147" spans="2:36" hidden="1">
      <c r="B147" s="3">
        <f t="shared" si="23"/>
        <v>8.6999999999999975</v>
      </c>
      <c r="C147" s="3">
        <f t="shared" si="24"/>
        <v>15</v>
      </c>
      <c r="D147" s="51">
        <f t="shared" si="2"/>
        <v>0.39205137105171822</v>
      </c>
      <c r="E147" s="3">
        <f t="shared" si="25"/>
        <v>442.27678989539459</v>
      </c>
      <c r="F147" s="52">
        <f t="shared" si="26"/>
        <v>0.76763113392701243</v>
      </c>
      <c r="G147" s="52">
        <f t="shared" si="27"/>
        <v>3.024094897682867</v>
      </c>
      <c r="H147" s="52">
        <f t="shared" si="3"/>
        <v>13.487952551158566</v>
      </c>
      <c r="I147" s="34">
        <f t="shared" si="4"/>
        <v>18.900593110517921</v>
      </c>
      <c r="J147" s="52">
        <f t="shared" si="5"/>
        <v>3.3189005931105182</v>
      </c>
      <c r="K147" s="3">
        <f t="shared" si="6"/>
        <v>0.28000000000000003</v>
      </c>
      <c r="L147" s="53">
        <f t="shared" si="7"/>
        <v>30</v>
      </c>
      <c r="M147" s="53">
        <f t="shared" si="8"/>
        <v>31.512047448841432</v>
      </c>
      <c r="N147" s="53">
        <f t="shared" si="9"/>
        <v>3.8696868898224448</v>
      </c>
      <c r="O147" s="34">
        <f t="shared" si="10"/>
        <v>37.683792248308116</v>
      </c>
      <c r="P147" s="34">
        <f t="shared" si="28"/>
        <v>110.56919747384865</v>
      </c>
      <c r="Q147" s="34">
        <f t="shared" si="11"/>
        <v>19.291508253563077</v>
      </c>
      <c r="R147" s="34">
        <f t="shared" si="12"/>
        <v>57.576593383356339</v>
      </c>
      <c r="S147" s="34">
        <f t="shared" si="13"/>
        <v>4.3618631351027535</v>
      </c>
      <c r="T147" s="54">
        <f t="shared" si="29"/>
        <v>0.20160632651219113</v>
      </c>
      <c r="U147" s="51">
        <f t="shared" si="30"/>
        <v>5.6948355578206791E-3</v>
      </c>
      <c r="V147" s="3">
        <f t="shared" si="31"/>
        <v>1</v>
      </c>
      <c r="W147" s="3">
        <f t="shared" si="14"/>
        <v>2</v>
      </c>
      <c r="X147" s="3">
        <f t="shared" si="32"/>
        <v>221.13839494769729</v>
      </c>
      <c r="Y147" s="51">
        <f t="shared" si="33"/>
        <v>0.92658205287736461</v>
      </c>
      <c r="Z147" s="52">
        <f t="shared" si="34"/>
        <v>3.3189005931105182</v>
      </c>
      <c r="AA147" s="51">
        <f t="shared" si="35"/>
        <v>4.4227678989539457E-2</v>
      </c>
      <c r="AB147" s="52">
        <f t="shared" si="15"/>
        <v>3.3189005931105182</v>
      </c>
      <c r="AC147" s="55"/>
      <c r="AD147" s="55">
        <f t="shared" si="16"/>
        <v>2.1000659011686578</v>
      </c>
      <c r="AE147" s="55">
        <f t="shared" si="17"/>
        <v>4.7251482776294784</v>
      </c>
      <c r="AF147" s="52">
        <f t="shared" si="18"/>
        <v>16.673908849864905</v>
      </c>
      <c r="AG147" s="52">
        <f t="shared" si="19"/>
        <v>17.939968612349031</v>
      </c>
      <c r="AH147" s="52">
        <f t="shared" si="20"/>
        <v>97.242295361836327</v>
      </c>
      <c r="AI147" s="52">
        <f t="shared" si="21"/>
        <v>105.06822671234416</v>
      </c>
      <c r="AJ147" s="52">
        <f t="shared" si="22"/>
        <v>5.7989561421384019</v>
      </c>
    </row>
    <row r="148" spans="2:36" hidden="1">
      <c r="B148" s="3">
        <f t="shared" si="23"/>
        <v>8.7999999999999972</v>
      </c>
      <c r="C148" s="3">
        <f t="shared" si="24"/>
        <v>15</v>
      </c>
      <c r="D148" s="51">
        <f t="shared" si="2"/>
        <v>0.38756719661443451</v>
      </c>
      <c r="E148" s="3">
        <f t="shared" si="25"/>
        <v>443.11607931687774</v>
      </c>
      <c r="F148" s="52">
        <f t="shared" si="26"/>
        <v>0.75627937803140077</v>
      </c>
      <c r="G148" s="52">
        <f t="shared" si="27"/>
        <v>3.0406302780196239</v>
      </c>
      <c r="H148" s="52">
        <f t="shared" si="3"/>
        <v>13.479684860990188</v>
      </c>
      <c r="I148" s="34">
        <f t="shared" si="4"/>
        <v>19.003939237622653</v>
      </c>
      <c r="J148" s="52">
        <f t="shared" si="5"/>
        <v>3.3190039392376227</v>
      </c>
      <c r="K148" s="3">
        <f t="shared" si="6"/>
        <v>0.28000000000000003</v>
      </c>
      <c r="L148" s="53">
        <f t="shared" si="7"/>
        <v>30</v>
      </c>
      <c r="M148" s="53">
        <f t="shared" si="8"/>
        <v>31.520315139009814</v>
      </c>
      <c r="N148" s="53">
        <f t="shared" si="9"/>
        <v>3.8680994933101158</v>
      </c>
      <c r="O148" s="34">
        <f t="shared" si="10"/>
        <v>37.612416801395575</v>
      </c>
      <c r="P148" s="34">
        <f t="shared" si="28"/>
        <v>110.77901982921944</v>
      </c>
      <c r="Q148" s="34">
        <f t="shared" si="11"/>
        <v>19.291508253563077</v>
      </c>
      <c r="R148" s="34">
        <f t="shared" si="12"/>
        <v>57.467539733517704</v>
      </c>
      <c r="S148" s="34">
        <f t="shared" si="13"/>
        <v>4.3536014949634625</v>
      </c>
      <c r="T148" s="54">
        <f t="shared" si="29"/>
        <v>0.20270868520130828</v>
      </c>
      <c r="U148" s="51">
        <f t="shared" si="30"/>
        <v>5.725795927192503E-3</v>
      </c>
      <c r="V148" s="3">
        <f t="shared" si="31"/>
        <v>1</v>
      </c>
      <c r="W148" s="3">
        <f t="shared" si="14"/>
        <v>2</v>
      </c>
      <c r="X148" s="3">
        <f t="shared" si="32"/>
        <v>221.55803965843887</v>
      </c>
      <c r="Y148" s="51">
        <f t="shared" si="33"/>
        <v>0.92644273083339834</v>
      </c>
      <c r="Z148" s="52">
        <f t="shared" si="34"/>
        <v>3.3190039392376227</v>
      </c>
      <c r="AA148" s="51">
        <f t="shared" si="35"/>
        <v>4.4311607931687778E-2</v>
      </c>
      <c r="AB148" s="52">
        <f t="shared" si="15"/>
        <v>3.3190039392376227</v>
      </c>
      <c r="AC148" s="55"/>
      <c r="AD148" s="55">
        <f t="shared" si="16"/>
        <v>2.1115488041802952</v>
      </c>
      <c r="AE148" s="55">
        <f t="shared" si="17"/>
        <v>4.7509848094056624</v>
      </c>
      <c r="AF148" s="52">
        <f t="shared" si="18"/>
        <v>16.679650301370724</v>
      </c>
      <c r="AG148" s="52">
        <f t="shared" si="19"/>
        <v>17.94571006385485</v>
      </c>
      <c r="AH148" s="52">
        <f t="shared" si="20"/>
        <v>97.255213627724416</v>
      </c>
      <c r="AI148" s="52">
        <f t="shared" si="21"/>
        <v>105.08114497823225</v>
      </c>
      <c r="AJ148" s="52">
        <f t="shared" si="22"/>
        <v>5.7967350935203283</v>
      </c>
    </row>
    <row r="149" spans="2:36" hidden="1">
      <c r="B149" s="3">
        <f t="shared" si="23"/>
        <v>8.8999999999999968</v>
      </c>
      <c r="C149" s="3">
        <f t="shared" si="24"/>
        <v>15</v>
      </c>
      <c r="D149" s="51">
        <f t="shared" si="2"/>
        <v>0.38318443966979543</v>
      </c>
      <c r="E149" s="3">
        <f t="shared" si="25"/>
        <v>443.93318665674281</v>
      </c>
      <c r="F149" s="52">
        <f t="shared" si="26"/>
        <v>0.7452304535876737</v>
      </c>
      <c r="G149" s="52">
        <f t="shared" si="27"/>
        <v>3.0567532987248875</v>
      </c>
      <c r="H149" s="52">
        <f t="shared" si="3"/>
        <v>13.471623350637556</v>
      </c>
      <c r="I149" s="34">
        <f t="shared" si="4"/>
        <v>19.104708117030551</v>
      </c>
      <c r="J149" s="52">
        <f t="shared" si="5"/>
        <v>3.3191047081170306</v>
      </c>
      <c r="K149" s="3">
        <f t="shared" si="6"/>
        <v>0.28000000000000003</v>
      </c>
      <c r="L149" s="53">
        <f t="shared" si="7"/>
        <v>30</v>
      </c>
      <c r="M149" s="53">
        <f t="shared" si="8"/>
        <v>31.528376649362443</v>
      </c>
      <c r="N149" s="53">
        <f t="shared" si="9"/>
        <v>3.8665516833224109</v>
      </c>
      <c r="O149" s="34">
        <f t="shared" si="10"/>
        <v>37.543187055203504</v>
      </c>
      <c r="P149" s="34">
        <f t="shared" si="28"/>
        <v>110.9832966641857</v>
      </c>
      <c r="Q149" s="34">
        <f t="shared" si="11"/>
        <v>19.291508253563077</v>
      </c>
      <c r="R149" s="34">
        <f t="shared" si="12"/>
        <v>57.361764472889227</v>
      </c>
      <c r="S149" s="34">
        <f t="shared" si="13"/>
        <v>4.3455882176431233</v>
      </c>
      <c r="T149" s="54">
        <f t="shared" si="29"/>
        <v>0.20378355324832584</v>
      </c>
      <c r="U149" s="51">
        <f t="shared" si="30"/>
        <v>5.7559823497912149E-3</v>
      </c>
      <c r="V149" s="3">
        <f t="shared" si="31"/>
        <v>1</v>
      </c>
      <c r="W149" s="3">
        <f t="shared" si="14"/>
        <v>2</v>
      </c>
      <c r="X149" s="3">
        <f t="shared" si="32"/>
        <v>221.9665933283714</v>
      </c>
      <c r="Y149" s="51">
        <f t="shared" si="33"/>
        <v>0.92630709101498077</v>
      </c>
      <c r="Z149" s="52">
        <f t="shared" si="34"/>
        <v>3.3191047081170306</v>
      </c>
      <c r="AA149" s="51">
        <f t="shared" si="35"/>
        <v>4.4393318665674288E-2</v>
      </c>
      <c r="AB149" s="52">
        <f t="shared" si="15"/>
        <v>3.3191047081170306</v>
      </c>
      <c r="AC149" s="55"/>
      <c r="AD149" s="55">
        <f t="shared" si="16"/>
        <v>2.1227453463367283</v>
      </c>
      <c r="AE149" s="55">
        <f t="shared" si="17"/>
        <v>4.776177029257636</v>
      </c>
      <c r="AF149" s="52">
        <f t="shared" si="18"/>
        <v>16.685248572448941</v>
      </c>
      <c r="AG149" s="52">
        <f t="shared" si="19"/>
        <v>17.951308334933067</v>
      </c>
      <c r="AH149" s="52">
        <f t="shared" si="20"/>
        <v>97.26780973765041</v>
      </c>
      <c r="AI149" s="52">
        <f t="shared" si="21"/>
        <v>105.09374108815824</v>
      </c>
      <c r="AJ149" s="52">
        <f t="shared" si="22"/>
        <v>5.7945694334552265</v>
      </c>
    </row>
    <row r="150" spans="2:36" hidden="1">
      <c r="B150" s="3">
        <f t="shared" si="23"/>
        <v>8.9999999999999964</v>
      </c>
      <c r="C150" s="3">
        <f t="shared" si="24"/>
        <v>15</v>
      </c>
      <c r="D150" s="51">
        <f t="shared" si="2"/>
        <v>0.37889969808789009</v>
      </c>
      <c r="E150" s="3">
        <f t="shared" si="25"/>
        <v>444.72890594624749</v>
      </c>
      <c r="F150" s="52">
        <f t="shared" si="26"/>
        <v>0.7344723060816386</v>
      </c>
      <c r="G150" s="52">
        <f t="shared" si="27"/>
        <v>3.0724799893528738</v>
      </c>
      <c r="H150" s="52">
        <f t="shared" si="3"/>
        <v>13.463760005323563</v>
      </c>
      <c r="I150" s="34">
        <f t="shared" si="4"/>
        <v>19.202999933455462</v>
      </c>
      <c r="J150" s="52">
        <f t="shared" si="5"/>
        <v>3.3192029999334558</v>
      </c>
      <c r="K150" s="3">
        <f t="shared" si="6"/>
        <v>0.28000000000000003</v>
      </c>
      <c r="L150" s="53">
        <f t="shared" si="7"/>
        <v>30</v>
      </c>
      <c r="M150" s="53">
        <f t="shared" si="8"/>
        <v>31.536239994676436</v>
      </c>
      <c r="N150" s="53">
        <f t="shared" si="9"/>
        <v>3.8650419210221241</v>
      </c>
      <c r="O150" s="34">
        <f t="shared" si="10"/>
        <v>37.47601391280174</v>
      </c>
      <c r="P150" s="34">
        <f t="shared" si="28"/>
        <v>111.18222648656187</v>
      </c>
      <c r="Q150" s="34">
        <f t="shared" si="11"/>
        <v>19.291508253563077</v>
      </c>
      <c r="R150" s="34">
        <f t="shared" si="12"/>
        <v>57.259131471389161</v>
      </c>
      <c r="S150" s="34">
        <f t="shared" si="13"/>
        <v>4.3378129902567553</v>
      </c>
      <c r="T150" s="54">
        <f t="shared" si="29"/>
        <v>0.20483199929019158</v>
      </c>
      <c r="U150" s="51">
        <f t="shared" si="30"/>
        <v>5.7854249751643537E-3</v>
      </c>
      <c r="V150" s="3">
        <f t="shared" si="31"/>
        <v>1</v>
      </c>
      <c r="W150" s="3">
        <f t="shared" si="14"/>
        <v>2</v>
      </c>
      <c r="X150" s="3">
        <f t="shared" si="32"/>
        <v>222.36445297312375</v>
      </c>
      <c r="Y150" s="51">
        <f t="shared" si="33"/>
        <v>0.92617500161292299</v>
      </c>
      <c r="Z150" s="52">
        <f t="shared" si="34"/>
        <v>3.3192029999334558</v>
      </c>
      <c r="AA150" s="51">
        <f t="shared" si="35"/>
        <v>4.4472890594624753E-2</v>
      </c>
      <c r="AB150" s="52">
        <f t="shared" si="15"/>
        <v>3.3192029999334558</v>
      </c>
      <c r="AC150" s="55"/>
      <c r="AD150" s="55">
        <f t="shared" si="16"/>
        <v>2.1336666592728299</v>
      </c>
      <c r="AE150" s="55">
        <f t="shared" si="17"/>
        <v>4.8007499833638638</v>
      </c>
      <c r="AF150" s="52">
        <f t="shared" si="18"/>
        <v>16.69070922891699</v>
      </c>
      <c r="AG150" s="52">
        <f t="shared" si="19"/>
        <v>17.95676899140112</v>
      </c>
      <c r="AH150" s="52">
        <f t="shared" si="20"/>
        <v>97.280096214703519</v>
      </c>
      <c r="AI150" s="52">
        <f t="shared" si="21"/>
        <v>105.10602756521135</v>
      </c>
      <c r="AJ150" s="52">
        <f t="shared" si="22"/>
        <v>5.7924570088375411</v>
      </c>
    </row>
    <row r="151" spans="2:36" hidden="1">
      <c r="B151" s="3">
        <f>(B$170-B$150)/20+B150</f>
        <v>9.5499999999999972</v>
      </c>
      <c r="C151" s="3">
        <f t="shared" si="24"/>
        <v>15</v>
      </c>
      <c r="D151" s="51">
        <f t="shared" si="2"/>
        <v>0.35694722427051517</v>
      </c>
      <c r="E151" s="3">
        <f t="shared" si="25"/>
        <v>448.75513830816527</v>
      </c>
      <c r="F151" s="52">
        <f t="shared" si="26"/>
        <v>0.68001845488084967</v>
      </c>
      <c r="G151" s="52">
        <f t="shared" si="27"/>
        <v>3.1525346137281773</v>
      </c>
      <c r="H151" s="52">
        <f t="shared" si="3"/>
        <v>13.423732693135911</v>
      </c>
      <c r="I151" s="34">
        <f t="shared" si="4"/>
        <v>19.70334133580111</v>
      </c>
      <c r="J151" s="52">
        <f t="shared" si="5"/>
        <v>3.3197033413358015</v>
      </c>
      <c r="K151" s="3">
        <f t="shared" si="6"/>
        <v>0.28000000000000003</v>
      </c>
      <c r="L151" s="53">
        <f t="shared" si="7"/>
        <v>30</v>
      </c>
      <c r="M151" s="53">
        <f t="shared" si="8"/>
        <v>31.576267306864089</v>
      </c>
      <c r="N151" s="53">
        <f t="shared" si="9"/>
        <v>3.8573566770820951</v>
      </c>
      <c r="O151" s="34">
        <f t="shared" si="10"/>
        <v>37.139779010667233</v>
      </c>
      <c r="P151" s="34">
        <f>E151/4</f>
        <v>112.18878457704132</v>
      </c>
      <c r="Q151" s="34">
        <f t="shared" si="11"/>
        <v>19.291508253563077</v>
      </c>
      <c r="R151" s="34">
        <f t="shared" si="12"/>
        <v>56.7454023829278</v>
      </c>
      <c r="S151" s="34">
        <f t="shared" si="13"/>
        <v>4.2988941199187733</v>
      </c>
      <c r="T151" s="54">
        <f>G151/$C$8</f>
        <v>0.21016897424854517</v>
      </c>
      <c r="U151" s="51">
        <f>I151/J151*10^-3</f>
        <v>5.9352717125237958E-3</v>
      </c>
      <c r="V151" s="3">
        <f t="shared" si="31"/>
        <v>1</v>
      </c>
      <c r="W151" s="3">
        <f t="shared" si="14"/>
        <v>2</v>
      </c>
      <c r="X151" s="3">
        <f t="shared" si="32"/>
        <v>224.37756915408264</v>
      </c>
      <c r="Y151" s="51">
        <f t="shared" si="33"/>
        <v>0.92550664704084473</v>
      </c>
      <c r="Z151" s="52">
        <f t="shared" si="34"/>
        <v>3.3197033413358015</v>
      </c>
      <c r="AA151" s="51">
        <f t="shared" si="35"/>
        <v>4.4875513830816526E-2</v>
      </c>
      <c r="AB151" s="52">
        <f t="shared" si="15"/>
        <v>3.3197033413358015</v>
      </c>
      <c r="AC151" s="55"/>
      <c r="AD151" s="55">
        <f t="shared" si="16"/>
        <v>2.1892601484223455</v>
      </c>
      <c r="AE151" s="55">
        <f t="shared" si="17"/>
        <v>4.9258353339502756</v>
      </c>
      <c r="AF151" s="52">
        <f t="shared" si="18"/>
        <v>16.718505973491748</v>
      </c>
      <c r="AG151" s="52">
        <f t="shared" si="19"/>
        <v>17.984565735975877</v>
      </c>
      <c r="AH151" s="52">
        <f t="shared" si="20"/>
        <v>97.342638889996735</v>
      </c>
      <c r="AI151" s="52">
        <f t="shared" si="21"/>
        <v>105.16857024050456</v>
      </c>
      <c r="AJ151" s="52">
        <f t="shared" si="22"/>
        <v>5.7817039926251557</v>
      </c>
    </row>
    <row r="152" spans="2:36" hidden="1">
      <c r="B152" s="3">
        <f t="shared" ref="B152:B169" si="36">(B$170-B$150)/20+B151</f>
        <v>10.099999999999998</v>
      </c>
      <c r="C152" s="3">
        <f t="shared" si="24"/>
        <v>15</v>
      </c>
      <c r="D152" s="51">
        <f t="shared" si="2"/>
        <v>0.33739918351090314</v>
      </c>
      <c r="E152" s="3">
        <f t="shared" si="25"/>
        <v>452.26360655783856</v>
      </c>
      <c r="F152" s="52">
        <f t="shared" si="26"/>
        <v>0.63243857018272376</v>
      </c>
      <c r="G152" s="52">
        <f t="shared" si="27"/>
        <v>3.2231684688730082</v>
      </c>
      <c r="H152" s="52">
        <f t="shared" si="3"/>
        <v>13.388415765563495</v>
      </c>
      <c r="I152" s="34">
        <f t="shared" si="4"/>
        <v>20.144802930456301</v>
      </c>
      <c r="J152" s="52">
        <f t="shared" si="5"/>
        <v>3.3201448029304568</v>
      </c>
      <c r="K152" s="3">
        <f t="shared" si="6"/>
        <v>0.28000000000000003</v>
      </c>
      <c r="L152" s="53">
        <f t="shared" si="7"/>
        <v>30</v>
      </c>
      <c r="M152" s="53">
        <f t="shared" si="8"/>
        <v>31.611584234436503</v>
      </c>
      <c r="N152" s="53">
        <f t="shared" si="9"/>
        <v>3.8505758269881918</v>
      </c>
      <c r="O152" s="34">
        <f t="shared" si="10"/>
        <v>36.851664438613682</v>
      </c>
      <c r="P152" s="34">
        <f t="shared" ref="P152:P169" si="37">E152/4</f>
        <v>113.06590163945964</v>
      </c>
      <c r="Q152" s="34">
        <f t="shared" si="11"/>
        <v>19.291508253563077</v>
      </c>
      <c r="R152" s="34">
        <f t="shared" si="12"/>
        <v>56.305195743064154</v>
      </c>
      <c r="S152" s="34">
        <f t="shared" si="13"/>
        <v>4.265545132050315</v>
      </c>
      <c r="T152" s="54">
        <f t="shared" ref="T152:T169" si="38">G152/$C$8</f>
        <v>0.21487789792486722</v>
      </c>
      <c r="U152" s="51">
        <f t="shared" ref="U152:U169" si="39">I152/J152*10^-3</f>
        <v>6.0674470922701656E-3</v>
      </c>
      <c r="V152" s="3">
        <f t="shared" si="31"/>
        <v>1</v>
      </c>
      <c r="W152" s="3">
        <f t="shared" si="14"/>
        <v>2</v>
      </c>
      <c r="X152" s="3">
        <f t="shared" si="32"/>
        <v>226.13180327891928</v>
      </c>
      <c r="Y152" s="51">
        <f t="shared" si="33"/>
        <v>0.92492424131139894</v>
      </c>
      <c r="Z152" s="52">
        <f t="shared" si="34"/>
        <v>3.3201448029304568</v>
      </c>
      <c r="AA152" s="51">
        <f t="shared" si="35"/>
        <v>4.5226360655783865E-2</v>
      </c>
      <c r="AB152" s="52">
        <f t="shared" si="15"/>
        <v>3.3201448029304568</v>
      </c>
      <c r="AC152" s="55"/>
      <c r="AD152" s="55">
        <f t="shared" si="16"/>
        <v>2.2383114367173675</v>
      </c>
      <c r="AE152" s="55">
        <f t="shared" si="17"/>
        <v>5.0362007326140752</v>
      </c>
      <c r="AF152" s="52">
        <f t="shared" si="18"/>
        <v>16.743031617639261</v>
      </c>
      <c r="AG152" s="52">
        <f t="shared" si="19"/>
        <v>18.009091380123387</v>
      </c>
      <c r="AH152" s="52">
        <f t="shared" si="20"/>
        <v>97.397821589328629</v>
      </c>
      <c r="AI152" s="52">
        <f t="shared" si="21"/>
        <v>105.22375293983646</v>
      </c>
      <c r="AJ152" s="52">
        <f t="shared" si="22"/>
        <v>5.7722163834402691</v>
      </c>
    </row>
    <row r="153" spans="2:36" hidden="1">
      <c r="B153" s="3">
        <f t="shared" si="36"/>
        <v>10.649999999999999</v>
      </c>
      <c r="C153" s="3">
        <f t="shared" si="24"/>
        <v>15</v>
      </c>
      <c r="D153" s="51">
        <f t="shared" si="2"/>
        <v>0.31988105352591334</v>
      </c>
      <c r="E153" s="3">
        <f t="shared" si="25"/>
        <v>455.33931049791573</v>
      </c>
      <c r="F153" s="52">
        <f t="shared" si="26"/>
        <v>0.59050165620610495</v>
      </c>
      <c r="G153" s="52">
        <f t="shared" si="27"/>
        <v>3.2860366933986462</v>
      </c>
      <c r="H153" s="52">
        <f t="shared" si="3"/>
        <v>13.356981653300677</v>
      </c>
      <c r="I153" s="34">
        <f t="shared" si="4"/>
        <v>20.537729333741538</v>
      </c>
      <c r="J153" s="52">
        <f t="shared" si="5"/>
        <v>3.3205377293337417</v>
      </c>
      <c r="K153" s="3">
        <f t="shared" si="6"/>
        <v>0.28000000000000003</v>
      </c>
      <c r="L153" s="53">
        <f t="shared" si="7"/>
        <v>30</v>
      </c>
      <c r="M153" s="53">
        <f t="shared" si="8"/>
        <v>31.643018346699321</v>
      </c>
      <c r="N153" s="53">
        <f t="shared" si="9"/>
        <v>3.8445404774337302</v>
      </c>
      <c r="O153" s="34">
        <f t="shared" si="10"/>
        <v>36.602740598964736</v>
      </c>
      <c r="P153" s="34">
        <f t="shared" si="37"/>
        <v>113.83482762447893</v>
      </c>
      <c r="Q153" s="34">
        <f t="shared" si="11"/>
        <v>19.291508253563077</v>
      </c>
      <c r="R153" s="34">
        <f t="shared" si="12"/>
        <v>55.924868131542127</v>
      </c>
      <c r="S153" s="34">
        <f t="shared" si="13"/>
        <v>4.2367324342077373</v>
      </c>
      <c r="T153" s="54">
        <f t="shared" si="38"/>
        <v>0.21906911289324307</v>
      </c>
      <c r="U153" s="51">
        <f t="shared" si="39"/>
        <v>6.1850612785726089E-3</v>
      </c>
      <c r="V153" s="3">
        <f t="shared" si="31"/>
        <v>1</v>
      </c>
      <c r="W153" s="3">
        <f t="shared" si="14"/>
        <v>2</v>
      </c>
      <c r="X153" s="3">
        <f t="shared" si="32"/>
        <v>227.66965524895787</v>
      </c>
      <c r="Y153" s="51">
        <f t="shared" si="33"/>
        <v>0.92441367445734612</v>
      </c>
      <c r="Z153" s="52">
        <f t="shared" si="34"/>
        <v>3.3205377293337417</v>
      </c>
      <c r="AA153" s="51">
        <f t="shared" si="35"/>
        <v>4.553393104979158E-2</v>
      </c>
      <c r="AB153" s="52">
        <f t="shared" si="15"/>
        <v>3.3205377293337417</v>
      </c>
      <c r="AC153" s="55"/>
      <c r="AD153" s="55">
        <f t="shared" si="16"/>
        <v>2.2819699259712829</v>
      </c>
      <c r="AE153" s="55">
        <f t="shared" si="17"/>
        <v>5.1344323334353836</v>
      </c>
      <c r="AF153" s="52">
        <f t="shared" si="18"/>
        <v>16.764860862266218</v>
      </c>
      <c r="AG153" s="52">
        <f t="shared" si="19"/>
        <v>18.030920624750344</v>
      </c>
      <c r="AH153" s="52">
        <f t="shared" si="20"/>
        <v>97.446937389739276</v>
      </c>
      <c r="AI153" s="52">
        <f t="shared" si="21"/>
        <v>105.27286874024711</v>
      </c>
      <c r="AJ153" s="52">
        <f t="shared" si="22"/>
        <v>5.7637718614299125</v>
      </c>
    </row>
    <row r="154" spans="2:36" hidden="1">
      <c r="B154" s="3">
        <f t="shared" si="36"/>
        <v>11.2</v>
      </c>
      <c r="C154" s="3">
        <f t="shared" si="24"/>
        <v>15</v>
      </c>
      <c r="D154" s="51">
        <f t="shared" si="2"/>
        <v>0.30409225522749705</v>
      </c>
      <c r="E154" s="3">
        <f t="shared" si="25"/>
        <v>458.04955834322533</v>
      </c>
      <c r="F154" s="52">
        <f t="shared" si="26"/>
        <v>0.55325541150740642</v>
      </c>
      <c r="G154" s="52">
        <f t="shared" si="27"/>
        <v>3.3424266230867112</v>
      </c>
      <c r="H154" s="52">
        <f t="shared" si="3"/>
        <v>13.328786688456644</v>
      </c>
      <c r="I154" s="34">
        <f t="shared" si="4"/>
        <v>20.890166394291949</v>
      </c>
      <c r="J154" s="52">
        <f t="shared" si="5"/>
        <v>3.320890166394292</v>
      </c>
      <c r="K154" s="3">
        <f t="shared" si="6"/>
        <v>0.28000000000000003</v>
      </c>
      <c r="L154" s="53">
        <f t="shared" si="7"/>
        <v>30</v>
      </c>
      <c r="M154" s="53">
        <f t="shared" si="8"/>
        <v>31.671213311543355</v>
      </c>
      <c r="N154" s="53">
        <f t="shared" si="9"/>
        <v>3.8391270441836762</v>
      </c>
      <c r="O154" s="34">
        <f t="shared" si="10"/>
        <v>36.386164691328034</v>
      </c>
      <c r="P154" s="34">
        <f t="shared" si="37"/>
        <v>114.51238958580633</v>
      </c>
      <c r="Q154" s="34">
        <f t="shared" si="11"/>
        <v>19.291508253563077</v>
      </c>
      <c r="R154" s="34">
        <f t="shared" si="12"/>
        <v>55.593964519494186</v>
      </c>
      <c r="S154" s="34">
        <f t="shared" si="13"/>
        <v>4.2116639787495593</v>
      </c>
      <c r="T154" s="54">
        <f t="shared" si="38"/>
        <v>0.22282844153911407</v>
      </c>
      <c r="U154" s="51">
        <f t="shared" si="39"/>
        <v>6.2905321608313748E-3</v>
      </c>
      <c r="V154" s="3">
        <f t="shared" si="31"/>
        <v>1</v>
      </c>
      <c r="W154" s="3">
        <f t="shared" si="14"/>
        <v>2</v>
      </c>
      <c r="X154" s="3">
        <f t="shared" si="32"/>
        <v>229.02477917161266</v>
      </c>
      <c r="Y154" s="51">
        <f t="shared" si="33"/>
        <v>0.92396377331502466</v>
      </c>
      <c r="Z154" s="52">
        <f t="shared" si="34"/>
        <v>3.320890166394292</v>
      </c>
      <c r="AA154" s="51">
        <f t="shared" si="35"/>
        <v>4.5804955834322543E-2</v>
      </c>
      <c r="AB154" s="52">
        <f t="shared" si="15"/>
        <v>3.320890166394292</v>
      </c>
      <c r="AC154" s="55"/>
      <c r="AD154" s="55">
        <f t="shared" si="16"/>
        <v>2.3211295993657721</v>
      </c>
      <c r="AE154" s="55">
        <f t="shared" si="17"/>
        <v>5.2225415985729855</v>
      </c>
      <c r="AF154" s="52">
        <f t="shared" si="18"/>
        <v>16.784440698963461</v>
      </c>
      <c r="AG154" s="52">
        <f t="shared" si="19"/>
        <v>18.050500461447591</v>
      </c>
      <c r="AH154" s="52">
        <f t="shared" si="20"/>
        <v>97.490992022308077</v>
      </c>
      <c r="AI154" s="52">
        <f t="shared" si="21"/>
        <v>105.31692337281591</v>
      </c>
      <c r="AJ154" s="52">
        <f t="shared" si="22"/>
        <v>5.7561975103804537</v>
      </c>
    </row>
    <row r="155" spans="2:36" hidden="1">
      <c r="B155" s="3">
        <f t="shared" si="36"/>
        <v>11.75</v>
      </c>
      <c r="C155" s="3">
        <f t="shared" si="24"/>
        <v>15</v>
      </c>
      <c r="D155" s="51">
        <f t="shared" si="2"/>
        <v>0.28978876250748309</v>
      </c>
      <c r="E155" s="3">
        <f t="shared" si="25"/>
        <v>460.4483608169952</v>
      </c>
      <c r="F155" s="52">
        <f t="shared" si="26"/>
        <v>0.51995127299717159</v>
      </c>
      <c r="G155" s="52">
        <f t="shared" si="27"/>
        <v>3.3933549458427481</v>
      </c>
      <c r="H155" s="52">
        <f t="shared" si="3"/>
        <v>13.303322527078626</v>
      </c>
      <c r="I155" s="34">
        <f t="shared" si="4"/>
        <v>21.208468411517174</v>
      </c>
      <c r="J155" s="52">
        <f t="shared" si="5"/>
        <v>3.3212084684115175</v>
      </c>
      <c r="K155" s="3">
        <f t="shared" si="6"/>
        <v>0.28000000000000003</v>
      </c>
      <c r="L155" s="53">
        <f t="shared" si="7"/>
        <v>30</v>
      </c>
      <c r="M155" s="53">
        <f t="shared" si="8"/>
        <v>31.696677472921372</v>
      </c>
      <c r="N155" s="53">
        <f t="shared" si="9"/>
        <v>3.8342379251990963</v>
      </c>
      <c r="O155" s="34">
        <f t="shared" si="10"/>
        <v>36.196603321801859</v>
      </c>
      <c r="P155" s="34">
        <f t="shared" si="37"/>
        <v>115.1120902042488</v>
      </c>
      <c r="Q155" s="34">
        <f t="shared" si="11"/>
        <v>19.291508253563077</v>
      </c>
      <c r="R155" s="34">
        <f t="shared" si="12"/>
        <v>55.30433608129232</v>
      </c>
      <c r="S155" s="34">
        <f t="shared" si="13"/>
        <v>4.1897224304009333</v>
      </c>
      <c r="T155" s="54">
        <f t="shared" si="38"/>
        <v>0.22622366305618322</v>
      </c>
      <c r="U155" s="51">
        <f t="shared" si="39"/>
        <v>6.3857684975917386E-3</v>
      </c>
      <c r="V155" s="3">
        <f t="shared" si="31"/>
        <v>1</v>
      </c>
      <c r="W155" s="3">
        <f t="shared" si="14"/>
        <v>2</v>
      </c>
      <c r="X155" s="3">
        <f t="shared" si="32"/>
        <v>230.2241804084976</v>
      </c>
      <c r="Y155" s="51">
        <f t="shared" si="33"/>
        <v>0.92356557210437895</v>
      </c>
      <c r="Z155" s="52">
        <f t="shared" si="34"/>
        <v>3.3212084684115175</v>
      </c>
      <c r="AA155" s="51">
        <f t="shared" si="35"/>
        <v>4.6044836081699521E-2</v>
      </c>
      <c r="AB155" s="52">
        <f t="shared" si="15"/>
        <v>3.3212084684115175</v>
      </c>
      <c r="AC155" s="55"/>
      <c r="AD155" s="55">
        <f t="shared" si="16"/>
        <v>2.3564964901685759</v>
      </c>
      <c r="AE155" s="55">
        <f t="shared" si="17"/>
        <v>5.3021171028792935</v>
      </c>
      <c r="AF155" s="52">
        <f t="shared" si="18"/>
        <v>16.802124144364864</v>
      </c>
      <c r="AG155" s="52">
        <f t="shared" si="19"/>
        <v>18.06818390684899</v>
      </c>
      <c r="AH155" s="52">
        <f t="shared" si="20"/>
        <v>97.530779774461237</v>
      </c>
      <c r="AI155" s="52">
        <f t="shared" si="21"/>
        <v>105.35671112496907</v>
      </c>
      <c r="AJ155" s="52">
        <f t="shared" si="22"/>
        <v>5.7493567677682851</v>
      </c>
    </row>
    <row r="156" spans="2:36" hidden="1">
      <c r="B156" s="3">
        <f t="shared" si="36"/>
        <v>12.3</v>
      </c>
      <c r="C156" s="3">
        <f t="shared" si="24"/>
        <v>15</v>
      </c>
      <c r="D156" s="51">
        <f t="shared" si="2"/>
        <v>0.27677039941190879</v>
      </c>
      <c r="E156" s="3">
        <f t="shared" si="25"/>
        <v>462.57957236286865</v>
      </c>
      <c r="F156" s="52">
        <f t="shared" si="26"/>
        <v>0.4899925006553642</v>
      </c>
      <c r="G156" s="52">
        <f t="shared" si="27"/>
        <v>3.4396355056631522</v>
      </c>
      <c r="H156" s="52">
        <f t="shared" si="3"/>
        <v>13.280182247168424</v>
      </c>
      <c r="I156" s="34">
        <f t="shared" si="4"/>
        <v>21.497721910394702</v>
      </c>
      <c r="J156" s="52">
        <f t="shared" si="5"/>
        <v>3.3214977219103949</v>
      </c>
      <c r="K156" s="3">
        <f t="shared" si="6"/>
        <v>0.28000000000000003</v>
      </c>
      <c r="L156" s="53">
        <f t="shared" si="7"/>
        <v>30</v>
      </c>
      <c r="M156" s="53">
        <f t="shared" si="8"/>
        <v>31.719817752831577</v>
      </c>
      <c r="N156" s="53">
        <f t="shared" si="9"/>
        <v>3.8297949914563372</v>
      </c>
      <c r="O156" s="34">
        <f t="shared" si="10"/>
        <v>36.029837161924156</v>
      </c>
      <c r="P156" s="34">
        <f t="shared" si="37"/>
        <v>115.64489309071716</v>
      </c>
      <c r="Q156" s="34">
        <f t="shared" si="11"/>
        <v>19.291508253563077</v>
      </c>
      <c r="R156" s="34">
        <f t="shared" si="12"/>
        <v>55.049536157916428</v>
      </c>
      <c r="S156" s="34">
        <f t="shared" si="13"/>
        <v>4.1704194059027602</v>
      </c>
      <c r="T156" s="54">
        <f t="shared" si="38"/>
        <v>0.22930903371087683</v>
      </c>
      <c r="U156" s="51">
        <f t="shared" si="39"/>
        <v>6.472297653129221E-3</v>
      </c>
      <c r="V156" s="3">
        <f t="shared" si="31"/>
        <v>1</v>
      </c>
      <c r="W156" s="3">
        <f t="shared" si="14"/>
        <v>2</v>
      </c>
      <c r="X156" s="3">
        <f t="shared" si="32"/>
        <v>231.28978618143432</v>
      </c>
      <c r="Y156" s="51">
        <f t="shared" si="33"/>
        <v>0.92321179098776396</v>
      </c>
      <c r="Z156" s="52">
        <f t="shared" si="34"/>
        <v>3.3214977219103949</v>
      </c>
      <c r="AA156" s="51">
        <f t="shared" si="35"/>
        <v>4.6257957236286867E-2</v>
      </c>
      <c r="AB156" s="52">
        <f t="shared" si="15"/>
        <v>3.3214977219103949</v>
      </c>
      <c r="AC156" s="55"/>
      <c r="AD156" s="55">
        <f t="shared" si="16"/>
        <v>2.3886357678216341</v>
      </c>
      <c r="AE156" s="55">
        <f t="shared" si="17"/>
        <v>5.3744304775986746</v>
      </c>
      <c r="AF156" s="52">
        <f t="shared" si="18"/>
        <v>16.818193783191393</v>
      </c>
      <c r="AG156" s="52">
        <f t="shared" si="19"/>
        <v>18.084253545675519</v>
      </c>
      <c r="AH156" s="52">
        <f t="shared" si="20"/>
        <v>97.56693646182093</v>
      </c>
      <c r="AI156" s="52">
        <f t="shared" si="21"/>
        <v>105.39286781232876</v>
      </c>
      <c r="AJ156" s="52">
        <f t="shared" si="22"/>
        <v>5.7431403172640128</v>
      </c>
    </row>
    <row r="157" spans="2:36" hidden="1">
      <c r="B157" s="3">
        <f t="shared" si="36"/>
        <v>12.850000000000001</v>
      </c>
      <c r="C157" s="3">
        <f t="shared" si="24"/>
        <v>15</v>
      </c>
      <c r="D157" s="51">
        <f t="shared" si="2"/>
        <v>0.26487141405456105</v>
      </c>
      <c r="E157" s="3">
        <f t="shared" si="25"/>
        <v>464.479178930373</v>
      </c>
      <c r="F157" s="52">
        <f t="shared" si="26"/>
        <v>0.46289741751782021</v>
      </c>
      <c r="G157" s="52">
        <f t="shared" si="27"/>
        <v>3.4819276351726449</v>
      </c>
      <c r="H157" s="52">
        <f t="shared" si="3"/>
        <v>13.259036182413677</v>
      </c>
      <c r="I157" s="34">
        <f t="shared" si="4"/>
        <v>21.762047719829035</v>
      </c>
      <c r="J157" s="52">
        <f t="shared" si="5"/>
        <v>3.3217620477198291</v>
      </c>
      <c r="K157" s="3">
        <f t="shared" si="6"/>
        <v>0.28000000000000003</v>
      </c>
      <c r="L157" s="53">
        <f t="shared" si="7"/>
        <v>30</v>
      </c>
      <c r="M157" s="53">
        <f t="shared" si="8"/>
        <v>31.740963817586323</v>
      </c>
      <c r="N157" s="53">
        <f t="shared" si="9"/>
        <v>3.8257349470234256</v>
      </c>
      <c r="O157" s="34">
        <f t="shared" si="10"/>
        <v>35.882483914666622</v>
      </c>
      <c r="P157" s="34">
        <f t="shared" si="37"/>
        <v>116.11979473259325</v>
      </c>
      <c r="Q157" s="34">
        <f t="shared" si="11"/>
        <v>19.291508253563077</v>
      </c>
      <c r="R157" s="34">
        <f t="shared" si="12"/>
        <v>54.824396980172303</v>
      </c>
      <c r="S157" s="34">
        <f t="shared" si="13"/>
        <v>4.1533634075888113</v>
      </c>
      <c r="T157" s="54">
        <f t="shared" si="38"/>
        <v>0.23212850901150966</v>
      </c>
      <c r="U157" s="51">
        <f t="shared" si="39"/>
        <v>6.5513566014661542E-3</v>
      </c>
      <c r="V157" s="3">
        <f t="shared" si="31"/>
        <v>1</v>
      </c>
      <c r="W157" s="3">
        <f t="shared" si="14"/>
        <v>2</v>
      </c>
      <c r="X157" s="3">
        <f t="shared" si="32"/>
        <v>232.2395894651865</v>
      </c>
      <c r="Y157" s="51">
        <f t="shared" si="33"/>
        <v>0.92289645629755823</v>
      </c>
      <c r="Z157" s="52">
        <f t="shared" si="34"/>
        <v>3.3217620477198291</v>
      </c>
      <c r="AA157" s="51">
        <f t="shared" si="35"/>
        <v>4.6447917893037309E-2</v>
      </c>
      <c r="AB157" s="52">
        <f t="shared" si="15"/>
        <v>3.3217620477198291</v>
      </c>
      <c r="AC157" s="55"/>
      <c r="AD157" s="55">
        <f t="shared" si="16"/>
        <v>2.4180053022032264</v>
      </c>
      <c r="AE157" s="55">
        <f t="shared" si="17"/>
        <v>5.4405119299572569</v>
      </c>
      <c r="AF157" s="52">
        <f t="shared" si="18"/>
        <v>16.832878550382187</v>
      </c>
      <c r="AG157" s="52">
        <f t="shared" si="19"/>
        <v>18.098938312866316</v>
      </c>
      <c r="AH157" s="52">
        <f t="shared" si="20"/>
        <v>97.599977188000224</v>
      </c>
      <c r="AI157" s="52">
        <f t="shared" si="21"/>
        <v>105.42590853850805</v>
      </c>
      <c r="AJ157" s="52">
        <f t="shared" si="22"/>
        <v>5.7374595966582929</v>
      </c>
    </row>
    <row r="158" spans="2:36" hidden="1">
      <c r="B158" s="3">
        <f t="shared" si="36"/>
        <v>13.400000000000002</v>
      </c>
      <c r="C158" s="3">
        <f t="shared" si="24"/>
        <v>15</v>
      </c>
      <c r="D158" s="51">
        <f t="shared" si="2"/>
        <v>0.25395338379674731</v>
      </c>
      <c r="E158" s="3">
        <f t="shared" si="25"/>
        <v>466.17699204761175</v>
      </c>
      <c r="F158" s="52">
        <f t="shared" si="26"/>
        <v>0.43827286828275269</v>
      </c>
      <c r="G158" s="52">
        <f t="shared" si="27"/>
        <v>3.5207712599413865</v>
      </c>
      <c r="H158" s="52">
        <f t="shared" si="3"/>
        <v>13.239614370029306</v>
      </c>
      <c r="I158" s="34">
        <f t="shared" si="4"/>
        <v>22.004820374633667</v>
      </c>
      <c r="J158" s="52">
        <f t="shared" si="5"/>
        <v>3.3220048203746337</v>
      </c>
      <c r="K158" s="3">
        <f t="shared" si="6"/>
        <v>0.28000000000000003</v>
      </c>
      <c r="L158" s="53">
        <f t="shared" si="7"/>
        <v>30</v>
      </c>
      <c r="M158" s="53">
        <f t="shared" si="8"/>
        <v>31.760385629970692</v>
      </c>
      <c r="N158" s="53">
        <f t="shared" si="9"/>
        <v>3.8220059590456272</v>
      </c>
      <c r="O158" s="34">
        <f t="shared" si="10"/>
        <v>35.751800176711555</v>
      </c>
      <c r="P158" s="34">
        <f t="shared" si="37"/>
        <v>116.54424801190294</v>
      </c>
      <c r="Q158" s="34">
        <f t="shared" si="11"/>
        <v>19.291508253563077</v>
      </c>
      <c r="R158" s="34">
        <f t="shared" si="12"/>
        <v>54.624726936550474</v>
      </c>
      <c r="S158" s="34">
        <f t="shared" si="13"/>
        <v>4.138236889132612</v>
      </c>
      <c r="T158" s="54">
        <f t="shared" si="38"/>
        <v>0.23471808399609242</v>
      </c>
      <c r="U158" s="51">
        <f t="shared" si="39"/>
        <v>6.6239579905703174E-3</v>
      </c>
      <c r="V158" s="3">
        <f t="shared" si="31"/>
        <v>1</v>
      </c>
      <c r="W158" s="3">
        <f t="shared" si="14"/>
        <v>2</v>
      </c>
      <c r="X158" s="3">
        <f t="shared" si="32"/>
        <v>233.08849602380587</v>
      </c>
      <c r="Y158" s="51">
        <f t="shared" si="33"/>
        <v>0.92261461932009659</v>
      </c>
      <c r="Z158" s="52">
        <f t="shared" si="34"/>
        <v>3.3220048203746337</v>
      </c>
      <c r="AA158" s="51">
        <f t="shared" si="35"/>
        <v>4.6617699204761179E-2</v>
      </c>
      <c r="AB158" s="52">
        <f t="shared" si="15"/>
        <v>3.3220048203746337</v>
      </c>
      <c r="AC158" s="55"/>
      <c r="AD158" s="55">
        <f t="shared" si="16"/>
        <v>2.4449800416259637</v>
      </c>
      <c r="AE158" s="55">
        <f t="shared" si="17"/>
        <v>5.5012050936584149</v>
      </c>
      <c r="AF158" s="52">
        <f t="shared" si="18"/>
        <v>16.846365920093557</v>
      </c>
      <c r="AG158" s="52">
        <f t="shared" si="19"/>
        <v>18.112425682577683</v>
      </c>
      <c r="AH158" s="52">
        <f t="shared" si="20"/>
        <v>97.630323769850804</v>
      </c>
      <c r="AI158" s="52">
        <f t="shared" si="21"/>
        <v>105.45625512035863</v>
      </c>
      <c r="AJ158" s="52">
        <f t="shared" si="22"/>
        <v>5.7322420826152811</v>
      </c>
    </row>
    <row r="159" spans="2:36" hidden="1">
      <c r="B159" s="3">
        <f t="shared" si="36"/>
        <v>13.950000000000003</v>
      </c>
      <c r="C159" s="3">
        <f t="shared" si="24"/>
        <v>15</v>
      </c>
      <c r="D159" s="51">
        <f t="shared" si="2"/>
        <v>0.24389980565752531</v>
      </c>
      <c r="E159" s="3">
        <f t="shared" si="25"/>
        <v>467.69792203589179</v>
      </c>
      <c r="F159" s="52">
        <f t="shared" si="26"/>
        <v>0.41579472056493827</v>
      </c>
      <c r="G159" s="52">
        <f t="shared" si="27"/>
        <v>3.5566128246038926</v>
      </c>
      <c r="H159" s="52">
        <f t="shared" si="3"/>
        <v>13.221693587698054</v>
      </c>
      <c r="I159" s="34">
        <f t="shared" si="4"/>
        <v>22.228830153774332</v>
      </c>
      <c r="J159" s="52">
        <f t="shared" si="5"/>
        <v>3.3222288301537746</v>
      </c>
      <c r="K159" s="3">
        <f t="shared" si="6"/>
        <v>0.28000000000000003</v>
      </c>
      <c r="L159" s="53">
        <f t="shared" si="7"/>
        <v>30</v>
      </c>
      <c r="M159" s="53">
        <f t="shared" si="8"/>
        <v>31.778306412301948</v>
      </c>
      <c r="N159" s="53">
        <f t="shared" si="9"/>
        <v>3.8185651688380258</v>
      </c>
      <c r="O159" s="34">
        <f t="shared" si="10"/>
        <v>35.635537130711569</v>
      </c>
      <c r="P159" s="34">
        <f t="shared" si="37"/>
        <v>116.92448050897295</v>
      </c>
      <c r="Q159" s="34">
        <f t="shared" si="11"/>
        <v>19.291508253563077</v>
      </c>
      <c r="R159" s="34">
        <f t="shared" si="12"/>
        <v>54.447090087240213</v>
      </c>
      <c r="S159" s="34">
        <f t="shared" si="13"/>
        <v>4.1247795520636528</v>
      </c>
      <c r="T159" s="54">
        <f t="shared" si="38"/>
        <v>0.2371075216402595</v>
      </c>
      <c r="U159" s="51">
        <f t="shared" si="39"/>
        <v>6.6909389118585899E-3</v>
      </c>
      <c r="V159" s="3">
        <f t="shared" si="31"/>
        <v>1</v>
      </c>
      <c r="W159" s="3">
        <f t="shared" si="14"/>
        <v>2</v>
      </c>
      <c r="X159" s="3">
        <f t="shared" si="32"/>
        <v>233.8489610179459</v>
      </c>
      <c r="Y159" s="51">
        <f t="shared" si="33"/>
        <v>0.92236214494204205</v>
      </c>
      <c r="Z159" s="52">
        <f t="shared" si="34"/>
        <v>3.3222288301537746</v>
      </c>
      <c r="AA159" s="51">
        <f t="shared" si="35"/>
        <v>4.6769792203589185E-2</v>
      </c>
      <c r="AB159" s="52">
        <f t="shared" si="15"/>
        <v>3.3222288301537746</v>
      </c>
      <c r="AC159" s="55"/>
      <c r="AD159" s="55">
        <f t="shared" si="16"/>
        <v>2.4698700170860373</v>
      </c>
      <c r="AE159" s="55">
        <f t="shared" si="17"/>
        <v>5.5572075384435813</v>
      </c>
      <c r="AF159" s="52">
        <f t="shared" si="18"/>
        <v>16.858810907823592</v>
      </c>
      <c r="AG159" s="52">
        <f t="shared" si="19"/>
        <v>18.124870670307722</v>
      </c>
      <c r="AH159" s="52">
        <f t="shared" si="20"/>
        <v>97.658324992243379</v>
      </c>
      <c r="AI159" s="52">
        <f t="shared" si="21"/>
        <v>105.48425634275121</v>
      </c>
      <c r="AJ159" s="52">
        <f t="shared" si="22"/>
        <v>5.7274278082507379</v>
      </c>
    </row>
    <row r="160" spans="2:36" hidden="1">
      <c r="B160" s="3">
        <f t="shared" si="36"/>
        <v>14.500000000000004</v>
      </c>
      <c r="C160" s="3">
        <f t="shared" si="24"/>
        <v>15</v>
      </c>
      <c r="D160" s="51">
        <f t="shared" si="2"/>
        <v>0.23461192273073453</v>
      </c>
      <c r="E160" s="3">
        <f t="shared" si="25"/>
        <v>469.06294783326803</v>
      </c>
      <c r="F160" s="52">
        <f t="shared" si="26"/>
        <v>0.39519331562604876</v>
      </c>
      <c r="G160" s="52">
        <f t="shared" si="27"/>
        <v>3.5898247298589068</v>
      </c>
      <c r="H160" s="52">
        <f t="shared" si="3"/>
        <v>13.205087635070546</v>
      </c>
      <c r="I160" s="34">
        <f t="shared" si="4"/>
        <v>22.436404561618168</v>
      </c>
      <c r="J160" s="52">
        <f t="shared" si="5"/>
        <v>3.3224364045616186</v>
      </c>
      <c r="K160" s="3">
        <f t="shared" si="6"/>
        <v>0.28000000000000003</v>
      </c>
      <c r="L160" s="53">
        <f t="shared" si="7"/>
        <v>30</v>
      </c>
      <c r="M160" s="53">
        <f t="shared" si="8"/>
        <v>31.794912364929452</v>
      </c>
      <c r="N160" s="53">
        <f t="shared" si="9"/>
        <v>3.8153768259335452</v>
      </c>
      <c r="O160" s="34">
        <f t="shared" si="10"/>
        <v>35.531833720089445</v>
      </c>
      <c r="P160" s="34">
        <f t="shared" si="37"/>
        <v>117.26573695831701</v>
      </c>
      <c r="Q160" s="34">
        <f t="shared" si="11"/>
        <v>19.291508253563077</v>
      </c>
      <c r="R160" s="34">
        <f t="shared" si="12"/>
        <v>54.288642947246615</v>
      </c>
      <c r="S160" s="34">
        <f t="shared" si="13"/>
        <v>4.1127759808520166</v>
      </c>
      <c r="T160" s="54">
        <f t="shared" si="38"/>
        <v>0.23932164865726044</v>
      </c>
      <c r="U160" s="51">
        <f t="shared" si="39"/>
        <v>6.7529974481418424E-3</v>
      </c>
      <c r="V160" s="3">
        <f t="shared" si="31"/>
        <v>1</v>
      </c>
      <c r="W160" s="3">
        <f t="shared" si="14"/>
        <v>2</v>
      </c>
      <c r="X160" s="3">
        <f t="shared" si="32"/>
        <v>234.53147391663401</v>
      </c>
      <c r="Y160" s="51">
        <f t="shared" si="33"/>
        <v>0.92213555065967767</v>
      </c>
      <c r="Z160" s="52">
        <f t="shared" si="34"/>
        <v>3.3224364045616186</v>
      </c>
      <c r="AA160" s="51">
        <f t="shared" si="35"/>
        <v>4.6906294783326807E-2</v>
      </c>
      <c r="AB160" s="52">
        <f t="shared" si="15"/>
        <v>3.3224364045616186</v>
      </c>
      <c r="AC160" s="55"/>
      <c r="AD160" s="55">
        <f t="shared" si="16"/>
        <v>2.4929338401797967</v>
      </c>
      <c r="AE160" s="55">
        <f t="shared" si="17"/>
        <v>5.6091011404045403</v>
      </c>
      <c r="AF160" s="52">
        <f t="shared" si="18"/>
        <v>16.870342819370475</v>
      </c>
      <c r="AG160" s="52">
        <f t="shared" si="19"/>
        <v>18.1364025818546</v>
      </c>
      <c r="AH160" s="52">
        <f t="shared" si="20"/>
        <v>97.684271793223857</v>
      </c>
      <c r="AI160" s="52">
        <f t="shared" si="21"/>
        <v>105.51020314373169</v>
      </c>
      <c r="AJ160" s="52">
        <f t="shared" si="22"/>
        <v>5.7229667523350036</v>
      </c>
    </row>
    <row r="161" spans="2:36" hidden="1">
      <c r="B161" s="3">
        <f t="shared" si="36"/>
        <v>15.050000000000004</v>
      </c>
      <c r="C161" s="3">
        <f t="shared" si="24"/>
        <v>15</v>
      </c>
      <c r="D161" s="51">
        <f t="shared" si="2"/>
        <v>0.22600546921896877</v>
      </c>
      <c r="E161" s="3">
        <f t="shared" si="25"/>
        <v>470.28986476025636</v>
      </c>
      <c r="F161" s="52">
        <f t="shared" si="26"/>
        <v>0.37624245900304876</v>
      </c>
      <c r="G161" s="52">
        <f t="shared" si="27"/>
        <v>3.6207201033054646</v>
      </c>
      <c r="H161" s="52">
        <f t="shared" si="3"/>
        <v>13.189639948347267</v>
      </c>
      <c r="I161" s="34">
        <f t="shared" si="4"/>
        <v>22.629500645659157</v>
      </c>
      <c r="J161" s="52">
        <f t="shared" si="5"/>
        <v>3.3226295006456592</v>
      </c>
      <c r="K161" s="3">
        <f t="shared" si="6"/>
        <v>0.28000000000000003</v>
      </c>
      <c r="L161" s="53">
        <f t="shared" si="7"/>
        <v>30</v>
      </c>
      <c r="M161" s="53">
        <f t="shared" si="8"/>
        <v>31.810360051652733</v>
      </c>
      <c r="N161" s="53">
        <f t="shared" si="9"/>
        <v>3.8124108700826751</v>
      </c>
      <c r="O161" s="34">
        <f t="shared" si="10"/>
        <v>35.439136404019628</v>
      </c>
      <c r="P161" s="34">
        <f t="shared" si="37"/>
        <v>117.57246619006409</v>
      </c>
      <c r="Q161" s="34">
        <f t="shared" si="11"/>
        <v>19.291508253563077</v>
      </c>
      <c r="R161" s="34">
        <f t="shared" si="12"/>
        <v>54.147011881033535</v>
      </c>
      <c r="S161" s="34">
        <f t="shared" si="13"/>
        <v>4.1020463546237531</v>
      </c>
      <c r="T161" s="54">
        <f t="shared" si="38"/>
        <v>0.24138134022036431</v>
      </c>
      <c r="U161" s="51">
        <f t="shared" si="39"/>
        <v>6.8107204373107962E-3</v>
      </c>
      <c r="V161" s="3">
        <f t="shared" si="31"/>
        <v>1</v>
      </c>
      <c r="W161" s="3">
        <f t="shared" si="14"/>
        <v>2</v>
      </c>
      <c r="X161" s="3">
        <f t="shared" si="32"/>
        <v>235.14493238012818</v>
      </c>
      <c r="Y161" s="51">
        <f t="shared" si="33"/>
        <v>0.92193188244979751</v>
      </c>
      <c r="Z161" s="52">
        <f t="shared" si="34"/>
        <v>3.3226295006456592</v>
      </c>
      <c r="AA161" s="51">
        <f t="shared" si="35"/>
        <v>4.7028986476025637E-2</v>
      </c>
      <c r="AB161" s="52">
        <f t="shared" si="15"/>
        <v>3.3226295006456592</v>
      </c>
      <c r="AC161" s="55"/>
      <c r="AD161" s="55">
        <f t="shared" si="16"/>
        <v>2.5143889606287955</v>
      </c>
      <c r="AE161" s="55">
        <f t="shared" si="17"/>
        <v>5.6573751614147891</v>
      </c>
      <c r="AF161" s="52">
        <f t="shared" si="18"/>
        <v>16.881070379594973</v>
      </c>
      <c r="AG161" s="52">
        <f t="shared" si="19"/>
        <v>18.147130142079099</v>
      </c>
      <c r="AH161" s="52">
        <f t="shared" si="20"/>
        <v>97.708408803728986</v>
      </c>
      <c r="AI161" s="52">
        <f t="shared" si="21"/>
        <v>105.53434015423682</v>
      </c>
      <c r="AJ161" s="52">
        <f t="shared" si="22"/>
        <v>5.7188168552597105</v>
      </c>
    </row>
    <row r="162" spans="2:36" hidden="1">
      <c r="B162" s="3">
        <f t="shared" si="36"/>
        <v>15.600000000000005</v>
      </c>
      <c r="C162" s="3">
        <f t="shared" si="24"/>
        <v>15</v>
      </c>
      <c r="D162" s="51">
        <f t="shared" si="2"/>
        <v>0.21800810654313829</v>
      </c>
      <c r="E162" s="3">
        <f t="shared" si="25"/>
        <v>471.39386750082036</v>
      </c>
      <c r="F162" s="52">
        <f t="shared" si="26"/>
        <v>0.3587509832488292</v>
      </c>
      <c r="G162" s="52">
        <f t="shared" si="27"/>
        <v>3.6495641632463571</v>
      </c>
      <c r="H162" s="52">
        <f t="shared" si="3"/>
        <v>13.175217918376822</v>
      </c>
      <c r="I162" s="34">
        <f t="shared" si="4"/>
        <v>22.809776020289732</v>
      </c>
      <c r="J162" s="52">
        <f t="shared" si="5"/>
        <v>3.3228097760202902</v>
      </c>
      <c r="K162" s="3">
        <f t="shared" si="6"/>
        <v>0.28000000000000003</v>
      </c>
      <c r="L162" s="53">
        <f t="shared" si="7"/>
        <v>30</v>
      </c>
      <c r="M162" s="53">
        <f t="shared" si="8"/>
        <v>31.82478208162318</v>
      </c>
      <c r="N162" s="53">
        <f t="shared" si="9"/>
        <v>3.8096418403283492</v>
      </c>
      <c r="O162" s="34">
        <f t="shared" si="10"/>
        <v>35.356138074150195</v>
      </c>
      <c r="P162" s="34">
        <f t="shared" si="37"/>
        <v>117.84846687520509</v>
      </c>
      <c r="Q162" s="34">
        <f t="shared" si="11"/>
        <v>19.291508253563077</v>
      </c>
      <c r="R162" s="34">
        <f t="shared" si="12"/>
        <v>54.020199774149454</v>
      </c>
      <c r="S162" s="34">
        <f t="shared" si="13"/>
        <v>4.0924393768295042</v>
      </c>
      <c r="T162" s="54">
        <f t="shared" si="38"/>
        <v>0.24330427754975714</v>
      </c>
      <c r="U162" s="51">
        <f t="shared" si="39"/>
        <v>6.8646048247784043E-3</v>
      </c>
      <c r="V162" s="3">
        <f t="shared" si="31"/>
        <v>1</v>
      </c>
      <c r="W162" s="3">
        <f t="shared" si="14"/>
        <v>2</v>
      </c>
      <c r="X162" s="3">
        <f t="shared" si="32"/>
        <v>235.69693375041018</v>
      </c>
      <c r="Y162" s="51">
        <f t="shared" si="33"/>
        <v>0.92174861799486396</v>
      </c>
      <c r="Z162" s="52">
        <f t="shared" si="34"/>
        <v>3.3228097760202902</v>
      </c>
      <c r="AA162" s="51">
        <f t="shared" si="35"/>
        <v>4.7139386750082043E-2</v>
      </c>
      <c r="AB162" s="52">
        <f t="shared" si="15"/>
        <v>3.3228097760202902</v>
      </c>
      <c r="AC162" s="55"/>
      <c r="AD162" s="55">
        <f t="shared" si="16"/>
        <v>2.5344195578099709</v>
      </c>
      <c r="AE162" s="55">
        <f t="shared" si="17"/>
        <v>5.7024440050724321</v>
      </c>
      <c r="AF162" s="52">
        <f t="shared" si="18"/>
        <v>16.891085678185561</v>
      </c>
      <c r="AG162" s="52">
        <f t="shared" si="19"/>
        <v>18.157145440669687</v>
      </c>
      <c r="AH162" s="52">
        <f t="shared" si="20"/>
        <v>97.730943225557809</v>
      </c>
      <c r="AI162" s="52">
        <f t="shared" si="21"/>
        <v>105.55687457606564</v>
      </c>
      <c r="AJ162" s="52">
        <f t="shared" si="22"/>
        <v>5.7149424926404899</v>
      </c>
    </row>
    <row r="163" spans="2:36" hidden="1">
      <c r="B163" s="3">
        <f t="shared" si="36"/>
        <v>16.150000000000006</v>
      </c>
      <c r="C163" s="3">
        <f t="shared" si="24"/>
        <v>15</v>
      </c>
      <c r="D163" s="51">
        <f t="shared" si="2"/>
        <v>0.2105573851985334</v>
      </c>
      <c r="E163" s="3">
        <f t="shared" si="25"/>
        <v>472.38800925206539</v>
      </c>
      <c r="F163" s="52">
        <f t="shared" si="26"/>
        <v>0.34255620659931879</v>
      </c>
      <c r="G163" s="52">
        <f t="shared" si="27"/>
        <v>3.6765830599999139</v>
      </c>
      <c r="H163" s="52">
        <f t="shared" si="3"/>
        <v>13.161708470000043</v>
      </c>
      <c r="I163" s="34">
        <f t="shared" si="4"/>
        <v>22.978644124999462</v>
      </c>
      <c r="J163" s="52">
        <f t="shared" si="5"/>
        <v>3.3229786441249995</v>
      </c>
      <c r="K163" s="3">
        <f t="shared" si="6"/>
        <v>0.28000000000000003</v>
      </c>
      <c r="L163" s="53">
        <f t="shared" si="7"/>
        <v>30</v>
      </c>
      <c r="M163" s="53">
        <f t="shared" si="8"/>
        <v>31.838291529999957</v>
      </c>
      <c r="N163" s="53">
        <f t="shared" si="9"/>
        <v>3.8070480262400084</v>
      </c>
      <c r="O163" s="34">
        <f t="shared" si="10"/>
        <v>35.281730992823242</v>
      </c>
      <c r="P163" s="34">
        <f t="shared" si="37"/>
        <v>118.09700231301635</v>
      </c>
      <c r="Q163" s="34">
        <f t="shared" si="11"/>
        <v>19.291508253563077</v>
      </c>
      <c r="R163" s="34">
        <f t="shared" si="12"/>
        <v>53.906514128124883</v>
      </c>
      <c r="S163" s="34">
        <f t="shared" si="13"/>
        <v>4.0838268278882488</v>
      </c>
      <c r="T163" s="54">
        <f t="shared" si="38"/>
        <v>0.2451055373333276</v>
      </c>
      <c r="U163" s="51">
        <f t="shared" si="39"/>
        <v>6.9150742709783971E-3</v>
      </c>
      <c r="V163" s="3">
        <f t="shared" si="31"/>
        <v>1</v>
      </c>
      <c r="W163" s="3">
        <f t="shared" si="14"/>
        <v>2</v>
      </c>
      <c r="X163" s="3">
        <f t="shared" si="32"/>
        <v>236.19400462603269</v>
      </c>
      <c r="Y163" s="51">
        <f t="shared" si="33"/>
        <v>0.92158359046415728</v>
      </c>
      <c r="Z163" s="52">
        <f t="shared" si="34"/>
        <v>3.3229786441249995</v>
      </c>
      <c r="AA163" s="51">
        <f t="shared" si="35"/>
        <v>4.7238800925206541E-2</v>
      </c>
      <c r="AB163" s="52">
        <f t="shared" si="15"/>
        <v>3.3229786441249995</v>
      </c>
      <c r="AC163" s="55"/>
      <c r="AD163" s="55">
        <f t="shared" si="16"/>
        <v>2.5531826805554969</v>
      </c>
      <c r="AE163" s="55">
        <f t="shared" si="17"/>
        <v>5.7446610312498656</v>
      </c>
      <c r="AF163" s="52">
        <f t="shared" si="18"/>
        <v>16.900467239558324</v>
      </c>
      <c r="AG163" s="52">
        <f t="shared" si="19"/>
        <v>18.16652700204245</v>
      </c>
      <c r="AH163" s="52">
        <f t="shared" si="20"/>
        <v>97.752051738646529</v>
      </c>
      <c r="AI163" s="52">
        <f t="shared" si="21"/>
        <v>105.57798308915436</v>
      </c>
      <c r="AJ163" s="52">
        <f t="shared" si="22"/>
        <v>5.7113132877432227</v>
      </c>
    </row>
    <row r="164" spans="2:36" hidden="1">
      <c r="B164" s="3">
        <f t="shared" si="36"/>
        <v>16.700000000000006</v>
      </c>
      <c r="C164" s="3">
        <f t="shared" si="24"/>
        <v>15</v>
      </c>
      <c r="D164" s="51">
        <f t="shared" si="2"/>
        <v>0.20359911073724676</v>
      </c>
      <c r="E164" s="3">
        <f t="shared" si="25"/>
        <v>473.28356673920018</v>
      </c>
      <c r="F164" s="52">
        <f t="shared" si="26"/>
        <v>0.32751880755253521</v>
      </c>
      <c r="G164" s="52">
        <f t="shared" si="27"/>
        <v>3.7019708257555668</v>
      </c>
      <c r="H164" s="52">
        <f t="shared" si="3"/>
        <v>13.149014587122217</v>
      </c>
      <c r="I164" s="34">
        <f t="shared" si="4"/>
        <v>23.137317660972297</v>
      </c>
      <c r="J164" s="52">
        <f t="shared" si="5"/>
        <v>3.3231373176609726</v>
      </c>
      <c r="K164" s="3">
        <f t="shared" si="6"/>
        <v>0.28000000000000003</v>
      </c>
      <c r="L164" s="53">
        <f t="shared" si="7"/>
        <v>30</v>
      </c>
      <c r="M164" s="53">
        <f t="shared" si="8"/>
        <v>31.850985412877783</v>
      </c>
      <c r="N164" s="53">
        <f t="shared" si="9"/>
        <v>3.8046108007274655</v>
      </c>
      <c r="O164" s="34">
        <f t="shared" si="10"/>
        <v>35.214970131956271</v>
      </c>
      <c r="P164" s="34">
        <f t="shared" si="37"/>
        <v>118.32089168480005</v>
      </c>
      <c r="Q164" s="34">
        <f t="shared" si="11"/>
        <v>19.291508253563077</v>
      </c>
      <c r="R164" s="34">
        <f t="shared" si="12"/>
        <v>53.804511046409225</v>
      </c>
      <c r="S164" s="34">
        <f t="shared" si="13"/>
        <v>4.0760993216976686</v>
      </c>
      <c r="T164" s="54">
        <f t="shared" si="38"/>
        <v>0.24679805505037111</v>
      </c>
      <c r="U164" s="51">
        <f t="shared" si="39"/>
        <v>6.9624922021753093E-3</v>
      </c>
      <c r="V164" s="3">
        <f t="shared" si="31"/>
        <v>1</v>
      </c>
      <c r="W164" s="3">
        <f t="shared" si="14"/>
        <v>2</v>
      </c>
      <c r="X164" s="3">
        <f t="shared" si="32"/>
        <v>236.64178336960009</v>
      </c>
      <c r="Y164" s="51">
        <f t="shared" si="33"/>
        <v>0.92143492792129289</v>
      </c>
      <c r="Z164" s="52">
        <f t="shared" si="34"/>
        <v>3.3231373176609726</v>
      </c>
      <c r="AA164" s="51">
        <f t="shared" si="35"/>
        <v>4.7328356673920026E-2</v>
      </c>
      <c r="AB164" s="52">
        <f t="shared" si="15"/>
        <v>3.3231373176609726</v>
      </c>
      <c r="AC164" s="55"/>
      <c r="AD164" s="55">
        <f t="shared" si="16"/>
        <v>2.570813073441367</v>
      </c>
      <c r="AE164" s="55">
        <f t="shared" si="17"/>
        <v>5.7843294152430724</v>
      </c>
      <c r="AF164" s="52">
        <f t="shared" si="18"/>
        <v>16.909282436001259</v>
      </c>
      <c r="AG164" s="52">
        <f t="shared" si="19"/>
        <v>18.175342198485385</v>
      </c>
      <c r="AH164" s="52">
        <f t="shared" si="20"/>
        <v>97.771885930643123</v>
      </c>
      <c r="AI164" s="52">
        <f t="shared" si="21"/>
        <v>105.59781728115095</v>
      </c>
      <c r="AJ164" s="52">
        <f t="shared" si="22"/>
        <v>5.7079031779725877</v>
      </c>
    </row>
    <row r="165" spans="2:36" hidden="1">
      <c r="B165" s="3">
        <f t="shared" si="36"/>
        <v>17.250000000000007</v>
      </c>
      <c r="C165" s="3">
        <f t="shared" si="24"/>
        <v>15</v>
      </c>
      <c r="D165" s="51">
        <f t="shared" si="2"/>
        <v>0.19708602338160869</v>
      </c>
      <c r="E165" s="3">
        <f t="shared" si="25"/>
        <v>474.0903329076607</v>
      </c>
      <c r="F165" s="52">
        <f t="shared" si="26"/>
        <v>0.31351876962517083</v>
      </c>
      <c r="G165" s="52">
        <f t="shared" si="27"/>
        <v>3.725894889538925</v>
      </c>
      <c r="H165" s="52">
        <f t="shared" si="3"/>
        <v>13.137052555230538</v>
      </c>
      <c r="I165" s="34">
        <f t="shared" si="4"/>
        <v>23.286843059618285</v>
      </c>
      <c r="J165" s="52">
        <f t="shared" si="5"/>
        <v>3.3232868430596185</v>
      </c>
      <c r="K165" s="3">
        <f t="shared" si="6"/>
        <v>0.28000000000000003</v>
      </c>
      <c r="L165" s="53">
        <f t="shared" si="7"/>
        <v>30</v>
      </c>
      <c r="M165" s="53">
        <f t="shared" si="8"/>
        <v>31.862947444769464</v>
      </c>
      <c r="N165" s="53">
        <f t="shared" si="9"/>
        <v>3.8023140906042627</v>
      </c>
      <c r="O165" s="34">
        <f t="shared" si="10"/>
        <v>35.15504432340505</v>
      </c>
      <c r="P165" s="34">
        <f t="shared" si="37"/>
        <v>118.52258322691517</v>
      </c>
      <c r="Q165" s="34">
        <f t="shared" si="11"/>
        <v>19.291508253563077</v>
      </c>
      <c r="R165" s="34">
        <f t="shared" si="12"/>
        <v>53.71295115537206</v>
      </c>
      <c r="S165" s="34">
        <f t="shared" si="13"/>
        <v>4.0691629663160649</v>
      </c>
      <c r="T165" s="54">
        <f t="shared" si="38"/>
        <v>0.24839299263592834</v>
      </c>
      <c r="U165" s="51">
        <f t="shared" si="39"/>
        <v>7.0071721639829963E-3</v>
      </c>
      <c r="V165" s="3">
        <f t="shared" si="31"/>
        <v>1</v>
      </c>
      <c r="W165" s="3">
        <f t="shared" si="14"/>
        <v>2</v>
      </c>
      <c r="X165" s="3">
        <f t="shared" si="32"/>
        <v>237.04516645383035</v>
      </c>
      <c r="Y165" s="51">
        <f t="shared" si="33"/>
        <v>0.92130100473732846</v>
      </c>
      <c r="Z165" s="52">
        <f t="shared" si="34"/>
        <v>3.3232868430596185</v>
      </c>
      <c r="AA165" s="51">
        <f t="shared" si="35"/>
        <v>4.7409033290766067E-2</v>
      </c>
      <c r="AB165" s="52">
        <f t="shared" si="15"/>
        <v>3.3232868430596185</v>
      </c>
      <c r="AC165" s="55"/>
      <c r="AD165" s="55">
        <f t="shared" si="16"/>
        <v>2.587427006624254</v>
      </c>
      <c r="AE165" s="55">
        <f t="shared" si="17"/>
        <v>5.8217107649045685</v>
      </c>
      <c r="AF165" s="52">
        <f t="shared" si="18"/>
        <v>16.917589402592704</v>
      </c>
      <c r="AG165" s="52">
        <f t="shared" si="19"/>
        <v>18.183649165076829</v>
      </c>
      <c r="AH165" s="52">
        <f t="shared" si="20"/>
        <v>97.790576605473873</v>
      </c>
      <c r="AI165" s="52">
        <f t="shared" si="21"/>
        <v>105.6165079559817</v>
      </c>
      <c r="AJ165" s="52">
        <f t="shared" si="22"/>
        <v>5.7046896740965014</v>
      </c>
    </row>
    <row r="166" spans="2:36" hidden="1">
      <c r="B166" s="3">
        <f t="shared" si="36"/>
        <v>17.800000000000008</v>
      </c>
      <c r="C166" s="3">
        <f t="shared" si="24"/>
        <v>15</v>
      </c>
      <c r="D166" s="51">
        <f t="shared" si="2"/>
        <v>0.19097672321478881</v>
      </c>
      <c r="E166" s="3">
        <f t="shared" si="25"/>
        <v>474.8168535033704</v>
      </c>
      <c r="F166" s="52">
        <f t="shared" si="26"/>
        <v>0.30045214393521991</v>
      </c>
      <c r="G166" s="52">
        <f t="shared" si="27"/>
        <v>3.748500491916154</v>
      </c>
      <c r="H166" s="52">
        <f t="shared" si="3"/>
        <v>13.125749754041923</v>
      </c>
      <c r="I166" s="34">
        <f t="shared" si="4"/>
        <v>23.428128074475964</v>
      </c>
      <c r="J166" s="52">
        <f t="shared" si="5"/>
        <v>3.3234281280744762</v>
      </c>
      <c r="K166" s="3">
        <f t="shared" si="6"/>
        <v>0.28000000000000003</v>
      </c>
      <c r="L166" s="53">
        <f t="shared" si="7"/>
        <v>30</v>
      </c>
      <c r="M166" s="53">
        <f t="shared" si="8"/>
        <v>31.874250245958077</v>
      </c>
      <c r="N166" s="53">
        <f t="shared" si="9"/>
        <v>3.800143952776049</v>
      </c>
      <c r="O166" s="34">
        <f t="shared" si="10"/>
        <v>35.101253343671296</v>
      </c>
      <c r="P166" s="34">
        <f t="shared" si="37"/>
        <v>118.7042133758426</v>
      </c>
      <c r="Q166" s="34">
        <f t="shared" si="11"/>
        <v>19.291508253563077</v>
      </c>
      <c r="R166" s="34">
        <f t="shared" si="12"/>
        <v>53.630764592315579</v>
      </c>
      <c r="S166" s="34">
        <f t="shared" si="13"/>
        <v>4.0629367115390593</v>
      </c>
      <c r="T166" s="54">
        <f t="shared" si="38"/>
        <v>0.24990003279441025</v>
      </c>
      <c r="U166" s="51">
        <f t="shared" si="39"/>
        <v>7.0493861072451489E-3</v>
      </c>
      <c r="V166" s="3">
        <f t="shared" si="31"/>
        <v>1</v>
      </c>
      <c r="W166" s="3">
        <f t="shared" si="14"/>
        <v>2</v>
      </c>
      <c r="X166" s="3">
        <f t="shared" si="32"/>
        <v>237.4084267516852</v>
      </c>
      <c r="Y166" s="51">
        <f t="shared" si="33"/>
        <v>0.92118040231844067</v>
      </c>
      <c r="Z166" s="52">
        <f t="shared" si="34"/>
        <v>3.3234281280744762</v>
      </c>
      <c r="AA166" s="51">
        <f t="shared" si="35"/>
        <v>4.7481685350337047E-2</v>
      </c>
      <c r="AB166" s="52">
        <f t="shared" si="15"/>
        <v>3.3234281280744762</v>
      </c>
      <c r="AC166" s="55"/>
      <c r="AD166" s="55">
        <f t="shared" si="16"/>
        <v>2.603125341608441</v>
      </c>
      <c r="AE166" s="55">
        <f t="shared" si="17"/>
        <v>5.8570320186189893</v>
      </c>
      <c r="AF166" s="52">
        <f t="shared" si="18"/>
        <v>16.925438570084797</v>
      </c>
      <c r="AG166" s="52">
        <f t="shared" si="19"/>
        <v>18.191498332568923</v>
      </c>
      <c r="AH166" s="52">
        <f t="shared" si="20"/>
        <v>97.808237232331081</v>
      </c>
      <c r="AI166" s="52">
        <f t="shared" si="21"/>
        <v>105.63416858283891</v>
      </c>
      <c r="AJ166" s="52">
        <f t="shared" si="22"/>
        <v>5.7016532672586715</v>
      </c>
    </row>
    <row r="167" spans="2:36" hidden="1">
      <c r="B167" s="3">
        <f t="shared" si="36"/>
        <v>18.350000000000009</v>
      </c>
      <c r="C167" s="3">
        <f t="shared" si="24"/>
        <v>15</v>
      </c>
      <c r="D167" s="51">
        <f t="shared" si="2"/>
        <v>0.18523478926365264</v>
      </c>
      <c r="E167" s="3">
        <f t="shared" si="25"/>
        <v>475.47061972158502</v>
      </c>
      <c r="F167" s="52">
        <f t="shared" si="26"/>
        <v>0.28822844315151325</v>
      </c>
      <c r="G167" s="52">
        <f t="shared" si="27"/>
        <v>3.7699142476344067</v>
      </c>
      <c r="H167" s="52">
        <f t="shared" si="3"/>
        <v>13.115042876182796</v>
      </c>
      <c r="I167" s="34">
        <f t="shared" si="4"/>
        <v>23.561964047715044</v>
      </c>
      <c r="J167" s="52">
        <f t="shared" si="5"/>
        <v>3.3235619640477152</v>
      </c>
      <c r="K167" s="3">
        <f t="shared" si="6"/>
        <v>0.28000000000000003</v>
      </c>
      <c r="L167" s="53">
        <f t="shared" si="7"/>
        <v>30</v>
      </c>
      <c r="M167" s="53">
        <f t="shared" si="8"/>
        <v>31.884957123817202</v>
      </c>
      <c r="N167" s="53">
        <f t="shared" si="9"/>
        <v>3.7980882322270975</v>
      </c>
      <c r="O167" s="34">
        <f t="shared" si="10"/>
        <v>35.052989554698343</v>
      </c>
      <c r="P167" s="34">
        <f t="shared" si="37"/>
        <v>118.86765493039626</v>
      </c>
      <c r="Q167" s="34">
        <f t="shared" si="11"/>
        <v>19.291508253563077</v>
      </c>
      <c r="R167" s="34">
        <f t="shared" si="12"/>
        <v>53.55702295467664</v>
      </c>
      <c r="S167" s="34">
        <f t="shared" si="13"/>
        <v>4.0573502238391397</v>
      </c>
      <c r="T167" s="54">
        <f t="shared" si="38"/>
        <v>0.25132761650896046</v>
      </c>
      <c r="U167" s="51">
        <f t="shared" si="39"/>
        <v>7.0893710731420477E-3</v>
      </c>
      <c r="V167" s="3">
        <f t="shared" si="31"/>
        <v>1</v>
      </c>
      <c r="W167" s="3">
        <f t="shared" si="14"/>
        <v>2</v>
      </c>
      <c r="X167" s="3">
        <f t="shared" si="32"/>
        <v>237.73530986079251</v>
      </c>
      <c r="Y167" s="51">
        <f t="shared" si="33"/>
        <v>0.92107187712621696</v>
      </c>
      <c r="Z167" s="52">
        <f t="shared" si="34"/>
        <v>3.3235619640477152</v>
      </c>
      <c r="AA167" s="51">
        <f t="shared" si="35"/>
        <v>4.7547061972158501E-2</v>
      </c>
      <c r="AB167" s="52">
        <f t="shared" si="15"/>
        <v>3.3235619640477152</v>
      </c>
      <c r="AC167" s="55"/>
      <c r="AD167" s="55">
        <f t="shared" si="16"/>
        <v>2.6179960053016713</v>
      </c>
      <c r="AE167" s="55">
        <f t="shared" si="17"/>
        <v>5.8904910119287592</v>
      </c>
      <c r="AF167" s="52">
        <f t="shared" si="18"/>
        <v>16.932873901931412</v>
      </c>
      <c r="AG167" s="52">
        <f t="shared" si="19"/>
        <v>18.198933664415538</v>
      </c>
      <c r="AH167" s="52">
        <f t="shared" si="20"/>
        <v>97.82496672898597</v>
      </c>
      <c r="AI167" s="52">
        <f t="shared" si="21"/>
        <v>105.6508980794938</v>
      </c>
      <c r="AJ167" s="52">
        <f t="shared" si="22"/>
        <v>5.6987769504412071</v>
      </c>
    </row>
    <row r="168" spans="2:36" hidden="1">
      <c r="B168" s="3">
        <f t="shared" si="36"/>
        <v>18.900000000000009</v>
      </c>
      <c r="C168" s="3">
        <f t="shared" si="24"/>
        <v>15</v>
      </c>
      <c r="D168" s="51">
        <f t="shared" si="2"/>
        <v>0.17982805285782508</v>
      </c>
      <c r="E168" s="3">
        <f t="shared" si="25"/>
        <v>476.05822616940367</v>
      </c>
      <c r="F168" s="52">
        <f t="shared" si="26"/>
        <v>0.27676852747218905</v>
      </c>
      <c r="G168" s="52">
        <f t="shared" si="27"/>
        <v>3.7902470423244043</v>
      </c>
      <c r="H168" s="52">
        <f t="shared" si="3"/>
        <v>13.104876478837799</v>
      </c>
      <c r="I168" s="34">
        <f t="shared" si="4"/>
        <v>23.689044014527529</v>
      </c>
      <c r="J168" s="52">
        <f t="shared" si="5"/>
        <v>3.3236890440145279</v>
      </c>
      <c r="K168" s="3">
        <f t="shared" si="6"/>
        <v>0.28000000000000003</v>
      </c>
      <c r="L168" s="53">
        <f t="shared" si="7"/>
        <v>30</v>
      </c>
      <c r="M168" s="53">
        <f t="shared" si="8"/>
        <v>31.895123521162201</v>
      </c>
      <c r="N168" s="53">
        <f t="shared" si="9"/>
        <v>3.7961362839368573</v>
      </c>
      <c r="O168" s="34">
        <f t="shared" si="10"/>
        <v>35.009723076890793</v>
      </c>
      <c r="P168" s="34">
        <f t="shared" si="37"/>
        <v>119.01455654235092</v>
      </c>
      <c r="Q168" s="34">
        <f t="shared" si="11"/>
        <v>19.291508253563077</v>
      </c>
      <c r="R168" s="34">
        <f t="shared" si="12"/>
        <v>53.490916646069465</v>
      </c>
      <c r="S168" s="34">
        <f t="shared" si="13"/>
        <v>4.0523421701567779</v>
      </c>
      <c r="T168" s="54">
        <f t="shared" si="38"/>
        <v>0.2526831361549603</v>
      </c>
      <c r="U168" s="51">
        <f t="shared" si="39"/>
        <v>7.127334627524194E-3</v>
      </c>
      <c r="V168" s="3">
        <f t="shared" si="31"/>
        <v>1</v>
      </c>
      <c r="W168" s="3">
        <f t="shared" si="14"/>
        <v>2</v>
      </c>
      <c r="X168" s="3">
        <f t="shared" si="32"/>
        <v>238.02911308470183</v>
      </c>
      <c r="Y168" s="51">
        <f t="shared" si="33"/>
        <v>0.92097433445587906</v>
      </c>
      <c r="Z168" s="52">
        <f t="shared" si="34"/>
        <v>3.3236890440145279</v>
      </c>
      <c r="AA168" s="51">
        <f t="shared" si="35"/>
        <v>4.7605822616940366E-2</v>
      </c>
      <c r="AB168" s="52">
        <f t="shared" si="15"/>
        <v>3.3236890440145279</v>
      </c>
      <c r="AC168" s="55"/>
      <c r="AD168" s="55">
        <f t="shared" si="16"/>
        <v>2.6321160016141705</v>
      </c>
      <c r="AE168" s="55">
        <f t="shared" si="17"/>
        <v>5.9222610036318812</v>
      </c>
      <c r="AF168" s="52">
        <f t="shared" si="18"/>
        <v>16.939933900087659</v>
      </c>
      <c r="AG168" s="52">
        <f t="shared" si="19"/>
        <v>18.205993662571789</v>
      </c>
      <c r="AH168" s="52">
        <f t="shared" si="20"/>
        <v>97.840851724837535</v>
      </c>
      <c r="AI168" s="52">
        <f t="shared" si="21"/>
        <v>105.66678307534536</v>
      </c>
      <c r="AJ168" s="52">
        <f t="shared" si="22"/>
        <v>5.6960458293766747</v>
      </c>
    </row>
    <row r="169" spans="2:36" hidden="1">
      <c r="B169" s="3">
        <f t="shared" si="36"/>
        <v>19.45000000000001</v>
      </c>
      <c r="C169" s="3">
        <f t="shared" si="24"/>
        <v>15</v>
      </c>
      <c r="D169" s="51">
        <f t="shared" si="2"/>
        <v>0.17472799463724012</v>
      </c>
      <c r="E169" s="3">
        <f t="shared" si="25"/>
        <v>476.58550122534734</v>
      </c>
      <c r="F169" s="52">
        <f t="shared" si="26"/>
        <v>0.26600287741110518</v>
      </c>
      <c r="G169" s="52">
        <f t="shared" si="27"/>
        <v>3.8095964042758177</v>
      </c>
      <c r="H169" s="52">
        <f t="shared" si="3"/>
        <v>13.09520179786209</v>
      </c>
      <c r="I169" s="34">
        <f t="shared" si="4"/>
        <v>23.809977526723863</v>
      </c>
      <c r="J169" s="52">
        <f t="shared" si="5"/>
        <v>3.3238099775267242</v>
      </c>
      <c r="K169" s="3">
        <f t="shared" si="6"/>
        <v>0.28000000000000003</v>
      </c>
      <c r="L169" s="53">
        <f t="shared" si="7"/>
        <v>30</v>
      </c>
      <c r="M169" s="53">
        <f t="shared" si="8"/>
        <v>31.904798202137908</v>
      </c>
      <c r="N169" s="53">
        <f t="shared" si="9"/>
        <v>3.7942787451895215</v>
      </c>
      <c r="O169" s="34">
        <f t="shared" si="10"/>
        <v>34.970989725484849</v>
      </c>
      <c r="P169" s="34">
        <f t="shared" si="37"/>
        <v>119.14637530633684</v>
      </c>
      <c r="Q169" s="34">
        <f t="shared" si="11"/>
        <v>19.291508253563077</v>
      </c>
      <c r="R169" s="34">
        <f t="shared" si="12"/>
        <v>53.431736444417254</v>
      </c>
      <c r="S169" s="34">
        <f t="shared" si="13"/>
        <v>4.0478588215467619</v>
      </c>
      <c r="T169" s="54">
        <f t="shared" si="38"/>
        <v>0.25397309361838782</v>
      </c>
      <c r="U169" s="51">
        <f t="shared" si="39"/>
        <v>7.1634593095604923E-3</v>
      </c>
      <c r="V169" s="3">
        <f t="shared" si="31"/>
        <v>1</v>
      </c>
      <c r="W169" s="3">
        <f t="shared" si="14"/>
        <v>2</v>
      </c>
      <c r="X169" s="3">
        <f t="shared" si="32"/>
        <v>238.29275061267367</v>
      </c>
      <c r="Y169" s="51">
        <f t="shared" si="33"/>
        <v>0.92088680679659241</v>
      </c>
      <c r="Z169" s="52">
        <f t="shared" si="34"/>
        <v>3.3238099775267242</v>
      </c>
      <c r="AA169" s="51">
        <f t="shared" si="35"/>
        <v>4.765855012253474E-2</v>
      </c>
      <c r="AB169" s="52">
        <f t="shared" si="15"/>
        <v>3.3238099775267242</v>
      </c>
      <c r="AC169" s="55"/>
      <c r="AD169" s="55">
        <f t="shared" si="16"/>
        <v>2.6455530585248743</v>
      </c>
      <c r="AE169" s="55">
        <f t="shared" si="17"/>
        <v>5.9524943816809648</v>
      </c>
      <c r="AF169" s="52">
        <f t="shared" si="18"/>
        <v>16.946652428543011</v>
      </c>
      <c r="AG169" s="52">
        <f t="shared" si="19"/>
        <v>18.212712191027141</v>
      </c>
      <c r="AH169" s="52">
        <f t="shared" si="20"/>
        <v>97.855968413862072</v>
      </c>
      <c r="AI169" s="52">
        <f t="shared" si="21"/>
        <v>105.6818997643699</v>
      </c>
      <c r="AJ169" s="52">
        <f t="shared" si="22"/>
        <v>5.6934468039688788</v>
      </c>
    </row>
    <row r="170" spans="2:36" hidden="1">
      <c r="B170" s="3">
        <f>D6</f>
        <v>20</v>
      </c>
      <c r="C170" s="3">
        <f t="shared" si="24"/>
        <v>15</v>
      </c>
      <c r="D170" s="51">
        <f t="shared" si="2"/>
        <v>0.16990924133781274</v>
      </c>
      <c r="E170" s="3">
        <f t="shared" si="25"/>
        <v>477.05761527098082</v>
      </c>
      <c r="F170" s="52">
        <f t="shared" si="26"/>
        <v>0.2558701731577554</v>
      </c>
      <c r="G170" s="52">
        <f t="shared" si="27"/>
        <v>3.8280484591352435</v>
      </c>
      <c r="H170" s="52">
        <f t="shared" si="3"/>
        <v>13.085975770432379</v>
      </c>
      <c r="I170" s="34">
        <f t="shared" si="4"/>
        <v>23.925302869595274</v>
      </c>
      <c r="J170" s="52">
        <f t="shared" si="5"/>
        <v>3.3239253028695956</v>
      </c>
      <c r="K170" s="3">
        <f t="shared" si="6"/>
        <v>0.28000000000000003</v>
      </c>
      <c r="L170" s="53">
        <f t="shared" si="7"/>
        <v>30</v>
      </c>
      <c r="M170" s="53">
        <f t="shared" si="8"/>
        <v>31.914024229567623</v>
      </c>
      <c r="N170" s="53">
        <f t="shared" si="9"/>
        <v>3.7925073479230162</v>
      </c>
      <c r="O170" s="34">
        <f t="shared" si="10"/>
        <v>34.936381127046005</v>
      </c>
      <c r="P170" s="34">
        <f>E170/4</f>
        <v>119.2644038177452</v>
      </c>
      <c r="Q170" s="34">
        <f t="shared" si="11"/>
        <v>19.291508253563077</v>
      </c>
      <c r="R170" s="34">
        <f t="shared" si="12"/>
        <v>53.378858401073018</v>
      </c>
      <c r="S170" s="34">
        <f t="shared" si="13"/>
        <v>4.0438529091721982</v>
      </c>
      <c r="T170" s="54">
        <f>G170/$C$8</f>
        <v>0.25520323060901623</v>
      </c>
      <c r="U170" s="51">
        <f>I170/J170*10^-3</f>
        <v>7.1979062973948887E-3</v>
      </c>
      <c r="V170" s="3">
        <f t="shared" si="31"/>
        <v>1</v>
      </c>
      <c r="W170" s="3">
        <f t="shared" si="14"/>
        <v>2</v>
      </c>
      <c r="X170" s="3">
        <f t="shared" si="32"/>
        <v>238.52880763549041</v>
      </c>
      <c r="Y170" s="51">
        <f t="shared" si="33"/>
        <v>0.92080843586501726</v>
      </c>
      <c r="Z170" s="52">
        <f t="shared" si="34"/>
        <v>3.3239253028695956</v>
      </c>
      <c r="AA170" s="51">
        <f t="shared" si="35"/>
        <v>4.7705761527098087E-2</v>
      </c>
      <c r="AB170" s="52">
        <f t="shared" si="15"/>
        <v>3.3239253028695956</v>
      </c>
      <c r="AC170" s="55">
        <f>$C$7*(1-D170)/(1*10^-6)/(E170*10^3)/(0.5*$C$8)</f>
        <v>0.76560969182704874</v>
      </c>
      <c r="AD170" s="55">
        <f t="shared" si="16"/>
        <v>2.6583669855105865</v>
      </c>
      <c r="AE170" s="55">
        <f t="shared" si="17"/>
        <v>5.9813257173988168</v>
      </c>
      <c r="AF170" s="52">
        <f t="shared" si="18"/>
        <v>16.953059392035868</v>
      </c>
      <c r="AG170" s="52">
        <f t="shared" si="19"/>
        <v>18.219119154519998</v>
      </c>
      <c r="AH170" s="52">
        <f t="shared" si="20"/>
        <v>97.870384081720999</v>
      </c>
      <c r="AI170" s="52">
        <f t="shared" si="21"/>
        <v>105.69631543222883</v>
      </c>
      <c r="AJ170" s="52">
        <f t="shared" si="22"/>
        <v>5.6909683057359102</v>
      </c>
    </row>
    <row r="171" spans="2:36" hidden="1">
      <c r="F171" s="52"/>
    </row>
    <row r="172" spans="2:36" hidden="1">
      <c r="B172" s="3">
        <v>8</v>
      </c>
      <c r="C172" s="3">
        <f>$C$8</f>
        <v>15</v>
      </c>
      <c r="D172" s="51">
        <f>($C$7+$C$8*($C$18+$C$36+$C$40)*10^-3)/(B172+$C$8*($C$36-$C$34)*10^-3)</f>
        <v>0.42660203953166309</v>
      </c>
      <c r="E172" s="3">
        <f t="shared" si="25"/>
        <v>435.70485326979258</v>
      </c>
      <c r="F172" s="52">
        <f t="shared" si="26"/>
        <v>0.85674180676288236</v>
      </c>
      <c r="G172" s="52">
        <f>$C$7*(1-D172)/($C$16*10^-6)/(E172*10^3)</f>
        <v>2.895252379135707</v>
      </c>
      <c r="H172" s="52">
        <f>C172-0.5*G172</f>
        <v>13.552373810432147</v>
      </c>
      <c r="I172" s="34">
        <f>0.5*G172*($C$24*10^-3)/$C$25*10^3</f>
        <v>18.09532736959817</v>
      </c>
      <c r="J172" s="52">
        <f>$D$104/$C$30*($C$29+$C$30)+0.5*G172*($C$24*10^-3)/$C$25</f>
        <v>3.3180953273695986</v>
      </c>
      <c r="K172" s="3">
        <f>$C$39*$D$105*10^-3</f>
        <v>0.28000000000000003</v>
      </c>
      <c r="M172" s="53">
        <f>($C$39*$D$105/$D$110+$D$111)/$C$36+0.5*G172</f>
        <v>31.447626189567853</v>
      </c>
      <c r="N172" s="53">
        <f>(($C$8*$C$90-0.5*G172)*($C$36*10^-3)-($D$111*10^-3))*$D$110/($D$105*10^-6)*10^-3</f>
        <v>3.882055771602972</v>
      </c>
      <c r="O172" s="34">
        <f>($C$24*10^-3)/$C$25*$D$104/($C$16*10^-6)/(E172*10^3)*10^3</f>
        <v>38.252194212641719</v>
      </c>
      <c r="P172" s="3">
        <f>E172/4</f>
        <v>108.92621331744814</v>
      </c>
      <c r="Q172" s="3">
        <f>1/(2*PI()*$C$23*10^-3*$C$24*10^-6)*10^-3</f>
        <v>19.291508253563077</v>
      </c>
      <c r="R172" s="34">
        <f>1/(P172*10^3)/2/PI()/($C$24*10^-3)*10^6</f>
        <v>58.44504761330996</v>
      </c>
      <c r="S172" s="34">
        <f>1/(P172*10^3)/2/PI()/($C$23*10^-6)*10^3</f>
        <v>4.4276551222204512</v>
      </c>
      <c r="T172" s="54">
        <f>G172/$C$8</f>
        <v>0.19301682527571379</v>
      </c>
      <c r="U172" s="51">
        <f>I172/J172*10^-3</f>
        <v>5.4535284807332943E-3</v>
      </c>
      <c r="Y172" s="51">
        <f>IF(B172&gt;7,($C$123/(E172*10^3)-($D$112*10^-9)-($D$113*10^-9))/($C$123/(E172*10^3)),($D$123/(E172*10^3)-($D$112*10^-9)-($D$113*10^-9))/($D$123/(E172*10^3)))</f>
        <v>0.85534598871442891</v>
      </c>
      <c r="Z172" s="52">
        <f>MIN(J172,B172*Y172)</f>
        <v>3.3180953273695986</v>
      </c>
      <c r="AA172" s="51">
        <f>($D$114*10^-9)/($C$123/(E172*10^3))</f>
        <v>4.3570485326979255E-2</v>
      </c>
      <c r="AB172" s="52">
        <f>MAX(J172,B172*AA172)</f>
        <v>3.3180953273695986</v>
      </c>
    </row>
    <row r="173" spans="2:36" hidden="1">
      <c r="N173" s="3" t="s">
        <v>57</v>
      </c>
      <c r="AF173" s="56" t="s">
        <v>141</v>
      </c>
      <c r="AG173" s="56" t="s">
        <v>199</v>
      </c>
      <c r="AH173" s="56" t="s">
        <v>57</v>
      </c>
      <c r="AI173" s="56" t="s">
        <v>199</v>
      </c>
      <c r="AJ173" s="3" t="s">
        <v>57</v>
      </c>
    </row>
    <row r="174" spans="2:36" hidden="1">
      <c r="L174" s="4" t="s">
        <v>200</v>
      </c>
      <c r="M174" s="3">
        <f>M140/$C$8</f>
        <v>2.0965084126378568</v>
      </c>
      <c r="N174" s="3">
        <f>MAX(N140:N170)</f>
        <v>3.882055771602972</v>
      </c>
      <c r="AF174" s="57">
        <f>MIN(AF140:AG140)</f>
        <v>16.62917186425825</v>
      </c>
      <c r="AG174" s="56">
        <f>AF174/$C$8</f>
        <v>1.1086114576172166</v>
      </c>
      <c r="AH174" s="57">
        <f>MAX(AH140:AI140)</f>
        <v>104.96756849472919</v>
      </c>
      <c r="AI174" s="56"/>
      <c r="AJ174" s="3">
        <f>MAX(AJ140:AJ170)</f>
        <v>5.8162623964815268</v>
      </c>
    </row>
    <row r="175" spans="2:36" hidden="1">
      <c r="L175" s="4" t="s">
        <v>201</v>
      </c>
      <c r="M175" s="3">
        <f>M170/$C$8</f>
        <v>2.1276016153045081</v>
      </c>
      <c r="AF175" s="57">
        <f>MIN(AF170:AG170)</f>
        <v>16.953059392035868</v>
      </c>
      <c r="AG175" s="56"/>
      <c r="AH175" s="57">
        <f>MAX(AH170:AI170)</f>
        <v>105.69631543222883</v>
      </c>
      <c r="AI175" s="56">
        <f>AH175/$C$8</f>
        <v>7.0464210288152556</v>
      </c>
    </row>
    <row r="176" spans="2:36" hidden="1">
      <c r="B176" s="3" t="s">
        <v>251</v>
      </c>
      <c r="C176" s="52">
        <f>-$J$129*LN($I$129/$E$129*(1-$D$129*$C$7/$C$129/C$181))</f>
        <v>1.6397679606227451</v>
      </c>
      <c r="D176" s="52">
        <f>-$J$129*LN($I$129/$E$129*(1-$D$129*$C$7/$C$129/D$181))</f>
        <v>0.2558701731577554</v>
      </c>
    </row>
    <row r="177" spans="2:8" hidden="1">
      <c r="B177" s="48" t="s">
        <v>17</v>
      </c>
      <c r="C177" s="3">
        <f>$C$7/C$181/($C$176+$G$129*10^-3)*10^3</f>
        <v>381.55406680234091</v>
      </c>
      <c r="D177" s="3">
        <f>$C$7/D$181/($C$176+$G$129*10^-3)*10^3</f>
        <v>95.388516700585228</v>
      </c>
    </row>
    <row r="178" spans="2:8" hidden="1">
      <c r="B178" s="48" t="s">
        <v>20</v>
      </c>
      <c r="C178" s="3">
        <f>($C$7+$C$8*($C$18+$C$36+$C$40)*10^-3)/(C181+$C$8*($C$36-$C$34)*10^-3)</f>
        <v>0.68551486951244178</v>
      </c>
      <c r="D178" s="3">
        <f>($C$7+$C$8*($C$18+$C$36+$C$40)*10^-3)/(D181+$C$8*($C$36-$C$34)*10^-3)</f>
        <v>0.16990924133781274</v>
      </c>
    </row>
    <row r="179" spans="2:8" hidden="1">
      <c r="B179" s="48" t="s">
        <v>19</v>
      </c>
      <c r="C179" s="3">
        <f>$C$7*(1-C$178)/($C$16*10^-6)/(C$177*10^3)</f>
        <v>1.8132876760321381</v>
      </c>
      <c r="D179" s="3">
        <f>$C$7*(1-D$178)/($C$16*10^-6)/(D$177*10^3)</f>
        <v>19.144858649905053</v>
      </c>
    </row>
    <row r="180" spans="2:8" ht="27.6" hidden="1">
      <c r="C180" s="3" t="s">
        <v>130</v>
      </c>
      <c r="D180" s="3" t="s">
        <v>130</v>
      </c>
      <c r="E180" s="48" t="s">
        <v>176</v>
      </c>
      <c r="G180" s="48" t="s">
        <v>19</v>
      </c>
      <c r="H180" s="48" t="s">
        <v>19</v>
      </c>
    </row>
    <row r="181" spans="2:8" hidden="1">
      <c r="B181" s="3" t="s">
        <v>129</v>
      </c>
      <c r="C181" s="56">
        <v>5</v>
      </c>
      <c r="D181" s="56">
        <f>D6</f>
        <v>20</v>
      </c>
      <c r="E181" s="48">
        <f>C181</f>
        <v>5</v>
      </c>
      <c r="G181" s="3">
        <f>C181</f>
        <v>5</v>
      </c>
      <c r="H181" s="3">
        <f>D181</f>
        <v>20</v>
      </c>
    </row>
    <row r="182" spans="2:8" hidden="1">
      <c r="B182" s="3">
        <v>0</v>
      </c>
      <c r="C182" s="3">
        <f t="shared" ref="C182:D202" si="40">MIN(C$177*$B182/(0.5*C$179),C$177)</f>
        <v>0</v>
      </c>
      <c r="D182" s="3">
        <f t="shared" si="40"/>
        <v>0</v>
      </c>
      <c r="E182" s="52">
        <f>$C$178/$C$177*10^3</f>
        <v>1.7966388754743998</v>
      </c>
      <c r="G182" s="3" t="e">
        <f t="shared" ref="G182:G202" si="41">$C$7*(1-$C$178)/($C$16*10^-6)/(C182*10^3)</f>
        <v>#DIV/0!</v>
      </c>
      <c r="H182" s="3" t="e">
        <f t="shared" ref="H182:H202" si="42">$C$7*(1-$D$178)/($C$16*10^-6)/(D182*10^3)</f>
        <v>#DIV/0!</v>
      </c>
    </row>
    <row r="183" spans="2:8" hidden="1">
      <c r="B183" s="3">
        <f>(B$202-B$182)/20+B182</f>
        <v>0.75</v>
      </c>
      <c r="C183" s="3">
        <f t="shared" si="40"/>
        <v>315.63171567784235</v>
      </c>
      <c r="D183" s="3">
        <f t="shared" si="40"/>
        <v>7.4736919016943197</v>
      </c>
      <c r="E183" s="52">
        <f>$C$178/$C$177*10^3</f>
        <v>1.7966388754743998</v>
      </c>
      <c r="G183" s="3">
        <f t="shared" si="41"/>
        <v>2.1920081307000219</v>
      </c>
      <c r="H183" s="3">
        <f t="shared" si="42"/>
        <v>244.35040848322959</v>
      </c>
    </row>
    <row r="184" spans="2:8" hidden="1">
      <c r="B184" s="3">
        <f t="shared" ref="B184:B201" si="43">(B$202-B$182)/20+B183</f>
        <v>1.5</v>
      </c>
      <c r="C184" s="3">
        <f t="shared" si="40"/>
        <v>381.55406680234091</v>
      </c>
      <c r="D184" s="3">
        <f t="shared" si="40"/>
        <v>14.947383803388639</v>
      </c>
      <c r="E184" s="52">
        <f t="shared" ref="E184:E202" si="44">$C$178/$C$177*10^3</f>
        <v>1.7966388754743998</v>
      </c>
      <c r="G184" s="3">
        <f t="shared" si="41"/>
        <v>1.8132876760321381</v>
      </c>
      <c r="H184" s="3">
        <f t="shared" si="42"/>
        <v>122.17520424161479</v>
      </c>
    </row>
    <row r="185" spans="2:8" hidden="1">
      <c r="B185" s="3">
        <f t="shared" si="43"/>
        <v>2.25</v>
      </c>
      <c r="C185" s="3">
        <f t="shared" si="40"/>
        <v>381.55406680234091</v>
      </c>
      <c r="D185" s="3">
        <f t="shared" si="40"/>
        <v>22.421075705082959</v>
      </c>
      <c r="E185" s="52">
        <f t="shared" si="44"/>
        <v>1.7966388754743998</v>
      </c>
      <c r="G185" s="3">
        <f t="shared" si="41"/>
        <v>1.8132876760321381</v>
      </c>
      <c r="H185" s="3">
        <f t="shared" si="42"/>
        <v>81.450136161076514</v>
      </c>
    </row>
    <row r="186" spans="2:8" hidden="1">
      <c r="B186" s="3">
        <f t="shared" si="43"/>
        <v>3</v>
      </c>
      <c r="C186" s="3">
        <f t="shared" si="40"/>
        <v>381.55406680234091</v>
      </c>
      <c r="D186" s="3">
        <f t="shared" si="40"/>
        <v>29.894767606777279</v>
      </c>
      <c r="E186" s="52">
        <f t="shared" si="44"/>
        <v>1.7966388754743998</v>
      </c>
      <c r="G186" s="3">
        <f t="shared" si="41"/>
        <v>1.8132876760321381</v>
      </c>
      <c r="H186" s="3">
        <f t="shared" si="42"/>
        <v>61.087602120807396</v>
      </c>
    </row>
    <row r="187" spans="2:8" hidden="1">
      <c r="B187" s="3">
        <f t="shared" si="43"/>
        <v>3.75</v>
      </c>
      <c r="C187" s="3">
        <f t="shared" si="40"/>
        <v>381.55406680234091</v>
      </c>
      <c r="D187" s="3">
        <f t="shared" si="40"/>
        <v>37.368459508471602</v>
      </c>
      <c r="E187" s="52">
        <f t="shared" si="44"/>
        <v>1.7966388754743998</v>
      </c>
      <c r="G187" s="3">
        <f t="shared" si="41"/>
        <v>1.8132876760321381</v>
      </c>
      <c r="H187" s="3">
        <f t="shared" si="42"/>
        <v>48.870081696645904</v>
      </c>
    </row>
    <row r="188" spans="2:8" hidden="1">
      <c r="B188" s="3">
        <f t="shared" si="43"/>
        <v>4.5</v>
      </c>
      <c r="C188" s="3">
        <f t="shared" si="40"/>
        <v>381.55406680234091</v>
      </c>
      <c r="D188" s="3">
        <f t="shared" si="40"/>
        <v>44.842151410165918</v>
      </c>
      <c r="E188" s="52">
        <f t="shared" si="44"/>
        <v>1.7966388754743998</v>
      </c>
      <c r="G188" s="3">
        <f t="shared" si="41"/>
        <v>1.8132876760321381</v>
      </c>
      <c r="H188" s="3">
        <f t="shared" si="42"/>
        <v>40.725068080538257</v>
      </c>
    </row>
    <row r="189" spans="2:8" hidden="1">
      <c r="B189" s="3">
        <f t="shared" si="43"/>
        <v>5.25</v>
      </c>
      <c r="C189" s="3">
        <f t="shared" si="40"/>
        <v>381.55406680234091</v>
      </c>
      <c r="D189" s="3">
        <f t="shared" si="40"/>
        <v>52.315843311860235</v>
      </c>
      <c r="E189" s="52">
        <f t="shared" si="44"/>
        <v>1.7966388754743998</v>
      </c>
      <c r="G189" s="3">
        <f t="shared" si="41"/>
        <v>1.8132876760321381</v>
      </c>
      <c r="H189" s="3">
        <f t="shared" si="42"/>
        <v>34.907201211889941</v>
      </c>
    </row>
    <row r="190" spans="2:8" hidden="1">
      <c r="B190" s="3">
        <f t="shared" si="43"/>
        <v>6</v>
      </c>
      <c r="C190" s="3">
        <f t="shared" si="40"/>
        <v>381.55406680234091</v>
      </c>
      <c r="D190" s="3">
        <f t="shared" si="40"/>
        <v>59.789535213554558</v>
      </c>
      <c r="E190" s="52">
        <f t="shared" si="44"/>
        <v>1.7966388754743998</v>
      </c>
      <c r="G190" s="3">
        <f t="shared" si="41"/>
        <v>1.8132876760321381</v>
      </c>
      <c r="H190" s="3">
        <f t="shared" si="42"/>
        <v>30.543801060403698</v>
      </c>
    </row>
    <row r="191" spans="2:8" hidden="1">
      <c r="B191" s="3">
        <f t="shared" si="43"/>
        <v>6.75</v>
      </c>
      <c r="C191" s="3">
        <f t="shared" si="40"/>
        <v>381.55406680234091</v>
      </c>
      <c r="D191" s="3">
        <f t="shared" si="40"/>
        <v>67.263227115248881</v>
      </c>
      <c r="E191" s="52">
        <f t="shared" si="44"/>
        <v>1.7966388754743998</v>
      </c>
      <c r="G191" s="3">
        <f t="shared" si="41"/>
        <v>1.8132876760321381</v>
      </c>
      <c r="H191" s="3">
        <f t="shared" si="42"/>
        <v>27.150045387025507</v>
      </c>
    </row>
    <row r="192" spans="2:8" hidden="1">
      <c r="B192" s="3">
        <f t="shared" si="43"/>
        <v>7.5</v>
      </c>
      <c r="C192" s="3">
        <f t="shared" si="40"/>
        <v>381.55406680234091</v>
      </c>
      <c r="D192" s="3">
        <f t="shared" si="40"/>
        <v>74.736919016943204</v>
      </c>
      <c r="E192" s="52">
        <f t="shared" si="44"/>
        <v>1.7966388754743998</v>
      </c>
      <c r="G192" s="3">
        <f t="shared" si="41"/>
        <v>1.8132876760321381</v>
      </c>
      <c r="H192" s="3">
        <f t="shared" si="42"/>
        <v>24.435040848322952</v>
      </c>
    </row>
    <row r="193" spans="2:8" hidden="1">
      <c r="B193" s="3">
        <f t="shared" si="43"/>
        <v>8.25</v>
      </c>
      <c r="C193" s="3">
        <f t="shared" si="40"/>
        <v>381.55406680234091</v>
      </c>
      <c r="D193" s="3">
        <f t="shared" si="40"/>
        <v>82.210610918637514</v>
      </c>
      <c r="E193" s="52">
        <f t="shared" si="44"/>
        <v>1.7966388754743998</v>
      </c>
      <c r="G193" s="3">
        <f t="shared" si="41"/>
        <v>1.8132876760321381</v>
      </c>
      <c r="H193" s="3">
        <f t="shared" si="42"/>
        <v>22.213673498475416</v>
      </c>
    </row>
    <row r="194" spans="2:8" hidden="1">
      <c r="B194" s="3">
        <f t="shared" si="43"/>
        <v>9</v>
      </c>
      <c r="C194" s="3">
        <f t="shared" si="40"/>
        <v>381.55406680234091</v>
      </c>
      <c r="D194" s="3">
        <f t="shared" si="40"/>
        <v>89.684302820331837</v>
      </c>
      <c r="E194" s="52">
        <f t="shared" si="44"/>
        <v>1.7966388754743998</v>
      </c>
      <c r="G194" s="3">
        <f t="shared" si="41"/>
        <v>1.8132876760321381</v>
      </c>
      <c r="H194" s="3">
        <f t="shared" si="42"/>
        <v>20.362534040269129</v>
      </c>
    </row>
    <row r="195" spans="2:8" hidden="1">
      <c r="B195" s="3">
        <f t="shared" si="43"/>
        <v>9.75</v>
      </c>
      <c r="C195" s="3">
        <f t="shared" si="40"/>
        <v>381.55406680234091</v>
      </c>
      <c r="D195" s="3">
        <f t="shared" si="40"/>
        <v>95.388516700585228</v>
      </c>
      <c r="E195" s="52">
        <f t="shared" si="44"/>
        <v>1.7966388754743998</v>
      </c>
      <c r="G195" s="3">
        <f t="shared" si="41"/>
        <v>1.8132876760321381</v>
      </c>
      <c r="H195" s="3">
        <f t="shared" si="42"/>
        <v>19.144858649905053</v>
      </c>
    </row>
    <row r="196" spans="2:8" hidden="1">
      <c r="B196" s="3">
        <f t="shared" si="43"/>
        <v>10.5</v>
      </c>
      <c r="C196" s="3">
        <f t="shared" si="40"/>
        <v>381.55406680234091</v>
      </c>
      <c r="D196" s="3">
        <f t="shared" si="40"/>
        <v>95.388516700585228</v>
      </c>
      <c r="E196" s="52">
        <f t="shared" si="44"/>
        <v>1.7966388754743998</v>
      </c>
      <c r="G196" s="3">
        <f t="shared" si="41"/>
        <v>1.8132876760321381</v>
      </c>
      <c r="H196" s="3">
        <f t="shared" si="42"/>
        <v>19.144858649905053</v>
      </c>
    </row>
    <row r="197" spans="2:8" hidden="1">
      <c r="B197" s="3">
        <f t="shared" si="43"/>
        <v>11.25</v>
      </c>
      <c r="C197" s="3">
        <f t="shared" si="40"/>
        <v>381.55406680234091</v>
      </c>
      <c r="D197" s="3">
        <f t="shared" si="40"/>
        <v>95.388516700585228</v>
      </c>
      <c r="E197" s="52">
        <f t="shared" si="44"/>
        <v>1.7966388754743998</v>
      </c>
      <c r="G197" s="3">
        <f t="shared" si="41"/>
        <v>1.8132876760321381</v>
      </c>
      <c r="H197" s="3">
        <f t="shared" si="42"/>
        <v>19.144858649905053</v>
      </c>
    </row>
    <row r="198" spans="2:8" hidden="1">
      <c r="B198" s="3">
        <f t="shared" si="43"/>
        <v>12</v>
      </c>
      <c r="C198" s="3">
        <f t="shared" si="40"/>
        <v>381.55406680234091</v>
      </c>
      <c r="D198" s="3">
        <f t="shared" si="40"/>
        <v>95.388516700585228</v>
      </c>
      <c r="E198" s="52">
        <f t="shared" si="44"/>
        <v>1.7966388754743998</v>
      </c>
      <c r="G198" s="3">
        <f t="shared" si="41"/>
        <v>1.8132876760321381</v>
      </c>
      <c r="H198" s="3">
        <f t="shared" si="42"/>
        <v>19.144858649905053</v>
      </c>
    </row>
    <row r="199" spans="2:8" hidden="1">
      <c r="B199" s="3">
        <f t="shared" si="43"/>
        <v>12.75</v>
      </c>
      <c r="C199" s="3">
        <f t="shared" si="40"/>
        <v>381.55406680234091</v>
      </c>
      <c r="D199" s="3">
        <f t="shared" si="40"/>
        <v>95.388516700585228</v>
      </c>
      <c r="E199" s="52">
        <f t="shared" si="44"/>
        <v>1.7966388754743998</v>
      </c>
      <c r="G199" s="3">
        <f t="shared" si="41"/>
        <v>1.8132876760321381</v>
      </c>
      <c r="H199" s="3">
        <f t="shared" si="42"/>
        <v>19.144858649905053</v>
      </c>
    </row>
    <row r="200" spans="2:8" hidden="1">
      <c r="B200" s="3">
        <f t="shared" si="43"/>
        <v>13.5</v>
      </c>
      <c r="C200" s="3">
        <f t="shared" si="40"/>
        <v>381.55406680234091</v>
      </c>
      <c r="D200" s="3">
        <f t="shared" si="40"/>
        <v>95.388516700585228</v>
      </c>
      <c r="E200" s="52">
        <f t="shared" si="44"/>
        <v>1.7966388754743998</v>
      </c>
      <c r="G200" s="3">
        <f t="shared" si="41"/>
        <v>1.8132876760321381</v>
      </c>
      <c r="H200" s="3">
        <f t="shared" si="42"/>
        <v>19.144858649905053</v>
      </c>
    </row>
    <row r="201" spans="2:8" hidden="1">
      <c r="B201" s="3">
        <f t="shared" si="43"/>
        <v>14.25</v>
      </c>
      <c r="C201" s="3">
        <f t="shared" si="40"/>
        <v>381.55406680234091</v>
      </c>
      <c r="D201" s="3">
        <f t="shared" si="40"/>
        <v>95.388516700585228</v>
      </c>
      <c r="E201" s="52">
        <f t="shared" si="44"/>
        <v>1.7966388754743998</v>
      </c>
      <c r="G201" s="3">
        <f t="shared" si="41"/>
        <v>1.8132876760321381</v>
      </c>
      <c r="H201" s="3">
        <f t="shared" si="42"/>
        <v>19.144858649905053</v>
      </c>
    </row>
    <row r="202" spans="2:8" hidden="1">
      <c r="B202" s="3">
        <f>C8</f>
        <v>15</v>
      </c>
      <c r="C202" s="3">
        <f t="shared" si="40"/>
        <v>381.55406680234091</v>
      </c>
      <c r="D202" s="3">
        <f t="shared" si="40"/>
        <v>95.388516700585228</v>
      </c>
      <c r="E202" s="52">
        <f t="shared" si="44"/>
        <v>1.7966388754743998</v>
      </c>
      <c r="G202" s="3">
        <f t="shared" si="41"/>
        <v>1.8132876760321381</v>
      </c>
      <c r="H202" s="3">
        <f t="shared" si="42"/>
        <v>19.144858649905053</v>
      </c>
    </row>
    <row r="203" spans="2:8" hidden="1">
      <c r="B203" s="58"/>
      <c r="C203" s="59"/>
      <c r="D203" s="58"/>
    </row>
    <row r="204" spans="2:8" hidden="1">
      <c r="B204" s="58"/>
      <c r="C204" s="60"/>
      <c r="D204" s="58"/>
    </row>
    <row r="205" spans="2:8" hidden="1">
      <c r="C205" s="60"/>
    </row>
    <row r="206" spans="2:8" hidden="1">
      <c r="C206" s="60"/>
    </row>
    <row r="207" spans="2:8" hidden="1">
      <c r="B207" s="58"/>
      <c r="C207" s="60"/>
      <c r="D207" s="58"/>
    </row>
    <row r="208" spans="2:8" hidden="1">
      <c r="B208" s="58"/>
      <c r="C208" s="61"/>
      <c r="D208" s="58"/>
    </row>
    <row r="209" spans="2:7" hidden="1">
      <c r="B209" s="62"/>
      <c r="C209" s="63" t="s">
        <v>99</v>
      </c>
      <c r="D209" s="62"/>
      <c r="G209" s="63" t="s">
        <v>100</v>
      </c>
    </row>
    <row r="210" spans="2:7" hidden="1">
      <c r="B210" s="64" t="s">
        <v>73</v>
      </c>
      <c r="C210" s="65">
        <f>D108*10^3</f>
        <v>475000</v>
      </c>
      <c r="D210" s="63"/>
      <c r="E210" s="3" t="s">
        <v>93</v>
      </c>
      <c r="G210" s="65">
        <v>300000</v>
      </c>
    </row>
    <row r="211" spans="2:7" hidden="1">
      <c r="B211" s="62" t="s">
        <v>74</v>
      </c>
      <c r="C211" s="63">
        <v>8.0000000000000002E-8</v>
      </c>
      <c r="D211" s="62"/>
      <c r="E211" s="3" t="s">
        <v>93</v>
      </c>
      <c r="G211" s="63">
        <v>8.0000000000000002E-8</v>
      </c>
    </row>
    <row r="212" spans="2:7" hidden="1">
      <c r="B212" s="62"/>
      <c r="C212" s="63"/>
      <c r="D212" s="62"/>
      <c r="G212" s="63"/>
    </row>
    <row r="213" spans="2:7" hidden="1">
      <c r="B213" s="62" t="s">
        <v>75</v>
      </c>
      <c r="C213" s="63">
        <v>580000</v>
      </c>
      <c r="D213" s="62"/>
      <c r="E213" s="3" t="s">
        <v>93</v>
      </c>
      <c r="G213" s="63">
        <v>580000</v>
      </c>
    </row>
    <row r="214" spans="2:7" hidden="1">
      <c r="B214" s="62" t="s">
        <v>76</v>
      </c>
      <c r="C214" s="63">
        <v>4000</v>
      </c>
      <c r="D214" s="62"/>
      <c r="E214" s="3" t="s">
        <v>93</v>
      </c>
      <c r="G214" s="63">
        <v>4000</v>
      </c>
    </row>
    <row r="215" spans="2:7" hidden="1">
      <c r="B215" s="62" t="s">
        <v>77</v>
      </c>
      <c r="C215" s="63">
        <v>6.0000000000000003E-12</v>
      </c>
      <c r="D215" s="62"/>
      <c r="E215" s="3" t="s">
        <v>93</v>
      </c>
      <c r="G215" s="63">
        <v>6.0000000000000003E-12</v>
      </c>
    </row>
    <row r="216" spans="2:7" hidden="1">
      <c r="B216" s="66" t="s">
        <v>78</v>
      </c>
      <c r="C216" s="66">
        <v>0.5</v>
      </c>
      <c r="D216" s="66"/>
      <c r="E216" s="3" t="s">
        <v>93</v>
      </c>
      <c r="G216" s="66">
        <v>0.5</v>
      </c>
    </row>
    <row r="217" spans="2:7" hidden="1">
      <c r="B217" s="66" t="s">
        <v>79</v>
      </c>
      <c r="C217" s="66">
        <v>0.4</v>
      </c>
      <c r="D217" s="66"/>
      <c r="E217" s="3" t="s">
        <v>93</v>
      </c>
      <c r="G217" s="66">
        <v>0.4</v>
      </c>
    </row>
    <row r="218" spans="2:7" hidden="1">
      <c r="B218" s="62" t="s">
        <v>80</v>
      </c>
      <c r="C218" s="63">
        <v>8.0000000000000002E-8</v>
      </c>
      <c r="D218" s="62"/>
      <c r="E218" s="3" t="s">
        <v>93</v>
      </c>
      <c r="G218" s="63">
        <v>8.0000000000000002E-8</v>
      </c>
    </row>
    <row r="219" spans="2:7" hidden="1">
      <c r="B219" s="62"/>
      <c r="C219" s="62"/>
      <c r="D219" s="62"/>
      <c r="G219" s="62"/>
    </row>
    <row r="220" spans="2:7" hidden="1">
      <c r="B220" s="62" t="s">
        <v>81</v>
      </c>
      <c r="C220" s="67">
        <f>-(C213+C214)*C215*LN((C213+C214)/C213*(1-C217*C7/C216/C6))*C226+C218</f>
        <v>1.4591908243320097E-6</v>
      </c>
      <c r="D220" s="62"/>
      <c r="E220" s="3" t="s">
        <v>101</v>
      </c>
      <c r="G220" s="67">
        <f>-(G213+G214)*G215*LN((G213+G214)/G213*(1-G217*C7/G216/D6))*G226+G218</f>
        <v>5.5195616035922315E-7</v>
      </c>
    </row>
    <row r="221" spans="2:7" hidden="1">
      <c r="B221" s="62" t="s">
        <v>82</v>
      </c>
      <c r="C221" s="67">
        <f>1/(C220*C6/C7)</f>
        <v>282690.92233967053</v>
      </c>
      <c r="D221" s="62"/>
      <c r="E221" s="3" t="s">
        <v>101</v>
      </c>
      <c r="G221" s="67">
        <f>1/(G220*D6/C7)</f>
        <v>298936.78492983029</v>
      </c>
    </row>
    <row r="222" spans="2:7" hidden="1">
      <c r="B222" s="62" t="s">
        <v>83</v>
      </c>
      <c r="C222" s="67">
        <f>C220/2+C211</f>
        <v>8.0959541216600483E-7</v>
      </c>
      <c r="D222" s="62"/>
      <c r="E222" s="3" t="s">
        <v>91</v>
      </c>
      <c r="G222" s="67">
        <f>G220/2+G211</f>
        <v>3.559780801796116E-7</v>
      </c>
    </row>
    <row r="223" spans="2:7" hidden="1">
      <c r="B223" s="62" t="s">
        <v>84</v>
      </c>
      <c r="C223" s="63">
        <f>0.01*C210</f>
        <v>4750</v>
      </c>
      <c r="D223" s="62"/>
      <c r="E223" s="3" t="s">
        <v>93</v>
      </c>
      <c r="G223" s="63">
        <f>0.01*G210</f>
        <v>3000</v>
      </c>
    </row>
    <row r="224" spans="2:7" hidden="1">
      <c r="B224" s="62" t="s">
        <v>85</v>
      </c>
      <c r="C224" s="63">
        <f>-2*(C24*10^-3)/(C16*10^-6)</f>
        <v>-33333.333333333336</v>
      </c>
      <c r="D224" s="62"/>
      <c r="E224" s="3" t="s">
        <v>94</v>
      </c>
      <c r="G224" s="63">
        <f>-2*(C24*10^-3)/(C16*10^-6)</f>
        <v>-33333.333333333336</v>
      </c>
    </row>
    <row r="225" spans="2:19" hidden="1">
      <c r="B225" s="62" t="s">
        <v>86</v>
      </c>
      <c r="C225" s="67">
        <f>-C221*LN(C223/(C223-C224))</f>
        <v>588458.50483962044</v>
      </c>
      <c r="D225" s="62"/>
      <c r="E225" s="3" t="s">
        <v>92</v>
      </c>
      <c r="G225" s="67">
        <f>-G221*LN(G223/(G223-G224))</f>
        <v>745585.2019832537</v>
      </c>
    </row>
    <row r="226" spans="2:19" hidden="1">
      <c r="B226" s="62" t="s">
        <v>87</v>
      </c>
      <c r="C226" s="62">
        <v>1</v>
      </c>
      <c r="D226" s="62"/>
      <c r="E226" s="3" t="s">
        <v>93</v>
      </c>
      <c r="G226" s="62">
        <v>1</v>
      </c>
    </row>
    <row r="227" spans="2:19" hidden="1">
      <c r="B227" s="58"/>
      <c r="C227" s="58"/>
      <c r="D227" s="58"/>
    </row>
    <row r="228" spans="2:19" hidden="1">
      <c r="B228" s="58"/>
      <c r="C228" s="63" t="s">
        <v>99</v>
      </c>
      <c r="D228" s="58"/>
      <c r="F228" s="58"/>
      <c r="G228" s="63" t="s">
        <v>100</v>
      </c>
      <c r="H228" s="58"/>
    </row>
    <row r="229" spans="2:19" hidden="1">
      <c r="B229" s="58" t="s">
        <v>88</v>
      </c>
      <c r="C229" s="58" t="s">
        <v>89</v>
      </c>
      <c r="D229" s="58" t="s">
        <v>90</v>
      </c>
      <c r="F229" s="58" t="s">
        <v>88</v>
      </c>
      <c r="G229" s="58" t="s">
        <v>89</v>
      </c>
      <c r="H229" s="58" t="s">
        <v>90</v>
      </c>
    </row>
    <row r="230" spans="2:19" hidden="1">
      <c r="B230" s="58">
        <v>100</v>
      </c>
      <c r="C230" s="61">
        <f t="shared" ref="C230:C293" si="45">20*LOG10($C$225/(2*PI()*B230*($C$23*10^-6)*($C$24*10^-3)*SQRT((2*PI()*B230)^2+$C$225^2)))</f>
        <v>45.70731871062047</v>
      </c>
      <c r="D230" s="61">
        <f>DEGREES(-2*PI()*B230*$C$222)+DEGREES(ATAN($C$225/(2*PI()*B230)))</f>
        <v>89.909677802445188</v>
      </c>
      <c r="F230" s="58">
        <v>100</v>
      </c>
      <c r="G230" s="61">
        <f t="shared" ref="G230:G293" si="46">20*LOG10($G$225/(2*PI()*F230*($C$23*10^-6)*($C$24*10^-3)*SQRT((2*PI()*F230)^2+$C$225^2)))</f>
        <v>47.762947426343388</v>
      </c>
      <c r="H230" s="61">
        <f>DEGREES(-2*PI()*F230*$G$222)+DEGREES(ATAN($G$225/(2*PI()*F230)))</f>
        <v>89.938900580438059</v>
      </c>
    </row>
    <row r="231" spans="2:19" hidden="1">
      <c r="B231" s="58">
        <v>150</v>
      </c>
      <c r="C231" s="61">
        <f t="shared" si="45"/>
        <v>42.18548734049137</v>
      </c>
      <c r="D231" s="61">
        <f t="shared" ref="D231:D294" si="47">DEGREES(-2*PI()*B231*$C$222)+DEGREES(ATAN($C$225/(2*PI()*B231)))</f>
        <v>89.864516747258477</v>
      </c>
      <c r="F231" s="58">
        <v>150</v>
      </c>
      <c r="G231" s="61">
        <f t="shared" si="46"/>
        <v>44.241116056214295</v>
      </c>
      <c r="H231" s="61">
        <f t="shared" ref="H231:H294" si="48">DEGREES(-2*PI()*F231*$G$222)+DEGREES(ATAN($G$225/(2*PI()*F231)))</f>
        <v>89.90835089208845</v>
      </c>
    </row>
    <row r="232" spans="2:19" hidden="1">
      <c r="B232" s="58">
        <v>200</v>
      </c>
      <c r="C232" s="61">
        <f t="shared" si="45"/>
        <v>39.686703943718527</v>
      </c>
      <c r="D232" s="61">
        <f t="shared" si="47"/>
        <v>89.819355744380417</v>
      </c>
      <c r="F232" s="58">
        <v>200</v>
      </c>
      <c r="G232" s="61">
        <f t="shared" si="46"/>
        <v>41.742332659441445</v>
      </c>
      <c r="H232" s="61">
        <f t="shared" si="48"/>
        <v>89.877801229456423</v>
      </c>
    </row>
    <row r="233" spans="2:19" hidden="1">
      <c r="B233" s="58">
        <v>250</v>
      </c>
      <c r="C233" s="61">
        <f t="shared" si="45"/>
        <v>37.748492543373999</v>
      </c>
      <c r="D233" s="61">
        <f t="shared" si="47"/>
        <v>89.774194811246971</v>
      </c>
      <c r="F233" s="58">
        <v>250</v>
      </c>
      <c r="G233" s="61">
        <f t="shared" si="46"/>
        <v>39.804121259096917</v>
      </c>
      <c r="H233" s="61">
        <f t="shared" si="48"/>
        <v>89.847251601114451</v>
      </c>
      <c r="K233" s="3" t="str">
        <f>"fo="&amp;TEXT(B304*10^-3,"##.#")&amp;"kHz"</f>
        <v>fo=27.9kHz</v>
      </c>
      <c r="S233" s="3" t="str">
        <f>"fo="&amp;TEXT(F304*10^-3,"##.#")&amp;"kHz"</f>
        <v>fo=39.3kHz</v>
      </c>
    </row>
    <row r="234" spans="2:19" hidden="1">
      <c r="B234" s="58">
        <v>300</v>
      </c>
      <c r="C234" s="61">
        <f t="shared" si="45"/>
        <v>36.164854006680599</v>
      </c>
      <c r="D234" s="61">
        <f t="shared" si="47"/>
        <v>89.729033965293837</v>
      </c>
      <c r="F234" s="58">
        <v>300</v>
      </c>
      <c r="G234" s="61">
        <f t="shared" si="46"/>
        <v>38.22048272240351</v>
      </c>
      <c r="H234" s="61">
        <f t="shared" si="48"/>
        <v>89.816702015634846</v>
      </c>
      <c r="K234" s="3" t="str">
        <f>"Phase margin="&amp;TEXT(D304,"##.#")&amp;"deg."</f>
        <v>Phase margin=65.3deg.</v>
      </c>
      <c r="S234" s="3" t="str">
        <f>"Phase margin="&amp;TEXT(H304,"##.#")&amp;"deg."</f>
        <v>Phase margin=66.6deg.</v>
      </c>
    </row>
    <row r="235" spans="2:19" hidden="1">
      <c r="B235" s="58">
        <v>350</v>
      </c>
      <c r="C235" s="61">
        <f t="shared" si="45"/>
        <v>34.825902122793202</v>
      </c>
      <c r="D235" s="61">
        <f t="shared" si="47"/>
        <v>89.683873223956425</v>
      </c>
      <c r="F235" s="58">
        <v>350</v>
      </c>
      <c r="G235" s="61">
        <f t="shared" si="46"/>
        <v>36.881530838516127</v>
      </c>
      <c r="H235" s="61">
        <f t="shared" si="48"/>
        <v>89.786152481589923</v>
      </c>
    </row>
    <row r="236" spans="2:19" hidden="1">
      <c r="B236" s="58">
        <v>400</v>
      </c>
      <c r="C236" s="61">
        <f t="shared" si="45"/>
        <v>33.66604461645764</v>
      </c>
      <c r="D236" s="61">
        <f t="shared" si="47"/>
        <v>89.638712604669749</v>
      </c>
      <c r="F236" s="58">
        <v>400</v>
      </c>
      <c r="G236" s="61">
        <f t="shared" si="46"/>
        <v>35.721673332180558</v>
      </c>
      <c r="H236" s="61">
        <f t="shared" si="48"/>
        <v>89.755603007551869</v>
      </c>
    </row>
    <row r="237" spans="2:19" hidden="1">
      <c r="B237" s="58">
        <v>450</v>
      </c>
      <c r="C237" s="61">
        <f t="shared" si="45"/>
        <v>32.642973125253228</v>
      </c>
      <c r="D237" s="61">
        <f t="shared" si="47"/>
        <v>89.593552124868495</v>
      </c>
      <c r="F237" s="58">
        <v>450</v>
      </c>
      <c r="G237" s="61">
        <f t="shared" si="46"/>
        <v>34.698601840976146</v>
      </c>
      <c r="H237" s="61">
        <f t="shared" si="48"/>
        <v>89.725053602092686</v>
      </c>
    </row>
    <row r="238" spans="2:19" hidden="1">
      <c r="B238" s="58">
        <v>500</v>
      </c>
      <c r="C238" s="61">
        <f t="shared" si="45"/>
        <v>31.72779979634397</v>
      </c>
      <c r="D238" s="61">
        <f t="shared" si="47"/>
        <v>89.548391801986767</v>
      </c>
      <c r="F238" s="58">
        <v>500</v>
      </c>
      <c r="G238" s="61">
        <f t="shared" si="46"/>
        <v>33.783428512066891</v>
      </c>
      <c r="H238" s="61">
        <f t="shared" si="48"/>
        <v>89.69450427378429</v>
      </c>
    </row>
    <row r="239" spans="2:19" hidden="1">
      <c r="B239" s="58">
        <v>550</v>
      </c>
      <c r="C239" s="61">
        <f t="shared" si="45"/>
        <v>30.899920100084955</v>
      </c>
      <c r="D239" s="61">
        <f t="shared" si="47"/>
        <v>89.503231653458215</v>
      </c>
      <c r="F239" s="58">
        <v>550</v>
      </c>
      <c r="G239" s="61">
        <f t="shared" si="46"/>
        <v>32.955548815807873</v>
      </c>
      <c r="H239" s="61">
        <f t="shared" si="48"/>
        <v>89.663955031198412</v>
      </c>
    </row>
    <row r="240" spans="2:19" hidden="1">
      <c r="B240" s="58">
        <v>600</v>
      </c>
      <c r="C240" s="61">
        <f t="shared" si="45"/>
        <v>30.144120413848135</v>
      </c>
      <c r="D240" s="61">
        <f t="shared" si="47"/>
        <v>89.458071696715848</v>
      </c>
      <c r="F240" s="58">
        <v>600</v>
      </c>
      <c r="G240" s="61">
        <f t="shared" si="46"/>
        <v>32.199749129571053</v>
      </c>
      <c r="H240" s="61">
        <f t="shared" si="48"/>
        <v>89.633405882906601</v>
      </c>
    </row>
    <row r="241" spans="2:8" hidden="1">
      <c r="B241" s="58">
        <v>650</v>
      </c>
      <c r="C241" s="61">
        <f t="shared" si="45"/>
        <v>29.448847344909442</v>
      </c>
      <c r="D241" s="61">
        <f t="shared" si="47"/>
        <v>89.412911949192022</v>
      </c>
      <c r="F241" s="58">
        <v>650</v>
      </c>
      <c r="G241" s="61">
        <f t="shared" si="46"/>
        <v>31.504476060632363</v>
      </c>
      <c r="H241" s="61">
        <f t="shared" si="48"/>
        <v>89.602856837480189</v>
      </c>
    </row>
    <row r="242" spans="2:8" hidden="1">
      <c r="B242" s="58">
        <v>700</v>
      </c>
      <c r="C242" s="61">
        <f t="shared" si="45"/>
        <v>28.805120258474247</v>
      </c>
      <c r="D242" s="61">
        <f t="shared" si="47"/>
        <v>89.367752428318411</v>
      </c>
      <c r="F242" s="58">
        <v>700</v>
      </c>
      <c r="G242" s="61">
        <f t="shared" si="46"/>
        <v>30.860748974197168</v>
      </c>
      <c r="H242" s="61">
        <f t="shared" si="48"/>
        <v>89.572307903490341</v>
      </c>
    </row>
    <row r="243" spans="2:8" hidden="1">
      <c r="B243" s="58">
        <v>750</v>
      </c>
      <c r="C243" s="61">
        <f t="shared" si="45"/>
        <v>28.20581989672263</v>
      </c>
      <c r="D243" s="61">
        <f t="shared" si="47"/>
        <v>89.322593151525879</v>
      </c>
      <c r="F243" s="58">
        <v>750</v>
      </c>
      <c r="G243" s="61">
        <f t="shared" si="46"/>
        <v>30.261448612445552</v>
      </c>
      <c r="H243" s="61">
        <f t="shared" si="48"/>
        <v>89.541759089507906</v>
      </c>
    </row>
    <row r="244" spans="2:8" hidden="1">
      <c r="B244" s="58">
        <v>800</v>
      </c>
      <c r="C244" s="61">
        <f t="shared" si="45"/>
        <v>27.645207055380805</v>
      </c>
      <c r="D244" s="61">
        <f t="shared" si="47"/>
        <v>89.277434136244437</v>
      </c>
      <c r="F244" s="58">
        <v>800</v>
      </c>
      <c r="G244" s="61">
        <f t="shared" si="46"/>
        <v>29.700835771103726</v>
      </c>
      <c r="H244" s="61">
        <f t="shared" si="48"/>
        <v>89.511210404103551</v>
      </c>
    </row>
    <row r="245" spans="2:8" hidden="1">
      <c r="B245" s="58">
        <v>850</v>
      </c>
      <c r="C245" s="61">
        <f t="shared" si="45"/>
        <v>27.118587436528273</v>
      </c>
      <c r="D245" s="61">
        <f t="shared" si="47"/>
        <v>89.232275399903259</v>
      </c>
      <c r="F245" s="58">
        <v>850</v>
      </c>
      <c r="G245" s="61">
        <f t="shared" si="46"/>
        <v>29.174216152251194</v>
      </c>
      <c r="H245" s="61">
        <f t="shared" si="48"/>
        <v>89.4806618558476</v>
      </c>
    </row>
    <row r="246" spans="2:8" hidden="1">
      <c r="B246" s="58">
        <v>900</v>
      </c>
      <c r="C246" s="61">
        <f t="shared" si="45"/>
        <v>26.622072442623313</v>
      </c>
      <c r="D246" s="61">
        <f t="shared" si="47"/>
        <v>89.187116959930549</v>
      </c>
      <c r="F246" s="58">
        <v>900</v>
      </c>
      <c r="G246" s="61">
        <f t="shared" si="46"/>
        <v>28.677701158346235</v>
      </c>
      <c r="H246" s="61">
        <f t="shared" si="48"/>
        <v>89.45011345331018</v>
      </c>
    </row>
    <row r="247" spans="2:8" hidden="1">
      <c r="B247" s="58">
        <v>950</v>
      </c>
      <c r="C247" s="61">
        <f t="shared" si="45"/>
        <v>26.152404731303843</v>
      </c>
      <c r="D247" s="61">
        <f t="shared" si="47"/>
        <v>89.141958833753463</v>
      </c>
      <c r="F247" s="58">
        <v>950</v>
      </c>
      <c r="G247" s="61">
        <f t="shared" si="46"/>
        <v>28.208033447026764</v>
      </c>
      <c r="H247" s="61">
        <f t="shared" si="48"/>
        <v>89.419565205061005</v>
      </c>
    </row>
    <row r="248" spans="2:8" hidden="1">
      <c r="B248" s="58">
        <v>1000</v>
      </c>
      <c r="C248" s="61">
        <f t="shared" si="45"/>
        <v>25.706828567905383</v>
      </c>
      <c r="D248" s="61">
        <f t="shared" si="47"/>
        <v>89.096801038798105</v>
      </c>
      <c r="F248" s="58">
        <v>1000</v>
      </c>
      <c r="G248" s="61">
        <f t="shared" si="46"/>
        <v>27.762457283628304</v>
      </c>
      <c r="H248" s="61">
        <f t="shared" si="48"/>
        <v>89.389017119669504</v>
      </c>
    </row>
    <row r="249" spans="2:8" hidden="1">
      <c r="B249" s="58">
        <v>1500</v>
      </c>
      <c r="C249" s="61">
        <f t="shared" si="45"/>
        <v>22.184384598733399</v>
      </c>
      <c r="D249" s="61">
        <f t="shared" si="47"/>
        <v>88.645245139296705</v>
      </c>
      <c r="F249" s="58">
        <v>1500</v>
      </c>
      <c r="G249" s="61">
        <f t="shared" si="46"/>
        <v>24.240013314456313</v>
      </c>
      <c r="H249" s="61">
        <f t="shared" si="48"/>
        <v>89.083547107930485</v>
      </c>
    </row>
    <row r="250" spans="2:8" hidden="1">
      <c r="B250" s="58">
        <v>2000</v>
      </c>
      <c r="C250" s="61">
        <f t="shared" si="45"/>
        <v>19.684743711377294</v>
      </c>
      <c r="D250" s="61">
        <f t="shared" si="47"/>
        <v>88.193741520426755</v>
      </c>
      <c r="F250" s="58">
        <v>2000</v>
      </c>
      <c r="G250" s="61">
        <f t="shared" si="46"/>
        <v>21.740372427100215</v>
      </c>
      <c r="H250" s="61">
        <f t="shared" si="48"/>
        <v>88.778102805190883</v>
      </c>
    </row>
    <row r="251" spans="2:8" hidden="1">
      <c r="B251" s="58">
        <v>2500</v>
      </c>
      <c r="C251" s="61">
        <f t="shared" si="45"/>
        <v>17.745430076884695</v>
      </c>
      <c r="D251" s="61">
        <f t="shared" si="47"/>
        <v>87.742307581267212</v>
      </c>
      <c r="F251" s="58">
        <v>2500</v>
      </c>
      <c r="G251" s="61">
        <f t="shared" si="46"/>
        <v>19.801058792607616</v>
      </c>
      <c r="H251" s="61">
        <f t="shared" si="48"/>
        <v>88.472692772600013</v>
      </c>
    </row>
    <row r="252" spans="2:8" hidden="1">
      <c r="B252" s="58">
        <v>3000</v>
      </c>
      <c r="C252" s="61">
        <f t="shared" si="45"/>
        <v>16.160444752588205</v>
      </c>
      <c r="D252" s="61">
        <f t="shared" si="47"/>
        <v>87.290960697100644</v>
      </c>
      <c r="F252" s="58">
        <v>3000</v>
      </c>
      <c r="G252" s="61">
        <f t="shared" si="46"/>
        <v>18.216073468311123</v>
      </c>
      <c r="H252" s="61">
        <f t="shared" si="48"/>
        <v>88.167325564012614</v>
      </c>
    </row>
    <row r="253" spans="2:8" hidden="1">
      <c r="B253" s="58">
        <v>3500</v>
      </c>
      <c r="C253" s="61">
        <f t="shared" si="45"/>
        <v>14.819901759778588</v>
      </c>
      <c r="D253" s="61">
        <f t="shared" si="47"/>
        <v>86.839718213502167</v>
      </c>
      <c r="F253" s="58">
        <v>3500</v>
      </c>
      <c r="G253" s="61">
        <f t="shared" si="46"/>
        <v>16.87553047550151</v>
      </c>
      <c r="H253" s="61">
        <f t="shared" si="48"/>
        <v>87.862009724172367</v>
      </c>
    </row>
    <row r="254" spans="2:8" hidden="1">
      <c r="B254" s="58">
        <v>4000</v>
      </c>
      <c r="C254" s="61">
        <f t="shared" si="45"/>
        <v>13.658209097231779</v>
      </c>
      <c r="D254" s="61">
        <f t="shared" si="47"/>
        <v>86.388597440453708</v>
      </c>
      <c r="F254" s="58">
        <v>4000</v>
      </c>
      <c r="G254" s="61">
        <f t="shared" si="46"/>
        <v>15.713837812954701</v>
      </c>
      <c r="H254" s="61">
        <f t="shared" si="48"/>
        <v>87.556753786900543</v>
      </c>
    </row>
    <row r="255" spans="2:8" hidden="1">
      <c r="B255" s="58">
        <v>4500</v>
      </c>
      <c r="C255" s="61">
        <f t="shared" si="45"/>
        <v>12.63305871829591</v>
      </c>
      <c r="D255" s="61">
        <f t="shared" si="47"/>
        <v>85.937615646488723</v>
      </c>
      <c r="F255" s="58">
        <v>4500</v>
      </c>
      <c r="G255" s="61">
        <f t="shared" si="46"/>
        <v>14.688687434018831</v>
      </c>
      <c r="H255" s="61">
        <f t="shared" si="48"/>
        <v>87.251566273290138</v>
      </c>
    </row>
    <row r="256" spans="2:8" hidden="1">
      <c r="B256" s="58">
        <v>5000</v>
      </c>
      <c r="C256" s="61">
        <f t="shared" si="45"/>
        <v>11.715563127463575</v>
      </c>
      <c r="D256" s="61">
        <f t="shared" si="47"/>
        <v>85.486790052871882</v>
      </c>
      <c r="F256" s="58">
        <v>5000</v>
      </c>
      <c r="G256" s="61">
        <f t="shared" si="46"/>
        <v>13.771191843186497</v>
      </c>
      <c r="H256" s="61">
        <f t="shared" si="48"/>
        <v>86.946455689906969</v>
      </c>
    </row>
    <row r="257" spans="2:8" hidden="1">
      <c r="B257" s="58">
        <v>5500</v>
      </c>
      <c r="C257" s="61">
        <f t="shared" si="45"/>
        <v>10.885118193776094</v>
      </c>
      <c r="D257" s="61">
        <f t="shared" si="47"/>
        <v>85.036137827819118</v>
      </c>
      <c r="F257" s="58">
        <v>5500</v>
      </c>
      <c r="G257" s="61">
        <f t="shared" si="46"/>
        <v>12.940746909499012</v>
      </c>
      <c r="H257" s="61">
        <f t="shared" si="48"/>
        <v>86.641430526998349</v>
      </c>
    </row>
    <row r="258" spans="2:8" hidden="1">
      <c r="B258" s="58">
        <v>6000</v>
      </c>
      <c r="C258" s="61">
        <f t="shared" si="45"/>
        <v>10.126510734424155</v>
      </c>
      <c r="D258" s="61">
        <f t="shared" si="47"/>
        <v>84.58567608076234</v>
      </c>
      <c r="F258" s="58">
        <v>6000</v>
      </c>
      <c r="G258" s="61">
        <f t="shared" si="46"/>
        <v>12.182139450147073</v>
      </c>
      <c r="H258" s="61">
        <f t="shared" si="48"/>
        <v>86.336499256710539</v>
      </c>
    </row>
    <row r="259" spans="2:8" hidden="1">
      <c r="B259" s="58">
        <v>6500</v>
      </c>
      <c r="C259" s="61">
        <f t="shared" si="45"/>
        <v>9.4281878373871564</v>
      </c>
      <c r="D259" s="61">
        <f t="shared" si="47"/>
        <v>84.135421856663868</v>
      </c>
      <c r="F259" s="58">
        <v>6500</v>
      </c>
      <c r="G259" s="61">
        <f t="shared" si="46"/>
        <v>11.483816553110076</v>
      </c>
      <c r="H259" s="61">
        <f t="shared" si="48"/>
        <v>86.031670331315581</v>
      </c>
    </row>
    <row r="260" spans="2:8" hidden="1">
      <c r="B260" s="58">
        <v>7000</v>
      </c>
      <c r="C260" s="61">
        <f t="shared" si="45"/>
        <v>8.7811693891884008</v>
      </c>
      <c r="D260" s="61">
        <f t="shared" si="47"/>
        <v>83.685392130385225</v>
      </c>
      <c r="F260" s="58">
        <v>7000</v>
      </c>
      <c r="G260" s="61">
        <f t="shared" si="46"/>
        <v>10.83679810491132</v>
      </c>
      <c r="H260" s="61">
        <f t="shared" si="48"/>
        <v>85.726952181448681</v>
      </c>
    </row>
    <row r="261" spans="2:8" hidden="1">
      <c r="B261" s="58">
        <v>7500</v>
      </c>
      <c r="C261" s="61">
        <f t="shared" si="45"/>
        <v>8.1783366936480579</v>
      </c>
      <c r="D261" s="61">
        <f t="shared" si="47"/>
        <v>83.23560380111465</v>
      </c>
      <c r="F261" s="58">
        <v>7500</v>
      </c>
      <c r="G261" s="61">
        <f t="shared" si="46"/>
        <v>10.233965409370978</v>
      </c>
      <c r="H261" s="61">
        <f t="shared" si="48"/>
        <v>85.422353214357145</v>
      </c>
    </row>
    <row r="262" spans="2:8" hidden="1">
      <c r="B262" s="58">
        <v>8000</v>
      </c>
      <c r="C262" s="61">
        <f t="shared" si="45"/>
        <v>7.613951148140484</v>
      </c>
      <c r="D262" s="61">
        <f t="shared" si="47"/>
        <v>82.786073686858117</v>
      </c>
      <c r="F262" s="58">
        <v>8000</v>
      </c>
      <c r="G262" s="61">
        <f t="shared" si="46"/>
        <v>9.6695798638634045</v>
      </c>
      <c r="H262" s="61">
        <f t="shared" si="48"/>
        <v>85.117881812161428</v>
      </c>
    </row>
    <row r="263" spans="2:8" hidden="1">
      <c r="B263" s="58">
        <v>8500</v>
      </c>
      <c r="C263" s="61">
        <f t="shared" si="45"/>
        <v>7.0833190960659129</v>
      </c>
      <c r="D263" s="61">
        <f t="shared" si="47"/>
        <v>82.336818518997973</v>
      </c>
      <c r="F263" s="58">
        <v>8500</v>
      </c>
      <c r="G263" s="61">
        <f t="shared" si="46"/>
        <v>9.1389478117888316</v>
      </c>
      <c r="H263" s="61">
        <f t="shared" si="48"/>
        <v>84.813546330129313</v>
      </c>
    </row>
    <row r="264" spans="2:8" hidden="1">
      <c r="B264" s="58">
        <v>9000</v>
      </c>
      <c r="C264" s="61">
        <f t="shared" si="45"/>
        <v>6.5825526205194969</v>
      </c>
      <c r="D264" s="61">
        <f t="shared" si="47"/>
        <v>81.88785493692356</v>
      </c>
      <c r="F264" s="58">
        <v>9000</v>
      </c>
      <c r="G264" s="61">
        <f t="shared" si="46"/>
        <v>8.6381813362424182</v>
      </c>
      <c r="H264" s="61">
        <f t="shared" si="48"/>
        <v>84.50935509496442</v>
      </c>
    </row>
    <row r="265" spans="2:8" hidden="1">
      <c r="B265" s="58">
        <v>9500</v>
      </c>
      <c r="C265" s="61">
        <f t="shared" si="45"/>
        <v>6.1083950987150804</v>
      </c>
      <c r="D265" s="61">
        <f t="shared" si="47"/>
        <v>81.439199482738189</v>
      </c>
      <c r="F265" s="58">
        <v>9500</v>
      </c>
      <c r="G265" s="61">
        <f t="shared" si="46"/>
        <v>8.164023814438</v>
      </c>
      <c r="H265" s="61">
        <f t="shared" si="48"/>
        <v>84.205316403109336</v>
      </c>
    </row>
    <row r="266" spans="2:8" hidden="1">
      <c r="B266" s="58">
        <v>10000</v>
      </c>
      <c r="C266" s="61">
        <f t="shared" si="45"/>
        <v>5.6580915541059635</v>
      </c>
      <c r="D266" s="61">
        <f t="shared" si="47"/>
        <v>80.99086859604617</v>
      </c>
      <c r="F266" s="58">
        <v>10000</v>
      </c>
      <c r="G266" s="61">
        <f t="shared" si="46"/>
        <v>7.713720269828884</v>
      </c>
      <c r="H266" s="61">
        <f t="shared" si="48"/>
        <v>83.901438519064641</v>
      </c>
    </row>
    <row r="267" spans="2:8" hidden="1">
      <c r="B267" s="58">
        <v>15000</v>
      </c>
      <c r="C267" s="61">
        <f t="shared" si="45"/>
        <v>2.0755008356235964</v>
      </c>
      <c r="D267" s="61">
        <f t="shared" si="47"/>
        <v>76.528944375998634</v>
      </c>
      <c r="F267" s="58">
        <v>15000</v>
      </c>
      <c r="G267" s="61">
        <f t="shared" si="46"/>
        <v>4.1311295513465156</v>
      </c>
      <c r="H267" s="61">
        <f t="shared" si="48"/>
        <v>80.873296182621431</v>
      </c>
    </row>
    <row r="268" spans="2:8" hidden="1">
      <c r="B268" s="58">
        <v>20000</v>
      </c>
      <c r="C268" s="61">
        <f t="shared" si="45"/>
        <v>-0.50694211412798917</v>
      </c>
      <c r="D268" s="61">
        <f t="shared" si="47"/>
        <v>72.116614409743605</v>
      </c>
      <c r="F268" s="58">
        <v>20000</v>
      </c>
      <c r="G268" s="61">
        <f t="shared" si="46"/>
        <v>1.5486866015949317</v>
      </c>
      <c r="H268" s="61">
        <f t="shared" si="48"/>
        <v>77.870026824422752</v>
      </c>
    </row>
    <row r="269" spans="2:8" hidden="1">
      <c r="B269" s="58">
        <v>25000</v>
      </c>
      <c r="C269" s="61">
        <f t="shared" si="45"/>
        <v>-2.5504002901581369</v>
      </c>
      <c r="D269" s="61">
        <f t="shared" si="47"/>
        <v>67.76792033567709</v>
      </c>
      <c r="F269" s="58">
        <v>25000</v>
      </c>
      <c r="G269" s="61">
        <f t="shared" si="46"/>
        <v>-0.49477157443521591</v>
      </c>
      <c r="H269" s="61">
        <f t="shared" si="48"/>
        <v>74.899126709653629</v>
      </c>
    </row>
    <row r="270" spans="2:8" hidden="1">
      <c r="B270" s="58">
        <v>30000</v>
      </c>
      <c r="C270" s="61">
        <f t="shared" si="45"/>
        <v>-4.2593029003596516</v>
      </c>
      <c r="D270" s="61">
        <f t="shared" si="47"/>
        <v>63.4950210074255</v>
      </c>
      <c r="F270" s="58">
        <v>30000</v>
      </c>
      <c r="G270" s="61">
        <f t="shared" si="46"/>
        <v>-2.203674184636732</v>
      </c>
      <c r="H270" s="61">
        <f t="shared" si="48"/>
        <v>71.967462467517578</v>
      </c>
    </row>
    <row r="271" spans="2:8" hidden="1">
      <c r="B271" s="58">
        <v>35000</v>
      </c>
      <c r="C271" s="61">
        <f t="shared" si="45"/>
        <v>-5.7417805997946143</v>
      </c>
      <c r="D271" s="61">
        <f t="shared" si="47"/>
        <v>59.307993885762848</v>
      </c>
      <c r="F271" s="58">
        <v>35000</v>
      </c>
      <c r="G271" s="61">
        <f t="shared" si="46"/>
        <v>-3.6861518840716956</v>
      </c>
      <c r="H271" s="61">
        <f t="shared" si="48"/>
        <v>69.081172523590325</v>
      </c>
    </row>
    <row r="272" spans="2:8" hidden="1">
      <c r="B272" s="58">
        <v>40000</v>
      </c>
      <c r="C272" s="61">
        <f t="shared" si="45"/>
        <v>-7.0615561609681521</v>
      </c>
      <c r="D272" s="61">
        <f t="shared" si="47"/>
        <v>55.214762811525567</v>
      </c>
      <c r="F272" s="58">
        <v>40000</v>
      </c>
      <c r="G272" s="61">
        <f t="shared" si="46"/>
        <v>-5.0059274452452316</v>
      </c>
      <c r="H272" s="61">
        <f t="shared" si="48"/>
        <v>66.245599949758187</v>
      </c>
    </row>
    <row r="273" spans="2:8" hidden="1">
      <c r="B273" s="58">
        <v>45000</v>
      </c>
      <c r="C273" s="61">
        <f t="shared" si="45"/>
        <v>-8.2590214220457838</v>
      </c>
      <c r="D273" s="61">
        <f t="shared" si="47"/>
        <v>51.221137625191076</v>
      </c>
      <c r="F273" s="58">
        <v>45000</v>
      </c>
      <c r="G273" s="61">
        <f t="shared" si="46"/>
        <v>-6.2033927063228633</v>
      </c>
      <c r="H273" s="61">
        <f t="shared" si="48"/>
        <v>63.465256642092541</v>
      </c>
    </row>
    <row r="274" spans="2:8" hidden="1">
      <c r="B274" s="58">
        <v>50000</v>
      </c>
      <c r="C274" s="61">
        <f t="shared" si="45"/>
        <v>-9.3611591521663851</v>
      </c>
      <c r="D274" s="61">
        <f t="shared" si="47"/>
        <v>47.330943229025031</v>
      </c>
      <c r="F274" s="58">
        <v>50000</v>
      </c>
      <c r="G274" s="61">
        <f t="shared" si="46"/>
        <v>-7.3055304364434637</v>
      </c>
      <c r="H274" s="61">
        <f t="shared" si="48"/>
        <v>60.743816738249109</v>
      </c>
    </row>
    <row r="275" spans="2:8" hidden="1">
      <c r="B275" s="58">
        <v>55000</v>
      </c>
      <c r="C275" s="61">
        <f t="shared" si="45"/>
        <v>-10.386728085765691</v>
      </c>
      <c r="D275" s="61">
        <f t="shared" si="47"/>
        <v>43.546212300885912</v>
      </c>
      <c r="F275" s="58">
        <v>55000</v>
      </c>
      <c r="G275" s="61">
        <f t="shared" si="46"/>
        <v>-8.3310993700427733</v>
      </c>
      <c r="H275" s="61">
        <f t="shared" si="48"/>
        <v>58.084135668329694</v>
      </c>
    </row>
    <row r="276" spans="2:8" hidden="1">
      <c r="B276" s="58">
        <v>60000</v>
      </c>
      <c r="C276" s="61">
        <f t="shared" si="45"/>
        <v>-11.349191840190354</v>
      </c>
      <c r="D276" s="61">
        <f t="shared" si="47"/>
        <v>39.867416304214117</v>
      </c>
      <c r="F276" s="58">
        <v>60000</v>
      </c>
      <c r="G276" s="61">
        <f t="shared" si="46"/>
        <v>-9.2935631244674326</v>
      </c>
      <c r="H276" s="61">
        <f t="shared" si="48"/>
        <v>55.488290266545825</v>
      </c>
    </row>
    <row r="277" spans="2:8" hidden="1">
      <c r="B277" s="58">
        <v>65000</v>
      </c>
      <c r="C277" s="61">
        <f t="shared" si="45"/>
        <v>-12.25847513538727</v>
      </c>
      <c r="D277" s="61">
        <f t="shared" si="47"/>
        <v>36.293712553421408</v>
      </c>
      <c r="F277" s="58">
        <v>65000</v>
      </c>
      <c r="G277" s="61">
        <f t="shared" si="46"/>
        <v>-10.202846419664349</v>
      </c>
      <c r="H277" s="61">
        <f t="shared" si="48"/>
        <v>52.957634942082564</v>
      </c>
    </row>
    <row r="278" spans="2:8" hidden="1">
      <c r="B278" s="58">
        <v>70000</v>
      </c>
      <c r="C278" s="61">
        <f t="shared" si="45"/>
        <v>-13.122066998141497</v>
      </c>
      <c r="D278" s="61">
        <f t="shared" si="47"/>
        <v>32.823189656400814</v>
      </c>
      <c r="F278" s="58">
        <v>70000</v>
      </c>
      <c r="G278" s="61">
        <f t="shared" si="46"/>
        <v>-11.066438282418577</v>
      </c>
      <c r="H278" s="61">
        <f t="shared" si="48"/>
        <v>50.49286894112241</v>
      </c>
    </row>
    <row r="279" spans="2:8" hidden="1">
      <c r="B279" s="58">
        <v>75000</v>
      </c>
      <c r="C279" s="61">
        <f t="shared" si="45"/>
        <v>-13.945739632711858</v>
      </c>
      <c r="D279" s="61">
        <f t="shared" si="47"/>
        <v>29.453098618424463</v>
      </c>
      <c r="F279" s="58">
        <v>75000</v>
      </c>
      <c r="G279" s="61">
        <f t="shared" si="46"/>
        <v>-11.890110916988938</v>
      </c>
      <c r="H279" s="61">
        <f t="shared" si="48"/>
        <v>48.09411011756869</v>
      </c>
    </row>
    <row r="280" spans="2:8" hidden="1">
      <c r="B280" s="58">
        <v>80000</v>
      </c>
      <c r="C280" s="61">
        <f t="shared" si="45"/>
        <v>-14.734030699682473</v>
      </c>
      <c r="D280" s="61">
        <f t="shared" si="47"/>
        <v>26.180061516768649</v>
      </c>
      <c r="F280" s="58">
        <v>80000</v>
      </c>
      <c r="G280" s="61">
        <f t="shared" si="46"/>
        <v>-12.678401983959553</v>
      </c>
      <c r="H280" s="61">
        <f t="shared" si="48"/>
        <v>45.760971246546568</v>
      </c>
    </row>
    <row r="281" spans="2:8" hidden="1">
      <c r="B281" s="58">
        <v>85000</v>
      </c>
      <c r="C281" s="61">
        <f t="shared" si="45"/>
        <v>-15.490574534761718</v>
      </c>
      <c r="D281" s="61">
        <f t="shared" si="47"/>
        <v>23.000253525670821</v>
      </c>
      <c r="F281" s="58">
        <v>85000</v>
      </c>
      <c r="G281" s="61">
        <f t="shared" si="46"/>
        <v>-13.434945819038797</v>
      </c>
      <c r="H281" s="61">
        <f t="shared" si="48"/>
        <v>43.492635649587932</v>
      </c>
    </row>
    <row r="282" spans="2:8" hidden="1">
      <c r="B282" s="58">
        <v>90000</v>
      </c>
      <c r="C282" s="61">
        <f t="shared" si="45"/>
        <v>-16.218334013498374</v>
      </c>
      <c r="D282" s="61">
        <f t="shared" si="47"/>
        <v>19.909557031065503</v>
      </c>
      <c r="F282" s="58">
        <v>90000</v>
      </c>
      <c r="G282" s="61">
        <f t="shared" si="46"/>
        <v>-14.162705297775455</v>
      </c>
      <c r="H282" s="61">
        <f t="shared" si="48"/>
        <v>41.287929660952798</v>
      </c>
    </row>
    <row r="283" spans="2:8" hidden="1">
      <c r="B283" s="58">
        <v>95000</v>
      </c>
      <c r="C283" s="61">
        <f t="shared" si="45"/>
        <v>-16.919765474988253</v>
      </c>
      <c r="D283" s="61">
        <f t="shared" si="47"/>
        <v>16.903688647004696</v>
      </c>
      <c r="F283" s="58">
        <v>95000</v>
      </c>
      <c r="G283" s="61">
        <f t="shared" si="46"/>
        <v>-14.864136759265332</v>
      </c>
      <c r="H283" s="61">
        <f t="shared" si="48"/>
        <v>39.145390183222439</v>
      </c>
    </row>
    <row r="284" spans="2:8" hidden="1">
      <c r="B284" s="58">
        <v>100000</v>
      </c>
      <c r="C284" s="61">
        <f t="shared" si="45"/>
        <v>-17.596937648264888</v>
      </c>
      <c r="D284" s="61">
        <f t="shared" si="47"/>
        <v>13.978301253876953</v>
      </c>
      <c r="F284" s="58">
        <v>100000</v>
      </c>
      <c r="G284" s="61">
        <f t="shared" si="46"/>
        <v>-15.541308932541968</v>
      </c>
      <c r="H284" s="61">
        <f t="shared" si="48"/>
        <v>37.063326214264919</v>
      </c>
    </row>
    <row r="285" spans="2:8" hidden="1">
      <c r="B285" s="58">
        <v>150000</v>
      </c>
      <c r="C285" s="61">
        <f t="shared" si="45"/>
        <v>-23.335263766740759</v>
      </c>
      <c r="D285" s="61">
        <f t="shared" si="47"/>
        <v>-11.73857395727617</v>
      </c>
      <c r="F285" s="58">
        <v>150000</v>
      </c>
      <c r="G285" s="61">
        <f t="shared" si="46"/>
        <v>-21.279635051017841</v>
      </c>
      <c r="H285" s="61">
        <f t="shared" si="48"/>
        <v>19.124368935851852</v>
      </c>
    </row>
    <row r="286" spans="2:8" hidden="1">
      <c r="B286" s="58">
        <v>200000</v>
      </c>
      <c r="C286" s="61">
        <f t="shared" si="45"/>
        <v>-27.764214420440855</v>
      </c>
      <c r="D286" s="61">
        <f t="shared" si="47"/>
        <v>-33.19809792860724</v>
      </c>
      <c r="F286" s="58">
        <v>200000</v>
      </c>
      <c r="G286" s="61">
        <f t="shared" si="46"/>
        <v>-25.708585704717933</v>
      </c>
      <c r="H286" s="61">
        <f t="shared" si="48"/>
        <v>5.0509908030840869</v>
      </c>
    </row>
    <row r="287" spans="2:8" hidden="1">
      <c r="B287" s="58">
        <v>250000</v>
      </c>
      <c r="C287" s="61">
        <f t="shared" si="45"/>
        <v>-31.349913632356046</v>
      </c>
      <c r="D287" s="61">
        <f t="shared" si="47"/>
        <v>-52.326415362277004</v>
      </c>
      <c r="F287" s="58">
        <v>250000</v>
      </c>
      <c r="G287" s="61">
        <f t="shared" si="46"/>
        <v>-29.294284916633124</v>
      </c>
      <c r="H287" s="61">
        <f t="shared" si="48"/>
        <v>-6.6464729917207919</v>
      </c>
    </row>
    <row r="288" spans="2:8" hidden="1">
      <c r="B288" s="58">
        <v>300000</v>
      </c>
      <c r="C288" s="61">
        <f t="shared" si="45"/>
        <v>-34.350696710841667</v>
      </c>
      <c r="D288" s="61">
        <f t="shared" si="47"/>
        <v>-70.098622904750513</v>
      </c>
      <c r="F288" s="58">
        <v>300000</v>
      </c>
      <c r="G288" s="61">
        <f t="shared" si="46"/>
        <v>-32.29506799511875</v>
      </c>
      <c r="H288" s="61">
        <f t="shared" si="48"/>
        <v>-16.864594445633038</v>
      </c>
    </row>
    <row r="289" spans="2:8" hidden="1">
      <c r="B289" s="58">
        <v>350000</v>
      </c>
      <c r="C289" s="61">
        <f t="shared" si="45"/>
        <v>-36.925020910449334</v>
      </c>
      <c r="D289" s="61">
        <f t="shared" si="47"/>
        <v>-87.028289437995241</v>
      </c>
      <c r="F289" s="58">
        <v>350000</v>
      </c>
      <c r="G289" s="61">
        <f t="shared" si="46"/>
        <v>-34.869392194726416</v>
      </c>
      <c r="H289" s="61">
        <f t="shared" si="48"/>
        <v>-26.124586738702398</v>
      </c>
    </row>
    <row r="290" spans="2:8" hidden="1">
      <c r="B290" s="58">
        <v>400000</v>
      </c>
      <c r="C290" s="61">
        <f t="shared" si="45"/>
        <v>-39.176146759423496</v>
      </c>
      <c r="D290" s="61">
        <f t="shared" si="47"/>
        <v>-103.40388185672734</v>
      </c>
      <c r="F290" s="58">
        <v>400000</v>
      </c>
      <c r="G290" s="61">
        <f t="shared" si="46"/>
        <v>-37.120518043700571</v>
      </c>
      <c r="H290" s="61">
        <f t="shared" si="48"/>
        <v>-34.737383745293499</v>
      </c>
    </row>
    <row r="291" spans="2:8" hidden="1">
      <c r="B291" s="58">
        <v>450000</v>
      </c>
      <c r="C291" s="61">
        <f t="shared" si="45"/>
        <v>-41.174615463190484</v>
      </c>
      <c r="D291" s="61">
        <f t="shared" si="47"/>
        <v>-119.39762916846945</v>
      </c>
      <c r="F291" s="58">
        <v>450000</v>
      </c>
      <c r="G291" s="61">
        <f t="shared" si="46"/>
        <v>-39.118986747467567</v>
      </c>
      <c r="H291" s="61">
        <f t="shared" si="48"/>
        <v>-42.896011555881081</v>
      </c>
    </row>
    <row r="292" spans="2:8" hidden="1">
      <c r="B292" s="58">
        <v>500000</v>
      </c>
      <c r="C292" s="61">
        <f t="shared" si="45"/>
        <v>-42.970520695585819</v>
      </c>
      <c r="D292" s="61">
        <f t="shared" si="47"/>
        <v>-135.11791620642708</v>
      </c>
      <c r="F292" s="58">
        <v>500000</v>
      </c>
      <c r="G292" s="61">
        <f t="shared" si="46"/>
        <v>-40.914891979862901</v>
      </c>
      <c r="H292" s="61">
        <f t="shared" si="48"/>
        <v>-50.725211631044687</v>
      </c>
    </row>
    <row r="293" spans="2:8" hidden="1">
      <c r="B293" s="58">
        <v>550000</v>
      </c>
      <c r="C293" s="61">
        <f t="shared" si="45"/>
        <v>-44.600603660870313</v>
      </c>
      <c r="D293" s="61">
        <f t="shared" si="47"/>
        <v>-150.63604424973641</v>
      </c>
      <c r="F293" s="58">
        <v>550000</v>
      </c>
      <c r="G293" s="61">
        <f t="shared" si="46"/>
        <v>-42.544974945147388</v>
      </c>
      <c r="H293" s="61">
        <f t="shared" si="48"/>
        <v>-58.308606269077373</v>
      </c>
    </row>
    <row r="294" spans="2:8" hidden="1">
      <c r="B294" s="58">
        <v>600000</v>
      </c>
      <c r="C294" s="61">
        <f t="shared" ref="C294:C302" si="49">20*LOG10($C$225/(2*PI()*B294*($C$23*10^-6)*($C$24*10^-3)*SQRT((2*PI()*B294)^2+$C$225^2)))</f>
        <v>-46.0925548758524</v>
      </c>
      <c r="D294" s="61">
        <f t="shared" si="47"/>
        <v>-166.00070505564059</v>
      </c>
      <c r="F294" s="58">
        <v>600000</v>
      </c>
      <c r="G294" s="61">
        <f t="shared" ref="G294:G302" si="50">20*LOG10($G$225/(2*PI()*F294*($C$23*10^-6)*($C$24*10^-3)*SQRT((2*PI()*F294)^2+$C$225^2)))</f>
        <v>-44.036926160129475</v>
      </c>
      <c r="H294" s="61">
        <f t="shared" si="48"/>
        <v>-65.704096421642873</v>
      </c>
    </row>
    <row r="295" spans="2:8" hidden="1">
      <c r="B295" s="58">
        <v>650000</v>
      </c>
      <c r="C295" s="61">
        <f t="shared" si="49"/>
        <v>-47.467731162096626</v>
      </c>
      <c r="D295" s="61">
        <f t="shared" ref="D295:D302" si="51">DEGREES(-2*PI()*B295*$C$222)+DEGREES(ATAN($C$225/(2*PI()*B295)))</f>
        <v>-181.24622030258115</v>
      </c>
      <c r="F295" s="58">
        <v>650000</v>
      </c>
      <c r="G295" s="61">
        <f t="shared" si="50"/>
        <v>-45.412102446373702</v>
      </c>
      <c r="H295" s="61">
        <f t="shared" ref="H295:H302" si="52">DEGREES(-2*PI()*F295*$G$222)+DEGREES(ATAN($G$225/(2*PI()*F295)))</f>
        <v>-72.952923365340268</v>
      </c>
    </row>
    <row r="296" spans="2:8" hidden="1">
      <c r="B296" s="58">
        <v>700000</v>
      </c>
      <c r="C296" s="61">
        <f t="shared" si="49"/>
        <v>-48.742933586607187</v>
      </c>
      <c r="D296" s="61">
        <f t="shared" si="51"/>
        <v>-196.39744634006163</v>
      </c>
      <c r="F296" s="58">
        <v>700000</v>
      </c>
      <c r="G296" s="61">
        <f t="shared" si="50"/>
        <v>-46.687304870884262</v>
      </c>
      <c r="H296" s="61">
        <f t="shared" si="52"/>
        <v>-80.085196680740921</v>
      </c>
    </row>
    <row r="297" spans="2:8" hidden="1">
      <c r="B297" s="58">
        <v>750000</v>
      </c>
      <c r="C297" s="61">
        <f t="shared" si="49"/>
        <v>-49.931607381433729</v>
      </c>
      <c r="D297" s="61">
        <f t="shared" si="51"/>
        <v>-211.47280963156513</v>
      </c>
      <c r="F297" s="58">
        <v>750000</v>
      </c>
      <c r="G297" s="61">
        <f t="shared" si="50"/>
        <v>-47.875978665710818</v>
      </c>
      <c r="H297" s="61">
        <f t="shared" si="52"/>
        <v>-87.123379599025242</v>
      </c>
    </row>
    <row r="298" spans="2:8" hidden="1">
      <c r="B298" s="58">
        <v>800000</v>
      </c>
      <c r="C298" s="61">
        <f t="shared" si="49"/>
        <v>-51.044673940725211</v>
      </c>
      <c r="D298" s="61">
        <f t="shared" si="51"/>
        <v>-226.48625009756529</v>
      </c>
      <c r="F298" s="58">
        <v>800000</v>
      </c>
      <c r="G298" s="61">
        <f t="shared" si="50"/>
        <v>-48.989045225002286</v>
      </c>
      <c r="H298" s="61">
        <f t="shared" si="52"/>
        <v>-94.084552872694374</v>
      </c>
    </row>
    <row r="299" spans="2:8" hidden="1">
      <c r="B299" s="58">
        <v>850000</v>
      </c>
      <c r="C299" s="61">
        <f t="shared" si="49"/>
        <v>-52.091121589214367</v>
      </c>
      <c r="D299" s="61">
        <f t="shared" si="51"/>
        <v>-241.44850277790286</v>
      </c>
      <c r="F299" s="58">
        <v>850000</v>
      </c>
      <c r="G299" s="61">
        <f t="shared" si="50"/>
        <v>-50.035492873491449</v>
      </c>
      <c r="H299" s="61">
        <f t="shared" si="52"/>
        <v>-100.98192505404178</v>
      </c>
    </row>
    <row r="300" spans="2:8" hidden="1">
      <c r="B300" s="58">
        <v>900000</v>
      </c>
      <c r="C300" s="61">
        <f t="shared" si="49"/>
        <v>-53.078433981497568</v>
      </c>
      <c r="D300" s="61">
        <f t="shared" si="51"/>
        <v>-256.36796551243555</v>
      </c>
      <c r="F300" s="58">
        <v>900000</v>
      </c>
      <c r="G300" s="61">
        <f t="shared" si="50"/>
        <v>-51.022805265774657</v>
      </c>
      <c r="H300" s="61">
        <f t="shared" si="52"/>
        <v>-107.82586445709599</v>
      </c>
    </row>
    <row r="301" spans="2:8" hidden="1">
      <c r="B301" s="58">
        <v>950000</v>
      </c>
      <c r="C301" s="61">
        <f t="shared" si="49"/>
        <v>-54.012906626422314</v>
      </c>
      <c r="D301" s="61">
        <f t="shared" si="51"/>
        <v>-271.25130013579241</v>
      </c>
      <c r="F301" s="58">
        <v>950000</v>
      </c>
      <c r="G301" s="61">
        <f t="shared" si="50"/>
        <v>-51.957277910699389</v>
      </c>
      <c r="H301" s="61">
        <f t="shared" si="52"/>
        <v>-114.62461962089071</v>
      </c>
    </row>
    <row r="302" spans="2:8" hidden="1">
      <c r="B302" s="58">
        <v>1000000</v>
      </c>
      <c r="C302" s="61">
        <f t="shared" si="49"/>
        <v>-54.899884698837049</v>
      </c>
      <c r="D302" s="61">
        <f t="shared" si="51"/>
        <v>-286.10385772778938</v>
      </c>
      <c r="F302" s="58">
        <v>1000000</v>
      </c>
      <c r="G302" s="61">
        <f t="shared" si="50"/>
        <v>-52.844255983114138</v>
      </c>
      <c r="H302" s="61">
        <f t="shared" si="52"/>
        <v>-121.38483213910649</v>
      </c>
    </row>
    <row r="303" spans="2:8" hidden="1">
      <c r="B303" s="58"/>
      <c r="C303" s="61"/>
      <c r="D303" s="61"/>
    </row>
    <row r="304" spans="2:8" hidden="1">
      <c r="B304" s="59">
        <v>27893.750324173288</v>
      </c>
      <c r="C304" s="61">
        <f>20*LOG10($C$225/(2*PI()*B304*($C$23*10^-6)*($C$24*10^-3)*SQRT((2*PI()*B304)^2+$C$225^2)))</f>
        <v>-3.5719116190439348</v>
      </c>
      <c r="D304" s="60">
        <f t="shared" ref="D304" si="53">DEGREES(-2*PI()*B304*$C$222)+DEGREES(ATAN($C$225/(2*PI()*B304)))</f>
        <v>65.285044923535665</v>
      </c>
      <c r="F304" s="59">
        <v>39325.619829056959</v>
      </c>
      <c r="G304" s="61">
        <f>20*LOG10($G$225/(2*PI()*F304*($C$23*10^-6)*($C$24*10^-3)*SQRT((2*PI()*F304)^2+$C$225^2)))</f>
        <v>-4.8357804238934525</v>
      </c>
      <c r="H304" s="61">
        <f t="shared" ref="H304" si="54">DEGREES(-2*PI()*F304*$G$222)+DEGREES(ATAN($G$225/(2*PI()*F304)))</f>
        <v>66.624919462992438</v>
      </c>
    </row>
    <row r="305" spans="2:11" hidden="1"/>
    <row r="306" spans="2:11" hidden="1"/>
    <row r="307" spans="2:11" hidden="1">
      <c r="B307" s="3" t="s">
        <v>394</v>
      </c>
    </row>
    <row r="308" spans="2:11" hidden="1">
      <c r="B308" s="70" t="s">
        <v>258</v>
      </c>
      <c r="C308" s="230" t="s">
        <v>259</v>
      </c>
      <c r="D308" s="230"/>
      <c r="E308" s="230"/>
      <c r="F308" s="230"/>
      <c r="G308" s="230"/>
      <c r="H308" s="230"/>
      <c r="I308" s="230"/>
      <c r="J308" s="230"/>
      <c r="K308" s="71" t="s">
        <v>260</v>
      </c>
    </row>
    <row r="309" spans="2:11" hidden="1">
      <c r="B309" s="72" t="s">
        <v>261</v>
      </c>
      <c r="C309" s="230" t="s">
        <v>262</v>
      </c>
      <c r="D309" s="230"/>
      <c r="E309" s="230"/>
      <c r="F309" s="230"/>
      <c r="G309" s="230"/>
      <c r="H309" s="230"/>
      <c r="I309" s="230"/>
      <c r="J309" s="230"/>
      <c r="K309" s="71">
        <v>41110</v>
      </c>
    </row>
    <row r="310" spans="2:11" hidden="1">
      <c r="B310" s="72" t="s">
        <v>385</v>
      </c>
      <c r="C310" s="229" t="s">
        <v>398</v>
      </c>
      <c r="D310" s="229"/>
      <c r="E310" s="229"/>
      <c r="F310" s="229"/>
      <c r="G310" s="229"/>
      <c r="H310" s="229"/>
      <c r="I310" s="229"/>
      <c r="J310" s="229"/>
      <c r="K310" s="73">
        <v>41446</v>
      </c>
    </row>
    <row r="311" spans="2:11" hidden="1">
      <c r="B311" s="72"/>
      <c r="C311" s="229"/>
      <c r="D311" s="229"/>
      <c r="E311" s="229"/>
      <c r="F311" s="229"/>
      <c r="G311" s="229"/>
      <c r="H311" s="229"/>
      <c r="I311" s="229"/>
      <c r="J311" s="229"/>
      <c r="K311" s="71"/>
    </row>
    <row r="312" spans="2:11" hidden="1">
      <c r="B312" s="72"/>
      <c r="C312" s="229"/>
      <c r="D312" s="229"/>
      <c r="E312" s="229"/>
      <c r="F312" s="229"/>
      <c r="G312" s="229"/>
      <c r="H312" s="229"/>
      <c r="I312" s="229"/>
      <c r="J312" s="229"/>
      <c r="K312" s="71"/>
    </row>
    <row r="313" spans="2:11" hidden="1">
      <c r="B313" s="72"/>
      <c r="C313" s="229"/>
      <c r="D313" s="229"/>
      <c r="E313" s="229"/>
      <c r="F313" s="229"/>
      <c r="G313" s="229"/>
      <c r="H313" s="229"/>
      <c r="I313" s="229"/>
      <c r="J313" s="229"/>
      <c r="K313" s="71"/>
    </row>
    <row r="314" spans="2:11" hidden="1"/>
    <row r="315" spans="2:11" hidden="1"/>
    <row r="316" spans="2:11" hidden="1"/>
    <row r="317" spans="2:11" hidden="1"/>
    <row r="318" spans="2:11" hidden="1"/>
    <row r="319" spans="2:11" hidden="1"/>
    <row r="320" spans="2:11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</sheetData>
  <sheetProtection password="DFAD" sheet="1" objects="1" scenarios="1" selectLockedCells="1"/>
  <mergeCells count="75">
    <mergeCell ref="C50:D50"/>
    <mergeCell ref="C51:D51"/>
    <mergeCell ref="C52:D52"/>
    <mergeCell ref="C53:D53"/>
    <mergeCell ref="C43:D43"/>
    <mergeCell ref="C36:D36"/>
    <mergeCell ref="C37:D37"/>
    <mergeCell ref="C38:D38"/>
    <mergeCell ref="C39:D39"/>
    <mergeCell ref="C40:D40"/>
    <mergeCell ref="C29:D29"/>
    <mergeCell ref="C30:D30"/>
    <mergeCell ref="C33:D33"/>
    <mergeCell ref="C34:D34"/>
    <mergeCell ref="C35:D35"/>
    <mergeCell ref="C22:D22"/>
    <mergeCell ref="C23:D23"/>
    <mergeCell ref="C24:D24"/>
    <mergeCell ref="C25:D25"/>
    <mergeCell ref="C28:D28"/>
    <mergeCell ref="C15:D15"/>
    <mergeCell ref="C16:D16"/>
    <mergeCell ref="C17:D17"/>
    <mergeCell ref="C18:D18"/>
    <mergeCell ref="C19:D19"/>
    <mergeCell ref="C11:D11"/>
    <mergeCell ref="F11:G11"/>
    <mergeCell ref="B4:B5"/>
    <mergeCell ref="C4:D4"/>
    <mergeCell ref="F4:G5"/>
    <mergeCell ref="F6:G6"/>
    <mergeCell ref="C7:D7"/>
    <mergeCell ref="F7:G7"/>
    <mergeCell ref="C8:D8"/>
    <mergeCell ref="F8:G8"/>
    <mergeCell ref="C9:D9"/>
    <mergeCell ref="F9:G9"/>
    <mergeCell ref="F10:G10"/>
    <mergeCell ref="F50:G51"/>
    <mergeCell ref="F54:G55"/>
    <mergeCell ref="F45:G45"/>
    <mergeCell ref="F43:G44"/>
    <mergeCell ref="F16:G16"/>
    <mergeCell ref="F17:G17"/>
    <mergeCell ref="F18:G18"/>
    <mergeCell ref="F19:G19"/>
    <mergeCell ref="G24:G25"/>
    <mergeCell ref="F29:G29"/>
    <mergeCell ref="F34:G34"/>
    <mergeCell ref="F35:G35"/>
    <mergeCell ref="F36:G36"/>
    <mergeCell ref="F37:G37"/>
    <mergeCell ref="F40:G40"/>
    <mergeCell ref="F39:G39"/>
    <mergeCell ref="F46:G46"/>
    <mergeCell ref="F47:G47"/>
    <mergeCell ref="F48:G48"/>
    <mergeCell ref="F49:G49"/>
    <mergeCell ref="F15:G15"/>
    <mergeCell ref="F22:G22"/>
    <mergeCell ref="F28:G28"/>
    <mergeCell ref="F33:G33"/>
    <mergeCell ref="F30:G30"/>
    <mergeCell ref="C54:D54"/>
    <mergeCell ref="C55:D55"/>
    <mergeCell ref="C313:J313"/>
    <mergeCell ref="C308:J308"/>
    <mergeCell ref="C309:J309"/>
    <mergeCell ref="C310:J310"/>
    <mergeCell ref="C311:J311"/>
    <mergeCell ref="C312:J312"/>
    <mergeCell ref="F56:G56"/>
    <mergeCell ref="F57:G57"/>
    <mergeCell ref="C121:F121"/>
    <mergeCell ref="G121:J121"/>
  </mergeCells>
  <phoneticPr fontId="1"/>
  <conditionalFormatting sqref="F54 F50 G23:G24 F30 F10:G10 F6:G7">
    <cfRule type="cellIs" dxfId="6" priority="6" operator="equal">
      <formula>"Please re-consider"</formula>
    </cfRule>
    <cfRule type="cellIs" dxfId="5" priority="7" operator="equal">
      <formula>"Okay"</formula>
    </cfRule>
  </conditionalFormatting>
  <conditionalFormatting sqref="F39">
    <cfRule type="cellIs" dxfId="4" priority="4" operator="equal">
      <formula>"Okay"</formula>
    </cfRule>
    <cfRule type="cellIs" dxfId="3" priority="5" operator="equal">
      <formula>"Please re-consider"</formula>
    </cfRule>
  </conditionalFormatting>
  <conditionalFormatting sqref="F57">
    <cfRule type="cellIs" dxfId="2" priority="3" operator="equal">
      <formula>"Okay"</formula>
    </cfRule>
  </conditionalFormatting>
  <conditionalFormatting sqref="F57">
    <cfRule type="cellIs" dxfId="1" priority="1" operator="equal">
      <formula>"Please re-consider"</formula>
    </cfRule>
    <cfRule type="cellIs" dxfId="0" priority="2" operator="equal">
      <formula>"Okay"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T499"/>
  <sheetViews>
    <sheetView view="pageBreakPreview" zoomScaleNormal="90" zoomScaleSheetLayoutView="100" workbookViewId="0">
      <selection activeCell="C23" sqref="C23"/>
    </sheetView>
  </sheetViews>
  <sheetFormatPr defaultColWidth="10.33203125" defaultRowHeight="13.8"/>
  <cols>
    <col min="1" max="1" width="1.88671875" style="93" customWidth="1"/>
    <col min="2" max="2" width="18.88671875" style="93" customWidth="1"/>
    <col min="3" max="4" width="13.6640625" style="93" customWidth="1"/>
    <col min="5" max="5" width="15.44140625" style="93" customWidth="1"/>
    <col min="6" max="7" width="13.6640625" style="93" customWidth="1"/>
    <col min="8" max="11" width="13.6640625" style="89" customWidth="1"/>
    <col min="12" max="12" width="12.6640625" style="89" customWidth="1"/>
    <col min="13" max="60" width="13.6640625" style="89" customWidth="1"/>
    <col min="61" max="16384" width="10.33203125" style="89"/>
  </cols>
  <sheetData>
    <row r="1" spans="1:38" s="75" customForma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4"/>
      <c r="M1" s="74"/>
      <c r="AG1" s="76"/>
      <c r="AH1" s="76"/>
      <c r="AI1" s="76"/>
      <c r="AJ1" s="76"/>
      <c r="AK1" s="76"/>
      <c r="AL1" s="76"/>
    </row>
    <row r="2" spans="1:38" s="75" customFormat="1" ht="13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AG2" s="76"/>
      <c r="AH2" s="76"/>
      <c r="AI2" s="76"/>
      <c r="AJ2" s="76"/>
      <c r="AK2" s="76"/>
      <c r="AL2" s="76"/>
    </row>
    <row r="3" spans="1:38" s="75" customFormat="1" ht="13.2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AG3" s="76"/>
      <c r="AH3" s="76"/>
      <c r="AI3" s="76"/>
      <c r="AJ3" s="76"/>
      <c r="AK3" s="76"/>
      <c r="AL3" s="76"/>
    </row>
    <row r="4" spans="1:38" s="75" customFormat="1" ht="13.2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AG4" s="76"/>
      <c r="AH4" s="76"/>
      <c r="AI4" s="76"/>
      <c r="AJ4" s="76"/>
      <c r="AK4" s="76"/>
      <c r="AL4" s="76"/>
    </row>
    <row r="5" spans="1:38" s="75" customFormat="1" ht="13.2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AG5" s="76"/>
      <c r="AH5" s="76"/>
      <c r="AI5" s="76"/>
      <c r="AJ5" s="76"/>
      <c r="AK5" s="76"/>
      <c r="AL5" s="76"/>
    </row>
    <row r="6" spans="1:38" s="75" customFormat="1" ht="15.9" customHeight="1">
      <c r="A6" s="74"/>
      <c r="B6" s="77" t="s">
        <v>263</v>
      </c>
      <c r="C6" s="78"/>
      <c r="D6" s="78"/>
      <c r="E6" s="78"/>
      <c r="F6" s="78"/>
      <c r="G6" s="74"/>
      <c r="H6" s="74"/>
      <c r="I6" s="74"/>
      <c r="J6" s="74"/>
      <c r="K6" s="74"/>
      <c r="L6" s="74"/>
      <c r="M6" s="74"/>
      <c r="AG6" s="76"/>
      <c r="AH6" s="76"/>
      <c r="AI6" s="76"/>
      <c r="AJ6" s="76"/>
      <c r="AK6" s="76"/>
      <c r="AL6" s="76"/>
    </row>
    <row r="7" spans="1:38" s="75" customFormat="1" ht="15.9" customHeight="1">
      <c r="A7" s="74"/>
      <c r="B7" s="77" t="s">
        <v>393</v>
      </c>
      <c r="C7" s="78"/>
      <c r="D7" s="78"/>
      <c r="E7" s="78"/>
      <c r="F7" s="78"/>
      <c r="G7" s="74"/>
      <c r="H7" s="74"/>
      <c r="I7" s="74"/>
      <c r="J7" s="74"/>
      <c r="K7" s="74"/>
      <c r="L7" s="74"/>
      <c r="M7" s="74"/>
      <c r="AG7" s="76"/>
      <c r="AH7" s="76"/>
      <c r="AI7" s="76"/>
      <c r="AJ7" s="76"/>
      <c r="AK7" s="76"/>
      <c r="AL7" s="76"/>
    </row>
    <row r="8" spans="1:38" s="79" customFormat="1" ht="20.25" customHeight="1">
      <c r="B8" s="80"/>
      <c r="D8" s="81"/>
      <c r="E8" s="80"/>
      <c r="F8" s="80"/>
      <c r="G8" s="80"/>
      <c r="H8" s="82"/>
      <c r="I8" s="82"/>
      <c r="J8" s="82"/>
      <c r="K8" s="82"/>
      <c r="L8" s="82"/>
      <c r="M8" s="82"/>
      <c r="N8" s="83"/>
    </row>
    <row r="9" spans="1:38" ht="14.25" customHeight="1">
      <c r="A9" s="84"/>
      <c r="B9" s="85" t="s">
        <v>376</v>
      </c>
      <c r="C9" s="86"/>
      <c r="D9" s="86"/>
      <c r="E9" s="84"/>
      <c r="F9" s="84"/>
      <c r="G9" s="84"/>
      <c r="H9" s="87"/>
      <c r="I9" s="87"/>
      <c r="J9" s="87"/>
      <c r="K9" s="87"/>
      <c r="L9" s="87"/>
      <c r="M9" s="87"/>
      <c r="N9" s="88"/>
    </row>
    <row r="10" spans="1:38" ht="14.25" customHeight="1">
      <c r="A10" s="84"/>
      <c r="B10" s="84"/>
      <c r="C10" s="90"/>
      <c r="D10" s="90"/>
      <c r="E10" s="91"/>
      <c r="F10" s="91"/>
      <c r="G10" s="91"/>
      <c r="H10" s="87"/>
      <c r="I10" s="87"/>
      <c r="J10" s="87"/>
      <c r="K10" s="84"/>
      <c r="L10" s="84"/>
      <c r="M10" s="84"/>
      <c r="N10" s="88"/>
    </row>
    <row r="11" spans="1:38" ht="14.25" customHeight="1">
      <c r="A11" s="84"/>
      <c r="B11" s="84"/>
      <c r="C11" s="92"/>
      <c r="D11" s="91"/>
      <c r="E11" s="84"/>
      <c r="G11" s="91"/>
      <c r="H11" s="87"/>
      <c r="I11" s="87"/>
      <c r="J11" s="87"/>
      <c r="K11" s="84"/>
      <c r="L11" s="84"/>
      <c r="M11" s="87"/>
      <c r="N11" s="88"/>
    </row>
    <row r="12" spans="1:38" ht="14.25" customHeight="1">
      <c r="A12" s="84"/>
      <c r="B12" s="94" t="s">
        <v>264</v>
      </c>
      <c r="C12" s="192">
        <v>5</v>
      </c>
      <c r="D12" s="94" t="s">
        <v>265</v>
      </c>
      <c r="E12" s="84"/>
      <c r="F12" s="84"/>
      <c r="G12" s="91"/>
      <c r="H12" s="87"/>
      <c r="I12" s="87"/>
      <c r="J12" s="87"/>
      <c r="K12" s="84"/>
      <c r="L12" s="84"/>
      <c r="M12" s="87"/>
      <c r="N12" s="88"/>
    </row>
    <row r="13" spans="1:38" ht="14.25" customHeight="1">
      <c r="A13" s="84"/>
      <c r="B13" s="95" t="s">
        <v>266</v>
      </c>
      <c r="C13" s="193">
        <v>12</v>
      </c>
      <c r="D13" s="94" t="s">
        <v>267</v>
      </c>
      <c r="E13" s="84"/>
      <c r="F13" s="84"/>
      <c r="G13" s="91"/>
      <c r="H13" s="96"/>
      <c r="I13" s="92"/>
      <c r="J13" s="92"/>
      <c r="K13" s="84"/>
      <c r="L13" s="84"/>
      <c r="M13" s="87"/>
      <c r="N13" s="88"/>
    </row>
    <row r="14" spans="1:38" ht="14.25" customHeight="1">
      <c r="A14" s="84"/>
      <c r="B14" s="95" t="s">
        <v>268</v>
      </c>
      <c r="C14" s="194">
        <v>4.7</v>
      </c>
      <c r="D14" s="94" t="s">
        <v>269</v>
      </c>
      <c r="E14" s="84"/>
      <c r="F14" s="84"/>
      <c r="G14" s="92"/>
      <c r="H14" s="96"/>
      <c r="I14" s="96"/>
      <c r="J14" s="96"/>
      <c r="K14" s="92"/>
      <c r="L14" s="84"/>
      <c r="M14" s="84"/>
      <c r="N14" s="88"/>
    </row>
    <row r="15" spans="1:38" ht="14.25" customHeight="1">
      <c r="A15" s="84"/>
      <c r="B15" s="97" t="s">
        <v>270</v>
      </c>
      <c r="C15" s="195">
        <v>0.2</v>
      </c>
      <c r="D15" s="98" t="s">
        <v>271</v>
      </c>
      <c r="E15" s="84"/>
      <c r="F15" s="91"/>
      <c r="G15" s="92"/>
      <c r="H15" s="91"/>
      <c r="I15" s="96"/>
      <c r="J15" s="96"/>
      <c r="K15" s="92"/>
      <c r="L15" s="84"/>
      <c r="M15" s="84"/>
      <c r="N15" s="88"/>
    </row>
    <row r="16" spans="1:38" ht="14.25" customHeight="1">
      <c r="A16" s="84"/>
      <c r="B16" s="95" t="s">
        <v>272</v>
      </c>
      <c r="C16" s="194">
        <v>1.2</v>
      </c>
      <c r="D16" s="94" t="s">
        <v>269</v>
      </c>
      <c r="E16" s="84"/>
      <c r="F16" s="84"/>
      <c r="G16" s="91"/>
      <c r="H16" s="91"/>
      <c r="I16" s="91"/>
      <c r="J16" s="91"/>
      <c r="K16" s="91"/>
      <c r="L16" s="91"/>
      <c r="M16" s="84"/>
      <c r="N16" s="88"/>
    </row>
    <row r="17" spans="1:14" ht="14.25" customHeight="1">
      <c r="A17" s="84"/>
      <c r="B17" s="97" t="s">
        <v>270</v>
      </c>
      <c r="C17" s="195">
        <v>0.21</v>
      </c>
      <c r="D17" s="98" t="s">
        <v>271</v>
      </c>
      <c r="E17" s="84"/>
      <c r="F17" s="84"/>
      <c r="G17" s="91"/>
      <c r="H17" s="91"/>
      <c r="I17" s="91"/>
      <c r="J17" s="91"/>
      <c r="K17" s="91"/>
      <c r="L17" s="91"/>
      <c r="M17" s="84"/>
      <c r="N17" s="88"/>
    </row>
    <row r="18" spans="1:14" ht="14.25" customHeight="1">
      <c r="A18" s="84"/>
      <c r="B18" s="99" t="s">
        <v>273</v>
      </c>
      <c r="C18" s="196">
        <v>1.5</v>
      </c>
      <c r="D18" s="98" t="s">
        <v>274</v>
      </c>
      <c r="E18" s="84"/>
      <c r="F18" s="84"/>
      <c r="G18" s="91"/>
      <c r="H18" s="91"/>
      <c r="I18" s="91"/>
      <c r="J18" s="91"/>
      <c r="K18" s="91"/>
      <c r="L18" s="91"/>
      <c r="M18" s="84"/>
      <c r="N18" s="88"/>
    </row>
    <row r="19" spans="1:14" ht="14.25" customHeight="1">
      <c r="A19" s="84"/>
      <c r="B19" s="97" t="s">
        <v>270</v>
      </c>
      <c r="C19" s="195">
        <v>0.2</v>
      </c>
      <c r="D19" s="98" t="s">
        <v>271</v>
      </c>
      <c r="E19" s="91"/>
      <c r="F19" s="92"/>
      <c r="G19" s="91"/>
      <c r="H19" s="91"/>
      <c r="I19" s="91"/>
      <c r="J19" s="91"/>
      <c r="K19" s="91"/>
      <c r="L19" s="91"/>
      <c r="M19" s="84"/>
      <c r="N19" s="88"/>
    </row>
    <row r="20" spans="1:14" ht="14.25" customHeight="1">
      <c r="A20" s="84"/>
      <c r="B20" s="100" t="s">
        <v>275</v>
      </c>
      <c r="C20" s="197">
        <v>3.7</v>
      </c>
      <c r="D20" s="94" t="s">
        <v>276</v>
      </c>
      <c r="E20" s="84"/>
      <c r="F20" s="92"/>
      <c r="G20" s="91"/>
      <c r="H20" s="91"/>
      <c r="I20" s="91"/>
      <c r="J20" s="91"/>
      <c r="K20" s="91"/>
      <c r="L20" s="91"/>
      <c r="M20" s="84"/>
      <c r="N20" s="88"/>
    </row>
    <row r="21" spans="1:14" ht="14.25" customHeight="1">
      <c r="A21" s="84"/>
      <c r="B21" s="101" t="s">
        <v>270</v>
      </c>
      <c r="C21" s="195">
        <v>0.2</v>
      </c>
      <c r="D21" s="94" t="s">
        <v>271</v>
      </c>
      <c r="E21" s="91"/>
      <c r="F21" s="91"/>
      <c r="G21" s="91"/>
      <c r="H21" s="91"/>
      <c r="I21" s="91"/>
      <c r="J21" s="91"/>
      <c r="K21" s="91"/>
      <c r="L21" s="91"/>
      <c r="M21" s="84"/>
      <c r="N21" s="88"/>
    </row>
    <row r="22" spans="1:14" ht="14.25" customHeight="1">
      <c r="A22" s="84"/>
      <c r="B22" s="102" t="s">
        <v>277</v>
      </c>
      <c r="C22" s="198">
        <v>5.0999999999999996</v>
      </c>
      <c r="D22" s="98" t="s">
        <v>278</v>
      </c>
      <c r="E22" s="91"/>
      <c r="F22" s="91"/>
      <c r="G22" s="91"/>
      <c r="H22" s="91"/>
      <c r="I22" s="91"/>
      <c r="J22" s="91"/>
      <c r="K22" s="91"/>
      <c r="L22" s="91"/>
      <c r="M22" s="84"/>
      <c r="N22" s="88"/>
    </row>
    <row r="23" spans="1:14" ht="14.25" customHeight="1">
      <c r="A23" s="84"/>
      <c r="B23" s="103" t="s">
        <v>279</v>
      </c>
      <c r="C23" s="199">
        <v>5</v>
      </c>
      <c r="D23" s="104" t="s">
        <v>276</v>
      </c>
      <c r="E23" s="105"/>
      <c r="F23" s="92"/>
      <c r="G23" s="91"/>
      <c r="H23" s="91"/>
      <c r="I23" s="91"/>
      <c r="J23" s="91"/>
      <c r="K23" s="91"/>
      <c r="L23" s="91"/>
      <c r="M23" s="84"/>
      <c r="N23" s="88"/>
    </row>
    <row r="24" spans="1:14" ht="14.25" customHeight="1">
      <c r="A24" s="84"/>
      <c r="B24" s="84"/>
      <c r="C24" s="92"/>
      <c r="D24" s="91"/>
      <c r="E24" s="105"/>
      <c r="F24" s="92"/>
      <c r="G24" s="91"/>
      <c r="H24" s="91"/>
      <c r="I24" s="91"/>
      <c r="J24" s="91"/>
      <c r="K24" s="91"/>
      <c r="L24" s="91"/>
      <c r="M24" s="84"/>
      <c r="N24" s="88"/>
    </row>
    <row r="25" spans="1:14" ht="14.25" customHeight="1">
      <c r="A25" s="84"/>
      <c r="B25" s="84"/>
      <c r="C25" s="92"/>
      <c r="D25" s="91"/>
      <c r="E25" s="105"/>
      <c r="F25" s="92"/>
      <c r="G25" s="91"/>
      <c r="H25" s="91"/>
      <c r="I25" s="91"/>
      <c r="J25" s="91"/>
      <c r="K25" s="91"/>
      <c r="L25" s="91"/>
    </row>
    <row r="26" spans="1:14" ht="14.25" customHeight="1">
      <c r="A26" s="84"/>
      <c r="B26" s="106" t="s">
        <v>280</v>
      </c>
      <c r="C26" s="92"/>
      <c r="D26" s="91"/>
      <c r="E26" s="105"/>
      <c r="F26" s="91"/>
      <c r="G26" s="91"/>
      <c r="H26" s="91"/>
      <c r="I26" s="91"/>
      <c r="J26" s="91"/>
      <c r="K26" s="91"/>
      <c r="L26" s="91"/>
    </row>
    <row r="27" spans="1:14" ht="14.25" hidden="1" customHeight="1">
      <c r="A27" s="84"/>
      <c r="B27" s="106"/>
      <c r="C27" s="92"/>
      <c r="D27" s="91"/>
      <c r="E27" s="105"/>
      <c r="F27" s="91"/>
      <c r="G27" s="91"/>
      <c r="H27" s="91"/>
      <c r="I27" s="91"/>
      <c r="J27" s="91"/>
      <c r="K27" s="91"/>
      <c r="L27" s="91"/>
    </row>
    <row r="28" spans="1:14" ht="14.25" hidden="1" customHeight="1">
      <c r="A28" s="84"/>
      <c r="B28" s="106"/>
      <c r="C28" s="92"/>
      <c r="D28" s="91"/>
      <c r="E28" s="105"/>
      <c r="F28" s="91"/>
      <c r="G28" s="91"/>
      <c r="H28" s="91"/>
      <c r="I28" s="91"/>
      <c r="J28" s="91"/>
      <c r="K28" s="91"/>
      <c r="L28" s="91"/>
    </row>
    <row r="29" spans="1:14" ht="14.25" hidden="1" customHeight="1">
      <c r="A29" s="84"/>
      <c r="B29" s="106"/>
      <c r="C29" s="92"/>
      <c r="D29" s="91"/>
      <c r="E29" s="105"/>
      <c r="F29" s="91"/>
      <c r="G29" s="91"/>
      <c r="H29" s="91"/>
      <c r="I29" s="91"/>
      <c r="J29" s="91"/>
      <c r="K29" s="91"/>
      <c r="L29" s="91"/>
    </row>
    <row r="30" spans="1:14" ht="14.25" hidden="1" customHeight="1">
      <c r="A30" s="84"/>
      <c r="B30" s="106"/>
      <c r="C30" s="92"/>
      <c r="D30" s="91"/>
      <c r="E30" s="105"/>
      <c r="F30" s="91"/>
      <c r="G30" s="91"/>
      <c r="H30" s="91"/>
      <c r="I30" s="91"/>
      <c r="J30" s="91"/>
      <c r="K30" s="91"/>
      <c r="L30" s="91"/>
    </row>
    <row r="31" spans="1:14" ht="14.25" hidden="1" customHeight="1">
      <c r="A31" s="84"/>
      <c r="B31" s="106"/>
      <c r="C31" s="92"/>
      <c r="D31" s="91"/>
      <c r="E31" s="105"/>
      <c r="F31" s="91"/>
      <c r="G31" s="91"/>
      <c r="H31" s="91"/>
      <c r="I31" s="91"/>
      <c r="J31" s="91"/>
      <c r="K31" s="91"/>
      <c r="L31" s="91"/>
    </row>
    <row r="32" spans="1:14" ht="14.25" hidden="1" customHeight="1">
      <c r="A32" s="84"/>
      <c r="B32" s="106"/>
      <c r="C32" s="92"/>
      <c r="D32" s="91"/>
      <c r="E32" s="105"/>
      <c r="F32" s="91"/>
      <c r="G32" s="91"/>
      <c r="H32" s="91"/>
      <c r="I32" s="91"/>
      <c r="J32" s="91"/>
      <c r="K32" s="91"/>
      <c r="L32" s="91"/>
    </row>
    <row r="33" spans="1:12" ht="14.25" hidden="1" customHeight="1">
      <c r="A33" s="84"/>
      <c r="B33" s="106"/>
      <c r="C33" s="92"/>
      <c r="D33" s="91"/>
      <c r="E33" s="105"/>
      <c r="F33" s="91"/>
      <c r="G33" s="91"/>
      <c r="H33" s="91"/>
      <c r="I33" s="91"/>
      <c r="J33" s="91"/>
      <c r="K33" s="91"/>
      <c r="L33" s="91"/>
    </row>
    <row r="34" spans="1:12" ht="14.25" hidden="1" customHeight="1">
      <c r="A34" s="84"/>
      <c r="B34" s="106"/>
      <c r="C34" s="92"/>
      <c r="D34" s="91"/>
      <c r="E34" s="105"/>
      <c r="F34" s="91"/>
      <c r="G34" s="91"/>
      <c r="H34" s="91"/>
      <c r="I34" s="91"/>
      <c r="J34" s="91"/>
      <c r="K34" s="91"/>
      <c r="L34" s="91"/>
    </row>
    <row r="35" spans="1:12" ht="14.25" hidden="1" customHeight="1">
      <c r="A35" s="84"/>
      <c r="B35" s="106"/>
      <c r="C35" s="92"/>
      <c r="D35" s="91"/>
      <c r="E35" s="105"/>
      <c r="F35" s="91"/>
      <c r="G35" s="91"/>
      <c r="H35" s="91"/>
      <c r="I35" s="91"/>
      <c r="J35" s="91"/>
      <c r="K35" s="91"/>
      <c r="L35" s="91"/>
    </row>
    <row r="36" spans="1:12" ht="14.25" hidden="1" customHeight="1">
      <c r="A36" s="84"/>
      <c r="B36" s="106"/>
      <c r="C36" s="92"/>
      <c r="D36" s="91"/>
      <c r="E36" s="105"/>
      <c r="F36" s="91"/>
      <c r="G36" s="91"/>
      <c r="H36" s="91"/>
      <c r="I36" s="91"/>
      <c r="J36" s="91"/>
      <c r="K36" s="91"/>
      <c r="L36" s="91"/>
    </row>
    <row r="37" spans="1:12" ht="14.25" hidden="1" customHeight="1">
      <c r="A37" s="84"/>
      <c r="B37" s="106"/>
      <c r="C37" s="92"/>
      <c r="D37" s="91"/>
      <c r="E37" s="105"/>
      <c r="F37" s="91"/>
      <c r="G37" s="91"/>
      <c r="H37" s="91"/>
      <c r="I37" s="91"/>
      <c r="J37" s="91"/>
      <c r="K37" s="91"/>
      <c r="L37" s="91"/>
    </row>
    <row r="38" spans="1:12" ht="14.25" hidden="1" customHeight="1">
      <c r="A38" s="84"/>
      <c r="B38" s="106"/>
      <c r="C38" s="92"/>
      <c r="D38" s="91"/>
      <c r="E38" s="105"/>
      <c r="F38" s="91"/>
      <c r="G38" s="91"/>
      <c r="H38" s="91"/>
      <c r="I38" s="91"/>
      <c r="J38" s="91"/>
      <c r="K38" s="91"/>
      <c r="L38" s="91"/>
    </row>
    <row r="39" spans="1:12" ht="14.25" hidden="1" customHeight="1">
      <c r="A39" s="84"/>
      <c r="B39" s="106"/>
      <c r="C39" s="92"/>
      <c r="D39" s="91"/>
      <c r="E39" s="105"/>
      <c r="F39" s="91"/>
      <c r="G39" s="91"/>
      <c r="H39" s="91"/>
      <c r="I39" s="91"/>
      <c r="J39" s="91"/>
      <c r="K39" s="91"/>
      <c r="L39" s="91"/>
    </row>
    <row r="40" spans="1:12" ht="14.25" hidden="1" customHeight="1">
      <c r="A40" s="84"/>
      <c r="B40" s="106"/>
      <c r="C40" s="92"/>
      <c r="D40" s="91"/>
      <c r="E40" s="105"/>
      <c r="F40" s="91"/>
      <c r="G40" s="91"/>
      <c r="H40" s="91"/>
      <c r="I40" s="91"/>
      <c r="J40" s="91"/>
      <c r="K40" s="91"/>
      <c r="L40" s="91"/>
    </row>
    <row r="41" spans="1:12" ht="14.25" hidden="1" customHeight="1">
      <c r="A41" s="84"/>
      <c r="B41" s="106"/>
      <c r="C41" s="92"/>
      <c r="D41" s="91"/>
      <c r="E41" s="105"/>
      <c r="F41" s="91"/>
      <c r="G41" s="91"/>
      <c r="H41" s="91"/>
      <c r="I41" s="91"/>
      <c r="J41" s="91"/>
      <c r="K41" s="91"/>
      <c r="L41" s="91"/>
    </row>
    <row r="42" spans="1:12" ht="14.25" hidden="1" customHeight="1">
      <c r="A42" s="84"/>
      <c r="B42" s="106"/>
      <c r="C42" s="92"/>
      <c r="D42" s="91"/>
      <c r="E42" s="105"/>
      <c r="F42" s="91"/>
      <c r="G42" s="91"/>
      <c r="H42" s="91"/>
      <c r="I42" s="91"/>
      <c r="J42" s="91"/>
      <c r="K42" s="91"/>
      <c r="L42" s="91"/>
    </row>
    <row r="43" spans="1:12" ht="14.25" hidden="1" customHeight="1">
      <c r="A43" s="84"/>
      <c r="B43" s="106"/>
      <c r="C43" s="92"/>
      <c r="D43" s="91"/>
      <c r="E43" s="105"/>
      <c r="F43" s="91"/>
      <c r="G43" s="91"/>
      <c r="H43" s="91"/>
      <c r="I43" s="91"/>
      <c r="J43" s="91"/>
      <c r="K43" s="91"/>
      <c r="L43" s="91"/>
    </row>
    <row r="44" spans="1:12" ht="14.25" hidden="1" customHeight="1">
      <c r="A44" s="84"/>
      <c r="B44" s="106"/>
      <c r="C44" s="92"/>
      <c r="D44" s="91"/>
      <c r="E44" s="105"/>
      <c r="F44" s="91"/>
      <c r="G44" s="91"/>
      <c r="H44" s="91"/>
      <c r="I44" s="91"/>
      <c r="J44" s="91"/>
      <c r="K44" s="91"/>
      <c r="L44" s="91"/>
    </row>
    <row r="45" spans="1:12" ht="14.25" hidden="1" customHeight="1">
      <c r="A45" s="84"/>
      <c r="B45" s="106"/>
      <c r="C45" s="92"/>
      <c r="D45" s="91"/>
      <c r="E45" s="105"/>
      <c r="F45" s="91"/>
      <c r="G45" s="91"/>
      <c r="H45" s="91"/>
      <c r="I45" s="91"/>
      <c r="J45" s="91"/>
      <c r="K45" s="91"/>
      <c r="L45" s="91"/>
    </row>
    <row r="46" spans="1:12" ht="14.25" hidden="1" customHeight="1">
      <c r="A46" s="84"/>
      <c r="B46" s="106"/>
      <c r="C46" s="92"/>
      <c r="D46" s="91"/>
      <c r="E46" s="105"/>
      <c r="F46" s="91"/>
      <c r="G46" s="91"/>
      <c r="H46" s="91"/>
      <c r="I46" s="91"/>
      <c r="J46" s="91"/>
      <c r="K46" s="91"/>
      <c r="L46" s="91"/>
    </row>
    <row r="47" spans="1:12" ht="14.25" hidden="1" customHeight="1">
      <c r="A47" s="84"/>
      <c r="B47" s="106"/>
      <c r="C47" s="92"/>
      <c r="D47" s="91"/>
      <c r="E47" s="105"/>
      <c r="F47" s="91"/>
      <c r="G47" s="91"/>
      <c r="H47" s="91"/>
      <c r="I47" s="91"/>
      <c r="J47" s="91"/>
      <c r="K47" s="91"/>
      <c r="L47" s="91"/>
    </row>
    <row r="48" spans="1:12" ht="14.25" hidden="1" customHeight="1">
      <c r="A48" s="84"/>
      <c r="B48" s="106"/>
      <c r="C48" s="92"/>
      <c r="D48" s="91"/>
      <c r="E48" s="105"/>
      <c r="F48" s="91"/>
      <c r="G48" s="91"/>
      <c r="H48" s="91"/>
      <c r="I48" s="91"/>
      <c r="J48" s="91"/>
      <c r="K48" s="91"/>
      <c r="L48" s="91"/>
    </row>
    <row r="49" spans="1:12" ht="14.25" hidden="1" customHeight="1">
      <c r="A49" s="84"/>
      <c r="B49" s="106"/>
      <c r="C49" s="92"/>
      <c r="D49" s="91"/>
      <c r="E49" s="105"/>
      <c r="F49" s="91"/>
      <c r="G49" s="91"/>
      <c r="H49" s="91"/>
      <c r="I49" s="91"/>
      <c r="J49" s="91"/>
      <c r="K49" s="91"/>
      <c r="L49" s="91"/>
    </row>
    <row r="50" spans="1:12" ht="14.25" hidden="1" customHeight="1">
      <c r="A50" s="84"/>
      <c r="B50" s="106"/>
      <c r="C50" s="92"/>
      <c r="D50" s="91"/>
      <c r="E50" s="105"/>
      <c r="F50" s="91"/>
      <c r="G50" s="91"/>
      <c r="H50" s="91"/>
      <c r="I50" s="91"/>
      <c r="J50" s="91"/>
      <c r="K50" s="91"/>
      <c r="L50" s="91"/>
    </row>
    <row r="51" spans="1:12" ht="14.25" hidden="1" customHeight="1">
      <c r="A51" s="84"/>
      <c r="B51" s="106"/>
      <c r="C51" s="92"/>
      <c r="D51" s="91"/>
      <c r="E51" s="105"/>
      <c r="F51" s="91"/>
      <c r="G51" s="91"/>
      <c r="H51" s="91"/>
      <c r="I51" s="91"/>
      <c r="J51" s="91"/>
      <c r="K51" s="91"/>
      <c r="L51" s="91"/>
    </row>
    <row r="52" spans="1:12" ht="14.25" hidden="1" customHeight="1">
      <c r="A52" s="84"/>
      <c r="B52" s="106"/>
      <c r="C52" s="92"/>
      <c r="D52" s="91"/>
      <c r="E52" s="105"/>
      <c r="F52" s="91"/>
      <c r="G52" s="91"/>
      <c r="H52" s="91"/>
      <c r="I52" s="91"/>
      <c r="J52" s="91"/>
      <c r="K52" s="91"/>
      <c r="L52" s="91"/>
    </row>
    <row r="53" spans="1:12" ht="14.25" hidden="1" customHeight="1">
      <c r="A53" s="84"/>
      <c r="B53" s="106"/>
      <c r="C53" s="92"/>
      <c r="D53" s="91"/>
      <c r="E53" s="105"/>
      <c r="F53" s="91"/>
      <c r="G53" s="91"/>
      <c r="H53" s="91"/>
      <c r="I53" s="91"/>
      <c r="J53" s="91"/>
      <c r="K53" s="91"/>
      <c r="L53" s="91"/>
    </row>
    <row r="54" spans="1:12" ht="14.25" hidden="1" customHeight="1">
      <c r="A54" s="84"/>
      <c r="B54" s="106"/>
      <c r="C54" s="92"/>
      <c r="D54" s="91"/>
      <c r="E54" s="105"/>
      <c r="F54" s="91"/>
      <c r="G54" s="91"/>
      <c r="H54" s="91"/>
      <c r="I54" s="91"/>
      <c r="J54" s="91"/>
      <c r="K54" s="91"/>
      <c r="L54" s="91"/>
    </row>
    <row r="55" spans="1:12" ht="14.25" hidden="1" customHeight="1">
      <c r="A55" s="84"/>
      <c r="B55" s="106"/>
      <c r="C55" s="92"/>
      <c r="D55" s="91"/>
      <c r="E55" s="105"/>
      <c r="F55" s="91"/>
      <c r="G55" s="91"/>
      <c r="H55" s="91"/>
      <c r="I55" s="91"/>
      <c r="J55" s="91"/>
      <c r="K55" s="91"/>
      <c r="L55" s="91"/>
    </row>
    <row r="56" spans="1:12" ht="14.25" hidden="1" customHeight="1">
      <c r="A56" s="84"/>
      <c r="B56" s="106"/>
      <c r="C56" s="92"/>
      <c r="D56" s="91"/>
      <c r="E56" s="105"/>
      <c r="F56" s="91"/>
      <c r="G56" s="91"/>
      <c r="H56" s="91"/>
      <c r="I56" s="91"/>
      <c r="J56" s="91"/>
      <c r="K56" s="91"/>
      <c r="L56" s="91"/>
    </row>
    <row r="57" spans="1:12" ht="14.25" hidden="1" customHeight="1">
      <c r="A57" s="84"/>
      <c r="B57" s="106"/>
      <c r="C57" s="92"/>
      <c r="D57" s="91"/>
      <c r="E57" s="105"/>
      <c r="F57" s="91"/>
      <c r="G57" s="91"/>
      <c r="H57" s="91"/>
      <c r="I57" s="91"/>
      <c r="J57" s="91"/>
      <c r="K57" s="91"/>
      <c r="L57" s="91"/>
    </row>
    <row r="58" spans="1:12" ht="14.25" hidden="1" customHeight="1">
      <c r="A58" s="84"/>
      <c r="B58" s="106"/>
      <c r="C58" s="92"/>
      <c r="D58" s="91"/>
      <c r="E58" s="105"/>
      <c r="F58" s="91"/>
      <c r="G58" s="91"/>
      <c r="H58" s="91"/>
      <c r="I58" s="91"/>
      <c r="J58" s="91"/>
      <c r="K58" s="91"/>
      <c r="L58" s="91"/>
    </row>
    <row r="59" spans="1:12" ht="14.25" hidden="1" customHeight="1">
      <c r="A59" s="84"/>
      <c r="B59" s="106"/>
      <c r="C59" s="92"/>
      <c r="D59" s="91"/>
      <c r="E59" s="105"/>
      <c r="F59" s="91"/>
      <c r="G59" s="91"/>
      <c r="H59" s="91"/>
      <c r="I59" s="91"/>
      <c r="J59" s="91"/>
      <c r="K59" s="91"/>
      <c r="L59" s="91"/>
    </row>
    <row r="60" spans="1:12" ht="14.25" hidden="1" customHeight="1">
      <c r="A60" s="84"/>
      <c r="B60" s="106"/>
      <c r="C60" s="92"/>
      <c r="D60" s="91"/>
      <c r="E60" s="105"/>
      <c r="F60" s="91"/>
      <c r="G60" s="91"/>
      <c r="H60" s="91"/>
      <c r="I60" s="91"/>
      <c r="J60" s="91"/>
      <c r="K60" s="91"/>
      <c r="L60" s="91"/>
    </row>
    <row r="61" spans="1:12" ht="14.25" hidden="1" customHeight="1">
      <c r="A61" s="84"/>
      <c r="B61" s="106"/>
      <c r="C61" s="92"/>
      <c r="D61" s="91"/>
      <c r="E61" s="105"/>
      <c r="F61" s="91"/>
      <c r="G61" s="91"/>
      <c r="H61" s="91"/>
      <c r="I61" s="91"/>
      <c r="K61" s="91"/>
      <c r="L61" s="91"/>
    </row>
    <row r="62" spans="1:12" ht="14.25" hidden="1" customHeight="1">
      <c r="A62" s="84"/>
      <c r="B62" s="106"/>
      <c r="C62" s="92"/>
      <c r="D62" s="91"/>
      <c r="E62" s="105"/>
      <c r="F62" s="91"/>
      <c r="G62" s="91"/>
      <c r="H62" s="91"/>
      <c r="I62" s="91"/>
      <c r="K62" s="91"/>
      <c r="L62" s="91"/>
    </row>
    <row r="63" spans="1:12" ht="14.25" hidden="1" customHeight="1">
      <c r="A63" s="84"/>
      <c r="B63" s="106"/>
      <c r="C63" s="92"/>
      <c r="D63" s="91"/>
      <c r="E63" s="105"/>
      <c r="F63" s="91"/>
      <c r="G63" s="91"/>
      <c r="H63" s="91"/>
      <c r="I63" s="91"/>
      <c r="K63" s="91"/>
      <c r="L63" s="91"/>
    </row>
    <row r="64" spans="1:12" ht="14.25" hidden="1" customHeight="1">
      <c r="A64" s="84"/>
      <c r="B64" s="106"/>
      <c r="C64" s="92"/>
      <c r="D64" s="91"/>
      <c r="E64" s="105"/>
      <c r="F64" s="91"/>
      <c r="G64" s="91"/>
      <c r="H64" s="91"/>
      <c r="I64" s="91"/>
      <c r="K64" s="91"/>
      <c r="L64" s="91"/>
    </row>
    <row r="65" spans="1:27" ht="14.25" hidden="1" customHeight="1">
      <c r="A65" s="84"/>
      <c r="B65" s="106"/>
      <c r="C65" s="92"/>
      <c r="D65" s="91"/>
      <c r="E65" s="105"/>
      <c r="F65" s="91"/>
      <c r="G65" s="91"/>
      <c r="H65" s="91"/>
      <c r="I65" s="91"/>
      <c r="K65" s="91"/>
      <c r="L65" s="91"/>
    </row>
    <row r="66" spans="1:27" ht="14.25" hidden="1" customHeight="1">
      <c r="A66" s="84"/>
      <c r="B66" s="106"/>
      <c r="C66" s="92"/>
      <c r="D66" s="91"/>
      <c r="E66" s="105"/>
      <c r="F66" s="91"/>
      <c r="G66" s="91"/>
      <c r="H66" s="91"/>
      <c r="I66" s="91"/>
      <c r="J66" s="91"/>
      <c r="K66" s="91"/>
      <c r="L66" s="91"/>
    </row>
    <row r="67" spans="1:27" ht="14.25" hidden="1" customHeight="1">
      <c r="A67" s="84"/>
      <c r="B67" s="106"/>
      <c r="C67" s="92"/>
      <c r="D67" s="91"/>
      <c r="E67" s="105"/>
      <c r="F67" s="91"/>
      <c r="G67" s="91"/>
      <c r="H67" s="91"/>
      <c r="I67" s="91"/>
      <c r="J67" s="91"/>
      <c r="K67" s="91"/>
      <c r="L67" s="91"/>
    </row>
    <row r="68" spans="1:27" ht="14.25" hidden="1" customHeight="1">
      <c r="A68" s="84"/>
      <c r="B68" s="106"/>
      <c r="C68" s="92"/>
      <c r="D68" s="91"/>
      <c r="E68" s="105"/>
      <c r="F68" s="91"/>
      <c r="G68" s="91"/>
      <c r="H68" s="91"/>
      <c r="I68" s="91"/>
      <c r="J68" s="91"/>
      <c r="K68" s="91"/>
      <c r="L68" s="91"/>
    </row>
    <row r="69" spans="1:27" ht="14.25" hidden="1" customHeight="1">
      <c r="A69" s="84"/>
      <c r="B69" s="106"/>
      <c r="C69" s="92"/>
      <c r="D69" s="91"/>
      <c r="E69" s="105"/>
      <c r="F69" s="91"/>
      <c r="G69" s="91"/>
      <c r="H69" s="91"/>
      <c r="I69" s="91"/>
      <c r="J69" s="91"/>
      <c r="K69" s="91"/>
      <c r="L69" s="91"/>
    </row>
    <row r="70" spans="1:27" ht="14.25" hidden="1" customHeight="1">
      <c r="A70" s="84"/>
      <c r="B70" s="106"/>
      <c r="C70" s="92"/>
      <c r="D70" s="91"/>
      <c r="E70" s="105"/>
      <c r="F70" s="91"/>
      <c r="G70" s="91"/>
      <c r="H70" s="91"/>
    </row>
    <row r="71" spans="1:27" ht="14.25" hidden="1" customHeight="1">
      <c r="A71" s="84"/>
      <c r="B71" s="106"/>
      <c r="C71" s="92"/>
      <c r="D71" s="91"/>
      <c r="E71" s="105"/>
      <c r="F71" s="91"/>
      <c r="G71" s="91"/>
      <c r="H71" s="91"/>
    </row>
    <row r="72" spans="1:27" ht="14.25" hidden="1" customHeight="1">
      <c r="A72" s="84"/>
      <c r="B72" s="106"/>
      <c r="C72" s="92"/>
      <c r="D72" s="91"/>
      <c r="E72" s="105"/>
      <c r="F72" s="91"/>
      <c r="G72" s="91"/>
      <c r="H72" s="91"/>
    </row>
    <row r="73" spans="1:27" ht="14.25" hidden="1" customHeight="1">
      <c r="A73" s="84"/>
      <c r="B73" s="106"/>
      <c r="C73" s="92"/>
      <c r="D73" s="91"/>
      <c r="E73" s="105"/>
      <c r="F73" s="91"/>
      <c r="G73" s="91"/>
      <c r="H73" s="91"/>
    </row>
    <row r="74" spans="1:27" ht="14.25" hidden="1" customHeight="1">
      <c r="A74" s="84"/>
      <c r="B74" s="106"/>
      <c r="C74" s="92"/>
      <c r="D74" s="91"/>
      <c r="E74" s="105"/>
      <c r="F74" s="91"/>
      <c r="G74" s="91"/>
      <c r="H74" s="91"/>
      <c r="I74" s="91"/>
      <c r="J74" s="91"/>
      <c r="K74" s="91"/>
      <c r="L74" s="91"/>
    </row>
    <row r="75" spans="1:27" ht="14.25" hidden="1" customHeight="1">
      <c r="A75" s="84"/>
      <c r="B75" s="106"/>
      <c r="C75" s="92"/>
      <c r="D75" s="91"/>
      <c r="E75" s="105"/>
      <c r="F75" s="91"/>
      <c r="G75" s="91"/>
      <c r="H75" s="91"/>
      <c r="I75" s="91"/>
      <c r="J75" s="91"/>
      <c r="K75" s="91"/>
      <c r="L75" s="91"/>
    </row>
    <row r="76" spans="1:27" ht="14.25" hidden="1" customHeight="1">
      <c r="A76" s="84"/>
      <c r="B76" s="106"/>
      <c r="C76" s="92"/>
      <c r="D76" s="91"/>
      <c r="E76" s="105"/>
      <c r="F76" s="91"/>
      <c r="G76" s="91"/>
      <c r="H76" s="91"/>
      <c r="I76" s="91"/>
      <c r="J76" s="91"/>
      <c r="K76" s="91"/>
      <c r="L76" s="91"/>
    </row>
    <row r="77" spans="1:27" ht="14.25" hidden="1" customHeight="1">
      <c r="A77" s="84"/>
      <c r="B77" s="106"/>
      <c r="C77" s="92"/>
      <c r="D77" s="91"/>
      <c r="E77" s="105"/>
      <c r="F77" s="91"/>
      <c r="G77" s="91"/>
      <c r="H77" s="91"/>
      <c r="I77" s="91"/>
      <c r="J77" s="91"/>
      <c r="K77" s="91"/>
      <c r="L77" s="91"/>
    </row>
    <row r="78" spans="1:27" ht="14.25" hidden="1" customHeight="1" thickBot="1">
      <c r="A78" s="84"/>
      <c r="B78" s="84"/>
      <c r="H78" s="93"/>
      <c r="J78" s="107"/>
      <c r="K78" s="107"/>
      <c r="L78" s="92"/>
      <c r="M78" s="92"/>
      <c r="N78" s="92"/>
      <c r="O78" s="92"/>
      <c r="P78" s="108"/>
      <c r="Q78" s="108"/>
      <c r="R78" s="107"/>
      <c r="S78" s="93"/>
    </row>
    <row r="79" spans="1:27" s="93" customFormat="1" ht="14.25" hidden="1" customHeight="1" thickBot="1">
      <c r="A79" s="84"/>
      <c r="B79" s="109" t="s">
        <v>281</v>
      </c>
      <c r="C79" s="110"/>
      <c r="D79" s="110"/>
      <c r="E79" s="110"/>
      <c r="F79" s="110"/>
      <c r="G79" s="110"/>
      <c r="H79" s="111" t="e">
        <f>#REF!</f>
        <v>#REF!</v>
      </c>
      <c r="I79" s="112" t="e">
        <f t="shared" ref="I79:S82" si="0">H79</f>
        <v>#REF!</v>
      </c>
      <c r="J79" s="112" t="e">
        <f>I79</f>
        <v>#REF!</v>
      </c>
      <c r="K79" s="113" t="e">
        <f t="shared" si="0"/>
        <v>#REF!</v>
      </c>
      <c r="L79" s="114">
        <v>300</v>
      </c>
      <c r="M79" s="115">
        <f>L79*(1+0.2)</f>
        <v>360</v>
      </c>
      <c r="N79" s="115">
        <v>300</v>
      </c>
      <c r="O79" s="115">
        <f>N79*(1+0.2)</f>
        <v>360</v>
      </c>
      <c r="P79" s="114">
        <v>400</v>
      </c>
      <c r="Q79" s="115">
        <f>P79*(1+0.2)</f>
        <v>480</v>
      </c>
      <c r="R79" s="114">
        <v>400</v>
      </c>
      <c r="S79" s="115">
        <f>R79*(1+0.2)</f>
        <v>480</v>
      </c>
      <c r="U79" s="111" t="s">
        <v>282</v>
      </c>
      <c r="V79" s="111" t="s">
        <v>283</v>
      </c>
      <c r="W79" s="111" t="s">
        <v>284</v>
      </c>
      <c r="X79" s="111" t="s">
        <v>285</v>
      </c>
      <c r="Y79" s="111" t="s">
        <v>286</v>
      </c>
      <c r="AA79" s="116" t="s">
        <v>287</v>
      </c>
    </row>
    <row r="80" spans="1:27" s="93" customFormat="1" ht="14.25" hidden="1" customHeight="1" thickBot="1">
      <c r="A80" s="84"/>
      <c r="B80" s="117" t="s">
        <v>288</v>
      </c>
      <c r="C80" s="116"/>
      <c r="D80" s="116"/>
      <c r="E80" s="116"/>
      <c r="F80" s="116"/>
      <c r="G80" s="116"/>
      <c r="H80" s="118">
        <v>300</v>
      </c>
      <c r="I80" s="118">
        <f t="shared" si="0"/>
        <v>300</v>
      </c>
      <c r="J80" s="118">
        <f>I80</f>
        <v>300</v>
      </c>
      <c r="K80" s="119">
        <f t="shared" si="0"/>
        <v>300</v>
      </c>
      <c r="L80" s="120">
        <v>370</v>
      </c>
      <c r="M80" s="121">
        <v>500</v>
      </c>
      <c r="N80" s="122">
        <v>370</v>
      </c>
      <c r="O80" s="122">
        <v>500</v>
      </c>
      <c r="P80" s="120">
        <v>370</v>
      </c>
      <c r="Q80" s="121">
        <v>500</v>
      </c>
      <c r="R80" s="213">
        <v>300</v>
      </c>
      <c r="S80" s="214">
        <v>400</v>
      </c>
      <c r="U80" s="123">
        <v>0.65</v>
      </c>
      <c r="V80" s="124">
        <f>$C$12*U80</f>
        <v>3.25</v>
      </c>
      <c r="W80" s="124">
        <v>4.0999999999999996</v>
      </c>
      <c r="X80" s="124">
        <v>0.35</v>
      </c>
      <c r="Y80" s="124">
        <f>W80-X82</f>
        <v>3.6599999999999997</v>
      </c>
      <c r="AA80" s="116">
        <v>22</v>
      </c>
    </row>
    <row r="81" spans="1:27" s="93" customFormat="1" ht="14.25" hidden="1" customHeight="1">
      <c r="A81" s="84"/>
      <c r="B81" s="94" t="s">
        <v>289</v>
      </c>
      <c r="C81" s="116"/>
      <c r="D81" s="116"/>
      <c r="E81" s="116"/>
      <c r="F81" s="116"/>
      <c r="G81" s="116"/>
      <c r="H81" s="118">
        <v>160</v>
      </c>
      <c r="I81" s="118">
        <f t="shared" si="0"/>
        <v>160</v>
      </c>
      <c r="J81" s="118">
        <f t="shared" si="0"/>
        <v>160</v>
      </c>
      <c r="K81" s="119">
        <f t="shared" si="0"/>
        <v>160</v>
      </c>
      <c r="L81" s="125">
        <v>160</v>
      </c>
      <c r="M81" s="126">
        <f t="shared" si="0"/>
        <v>160</v>
      </c>
      <c r="N81" s="122">
        <f t="shared" si="0"/>
        <v>160</v>
      </c>
      <c r="O81" s="122">
        <f t="shared" si="0"/>
        <v>160</v>
      </c>
      <c r="P81" s="125">
        <f t="shared" si="0"/>
        <v>160</v>
      </c>
      <c r="Q81" s="126">
        <f t="shared" si="0"/>
        <v>160</v>
      </c>
      <c r="R81" s="125">
        <f t="shared" si="0"/>
        <v>160</v>
      </c>
      <c r="S81" s="126">
        <f t="shared" si="0"/>
        <v>160</v>
      </c>
      <c r="U81" s="123">
        <v>0.7</v>
      </c>
      <c r="V81" s="124">
        <f>$C$12*U81</f>
        <v>3.5</v>
      </c>
      <c r="W81" s="127">
        <v>4.2</v>
      </c>
      <c r="X81" s="124">
        <v>0.4</v>
      </c>
      <c r="Y81" s="127">
        <f>W81-X81</f>
        <v>3.8000000000000003</v>
      </c>
      <c r="AA81" s="116">
        <v>22</v>
      </c>
    </row>
    <row r="82" spans="1:27" s="93" customFormat="1" ht="14.25" hidden="1" customHeight="1">
      <c r="A82" s="84"/>
      <c r="B82" s="94" t="s">
        <v>290</v>
      </c>
      <c r="C82" s="116"/>
      <c r="D82" s="116"/>
      <c r="E82" s="116"/>
      <c r="F82" s="116"/>
      <c r="G82" s="116"/>
      <c r="H82" s="118">
        <v>32</v>
      </c>
      <c r="I82" s="118">
        <f t="shared" si="0"/>
        <v>32</v>
      </c>
      <c r="J82" s="118">
        <f t="shared" si="0"/>
        <v>32</v>
      </c>
      <c r="K82" s="119">
        <f t="shared" si="0"/>
        <v>32</v>
      </c>
      <c r="L82" s="128">
        <v>32</v>
      </c>
      <c r="M82" s="129">
        <v>70</v>
      </c>
      <c r="N82" s="122">
        <f>H82</f>
        <v>32</v>
      </c>
      <c r="O82" s="122">
        <v>70</v>
      </c>
      <c r="P82" s="128">
        <v>32</v>
      </c>
      <c r="Q82" s="129">
        <v>70</v>
      </c>
      <c r="R82" s="128">
        <v>32</v>
      </c>
      <c r="S82" s="129">
        <v>70</v>
      </c>
      <c r="U82" s="123">
        <v>0.73</v>
      </c>
      <c r="V82" s="124">
        <f>$C$12*U82</f>
        <v>3.65</v>
      </c>
      <c r="W82" s="127">
        <v>4.3</v>
      </c>
      <c r="X82" s="124">
        <v>0.44</v>
      </c>
      <c r="Y82" s="127">
        <f>W82-X80</f>
        <v>3.9499999999999997</v>
      </c>
      <c r="AA82" s="116">
        <v>16</v>
      </c>
    </row>
    <row r="83" spans="1:27" s="93" customFormat="1" ht="14.25" hidden="1" customHeight="1">
      <c r="A83" s="84"/>
      <c r="B83" s="130" t="s">
        <v>291</v>
      </c>
      <c r="C83" s="131"/>
      <c r="D83" s="131"/>
      <c r="E83" s="131"/>
      <c r="F83" s="131"/>
      <c r="G83" s="131"/>
      <c r="H83" s="111" t="e">
        <f>10^6/H79*H84</f>
        <v>#REF!</v>
      </c>
      <c r="I83" s="111" t="e">
        <f t="shared" ref="I83:O83" si="1">10^6/I79*I84</f>
        <v>#REF!</v>
      </c>
      <c r="J83" s="111" t="e">
        <f t="shared" si="1"/>
        <v>#REF!</v>
      </c>
      <c r="K83" s="132" t="e">
        <f t="shared" si="1"/>
        <v>#REF!</v>
      </c>
      <c r="L83" s="133">
        <f>10^6/L79*L84</f>
        <v>10000</v>
      </c>
      <c r="M83" s="134">
        <f>10^6/M79*M84</f>
        <v>8333.3333333333339</v>
      </c>
      <c r="N83" s="135">
        <f t="shared" si="1"/>
        <v>3333.3333333333335</v>
      </c>
      <c r="O83" s="135">
        <f t="shared" si="1"/>
        <v>2777.7777777777778</v>
      </c>
      <c r="P83" s="133">
        <f>10^6/P79*P84</f>
        <v>7500</v>
      </c>
      <c r="Q83" s="134">
        <f>10^6/Q79*Q84</f>
        <v>6250</v>
      </c>
      <c r="R83" s="133">
        <f>10^6/R79*R84</f>
        <v>7500</v>
      </c>
      <c r="S83" s="134">
        <f>10^6/S79*S84</f>
        <v>6250</v>
      </c>
      <c r="X83" s="107"/>
      <c r="Y83" s="107"/>
      <c r="AA83" s="116">
        <f>AA80*AA81*AA82/(AA80*AA81+AA80*AA82+AA81*AA82)</f>
        <v>6.5185185185185182</v>
      </c>
    </row>
    <row r="84" spans="1:27" s="93" customFormat="1" ht="14.25" hidden="1" customHeight="1">
      <c r="A84" s="84"/>
      <c r="B84" s="136" t="s">
        <v>292</v>
      </c>
      <c r="C84" s="137"/>
      <c r="D84" s="137"/>
      <c r="E84" s="137"/>
      <c r="F84" s="137"/>
      <c r="G84" s="137"/>
      <c r="H84" s="111">
        <v>1</v>
      </c>
      <c r="I84" s="112">
        <v>2</v>
      </c>
      <c r="J84" s="112">
        <v>3</v>
      </c>
      <c r="K84" s="113">
        <v>3</v>
      </c>
      <c r="L84" s="138">
        <v>3</v>
      </c>
      <c r="M84" s="139">
        <v>3</v>
      </c>
      <c r="N84" s="115">
        <v>1</v>
      </c>
      <c r="O84" s="115">
        <v>1</v>
      </c>
      <c r="P84" s="138">
        <v>3</v>
      </c>
      <c r="Q84" s="139">
        <v>3</v>
      </c>
      <c r="R84" s="138">
        <v>3</v>
      </c>
      <c r="S84" s="139">
        <v>3</v>
      </c>
      <c r="T84" s="93">
        <f>IF(T85&gt;T91/2,1,3)</f>
        <v>3</v>
      </c>
      <c r="V84" s="140"/>
      <c r="W84" s="107"/>
      <c r="X84" s="107"/>
      <c r="Y84" s="107"/>
    </row>
    <row r="85" spans="1:27" s="93" customFormat="1" ht="14.25" hidden="1" customHeight="1">
      <c r="A85" s="84"/>
      <c r="B85" s="94" t="s">
        <v>293</v>
      </c>
      <c r="C85" s="116"/>
      <c r="D85" s="116"/>
      <c r="E85" s="116"/>
      <c r="F85" s="116"/>
      <c r="G85" s="116"/>
      <c r="H85" s="118">
        <f>C13</f>
        <v>12</v>
      </c>
      <c r="I85" s="118">
        <f t="shared" ref="I85:K88" si="2">H85</f>
        <v>12</v>
      </c>
      <c r="J85" s="118">
        <f t="shared" si="2"/>
        <v>12</v>
      </c>
      <c r="K85" s="119">
        <f t="shared" si="2"/>
        <v>12</v>
      </c>
      <c r="L85" s="141">
        <f t="shared" ref="L85:T85" si="3">$C$13</f>
        <v>12</v>
      </c>
      <c r="M85" s="141">
        <f t="shared" si="3"/>
        <v>12</v>
      </c>
      <c r="N85" s="141">
        <f t="shared" si="3"/>
        <v>12</v>
      </c>
      <c r="O85" s="141">
        <f t="shared" si="3"/>
        <v>12</v>
      </c>
      <c r="P85" s="141">
        <f t="shared" si="3"/>
        <v>12</v>
      </c>
      <c r="Q85" s="141">
        <f t="shared" si="3"/>
        <v>12</v>
      </c>
      <c r="R85" s="141">
        <f t="shared" si="3"/>
        <v>12</v>
      </c>
      <c r="S85" s="141">
        <f t="shared" si="3"/>
        <v>12</v>
      </c>
      <c r="T85" s="141">
        <f t="shared" si="3"/>
        <v>12</v>
      </c>
      <c r="V85" s="140"/>
      <c r="W85" s="107"/>
      <c r="X85" s="107"/>
      <c r="Y85" s="107"/>
    </row>
    <row r="86" spans="1:27" s="93" customFormat="1" ht="14.25" hidden="1" customHeight="1">
      <c r="A86" s="84"/>
      <c r="B86" s="94" t="s">
        <v>294</v>
      </c>
      <c r="C86" s="116"/>
      <c r="D86" s="116"/>
      <c r="E86" s="116"/>
      <c r="F86" s="116"/>
      <c r="G86" s="116"/>
      <c r="H86" s="118">
        <f>C14</f>
        <v>4.7</v>
      </c>
      <c r="I86" s="118">
        <f t="shared" si="2"/>
        <v>4.7</v>
      </c>
      <c r="J86" s="118">
        <f t="shared" si="2"/>
        <v>4.7</v>
      </c>
      <c r="K86" s="119">
        <f t="shared" si="2"/>
        <v>4.7</v>
      </c>
      <c r="L86" s="142">
        <f>$C$14</f>
        <v>4.7</v>
      </c>
      <c r="M86" s="128">
        <f>$C$14*(1+$C$15)</f>
        <v>5.64</v>
      </c>
      <c r="N86" s="142">
        <f>$C$14</f>
        <v>4.7</v>
      </c>
      <c r="O86" s="128">
        <f>$C$14*(1+$C$15)</f>
        <v>5.64</v>
      </c>
      <c r="P86" s="142">
        <f>$C$14</f>
        <v>4.7</v>
      </c>
      <c r="Q86" s="128">
        <f>$C$14*(1+$C$15)</f>
        <v>5.64</v>
      </c>
      <c r="R86" s="142">
        <f>$C$14</f>
        <v>4.7</v>
      </c>
      <c r="S86" s="128">
        <f>$C$14*(1+$C$15)</f>
        <v>5.64</v>
      </c>
      <c r="T86" s="140"/>
      <c r="U86" s="140"/>
      <c r="V86" s="140"/>
      <c r="W86" s="107"/>
      <c r="X86" s="107"/>
      <c r="Y86" s="107"/>
    </row>
    <row r="87" spans="1:27" s="93" customFormat="1" ht="14.25" hidden="1" customHeight="1">
      <c r="A87" s="84"/>
      <c r="B87" s="94" t="s">
        <v>295</v>
      </c>
      <c r="C87" s="116"/>
      <c r="D87" s="116"/>
      <c r="E87" s="116"/>
      <c r="F87" s="116"/>
      <c r="G87" s="116"/>
      <c r="H87" s="143">
        <f>C23</f>
        <v>5</v>
      </c>
      <c r="I87" s="118">
        <f t="shared" si="2"/>
        <v>5</v>
      </c>
      <c r="J87" s="118">
        <f t="shared" si="2"/>
        <v>5</v>
      </c>
      <c r="K87" s="119">
        <f t="shared" si="2"/>
        <v>5</v>
      </c>
      <c r="L87" s="128">
        <f>$C$23</f>
        <v>5</v>
      </c>
      <c r="M87" s="129">
        <f>C23</f>
        <v>5</v>
      </c>
      <c r="N87" s="128">
        <f t="shared" ref="N87:S87" si="4">$C$23</f>
        <v>5</v>
      </c>
      <c r="O87" s="128">
        <f t="shared" si="4"/>
        <v>5</v>
      </c>
      <c r="P87" s="128">
        <f t="shared" si="4"/>
        <v>5</v>
      </c>
      <c r="Q87" s="128">
        <f t="shared" si="4"/>
        <v>5</v>
      </c>
      <c r="R87" s="128">
        <f t="shared" si="4"/>
        <v>5</v>
      </c>
      <c r="S87" s="128">
        <f t="shared" si="4"/>
        <v>5</v>
      </c>
      <c r="T87" s="140"/>
      <c r="U87" s="140"/>
      <c r="V87" s="140"/>
      <c r="W87" s="107"/>
      <c r="X87" s="107"/>
      <c r="Y87" s="107"/>
    </row>
    <row r="88" spans="1:27" s="93" customFormat="1" ht="14.25" hidden="1" customHeight="1">
      <c r="A88" s="84"/>
      <c r="B88" s="94" t="s">
        <v>296</v>
      </c>
      <c r="C88" s="116"/>
      <c r="D88" s="116"/>
      <c r="E88" s="116"/>
      <c r="F88" s="116"/>
      <c r="G88" s="116"/>
      <c r="H88" s="144">
        <f>C20</f>
        <v>3.7</v>
      </c>
      <c r="I88" s="118">
        <f t="shared" si="2"/>
        <v>3.7</v>
      </c>
      <c r="J88" s="118">
        <f t="shared" si="2"/>
        <v>3.7</v>
      </c>
      <c r="K88" s="119">
        <f t="shared" si="2"/>
        <v>3.7</v>
      </c>
      <c r="L88" s="145">
        <f>$C$20</f>
        <v>3.7</v>
      </c>
      <c r="M88" s="128">
        <f>$C$20*(1+$C$21)</f>
        <v>4.4400000000000004</v>
      </c>
      <c r="N88" s="145">
        <f>$C$20</f>
        <v>3.7</v>
      </c>
      <c r="O88" s="128">
        <f>$C$20*(1+$C$21)</f>
        <v>4.4400000000000004</v>
      </c>
      <c r="P88" s="145">
        <f>$C$20</f>
        <v>3.7</v>
      </c>
      <c r="Q88" s="128">
        <f>$C$20*(1+$C$21)</f>
        <v>4.4400000000000004</v>
      </c>
      <c r="R88" s="145">
        <f>$C$20</f>
        <v>3.7</v>
      </c>
      <c r="S88" s="128">
        <f>$C$20*(1+$C$21)</f>
        <v>4.4400000000000004</v>
      </c>
      <c r="T88" s="140"/>
      <c r="U88" s="140"/>
      <c r="V88" s="140"/>
      <c r="W88" s="107"/>
      <c r="X88" s="107"/>
      <c r="Y88" s="107"/>
    </row>
    <row r="89" spans="1:27" s="93" customFormat="1" ht="14.25" hidden="1" customHeight="1">
      <c r="A89" s="84"/>
      <c r="B89" s="94" t="s">
        <v>297</v>
      </c>
      <c r="C89" s="116"/>
      <c r="D89" s="116"/>
      <c r="E89" s="116"/>
      <c r="F89" s="116"/>
      <c r="G89" s="116"/>
      <c r="H89" s="146" t="e">
        <f t="shared" ref="H89:R89" si="5">(H83-H80-H82)/H83</f>
        <v>#REF!</v>
      </c>
      <c r="I89" s="146" t="e">
        <f t="shared" si="5"/>
        <v>#REF!</v>
      </c>
      <c r="J89" s="146" t="e">
        <f t="shared" si="5"/>
        <v>#REF!</v>
      </c>
      <c r="K89" s="147" t="e">
        <f t="shared" si="5"/>
        <v>#REF!</v>
      </c>
      <c r="L89" s="148">
        <f>(L83-L80-L82)/L83</f>
        <v>0.95979999999999999</v>
      </c>
      <c r="M89" s="149">
        <f>(M83-M80-M82)/M83</f>
        <v>0.93159999999999998</v>
      </c>
      <c r="N89" s="150">
        <f t="shared" si="5"/>
        <v>0.87939999999999996</v>
      </c>
      <c r="O89" s="150">
        <f t="shared" si="5"/>
        <v>0.79479999999999995</v>
      </c>
      <c r="P89" s="148">
        <f t="shared" si="5"/>
        <v>0.94640000000000002</v>
      </c>
      <c r="Q89" s="149">
        <f>(Q83-Q80-Q82)/Q83</f>
        <v>0.90880000000000005</v>
      </c>
      <c r="R89" s="148">
        <f t="shared" si="5"/>
        <v>0.95573333333333332</v>
      </c>
      <c r="S89" s="149">
        <f>(S83-S80-S82)/S83</f>
        <v>0.92479999999999996</v>
      </c>
      <c r="T89" s="140"/>
      <c r="U89" s="140"/>
      <c r="V89" s="140"/>
      <c r="W89" s="107"/>
      <c r="X89" s="107"/>
      <c r="Y89" s="107"/>
    </row>
    <row r="90" spans="1:27" s="93" customFormat="1" ht="14.25" hidden="1" customHeight="1" thickBot="1">
      <c r="A90" s="84"/>
      <c r="B90" s="95" t="s">
        <v>298</v>
      </c>
      <c r="C90" s="151"/>
      <c r="D90" s="151"/>
      <c r="E90" s="151"/>
      <c r="F90" s="151"/>
      <c r="G90" s="151"/>
      <c r="H90" s="152" t="e">
        <f t="shared" ref="H90:S90" si="6">H81/H83</f>
        <v>#REF!</v>
      </c>
      <c r="I90" s="152" t="e">
        <f t="shared" si="6"/>
        <v>#REF!</v>
      </c>
      <c r="J90" s="152" t="e">
        <f t="shared" si="6"/>
        <v>#REF!</v>
      </c>
      <c r="K90" s="153" t="e">
        <f t="shared" si="6"/>
        <v>#REF!</v>
      </c>
      <c r="L90" s="154">
        <f>L81/L83</f>
        <v>1.6E-2</v>
      </c>
      <c r="M90" s="155">
        <f t="shared" si="6"/>
        <v>1.9199999999999998E-2</v>
      </c>
      <c r="N90" s="156">
        <f t="shared" si="6"/>
        <v>4.8000000000000001E-2</v>
      </c>
      <c r="O90" s="156">
        <f t="shared" si="6"/>
        <v>5.7599999999999998E-2</v>
      </c>
      <c r="P90" s="154">
        <f t="shared" si="6"/>
        <v>2.1333333333333333E-2</v>
      </c>
      <c r="Q90" s="155">
        <f t="shared" si="6"/>
        <v>2.5600000000000001E-2</v>
      </c>
      <c r="R90" s="154">
        <f t="shared" si="6"/>
        <v>2.1333333333333333E-2</v>
      </c>
      <c r="S90" s="155">
        <f t="shared" si="6"/>
        <v>2.5600000000000001E-2</v>
      </c>
      <c r="T90" s="140"/>
      <c r="U90" s="140"/>
      <c r="V90" s="140"/>
      <c r="W90" s="107"/>
      <c r="X90" s="107"/>
      <c r="Y90" s="107"/>
    </row>
    <row r="91" spans="1:27" s="93" customFormat="1" ht="14.25" hidden="1" customHeight="1" thickBot="1">
      <c r="A91" s="84"/>
      <c r="B91" s="94" t="s">
        <v>299</v>
      </c>
      <c r="C91" s="116"/>
      <c r="D91" s="116"/>
      <c r="E91" s="116"/>
      <c r="F91" s="116"/>
      <c r="G91" s="116"/>
      <c r="H91" s="146"/>
      <c r="I91" s="146"/>
      <c r="J91" s="146"/>
      <c r="K91" s="147"/>
      <c r="L91" s="157">
        <f>(($C$22*10^3)*($C$125*10^-6)/8-1*10^-3)/($C$16*10^-3)</f>
        <v>25.729166666666668</v>
      </c>
      <c r="M91" s="157">
        <f>(($C$22*10^3)*(($C$125*(1-$E$125))*10^-6)/8-1*10^-3)/(($C$16*(1+$C$17))*10^-3)</f>
        <v>19.068526170798897</v>
      </c>
      <c r="N91" s="143">
        <f>L91</f>
        <v>25.729166666666668</v>
      </c>
      <c r="O91" s="143">
        <f>L91</f>
        <v>25.729166666666668</v>
      </c>
      <c r="P91" s="143">
        <f>L91</f>
        <v>25.729166666666668</v>
      </c>
      <c r="Q91" s="143">
        <f>L91</f>
        <v>25.729166666666668</v>
      </c>
      <c r="R91" s="143">
        <f>N91</f>
        <v>25.729166666666668</v>
      </c>
      <c r="S91" s="143">
        <f>N91</f>
        <v>25.729166666666668</v>
      </c>
      <c r="T91" s="143">
        <f>L91</f>
        <v>25.729166666666668</v>
      </c>
      <c r="U91" s="140"/>
      <c r="V91" s="140"/>
      <c r="W91" s="107"/>
      <c r="X91" s="107"/>
      <c r="Y91" s="107"/>
    </row>
    <row r="92" spans="1:27" s="93" customFormat="1" ht="14.25" hidden="1" customHeight="1">
      <c r="A92" s="84"/>
      <c r="B92" s="158"/>
      <c r="C92" s="92"/>
      <c r="D92" s="92"/>
      <c r="E92" s="92"/>
      <c r="F92" s="92"/>
      <c r="G92" s="92"/>
      <c r="H92" s="159"/>
      <c r="I92" s="159"/>
      <c r="J92" s="159"/>
      <c r="K92" s="159"/>
      <c r="L92" s="215"/>
      <c r="M92" s="215"/>
      <c r="N92" s="215"/>
      <c r="O92" s="215"/>
      <c r="P92" s="215"/>
      <c r="Q92" s="215"/>
      <c r="R92" s="215"/>
      <c r="S92" s="215"/>
      <c r="T92" s="215"/>
      <c r="U92" s="140"/>
      <c r="V92" s="140"/>
      <c r="W92" s="107"/>
      <c r="X92" s="107"/>
      <c r="Y92" s="107"/>
    </row>
    <row r="93" spans="1:27" s="93" customFormat="1" ht="14.25" hidden="1" customHeight="1">
      <c r="A93" s="84"/>
      <c r="B93" s="158"/>
      <c r="C93" s="92"/>
      <c r="D93" s="92"/>
      <c r="E93" s="92"/>
      <c r="F93" s="92"/>
      <c r="G93" s="92"/>
      <c r="H93" s="159"/>
      <c r="I93" s="159"/>
      <c r="J93" s="159"/>
      <c r="K93" s="159"/>
      <c r="L93" s="215"/>
      <c r="M93" s="215"/>
      <c r="N93" s="215"/>
      <c r="O93" s="215"/>
      <c r="P93" s="215"/>
      <c r="Q93" s="215"/>
      <c r="R93" s="215"/>
      <c r="S93" s="215"/>
      <c r="T93" s="215"/>
      <c r="U93" s="140"/>
      <c r="V93" s="140"/>
      <c r="W93" s="107"/>
      <c r="X93" s="107"/>
      <c r="Y93" s="107"/>
    </row>
    <row r="94" spans="1:27" s="204" customFormat="1" hidden="1">
      <c r="B94" s="200"/>
      <c r="C94" s="200" t="s">
        <v>243</v>
      </c>
      <c r="D94" s="200" t="s">
        <v>244</v>
      </c>
      <c r="E94" s="216" t="s">
        <v>245</v>
      </c>
      <c r="F94" s="216" t="s">
        <v>246</v>
      </c>
      <c r="G94" s="216" t="s">
        <v>247</v>
      </c>
      <c r="H94" s="216" t="s">
        <v>248</v>
      </c>
      <c r="I94" s="200" t="s">
        <v>249</v>
      </c>
      <c r="J94" s="200" t="s">
        <v>250</v>
      </c>
      <c r="K94" s="216" t="s">
        <v>59</v>
      </c>
      <c r="L94" s="216" t="s">
        <v>60</v>
      </c>
      <c r="M94" s="217"/>
      <c r="N94" s="218"/>
      <c r="O94" s="219"/>
    </row>
    <row r="95" spans="1:27" s="204" customFormat="1" hidden="1">
      <c r="B95" s="200" t="s">
        <v>17</v>
      </c>
      <c r="C95" s="200">
        <v>0.5</v>
      </c>
      <c r="D95" s="200">
        <v>0.4</v>
      </c>
      <c r="E95" s="200">
        <v>580</v>
      </c>
      <c r="F95" s="200">
        <v>6</v>
      </c>
      <c r="G95" s="200">
        <v>80</v>
      </c>
      <c r="H95" s="200">
        <v>4</v>
      </c>
      <c r="I95" s="200">
        <f t="shared" ref="I95:I97" si="7">E95+H95</f>
        <v>584</v>
      </c>
      <c r="J95" s="200">
        <f t="shared" ref="J95:J97" si="8">I95*F95*10^-3</f>
        <v>3.504</v>
      </c>
      <c r="K95" s="200">
        <v>1</v>
      </c>
      <c r="L95" s="216">
        <v>0</v>
      </c>
      <c r="M95" s="200">
        <v>300</v>
      </c>
      <c r="N95" s="216" t="s">
        <v>97</v>
      </c>
      <c r="O95" s="217"/>
    </row>
    <row r="96" spans="1:27" s="204" customFormat="1" hidden="1">
      <c r="C96" s="200">
        <v>0.5</v>
      </c>
      <c r="D96" s="200">
        <v>0.3</v>
      </c>
      <c r="E96" s="200">
        <v>580</v>
      </c>
      <c r="F96" s="200">
        <v>6</v>
      </c>
      <c r="G96" s="200">
        <v>80</v>
      </c>
      <c r="H96" s="200">
        <v>4</v>
      </c>
      <c r="I96" s="200">
        <f t="shared" si="7"/>
        <v>584</v>
      </c>
      <c r="J96" s="200">
        <f t="shared" si="8"/>
        <v>3.504</v>
      </c>
      <c r="K96" s="200">
        <v>1</v>
      </c>
      <c r="L96" s="216">
        <v>0</v>
      </c>
      <c r="M96" s="200">
        <v>400</v>
      </c>
      <c r="N96" s="216" t="s">
        <v>226</v>
      </c>
      <c r="O96" s="217"/>
    </row>
    <row r="97" spans="1:25" s="204" customFormat="1" hidden="1">
      <c r="C97" s="200">
        <v>0.4</v>
      </c>
      <c r="D97" s="200">
        <v>0.33300000000000002</v>
      </c>
      <c r="E97" s="200">
        <v>440</v>
      </c>
      <c r="F97" s="200">
        <v>6</v>
      </c>
      <c r="G97" s="200">
        <v>90</v>
      </c>
      <c r="H97" s="200">
        <v>13</v>
      </c>
      <c r="I97" s="200">
        <f t="shared" si="7"/>
        <v>453</v>
      </c>
      <c r="J97" s="200">
        <f t="shared" si="8"/>
        <v>2.718</v>
      </c>
      <c r="K97" s="200">
        <v>1</v>
      </c>
      <c r="L97" s="216">
        <v>0</v>
      </c>
      <c r="M97" s="200">
        <v>400</v>
      </c>
      <c r="N97" s="216" t="s">
        <v>253</v>
      </c>
      <c r="O97" s="217"/>
    </row>
    <row r="98" spans="1:25" s="204" customFormat="1" hidden="1">
      <c r="C98" s="200">
        <v>1</v>
      </c>
      <c r="D98" s="200">
        <v>1</v>
      </c>
      <c r="E98" s="200"/>
      <c r="F98" s="200"/>
      <c r="G98" s="200"/>
      <c r="H98" s="200"/>
      <c r="I98" s="200"/>
      <c r="J98" s="200"/>
      <c r="K98" s="200">
        <v>0</v>
      </c>
      <c r="L98" s="216">
        <v>1</v>
      </c>
      <c r="M98" s="200" t="s">
        <v>198</v>
      </c>
      <c r="N98" s="216" t="s">
        <v>96</v>
      </c>
      <c r="O98" s="217"/>
    </row>
    <row r="99" spans="1:25" s="227" customFormat="1" ht="14.25" hidden="1" customHeight="1">
      <c r="A99" s="220"/>
      <c r="B99" s="221"/>
      <c r="C99" s="222"/>
      <c r="D99" s="222"/>
      <c r="E99" s="222"/>
      <c r="F99" s="222"/>
      <c r="G99" s="222"/>
      <c r="H99" s="223"/>
      <c r="I99" s="223"/>
      <c r="J99" s="223"/>
      <c r="K99" s="223"/>
      <c r="L99" s="224"/>
      <c r="M99" s="224"/>
      <c r="N99" s="224"/>
      <c r="O99" s="224"/>
      <c r="P99" s="224"/>
      <c r="Q99" s="224"/>
      <c r="R99" s="224"/>
      <c r="S99" s="224"/>
      <c r="T99" s="224"/>
      <c r="U99" s="225"/>
      <c r="V99" s="225"/>
      <c r="W99" s="226"/>
      <c r="X99" s="226"/>
      <c r="Y99" s="226"/>
    </row>
    <row r="100" spans="1:25" s="204" customFormat="1" hidden="1">
      <c r="C100" s="272" t="s">
        <v>71</v>
      </c>
      <c r="D100" s="273"/>
      <c r="E100" s="273"/>
      <c r="F100" s="274"/>
      <c r="G100" s="275" t="s">
        <v>72</v>
      </c>
      <c r="H100" s="275"/>
      <c r="I100" s="275"/>
      <c r="J100" s="275"/>
      <c r="K100" s="275"/>
    </row>
    <row r="101" spans="1:25" s="203" customFormat="1" ht="27.6" hidden="1">
      <c r="B101" s="228"/>
      <c r="C101" s="228" t="str">
        <f>"Vin&gt;"&amp;D93&amp;"V"</f>
        <v>Vin&gt;V</v>
      </c>
      <c r="D101" s="228" t="str">
        <f>D93&amp;"V&gt;Vin&gt;"&amp;D94&amp;"V"</f>
        <v>V&gt;Vin&gt;K2 (Vout)V</v>
      </c>
      <c r="E101" s="228" t="str">
        <f>D94&amp;"V&gt;Vin&gt;"&amp;D95&amp;"V"</f>
        <v>K2 (Vout)V&gt;Vin&gt;0.4V</v>
      </c>
      <c r="F101" s="228" t="str">
        <f>D95&amp;"V&gt;Vin"</f>
        <v>0.4V&gt;Vin</v>
      </c>
      <c r="G101" s="228" t="s">
        <v>213</v>
      </c>
      <c r="H101" s="228" t="s">
        <v>214</v>
      </c>
      <c r="I101" s="228" t="s">
        <v>215</v>
      </c>
      <c r="J101" s="228" t="s">
        <v>216</v>
      </c>
      <c r="K101" s="228" t="s">
        <v>213</v>
      </c>
      <c r="L101" s="228" t="s">
        <v>49</v>
      </c>
    </row>
    <row r="102" spans="1:25" s="204" customFormat="1" hidden="1">
      <c r="B102" s="200" t="s">
        <v>50</v>
      </c>
      <c r="C102" s="200">
        <v>1</v>
      </c>
      <c r="D102" s="200">
        <v>2</v>
      </c>
      <c r="E102" s="200">
        <v>3</v>
      </c>
      <c r="F102" s="200">
        <v>4</v>
      </c>
      <c r="G102" s="200">
        <v>1</v>
      </c>
      <c r="H102" s="200">
        <v>1</v>
      </c>
      <c r="I102" s="200">
        <v>2</v>
      </c>
      <c r="J102" s="200">
        <v>3</v>
      </c>
      <c r="K102" s="200">
        <v>1</v>
      </c>
      <c r="L102" s="200" t="s">
        <v>382</v>
      </c>
      <c r="M102" s="204" t="s">
        <v>196</v>
      </c>
    </row>
    <row r="103" spans="1:25" s="204" customFormat="1" hidden="1">
      <c r="C103" s="272" t="s">
        <v>71</v>
      </c>
      <c r="D103" s="273"/>
      <c r="E103" s="273"/>
      <c r="F103" s="274"/>
      <c r="G103" s="272" t="s">
        <v>72</v>
      </c>
      <c r="H103" s="273"/>
      <c r="I103" s="273"/>
      <c r="J103" s="274"/>
    </row>
    <row r="104" spans="1:25" s="204" customFormat="1" hidden="1">
      <c r="B104" s="200"/>
      <c r="C104" s="200" t="s">
        <v>210</v>
      </c>
      <c r="D104" s="200" t="s">
        <v>211</v>
      </c>
      <c r="E104" s="200" t="s">
        <v>212</v>
      </c>
      <c r="F104" s="200" t="s">
        <v>213</v>
      </c>
      <c r="G104" s="200" t="s">
        <v>214</v>
      </c>
      <c r="H104" s="200" t="s">
        <v>215</v>
      </c>
      <c r="I104" s="200" t="s">
        <v>216</v>
      </c>
      <c r="J104" s="200" t="s">
        <v>213</v>
      </c>
      <c r="K104" s="200" t="s">
        <v>49</v>
      </c>
      <c r="L104" s="204" t="s">
        <v>195</v>
      </c>
    </row>
    <row r="105" spans="1:25" s="204" customFormat="1" hidden="1">
      <c r="B105" s="200" t="s">
        <v>50</v>
      </c>
      <c r="C105" s="200">
        <v>1</v>
      </c>
      <c r="D105" s="200">
        <v>2</v>
      </c>
      <c r="E105" s="200">
        <v>3</v>
      </c>
      <c r="F105" s="200">
        <v>1</v>
      </c>
      <c r="G105" s="200">
        <v>1</v>
      </c>
      <c r="H105" s="200">
        <v>2</v>
      </c>
      <c r="I105" s="200">
        <v>3</v>
      </c>
      <c r="J105" s="200">
        <v>1</v>
      </c>
      <c r="K105" s="200" t="s">
        <v>66</v>
      </c>
      <c r="L105" s="204" t="s">
        <v>196</v>
      </c>
    </row>
    <row r="106" spans="1:25" s="204" customFormat="1" hidden="1">
      <c r="C106" s="200">
        <v>1</v>
      </c>
      <c r="D106" s="200">
        <v>1</v>
      </c>
      <c r="E106" s="200">
        <v>1</v>
      </c>
      <c r="F106" s="200">
        <v>0</v>
      </c>
      <c r="G106" s="200">
        <v>1</v>
      </c>
      <c r="H106" s="200">
        <v>2</v>
      </c>
      <c r="I106" s="200">
        <v>3</v>
      </c>
      <c r="J106" s="200">
        <v>1</v>
      </c>
      <c r="K106" s="200" t="s">
        <v>65</v>
      </c>
    </row>
    <row r="107" spans="1:25" s="204" customFormat="1" hidden="1">
      <c r="C107" s="200">
        <v>1</v>
      </c>
      <c r="D107" s="200">
        <v>2</v>
      </c>
      <c r="E107" s="200">
        <v>3</v>
      </c>
      <c r="F107" s="200">
        <v>1</v>
      </c>
      <c r="G107" s="200">
        <v>1</v>
      </c>
      <c r="H107" s="200">
        <v>2</v>
      </c>
      <c r="I107" s="200">
        <v>3</v>
      </c>
      <c r="J107" s="200">
        <v>1</v>
      </c>
      <c r="K107" s="200" t="s">
        <v>66</v>
      </c>
    </row>
    <row r="108" spans="1:25" s="204" customFormat="1" hidden="1">
      <c r="C108" s="200">
        <v>1</v>
      </c>
      <c r="D108" s="200">
        <v>1</v>
      </c>
      <c r="E108" s="200">
        <v>1</v>
      </c>
      <c r="F108" s="200">
        <v>0</v>
      </c>
      <c r="G108" s="200">
        <v>1</v>
      </c>
      <c r="H108" s="200">
        <v>1</v>
      </c>
      <c r="I108" s="200">
        <v>1</v>
      </c>
      <c r="J108" s="200">
        <v>0</v>
      </c>
      <c r="K108" s="200" t="s">
        <v>96</v>
      </c>
    </row>
    <row r="109" spans="1:25" s="93" customFormat="1" ht="14.25" hidden="1" customHeight="1">
      <c r="A109" s="84"/>
      <c r="B109" s="158"/>
      <c r="C109" s="92"/>
      <c r="D109" s="92"/>
      <c r="E109" s="92"/>
      <c r="F109" s="92"/>
      <c r="G109" s="92"/>
      <c r="H109" s="159"/>
      <c r="I109" s="159"/>
      <c r="J109" s="159"/>
      <c r="K109" s="159"/>
      <c r="L109" s="215"/>
      <c r="M109" s="215"/>
      <c r="N109" s="215"/>
      <c r="O109" s="215"/>
      <c r="P109" s="215"/>
      <c r="Q109" s="215"/>
      <c r="R109" s="215"/>
      <c r="S109" s="215"/>
      <c r="T109" s="215"/>
      <c r="U109" s="140"/>
      <c r="V109" s="140"/>
      <c r="W109" s="107"/>
      <c r="X109" s="107"/>
      <c r="Y109" s="107"/>
    </row>
    <row r="110" spans="1:25" s="93" customFormat="1" ht="14.25" hidden="1" customHeight="1">
      <c r="A110" s="84"/>
      <c r="B110" s="158"/>
      <c r="C110" s="92"/>
      <c r="D110" s="92"/>
      <c r="E110" s="92"/>
      <c r="F110" s="92"/>
      <c r="G110" s="92"/>
      <c r="H110" s="159"/>
      <c r="I110" s="159"/>
      <c r="J110" s="159"/>
      <c r="K110" s="159"/>
      <c r="L110" s="215"/>
      <c r="M110" s="215"/>
      <c r="N110" s="215"/>
      <c r="O110" s="215"/>
      <c r="P110" s="215"/>
      <c r="Q110" s="215"/>
      <c r="R110" s="215"/>
      <c r="S110" s="215"/>
      <c r="T110" s="215"/>
      <c r="U110" s="140"/>
      <c r="V110" s="140"/>
      <c r="W110" s="107"/>
      <c r="X110" s="107"/>
      <c r="Y110" s="107"/>
    </row>
    <row r="111" spans="1:25" s="93" customFormat="1" ht="14.25" hidden="1" customHeight="1">
      <c r="A111" s="84"/>
      <c r="B111" s="158"/>
      <c r="C111" s="92"/>
      <c r="D111" s="92"/>
      <c r="E111" s="92"/>
      <c r="F111" s="92"/>
      <c r="G111" s="92"/>
      <c r="H111" s="159"/>
      <c r="I111" s="159"/>
      <c r="J111" s="159"/>
      <c r="K111" s="159"/>
      <c r="L111" s="215"/>
      <c r="M111" s="215"/>
      <c r="N111" s="215"/>
      <c r="O111" s="215"/>
      <c r="P111" s="215"/>
      <c r="Q111" s="215"/>
      <c r="R111" s="215"/>
      <c r="S111" s="215"/>
      <c r="T111" s="215"/>
      <c r="U111" s="140"/>
      <c r="V111" s="140"/>
      <c r="W111" s="107"/>
      <c r="X111" s="107"/>
      <c r="Y111" s="107"/>
    </row>
    <row r="112" spans="1:25" s="93" customFormat="1" ht="14.25" hidden="1" customHeight="1">
      <c r="A112" s="84"/>
      <c r="B112" s="158"/>
      <c r="C112" s="92"/>
      <c r="D112" s="92"/>
      <c r="E112" s="92"/>
      <c r="F112" s="92"/>
      <c r="G112" s="92"/>
      <c r="H112" s="159"/>
      <c r="I112" s="159"/>
      <c r="J112" s="159"/>
      <c r="K112" s="159"/>
      <c r="L112" s="215"/>
      <c r="M112" s="215"/>
      <c r="N112" s="215"/>
      <c r="O112" s="215"/>
      <c r="P112" s="215"/>
      <c r="Q112" s="215"/>
      <c r="R112" s="215"/>
      <c r="S112" s="215"/>
      <c r="T112" s="215"/>
      <c r="U112" s="140"/>
      <c r="V112" s="140"/>
      <c r="W112" s="107"/>
      <c r="X112" s="107"/>
      <c r="Y112" s="107"/>
    </row>
    <row r="113" spans="1:46" s="93" customFormat="1" ht="14.25" hidden="1" customHeight="1">
      <c r="A113" s="84"/>
      <c r="B113" s="158"/>
      <c r="C113" s="92"/>
      <c r="D113" s="92"/>
      <c r="E113" s="92"/>
      <c r="F113" s="92"/>
      <c r="G113" s="92"/>
      <c r="H113" s="159"/>
      <c r="I113" s="159"/>
      <c r="J113" s="159"/>
      <c r="K113" s="159"/>
      <c r="L113" s="215"/>
      <c r="M113" s="215"/>
      <c r="N113" s="215"/>
      <c r="O113" s="215"/>
      <c r="P113" s="215"/>
      <c r="Q113" s="215"/>
      <c r="R113" s="215"/>
      <c r="S113" s="215"/>
      <c r="T113" s="215"/>
      <c r="U113" s="140"/>
      <c r="V113" s="140"/>
      <c r="W113" s="107"/>
      <c r="X113" s="107"/>
      <c r="Y113" s="107"/>
    </row>
    <row r="114" spans="1:46" s="93" customFormat="1" ht="14.25" hidden="1" customHeight="1">
      <c r="A114" s="84"/>
      <c r="B114" s="158"/>
      <c r="C114" s="92"/>
      <c r="D114" s="92"/>
      <c r="E114" s="92"/>
      <c r="F114" s="92"/>
      <c r="G114" s="92"/>
      <c r="H114" s="159"/>
      <c r="I114" s="159"/>
      <c r="J114" s="159"/>
      <c r="K114" s="159"/>
      <c r="L114" s="215"/>
      <c r="M114" s="215"/>
      <c r="N114" s="215"/>
      <c r="O114" s="215"/>
      <c r="P114" s="215"/>
      <c r="Q114" s="215"/>
      <c r="R114" s="215"/>
      <c r="S114" s="215"/>
      <c r="T114" s="215"/>
      <c r="U114" s="140"/>
      <c r="V114" s="140"/>
      <c r="W114" s="107"/>
      <c r="X114" s="107"/>
      <c r="Y114" s="107"/>
    </row>
    <row r="115" spans="1:46" s="93" customFormat="1" ht="14.25" hidden="1" customHeight="1">
      <c r="A115" s="84"/>
      <c r="B115" s="158"/>
      <c r="C115" s="92"/>
      <c r="D115" s="92"/>
      <c r="E115" s="92"/>
      <c r="F115" s="92"/>
      <c r="G115" s="92"/>
      <c r="H115" s="159"/>
      <c r="I115" s="159"/>
      <c r="J115" s="159"/>
      <c r="K115" s="159"/>
      <c r="L115" s="215"/>
      <c r="M115" s="215"/>
      <c r="N115" s="215"/>
      <c r="O115" s="215"/>
      <c r="P115" s="215"/>
      <c r="Q115" s="215"/>
      <c r="R115" s="215"/>
      <c r="S115" s="215"/>
      <c r="T115" s="215"/>
      <c r="U115" s="140"/>
      <c r="V115" s="140"/>
      <c r="W115" s="107"/>
      <c r="X115" s="107"/>
      <c r="Y115" s="107"/>
    </row>
    <row r="116" spans="1:46" s="93" customFormat="1" ht="14.25" hidden="1" customHeight="1">
      <c r="A116" s="84"/>
      <c r="B116" s="158"/>
      <c r="C116" s="92"/>
      <c r="D116" s="92"/>
      <c r="E116" s="92"/>
      <c r="F116" s="92"/>
      <c r="G116" s="92"/>
      <c r="H116" s="159"/>
      <c r="I116" s="159"/>
      <c r="J116" s="159"/>
      <c r="K116" s="159"/>
      <c r="L116" s="215"/>
      <c r="M116" s="215"/>
      <c r="N116" s="215"/>
      <c r="O116" s="215"/>
      <c r="P116" s="215"/>
      <c r="Q116" s="215"/>
      <c r="R116" s="215"/>
      <c r="S116" s="215"/>
      <c r="T116" s="215"/>
      <c r="U116" s="140"/>
      <c r="V116" s="140"/>
      <c r="W116" s="107"/>
      <c r="X116" s="107"/>
      <c r="Y116" s="107"/>
    </row>
    <row r="117" spans="1:46" s="93" customFormat="1" ht="14.25" hidden="1" customHeight="1">
      <c r="A117" s="84"/>
      <c r="B117" s="158"/>
      <c r="C117" s="92"/>
      <c r="D117" s="92"/>
      <c r="E117" s="92"/>
      <c r="F117" s="92"/>
      <c r="G117" s="92"/>
      <c r="H117" s="159"/>
      <c r="I117" s="159"/>
      <c r="J117" s="159"/>
      <c r="K117" s="159"/>
      <c r="L117" s="215"/>
      <c r="M117" s="215"/>
      <c r="N117" s="215"/>
      <c r="O117" s="215"/>
      <c r="P117" s="215"/>
      <c r="Q117" s="215"/>
      <c r="R117" s="215"/>
      <c r="S117" s="215"/>
      <c r="T117" s="215"/>
      <c r="U117" s="140"/>
      <c r="V117" s="140"/>
      <c r="W117" s="107"/>
      <c r="X117" s="107"/>
      <c r="Y117" s="107"/>
    </row>
    <row r="118" spans="1:46" s="93" customFormat="1" ht="14.25" hidden="1" customHeight="1">
      <c r="A118" s="84"/>
      <c r="B118" s="158"/>
      <c r="C118" s="92"/>
      <c r="D118" s="92"/>
      <c r="E118" s="92"/>
      <c r="F118" s="92"/>
      <c r="G118" s="92"/>
      <c r="H118" s="159"/>
      <c r="I118" s="159"/>
      <c r="J118" s="159"/>
      <c r="K118" s="159"/>
      <c r="L118" s="215"/>
      <c r="M118" s="215"/>
      <c r="N118" s="215"/>
      <c r="O118" s="215"/>
      <c r="P118" s="215"/>
      <c r="Q118" s="215"/>
      <c r="R118" s="215"/>
      <c r="S118" s="215"/>
      <c r="T118" s="215"/>
      <c r="U118" s="140"/>
      <c r="V118" s="140"/>
      <c r="W118" s="107"/>
      <c r="X118" s="107"/>
      <c r="Y118" s="107"/>
    </row>
    <row r="119" spans="1:46" s="93" customFormat="1" ht="14.25" hidden="1" customHeight="1">
      <c r="A119" s="84"/>
      <c r="B119" s="158"/>
      <c r="C119" s="92"/>
      <c r="D119" s="92"/>
      <c r="E119" s="92"/>
      <c r="F119" s="92"/>
      <c r="G119" s="92"/>
      <c r="H119" s="159"/>
      <c r="I119" s="159"/>
      <c r="J119" s="159"/>
      <c r="K119" s="159"/>
      <c r="L119" s="215"/>
      <c r="M119" s="215"/>
      <c r="N119" s="215"/>
      <c r="O119" s="215"/>
      <c r="P119" s="215"/>
      <c r="Q119" s="215"/>
      <c r="R119" s="215"/>
      <c r="S119" s="215"/>
      <c r="T119" s="215"/>
      <c r="U119" s="140"/>
      <c r="V119" s="140"/>
      <c r="W119" s="107"/>
      <c r="X119" s="107"/>
      <c r="Y119" s="107"/>
    </row>
    <row r="120" spans="1:46" s="93" customFormat="1" ht="14.25" hidden="1" customHeight="1">
      <c r="A120" s="84"/>
      <c r="B120" s="158"/>
      <c r="C120" s="92"/>
      <c r="D120" s="92"/>
      <c r="E120" s="92"/>
      <c r="F120" s="92"/>
      <c r="G120" s="92"/>
      <c r="H120" s="159"/>
      <c r="I120" s="159"/>
      <c r="J120" s="159"/>
      <c r="K120" s="159"/>
      <c r="L120" s="215"/>
      <c r="M120" s="215"/>
      <c r="N120" s="215"/>
      <c r="O120" s="215"/>
      <c r="P120" s="215"/>
      <c r="Q120" s="215"/>
      <c r="R120" s="215"/>
      <c r="S120" s="215"/>
      <c r="T120" s="215"/>
      <c r="U120" s="140"/>
      <c r="V120" s="140"/>
      <c r="W120" s="107"/>
      <c r="X120" s="107"/>
      <c r="Y120" s="107"/>
    </row>
    <row r="121" spans="1:46" s="93" customFormat="1" ht="14.25" hidden="1" customHeight="1">
      <c r="A121" s="84"/>
      <c r="B121" s="158"/>
      <c r="C121" s="92"/>
      <c r="D121" s="92"/>
      <c r="E121" s="92"/>
      <c r="F121" s="92"/>
      <c r="G121" s="92"/>
      <c r="H121" s="159"/>
      <c r="I121" s="159"/>
      <c r="J121" s="159"/>
      <c r="K121" s="159"/>
      <c r="L121" s="215"/>
      <c r="M121" s="215"/>
      <c r="N121" s="215"/>
      <c r="O121" s="215"/>
      <c r="P121" s="215"/>
      <c r="Q121" s="215"/>
      <c r="R121" s="215"/>
      <c r="S121" s="215"/>
      <c r="T121" s="215"/>
      <c r="U121" s="140"/>
      <c r="V121" s="140"/>
      <c r="W121" s="107"/>
      <c r="X121" s="107"/>
      <c r="Y121" s="107"/>
    </row>
    <row r="122" spans="1:46" s="93" customFormat="1" ht="14.25" hidden="1" customHeight="1">
      <c r="A122" s="84"/>
      <c r="B122" s="158"/>
      <c r="C122" s="92"/>
      <c r="D122" s="92"/>
      <c r="E122" s="92"/>
      <c r="F122" s="92"/>
      <c r="G122" s="92"/>
      <c r="H122" s="159"/>
      <c r="I122" s="159"/>
      <c r="J122" s="159"/>
      <c r="K122" s="159"/>
      <c r="L122" s="215"/>
      <c r="M122" s="215"/>
      <c r="N122" s="215"/>
      <c r="O122" s="215"/>
      <c r="P122" s="215"/>
      <c r="Q122" s="215"/>
      <c r="R122" s="215"/>
      <c r="S122" s="215"/>
      <c r="T122" s="215"/>
      <c r="U122" s="140"/>
      <c r="V122" s="140"/>
      <c r="W122" s="107"/>
      <c r="X122" s="107"/>
      <c r="Y122" s="107"/>
    </row>
    <row r="123" spans="1:46" s="93" customFormat="1" ht="14.25" hidden="1" customHeight="1">
      <c r="A123" s="84"/>
      <c r="B123" s="158"/>
      <c r="C123" s="92"/>
      <c r="D123" s="92"/>
      <c r="E123" s="92"/>
      <c r="F123" s="92"/>
      <c r="G123" s="92"/>
      <c r="H123" s="159"/>
      <c r="I123" s="159"/>
      <c r="J123" s="159"/>
      <c r="K123" s="159"/>
      <c r="L123" s="159">
        <v>0.11990000000000001</v>
      </c>
      <c r="M123" s="159"/>
      <c r="N123" s="159"/>
      <c r="O123" s="159"/>
      <c r="P123" s="159"/>
      <c r="Q123" s="159"/>
      <c r="R123" s="159"/>
      <c r="S123" s="159"/>
      <c r="T123" s="140"/>
      <c r="U123" s="140"/>
      <c r="V123" s="140"/>
      <c r="W123" s="107"/>
      <c r="X123" s="107"/>
      <c r="Y123" s="107"/>
    </row>
    <row r="124" spans="1:46" s="93" customFormat="1" ht="14.25" hidden="1" customHeight="1">
      <c r="A124" s="84"/>
      <c r="B124" s="94" t="s">
        <v>300</v>
      </c>
      <c r="C124" s="160">
        <v>0.2</v>
      </c>
      <c r="D124" s="92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40"/>
      <c r="U124" s="140"/>
      <c r="V124" s="140"/>
      <c r="W124" s="107"/>
      <c r="X124" s="107"/>
      <c r="Y124" s="107"/>
    </row>
    <row r="125" spans="1:46" s="93" customFormat="1" ht="14.25" hidden="1" customHeight="1">
      <c r="A125" s="84"/>
      <c r="B125" s="94" t="s">
        <v>301</v>
      </c>
      <c r="C125" s="116">
        <v>50</v>
      </c>
      <c r="D125" s="94" t="s">
        <v>302</v>
      </c>
      <c r="E125" s="160">
        <v>0.1</v>
      </c>
      <c r="G125" s="116" t="s">
        <v>303</v>
      </c>
      <c r="H125" s="116">
        <v>1</v>
      </c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40"/>
      <c r="U125" s="140"/>
      <c r="V125" s="140"/>
      <c r="W125" s="107"/>
      <c r="X125" s="107"/>
      <c r="Y125" s="107"/>
    </row>
    <row r="126" spans="1:46" s="93" customFormat="1" ht="14.25" hidden="1" customHeight="1">
      <c r="A126" s="84"/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59"/>
      <c r="T126" s="159"/>
      <c r="U126" s="159"/>
      <c r="V126" s="159"/>
      <c r="W126" s="159"/>
      <c r="X126" s="159"/>
      <c r="Y126" s="159"/>
      <c r="Z126" s="159"/>
      <c r="AA126" s="159"/>
      <c r="AB126" s="159"/>
      <c r="AC126" s="159"/>
      <c r="AD126" s="107"/>
      <c r="AE126" s="159"/>
      <c r="AF126" s="159"/>
      <c r="AG126" s="159"/>
      <c r="AH126" s="140"/>
      <c r="AI126" s="140"/>
      <c r="AJ126" s="140"/>
      <c r="AK126" s="118" t="s">
        <v>304</v>
      </c>
      <c r="AL126" s="107"/>
      <c r="AM126" s="107"/>
    </row>
    <row r="127" spans="1:46" s="93" customFormat="1" ht="14.25" hidden="1" customHeight="1">
      <c r="A127" s="84"/>
      <c r="B127" s="116"/>
      <c r="C127" s="210" t="s">
        <v>305</v>
      </c>
      <c r="D127" s="210" t="s">
        <v>306</v>
      </c>
      <c r="E127" s="210" t="s">
        <v>307</v>
      </c>
      <c r="F127" s="116" t="s">
        <v>308</v>
      </c>
      <c r="G127" s="116" t="s">
        <v>308</v>
      </c>
      <c r="H127" s="116" t="s">
        <v>306</v>
      </c>
      <c r="I127" s="116" t="s">
        <v>306</v>
      </c>
      <c r="J127" s="116" t="s">
        <v>306</v>
      </c>
      <c r="K127" s="116" t="s">
        <v>306</v>
      </c>
      <c r="L127" s="210" t="s">
        <v>307</v>
      </c>
      <c r="M127" s="210" t="s">
        <v>307</v>
      </c>
      <c r="N127" s="116" t="s">
        <v>305</v>
      </c>
      <c r="O127" s="116" t="s">
        <v>305</v>
      </c>
      <c r="P127" s="210">
        <v>51275</v>
      </c>
      <c r="Q127" s="210">
        <v>51275</v>
      </c>
      <c r="R127" s="210">
        <v>51285</v>
      </c>
      <c r="S127" s="210">
        <v>51285</v>
      </c>
      <c r="T127" s="143"/>
      <c r="U127" s="143">
        <f>$C$12</f>
        <v>5</v>
      </c>
      <c r="V127" s="143"/>
      <c r="W127" s="143">
        <f>$C$12</f>
        <v>5</v>
      </c>
      <c r="X127" s="143">
        <f>$C$12</f>
        <v>5</v>
      </c>
      <c r="Y127" s="143">
        <f>$C$12</f>
        <v>5</v>
      </c>
      <c r="Z127" s="143">
        <f>$C$12</f>
        <v>5</v>
      </c>
      <c r="AA127" s="161">
        <f>$C$12</f>
        <v>5</v>
      </c>
      <c r="AB127" s="143"/>
      <c r="AC127" s="143">
        <f>$C$12</f>
        <v>5</v>
      </c>
      <c r="AD127" s="143"/>
      <c r="AE127" s="143">
        <f>$C$12</f>
        <v>5</v>
      </c>
      <c r="AF127" s="143">
        <f>$C$12</f>
        <v>5</v>
      </c>
      <c r="AG127" s="143">
        <f>$C$12</f>
        <v>5</v>
      </c>
      <c r="AH127" s="143">
        <f>$C$12</f>
        <v>5</v>
      </c>
      <c r="AI127" s="143">
        <f>$C$12</f>
        <v>5</v>
      </c>
      <c r="AJ127" s="140"/>
      <c r="AK127" s="140"/>
      <c r="AL127" s="140"/>
      <c r="AM127" s="118">
        <v>0.05</v>
      </c>
      <c r="AN127" s="107"/>
      <c r="AO127" s="107"/>
    </row>
    <row r="128" spans="1:46" s="170" customFormat="1" ht="14.25" hidden="1" customHeight="1">
      <c r="A128" s="162"/>
      <c r="B128" s="163" t="s">
        <v>309</v>
      </c>
      <c r="C128" s="211" t="s">
        <v>310</v>
      </c>
      <c r="D128" s="211" t="s">
        <v>311</v>
      </c>
      <c r="E128" s="211" t="s">
        <v>311</v>
      </c>
      <c r="F128" s="164" t="s">
        <v>312</v>
      </c>
      <c r="G128" s="164" t="s">
        <v>313</v>
      </c>
      <c r="H128" s="164" t="s">
        <v>314</v>
      </c>
      <c r="I128" s="164" t="s">
        <v>315</v>
      </c>
      <c r="J128" s="164" t="s">
        <v>316</v>
      </c>
      <c r="K128" s="164" t="s">
        <v>317</v>
      </c>
      <c r="L128" s="211" t="s">
        <v>316</v>
      </c>
      <c r="M128" s="211" t="s">
        <v>317</v>
      </c>
      <c r="N128" s="164" t="s">
        <v>318</v>
      </c>
      <c r="O128" s="164" t="s">
        <v>319</v>
      </c>
      <c r="P128" s="164" t="s">
        <v>320</v>
      </c>
      <c r="Q128" s="164" t="s">
        <v>321</v>
      </c>
      <c r="R128" s="211" t="s">
        <v>320</v>
      </c>
      <c r="S128" s="211" t="s">
        <v>321</v>
      </c>
      <c r="T128" s="165" t="s">
        <v>322</v>
      </c>
      <c r="U128" s="165" t="s">
        <v>323</v>
      </c>
      <c r="V128" s="165" t="s">
        <v>324</v>
      </c>
      <c r="W128" s="165" t="s">
        <v>325</v>
      </c>
      <c r="X128" s="165" t="s">
        <v>326</v>
      </c>
      <c r="Y128" s="165" t="s">
        <v>327</v>
      </c>
      <c r="Z128" s="165" t="s">
        <v>328</v>
      </c>
      <c r="AA128" s="166" t="s">
        <v>329</v>
      </c>
      <c r="AB128" s="209" t="s">
        <v>330</v>
      </c>
      <c r="AC128" s="209" t="s">
        <v>331</v>
      </c>
      <c r="AD128" s="209" t="s">
        <v>332</v>
      </c>
      <c r="AE128" s="209" t="s">
        <v>333</v>
      </c>
      <c r="AF128" s="167" t="s">
        <v>334</v>
      </c>
      <c r="AG128" s="167" t="s">
        <v>335</v>
      </c>
      <c r="AH128" s="167" t="s">
        <v>336</v>
      </c>
      <c r="AI128" s="167" t="s">
        <v>337</v>
      </c>
      <c r="AJ128" s="168" t="s">
        <v>338</v>
      </c>
      <c r="AK128" s="168" t="s">
        <v>339</v>
      </c>
      <c r="AL128" s="169" t="s">
        <v>340</v>
      </c>
      <c r="AM128" s="167" t="s">
        <v>341</v>
      </c>
      <c r="AN128" s="168" t="s">
        <v>342</v>
      </c>
      <c r="AO128" s="168" t="s">
        <v>343</v>
      </c>
      <c r="AP128" s="168" t="s">
        <v>344</v>
      </c>
      <c r="AQ128" s="168" t="s">
        <v>345</v>
      </c>
      <c r="AR128" s="168" t="s">
        <v>346</v>
      </c>
      <c r="AS128" s="168" t="s">
        <v>347</v>
      </c>
      <c r="AT128" s="170" t="s">
        <v>348</v>
      </c>
    </row>
    <row r="129" spans="1:46" s="93" customFormat="1" ht="14.25" hidden="1" customHeight="1">
      <c r="A129" s="84"/>
      <c r="B129" s="127">
        <v>3.5</v>
      </c>
      <c r="C129" s="212">
        <f>IF(B129-($C$14+$C$20+$C$23)*10^-3*$C$13&gt;=$C$12,$C$12/$B129/(-$J$95*LN($I$95/$E$95*(1-$D$95*$C$12/$C$95/$B129))+$G$95/1000)*10^3,1/(-$J$95*LN($I$95/$E$95*(1-$D$95*(B129-($C$14+$C$20+$C$23)*10^-3*$C$13)/$C$95/$B129))+$G$95/1000+$R$80/1000)*10^3)</f>
        <v>185.03976046499338</v>
      </c>
      <c r="D129" s="212">
        <f>IF(B129-($C$14+$C$20+$C$23)*10^-3*$C$13&gt;=$C$12,$C$12/$B129/(-$J$96*LN($I$96/$E$96*(1-$D$96*$C$12/$C$96/$B129))+$G$96/1000)*10^3,1/(-$J$96*LN($I$96/$E$96*(1-$D$96*(B129-($C$14+$C$20+$C$23)*10^-3*$C$13)/$C$96/$B129))+$G$96/1000+$R$80/1000)*10^3)</f>
        <v>300.02266519265612</v>
      </c>
      <c r="E129" s="212">
        <f>IF(B129-($C$14+$C$20+$C$23)*10^-3*$C$13&gt;=$C$12,$C$12/$B129/(-$J$97*LN($I$97/$E$97*(1-$D$97*$C$12/$C$97/$B129))+$G$97/1000)*10^3,1/(-$J$97*LN($I$97/$E$97*(1-$D$97*(B129-($C$14+$C$20+$C$23)*10^-3*$C$13)/$C$97/$B129))+$G$97/1000+$R$80/1000)*10^3)</f>
        <v>216.99953299673842</v>
      </c>
      <c r="F129" s="127">
        <f t="shared" ref="F129:F192" si="9">IF(($C$13-0.5*N129*$H$125)&gt;$L$91/2,1,2)</f>
        <v>2</v>
      </c>
      <c r="G129" s="127">
        <f t="shared" ref="G129:G192" si="10">IF(($C$13-0.5*O129*$H$125)&gt;$M$91/2,1,2)</f>
        <v>1</v>
      </c>
      <c r="H129" s="127">
        <f t="shared" ref="H129:H192" si="11">IF(($C$13-0.5*N129*$H$125)&gt;$L$91/2,1,2)+IF(B129&lt;6,2,IF(B129&gt;7,0,1))</f>
        <v>4</v>
      </c>
      <c r="I129" s="127">
        <f t="shared" ref="I129:I192" si="12">IF(($C$13-0.5*O129*$H$125)&gt;$M$91/2,1,2)+IF(B129&lt;6,2,IF(B129&gt;7,0,1))</f>
        <v>3</v>
      </c>
      <c r="J129" s="127">
        <f t="shared" ref="J129:J192" si="13">IF(($C$13-0.5*P129*$H$125)&gt;$L$91/2,1,2)+IF(B129&lt;6,2,IF(B129&gt;7,0,1))</f>
        <v>4</v>
      </c>
      <c r="K129" s="127">
        <f t="shared" ref="K129:K192" si="14">IF(($C$13-0.5*Q129*$H$125)&gt;$M$91/2,1,2)+IF(B129&lt;6,2,IF(B129&gt;7,0,1))</f>
        <v>3</v>
      </c>
      <c r="L129" s="212">
        <f t="shared" ref="L129:L192" si="15">IF(($C$13-0.5*P129*$H$125)&gt;$L$91/2,1,2)+IF(B129&lt;5.57,3,IF(B129&gt;6.69,0,IF(B129&lt;5.89,2,1)))</f>
        <v>5</v>
      </c>
      <c r="M129" s="212">
        <f t="shared" ref="M129:M192" si="16">IF(($C$13-0.5*Q129*$H$125)&gt;$M$91/2,1,2)+IF(B129&lt;5.57,3,IF(B129&gt;6.69,0,IF(B129&lt;5.89,2,1)))</f>
        <v>4</v>
      </c>
      <c r="N129" s="127">
        <f>MAX(($B129-$C$12)/($C$18*10^-6)/($C129*10^3)*$C$12/$B129,0)</f>
        <v>0</v>
      </c>
      <c r="O129" s="127">
        <f t="shared" ref="O129:O192" si="17">MAX(($B129-$C$12)/(($C$18*(1-$C$19))*10^-6)/(($C129*(1-$C$124))*10^3)*$C$12/$B129,0)</f>
        <v>0</v>
      </c>
      <c r="P129" s="127">
        <f>MAX(($B129-$C$12)/($C$18*10^-6)/($D129*10^3)*$C$12/$B129,0)</f>
        <v>0</v>
      </c>
      <c r="Q129" s="127">
        <f t="shared" ref="Q129:Q192" si="18">MAX(($B129-$C$12)/(($C$18*(1-$C$19))*10^-6)/(($D129*(1-$C$124))*10^3)*$C$12/$B129,0)</f>
        <v>0</v>
      </c>
      <c r="R129" s="212">
        <f>MAX(($B129-$C$12)/($C$18*10^-6)/($E129*10^3)*$C$12/$B129,0)</f>
        <v>0</v>
      </c>
      <c r="S129" s="212">
        <f>MAX(($B129-$C$12)/(($C$18*(1-$C$19))*10^-6)/(($E129*(1-$C$124))*10^3)*$C$12/$B129,0)</f>
        <v>0</v>
      </c>
      <c r="T129" s="159">
        <f t="shared" ref="T129:T192" si="19">((10^6/$C129-L$80)*$H129)/((10^6/$C129-L$80)*$H129+L$80)</f>
        <v>0.98195735900068226</v>
      </c>
      <c r="U129" s="118">
        <f t="shared" ref="U129:U192" si="20">MIN(($B129-L$85*(L$86+L$88+L$87)*10^-3)*((10^6/$C129-L$80)*$H129)/((10^6/$C129-L$80)*$H129+L$80), U$127)</f>
        <v>3.2789520131750782</v>
      </c>
      <c r="V129" s="171">
        <f t="shared" ref="V129:V192" si="21">((10^6/($C129*(1+$C$124))-M$80)*$I129)/((10^6/($C129*(1+$C$124))-M$80)*$I129+M$80)</f>
        <v>0.9600339225475939</v>
      </c>
      <c r="W129" s="118">
        <f t="shared" ref="W129:W192" si="22">MIN(($B129-M$85*(M$86+M$88+M$87)*10^-3)*((10^6/($C129*(1+$C$124))-M$80)*$I129)/((10^6/($C129*(1+$C$124))-M$80)*$I129+M$80), W$127)</f>
        <v>3.1863909902923662</v>
      </c>
      <c r="X129" s="118">
        <f t="shared" ref="X129:X192" si="23">MIN(($B129-N$85*(N$86+N$88+N$87)*10^-3)*((10^6/$C129-N$80)*$F129)/((10^6/$C129-N$80)*$F129+N$80), X$127)</f>
        <v>3.2208395612549552</v>
      </c>
      <c r="Y129" s="118">
        <f t="shared" ref="Y129:Y192" si="24">MIN(($B129-O$85*(O$86+O$88+O$87)*10^-3)*((10^6/($C129*(1+$C$124))-O$80)*$G129)/((10^6/($C129*(1+$C$124))-O$80)*$G129+O$80), Y$127)</f>
        <v>2.9505473800557613</v>
      </c>
      <c r="Z129" s="118">
        <f t="shared" ref="Z129:Z192" si="25">MIN(($B129-P$85*(P$86+P$88+P$87)*10^-3)*((10^6/$D129-P$80)*$J129)/((10^6/$D129-P$80)*$J129+P$80), Z$127)</f>
        <v>3.2381141679600955</v>
      </c>
      <c r="AA129" s="119">
        <f t="shared" ref="AA129:AA192" si="26">MIN(($B129-Q$85*(Q$86+Q$88+Q$87)*10^-3)*((10^6/($D129*(1+$C$124))-Q$80)*$K129)/((10^6/($D129*(1+$C$124))-Q$80)*$K129+Q$80), AA$127)</f>
        <v>3.092722389603292</v>
      </c>
      <c r="AB129" s="172">
        <f t="shared" ref="AB129:AB192" si="27">((10^6/$E129-R$80)*$L129)/((10^6/$E129-R$80)*$L129+R$80)</f>
        <v>0.98626469486840607</v>
      </c>
      <c r="AC129" s="118">
        <f t="shared" ref="AC129:AC192" si="28">MIN(($B129-R$85*(R$86+R$88+R$87)*10^-3)*((10^6/$E129-R$80)*$L129)/((10^6/$E129-R$80)*$L129+R$80), AC$127)</f>
        <v>3.2933350691045815</v>
      </c>
      <c r="AD129" s="172">
        <f t="shared" ref="AD129:AD192" si="29">((10^6/($E129*(1+$C$124))-S$80)*$M129)/((10^6/($E129*(1+$C$124))-S$80)*$M129+S$80)</f>
        <v>0.9717534394815337</v>
      </c>
      <c r="AE129" s="118">
        <f t="shared" ref="AE129:AE192" si="30">MIN(($B129-S$85*(S$86+S$88+S$87)*10^-3)*((10^6/($E129*(1+$C$124))-S$80)*$M129)/((10^6/($E129*(1+$C$124))-S$80)*$M129+S$80), AE$127)</f>
        <v>3.2252885357767895</v>
      </c>
      <c r="AF129" s="118">
        <f t="shared" ref="AF129:AF192" si="31">MIN(($B129-H$85*(H$86+H$88+H$87)*10^-3)*(10^6/$C129*H$84-H$80-H$82)/(10^6/$C129*H$84), AF$127)</f>
        <v>3.1340622569759575</v>
      </c>
      <c r="AG129" s="118">
        <f t="shared" ref="AG129:AG192" si="32">MIN(($B129-I$85*(I$86+I$88+I$87)*10^-3)*(10^6/$C129*I$84-I$80-I$82)/(10^6/$C129*I$84), AG$127)</f>
        <v>3.236631128487979</v>
      </c>
      <c r="AH129" s="118">
        <f t="shared" ref="AH129:AH192" si="33">MIN(($B129-J$85*(J$86+J$88+J$87)*10^-3)*(10^6/$C129*J$84-J$80-J$82)/(10^6/$C129*J$84), AH$127)</f>
        <v>3.270820752325319</v>
      </c>
      <c r="AI129" s="118">
        <f t="shared" ref="AI129:AI192" si="34">MIN(($B129-K$85*(K$86+K$88+K$87)*10^-3)*(10^6/$C129*K$84-K$80-K$82)/(10^6/$C129*K$84), AI$127)</f>
        <v>3.270820752325319</v>
      </c>
      <c r="AJ129" s="173">
        <f t="shared" ref="AJ129:AJ192" si="35">$V$80</f>
        <v>3.25</v>
      </c>
      <c r="AK129" s="173">
        <f t="shared" ref="AK129:AK192" si="36">$V$81</f>
        <v>3.5</v>
      </c>
      <c r="AL129" s="174">
        <f t="shared" ref="AL129:AL192" si="37">$V$82</f>
        <v>3.65</v>
      </c>
      <c r="AM129" s="127">
        <f t="shared" ref="AM129:AM192" si="38">MIN($B129-$AM$127, 5)</f>
        <v>3.45</v>
      </c>
      <c r="AN129" s="173">
        <f t="shared" ref="AN129:AN192" si="39">$Y$80</f>
        <v>3.6599999999999997</v>
      </c>
      <c r="AO129" s="173">
        <f t="shared" ref="AO129:AO192" si="40">$Y$81</f>
        <v>3.8000000000000003</v>
      </c>
      <c r="AP129" s="174">
        <f t="shared" ref="AP129:AP192" si="41">$Y$82</f>
        <v>3.9499999999999997</v>
      </c>
      <c r="AQ129" s="173">
        <f t="shared" ref="AQ129:AQ192" si="42">$W$80</f>
        <v>4.0999999999999996</v>
      </c>
      <c r="AR129" s="173">
        <f t="shared" ref="AR129:AR192" si="43">$W$81</f>
        <v>4.2</v>
      </c>
      <c r="AS129" s="173">
        <f t="shared" ref="AS129:AS192" si="44">$W$82</f>
        <v>4.3</v>
      </c>
      <c r="AT129" s="93" t="e">
        <f t="shared" ref="AT129:AT192" si="45">MIN(($B129-H$85*(H$86+H$88)*10^-3)*H$90, AF$127)</f>
        <v>#REF!</v>
      </c>
    </row>
    <row r="130" spans="1:46" s="93" customFormat="1" ht="14.25" hidden="1" customHeight="1">
      <c r="A130" s="84"/>
      <c r="B130" s="127">
        <f t="shared" ref="B130:B193" si="46">B129+0.02</f>
        <v>3.52</v>
      </c>
      <c r="C130" s="212">
        <f t="shared" ref="C130:C193" si="47">IF(B130-($C$14+$C$20+$C$23)*10^-3*$C$13&gt;=$C$12,$C$12/$B130/(-$J$95*LN($I$95/$E$95*(1-$D$95*$C$12/$C$95/$B130))+$G$95/1000)*10^3,1/(-$J$95*LN($I$95/$E$95*(1-$D$95*(B130-($C$14+$C$20+$C$23)*10^-3*$C$13)/$C$95/$B130))+$G$95/1000+$R$80/1000)*10^3)</f>
        <v>184.93394847692474</v>
      </c>
      <c r="D130" s="212">
        <f t="shared" ref="D130:D193" si="48">IF(B130-($C$14+$C$20+$C$23)*10^-3*$C$13&gt;=$C$12,$C$12/$B130/(-$J$96*LN($I$96/$E$96*(1-$D$96*$C$12/$C$96/$B130))+$G$96/1000)*10^3,1/(-$J$96*LN($I$96/$E$96*(1-$D$96*(B130-($C$14+$C$20+$C$23)*10^-3*$C$13)/$C$96/$B130))+$G$96/1000+$R$80/1000)*10^3)</f>
        <v>299.90715022827294</v>
      </c>
      <c r="E130" s="212">
        <f t="shared" ref="E130:E193" si="49">IF(B130-($C$14+$C$20+$C$23)*10^-3*$C$13&gt;=$C$12,$C$12/$B130/(-$J$97*LN($I$97/$E$97*(1-$D$97*$C$12/$C$97/$B130))+$G$97/1000)*10^3,1/(-$J$97*LN($I$97/$E$97*(1-$D$97*(B130-($C$14+$C$20+$C$23)*10^-3*$C$13)/$C$97/$B130))+$G$97/1000+$R$80/1000)*10^3)</f>
        <v>216.86436276541485</v>
      </c>
      <c r="F130" s="127">
        <f t="shared" si="9"/>
        <v>2</v>
      </c>
      <c r="G130" s="127">
        <f t="shared" si="10"/>
        <v>1</v>
      </c>
      <c r="H130" s="127">
        <f t="shared" si="11"/>
        <v>4</v>
      </c>
      <c r="I130" s="127">
        <f t="shared" si="12"/>
        <v>3</v>
      </c>
      <c r="J130" s="127">
        <f t="shared" si="13"/>
        <v>4</v>
      </c>
      <c r="K130" s="127">
        <f t="shared" si="14"/>
        <v>3</v>
      </c>
      <c r="L130" s="212">
        <f t="shared" si="15"/>
        <v>5</v>
      </c>
      <c r="M130" s="212">
        <f t="shared" si="16"/>
        <v>4</v>
      </c>
      <c r="N130" s="127">
        <f t="shared" ref="N130:N193" si="50">MAX(($B130-$C$12)/($C$18*10^-6)/($C130*10^3)*$C$12/$B130,0)</f>
        <v>0</v>
      </c>
      <c r="O130" s="127">
        <f t="shared" si="17"/>
        <v>0</v>
      </c>
      <c r="P130" s="127">
        <f>MAX(($B130-$C$12)/($C$18*10^-6)/($D130*10^3)*$C$12/$B130,0)</f>
        <v>0</v>
      </c>
      <c r="Q130" s="127">
        <f t="shared" si="18"/>
        <v>0</v>
      </c>
      <c r="R130" s="212">
        <f t="shared" ref="R130:R193" si="51">MAX(($B130-$C$12)/($C$18*10^-6)/($E130*10^3)*$C$12/$B130,0)</f>
        <v>0</v>
      </c>
      <c r="S130" s="212">
        <f t="shared" ref="S130:S193" si="52">MAX(($B130-$C$12)/(($C$18*(1-$C$19))*10^-6)/(($E130*(1-$C$124))*10^3)*$C$12/$B130,0)</f>
        <v>0</v>
      </c>
      <c r="T130" s="146">
        <f t="shared" si="19"/>
        <v>0.98196823451488935</v>
      </c>
      <c r="U130" s="118">
        <f t="shared" si="20"/>
        <v>3.2986276933824161</v>
      </c>
      <c r="V130" s="172">
        <f t="shared" si="21"/>
        <v>0.96005860213896332</v>
      </c>
      <c r="W130" s="118">
        <f t="shared" si="22"/>
        <v>3.2056740748860841</v>
      </c>
      <c r="X130" s="118">
        <f t="shared" si="23"/>
        <v>3.2402011461897362</v>
      </c>
      <c r="Y130" s="118">
        <f t="shared" si="24"/>
        <v>2.9685388892065654</v>
      </c>
      <c r="Z130" s="118">
        <f t="shared" si="25"/>
        <v>3.2575514261207301</v>
      </c>
      <c r="AA130" s="119">
        <f t="shared" si="26"/>
        <v>3.1114582479384643</v>
      </c>
      <c r="AB130" s="172">
        <f t="shared" si="27"/>
        <v>0.98627372042448702</v>
      </c>
      <c r="AC130" s="118">
        <f t="shared" si="28"/>
        <v>3.3130906816499368</v>
      </c>
      <c r="AD130" s="172">
        <f t="shared" si="29"/>
        <v>0.97177252440553286</v>
      </c>
      <c r="AE130" s="118">
        <f t="shared" si="30"/>
        <v>3.2447873298910501</v>
      </c>
      <c r="AF130" s="118">
        <f t="shared" si="31"/>
        <v>3.1529516002517362</v>
      </c>
      <c r="AG130" s="118">
        <f t="shared" si="32"/>
        <v>3.2560758001258678</v>
      </c>
      <c r="AH130" s="118">
        <f t="shared" si="33"/>
        <v>3.2904505334172454</v>
      </c>
      <c r="AI130" s="118">
        <f t="shared" si="34"/>
        <v>3.2904505334172454</v>
      </c>
      <c r="AJ130" s="173">
        <f t="shared" si="35"/>
        <v>3.25</v>
      </c>
      <c r="AK130" s="173">
        <f t="shared" si="36"/>
        <v>3.5</v>
      </c>
      <c r="AL130" s="173">
        <f t="shared" si="37"/>
        <v>3.65</v>
      </c>
      <c r="AM130" s="127">
        <f t="shared" si="38"/>
        <v>3.47</v>
      </c>
      <c r="AN130" s="173">
        <f t="shared" si="39"/>
        <v>3.6599999999999997</v>
      </c>
      <c r="AO130" s="173">
        <f t="shared" si="40"/>
        <v>3.8000000000000003</v>
      </c>
      <c r="AP130" s="174">
        <f t="shared" si="41"/>
        <v>3.9499999999999997</v>
      </c>
      <c r="AQ130" s="173">
        <f t="shared" si="42"/>
        <v>4.0999999999999996</v>
      </c>
      <c r="AR130" s="173">
        <f t="shared" si="43"/>
        <v>4.2</v>
      </c>
      <c r="AS130" s="173">
        <f t="shared" si="44"/>
        <v>4.3</v>
      </c>
      <c r="AT130" s="93" t="e">
        <f t="shared" si="45"/>
        <v>#REF!</v>
      </c>
    </row>
    <row r="131" spans="1:46" s="93" customFormat="1" ht="14.25" hidden="1" customHeight="1">
      <c r="A131" s="84"/>
      <c r="B131" s="127">
        <f t="shared" si="46"/>
        <v>3.54</v>
      </c>
      <c r="C131" s="212">
        <f t="shared" si="47"/>
        <v>184.8293592866311</v>
      </c>
      <c r="D131" s="212">
        <f t="shared" si="48"/>
        <v>299.7929863584676</v>
      </c>
      <c r="E131" s="212">
        <f t="shared" si="49"/>
        <v>216.73074501248195</v>
      </c>
      <c r="F131" s="127">
        <f t="shared" si="9"/>
        <v>2</v>
      </c>
      <c r="G131" s="127">
        <f t="shared" si="10"/>
        <v>1</v>
      </c>
      <c r="H131" s="127">
        <f t="shared" si="11"/>
        <v>4</v>
      </c>
      <c r="I131" s="127">
        <f t="shared" si="12"/>
        <v>3</v>
      </c>
      <c r="J131" s="127">
        <f t="shared" si="13"/>
        <v>4</v>
      </c>
      <c r="K131" s="127">
        <f t="shared" si="14"/>
        <v>3</v>
      </c>
      <c r="L131" s="212">
        <f t="shared" si="15"/>
        <v>5</v>
      </c>
      <c r="M131" s="212">
        <f t="shared" si="16"/>
        <v>4</v>
      </c>
      <c r="N131" s="127">
        <f t="shared" si="50"/>
        <v>0</v>
      </c>
      <c r="O131" s="127">
        <f t="shared" si="17"/>
        <v>0</v>
      </c>
      <c r="P131" s="127">
        <f>MAX(($B131-$C$12)/($C$18*10^-6)/($D131*10^3)*$C$12/$B131,0)</f>
        <v>0</v>
      </c>
      <c r="Q131" s="127">
        <f t="shared" si="18"/>
        <v>0</v>
      </c>
      <c r="R131" s="212">
        <f t="shared" si="51"/>
        <v>0</v>
      </c>
      <c r="S131" s="212">
        <f t="shared" si="52"/>
        <v>0</v>
      </c>
      <c r="T131" s="146">
        <f t="shared" si="19"/>
        <v>0.9819789836865388</v>
      </c>
      <c r="U131" s="118">
        <f t="shared" si="20"/>
        <v>3.3183033816735525</v>
      </c>
      <c r="V131" s="172">
        <f t="shared" si="21"/>
        <v>0.96008299430799626</v>
      </c>
      <c r="W131" s="118">
        <f t="shared" si="22"/>
        <v>3.2249571812003319</v>
      </c>
      <c r="X131" s="118">
        <f t="shared" si="23"/>
        <v>3.2595627482132512</v>
      </c>
      <c r="Y131" s="118">
        <f t="shared" si="24"/>
        <v>2.9865304733891009</v>
      </c>
      <c r="Z131" s="118">
        <f t="shared" si="25"/>
        <v>3.2769886873807081</v>
      </c>
      <c r="AA131" s="119">
        <f t="shared" si="26"/>
        <v>3.130194117168537</v>
      </c>
      <c r="AB131" s="172">
        <f t="shared" si="27"/>
        <v>0.98628264171170921</v>
      </c>
      <c r="AC131" s="118">
        <f t="shared" si="28"/>
        <v>3.3328463028722082</v>
      </c>
      <c r="AD131" s="172">
        <f t="shared" si="29"/>
        <v>0.97179138815235966</v>
      </c>
      <c r="AE131" s="118">
        <f t="shared" si="30"/>
        <v>3.2642861444593025</v>
      </c>
      <c r="AF131" s="118">
        <f t="shared" si="31"/>
        <v>3.1718409768607407</v>
      </c>
      <c r="AG131" s="118">
        <f t="shared" si="32"/>
        <v>3.2755204884303701</v>
      </c>
      <c r="AH131" s="118">
        <f t="shared" si="33"/>
        <v>3.3100803256202465</v>
      </c>
      <c r="AI131" s="118">
        <f t="shared" si="34"/>
        <v>3.3100803256202465</v>
      </c>
      <c r="AJ131" s="173">
        <f t="shared" si="35"/>
        <v>3.25</v>
      </c>
      <c r="AK131" s="173">
        <f t="shared" si="36"/>
        <v>3.5</v>
      </c>
      <c r="AL131" s="173">
        <f t="shared" si="37"/>
        <v>3.65</v>
      </c>
      <c r="AM131" s="127">
        <f t="shared" si="38"/>
        <v>3.49</v>
      </c>
      <c r="AN131" s="173">
        <f t="shared" si="39"/>
        <v>3.6599999999999997</v>
      </c>
      <c r="AO131" s="173">
        <f t="shared" si="40"/>
        <v>3.8000000000000003</v>
      </c>
      <c r="AP131" s="174">
        <f t="shared" si="41"/>
        <v>3.9499999999999997</v>
      </c>
      <c r="AQ131" s="173">
        <f t="shared" si="42"/>
        <v>4.0999999999999996</v>
      </c>
      <c r="AR131" s="173">
        <f t="shared" si="43"/>
        <v>4.2</v>
      </c>
      <c r="AS131" s="173">
        <f t="shared" si="44"/>
        <v>4.3</v>
      </c>
      <c r="AT131" s="93" t="e">
        <f t="shared" si="45"/>
        <v>#REF!</v>
      </c>
    </row>
    <row r="132" spans="1:46" s="93" customFormat="1" ht="14.25" hidden="1" customHeight="1">
      <c r="A132" s="84"/>
      <c r="B132" s="127">
        <f t="shared" si="46"/>
        <v>3.56</v>
      </c>
      <c r="C132" s="212">
        <f t="shared" si="47"/>
        <v>184.72597178011745</v>
      </c>
      <c r="D132" s="212">
        <f t="shared" si="48"/>
        <v>299.68015000953659</v>
      </c>
      <c r="E132" s="212">
        <f t="shared" si="49"/>
        <v>216.59865307265935</v>
      </c>
      <c r="F132" s="127">
        <f t="shared" si="9"/>
        <v>2</v>
      </c>
      <c r="G132" s="127">
        <f t="shared" si="10"/>
        <v>1</v>
      </c>
      <c r="H132" s="127">
        <f t="shared" si="11"/>
        <v>4</v>
      </c>
      <c r="I132" s="127">
        <f t="shared" si="12"/>
        <v>3</v>
      </c>
      <c r="J132" s="127">
        <f t="shared" si="13"/>
        <v>4</v>
      </c>
      <c r="K132" s="127">
        <f t="shared" si="14"/>
        <v>3</v>
      </c>
      <c r="L132" s="212">
        <f t="shared" si="15"/>
        <v>5</v>
      </c>
      <c r="M132" s="212">
        <f t="shared" si="16"/>
        <v>4</v>
      </c>
      <c r="N132" s="127">
        <f t="shared" si="50"/>
        <v>0</v>
      </c>
      <c r="O132" s="127">
        <f t="shared" si="17"/>
        <v>0</v>
      </c>
      <c r="P132" s="127">
        <f t="shared" ref="P132:P193" si="53">MAX(($B132-$C$12)/($C$18*10^-6)/($D132*10^3)*$C$12/$B132,0)</f>
        <v>0</v>
      </c>
      <c r="Q132" s="127">
        <f t="shared" si="18"/>
        <v>0</v>
      </c>
      <c r="R132" s="212">
        <f t="shared" si="51"/>
        <v>0</v>
      </c>
      <c r="S132" s="212">
        <f t="shared" si="52"/>
        <v>0</v>
      </c>
      <c r="T132" s="146">
        <f t="shared" si="19"/>
        <v>0.98198960870855623</v>
      </c>
      <c r="U132" s="118">
        <f t="shared" si="20"/>
        <v>3.3379790779221246</v>
      </c>
      <c r="V132" s="172">
        <f t="shared" si="21"/>
        <v>0.96010710405581112</v>
      </c>
      <c r="W132" s="118">
        <f t="shared" si="22"/>
        <v>3.2442403088887479</v>
      </c>
      <c r="X132" s="118">
        <f t="shared" si="23"/>
        <v>3.2789243670563892</v>
      </c>
      <c r="Y132" s="118">
        <f t="shared" si="24"/>
        <v>3.0045221313896673</v>
      </c>
      <c r="Z132" s="118">
        <f t="shared" si="25"/>
        <v>3.2964259516884096</v>
      </c>
      <c r="AA132" s="119">
        <f t="shared" si="26"/>
        <v>3.1489299971082354</v>
      </c>
      <c r="AB132" s="172">
        <f t="shared" si="27"/>
        <v>0.9862914605313603</v>
      </c>
      <c r="AC132" s="118">
        <f t="shared" si="28"/>
        <v>3.3526019326381995</v>
      </c>
      <c r="AD132" s="172">
        <f t="shared" si="29"/>
        <v>0.97181003455487225</v>
      </c>
      <c r="AE132" s="118">
        <f t="shared" si="30"/>
        <v>3.2837849791622955</v>
      </c>
      <c r="AF132" s="118">
        <f t="shared" si="31"/>
        <v>3.1907303862727079</v>
      </c>
      <c r="AG132" s="118">
        <f t="shared" si="32"/>
        <v>3.2949651931363544</v>
      </c>
      <c r="AH132" s="118">
        <f t="shared" si="33"/>
        <v>3.3297101287575694</v>
      </c>
      <c r="AI132" s="118">
        <f t="shared" si="34"/>
        <v>3.3297101287575694</v>
      </c>
      <c r="AJ132" s="173">
        <f t="shared" si="35"/>
        <v>3.25</v>
      </c>
      <c r="AK132" s="173">
        <f t="shared" si="36"/>
        <v>3.5</v>
      </c>
      <c r="AL132" s="173">
        <f t="shared" si="37"/>
        <v>3.65</v>
      </c>
      <c r="AM132" s="127">
        <f t="shared" si="38"/>
        <v>3.5100000000000002</v>
      </c>
      <c r="AN132" s="173">
        <f t="shared" si="39"/>
        <v>3.6599999999999997</v>
      </c>
      <c r="AO132" s="173">
        <f t="shared" si="40"/>
        <v>3.8000000000000003</v>
      </c>
      <c r="AP132" s="174">
        <f t="shared" si="41"/>
        <v>3.9499999999999997</v>
      </c>
      <c r="AQ132" s="173">
        <f t="shared" si="42"/>
        <v>4.0999999999999996</v>
      </c>
      <c r="AR132" s="173">
        <f t="shared" si="43"/>
        <v>4.2</v>
      </c>
      <c r="AS132" s="173">
        <f t="shared" si="44"/>
        <v>4.3</v>
      </c>
      <c r="AT132" s="93" t="e">
        <f t="shared" si="45"/>
        <v>#REF!</v>
      </c>
    </row>
    <row r="133" spans="1:46" s="93" customFormat="1" ht="14.25" hidden="1" customHeight="1">
      <c r="A133" s="84"/>
      <c r="B133" s="127">
        <f t="shared" si="46"/>
        <v>3.58</v>
      </c>
      <c r="C133" s="212">
        <f t="shared" si="47"/>
        <v>184.62376532750463</v>
      </c>
      <c r="D133" s="212">
        <f t="shared" si="48"/>
        <v>299.5686181531766</v>
      </c>
      <c r="E133" s="212">
        <f t="shared" si="49"/>
        <v>216.46806088929671</v>
      </c>
      <c r="F133" s="127">
        <f t="shared" si="9"/>
        <v>2</v>
      </c>
      <c r="G133" s="127">
        <f t="shared" si="10"/>
        <v>1</v>
      </c>
      <c r="H133" s="127">
        <f t="shared" si="11"/>
        <v>4</v>
      </c>
      <c r="I133" s="127">
        <f t="shared" si="12"/>
        <v>3</v>
      </c>
      <c r="J133" s="127">
        <f t="shared" si="13"/>
        <v>4</v>
      </c>
      <c r="K133" s="127">
        <f t="shared" si="14"/>
        <v>3</v>
      </c>
      <c r="L133" s="212">
        <f t="shared" si="15"/>
        <v>5</v>
      </c>
      <c r="M133" s="212">
        <f t="shared" si="16"/>
        <v>4</v>
      </c>
      <c r="N133" s="127">
        <f t="shared" si="50"/>
        <v>0</v>
      </c>
      <c r="O133" s="127">
        <f t="shared" si="17"/>
        <v>0</v>
      </c>
      <c r="P133" s="127">
        <f t="shared" si="53"/>
        <v>0</v>
      </c>
      <c r="Q133" s="127">
        <f t="shared" si="18"/>
        <v>0</v>
      </c>
      <c r="R133" s="212">
        <f t="shared" si="51"/>
        <v>0</v>
      </c>
      <c r="S133" s="212">
        <f t="shared" si="52"/>
        <v>0</v>
      </c>
      <c r="T133" s="146">
        <f t="shared" si="19"/>
        <v>0.98200011172332669</v>
      </c>
      <c r="U133" s="118">
        <f t="shared" si="20"/>
        <v>3.3576547820043987</v>
      </c>
      <c r="V133" s="172">
        <f t="shared" si="21"/>
        <v>0.96013093626798429</v>
      </c>
      <c r="W133" s="118">
        <f t="shared" si="22"/>
        <v>3.2635234576123295</v>
      </c>
      <c r="X133" s="118">
        <f t="shared" si="23"/>
        <v>3.298286002455681</v>
      </c>
      <c r="Y133" s="118">
        <f t="shared" si="24"/>
        <v>3.0225138620207193</v>
      </c>
      <c r="Z133" s="118">
        <f t="shared" si="25"/>
        <v>3.3158632189933561</v>
      </c>
      <c r="AA133" s="119">
        <f t="shared" si="26"/>
        <v>3.1676658875764718</v>
      </c>
      <c r="AB133" s="172">
        <f t="shared" si="27"/>
        <v>0.98630017864337882</v>
      </c>
      <c r="AC133" s="118">
        <f t="shared" si="28"/>
        <v>3.3723575708174405</v>
      </c>
      <c r="AD133" s="172">
        <f t="shared" si="29"/>
        <v>0.97182846735767336</v>
      </c>
      <c r="AE133" s="118">
        <f t="shared" si="30"/>
        <v>3.3032838336874266</v>
      </c>
      <c r="AF133" s="118">
        <f t="shared" si="31"/>
        <v>3.2096198279686092</v>
      </c>
      <c r="AG133" s="118">
        <f t="shared" si="32"/>
        <v>3.3144099139843046</v>
      </c>
      <c r="AH133" s="118">
        <f t="shared" si="33"/>
        <v>3.3493399426562029</v>
      </c>
      <c r="AI133" s="118">
        <f t="shared" si="34"/>
        <v>3.3493399426562029</v>
      </c>
      <c r="AJ133" s="173">
        <f t="shared" si="35"/>
        <v>3.25</v>
      </c>
      <c r="AK133" s="173">
        <f t="shared" si="36"/>
        <v>3.5</v>
      </c>
      <c r="AL133" s="173">
        <f t="shared" si="37"/>
        <v>3.65</v>
      </c>
      <c r="AM133" s="127">
        <f t="shared" si="38"/>
        <v>3.5300000000000002</v>
      </c>
      <c r="AN133" s="173">
        <f t="shared" si="39"/>
        <v>3.6599999999999997</v>
      </c>
      <c r="AO133" s="173">
        <f t="shared" si="40"/>
        <v>3.8000000000000003</v>
      </c>
      <c r="AP133" s="174">
        <f t="shared" si="41"/>
        <v>3.9499999999999997</v>
      </c>
      <c r="AQ133" s="173">
        <f t="shared" si="42"/>
        <v>4.0999999999999996</v>
      </c>
      <c r="AR133" s="173">
        <f t="shared" si="43"/>
        <v>4.2</v>
      </c>
      <c r="AS133" s="173">
        <f t="shared" si="44"/>
        <v>4.3</v>
      </c>
      <c r="AT133" s="93" t="e">
        <f t="shared" si="45"/>
        <v>#REF!</v>
      </c>
    </row>
    <row r="134" spans="1:46" s="93" customFormat="1" ht="14.25" hidden="1" customHeight="1">
      <c r="A134" s="84"/>
      <c r="B134" s="127">
        <f t="shared" si="46"/>
        <v>3.6</v>
      </c>
      <c r="C134" s="212">
        <f t="shared" si="47"/>
        <v>184.52271976921276</v>
      </c>
      <c r="D134" s="212">
        <f t="shared" si="48"/>
        <v>299.45836829079883</v>
      </c>
      <c r="E134" s="212">
        <f t="shared" si="49"/>
        <v>216.33894299707208</v>
      </c>
      <c r="F134" s="127">
        <f t="shared" si="9"/>
        <v>2</v>
      </c>
      <c r="G134" s="127">
        <f t="shared" si="10"/>
        <v>1</v>
      </c>
      <c r="H134" s="127">
        <f t="shared" si="11"/>
        <v>4</v>
      </c>
      <c r="I134" s="127">
        <f t="shared" si="12"/>
        <v>3</v>
      </c>
      <c r="J134" s="127">
        <f t="shared" si="13"/>
        <v>4</v>
      </c>
      <c r="K134" s="127">
        <f t="shared" si="14"/>
        <v>3</v>
      </c>
      <c r="L134" s="212">
        <f t="shared" si="15"/>
        <v>5</v>
      </c>
      <c r="M134" s="212">
        <f t="shared" si="16"/>
        <v>4</v>
      </c>
      <c r="N134" s="127">
        <f t="shared" si="50"/>
        <v>0</v>
      </c>
      <c r="O134" s="127">
        <f t="shared" si="17"/>
        <v>0</v>
      </c>
      <c r="P134" s="127">
        <f t="shared" si="53"/>
        <v>0</v>
      </c>
      <c r="Q134" s="127">
        <f t="shared" si="18"/>
        <v>0</v>
      </c>
      <c r="R134" s="212">
        <f t="shared" si="51"/>
        <v>0</v>
      </c>
      <c r="S134" s="212">
        <f t="shared" si="52"/>
        <v>0</v>
      </c>
      <c r="T134" s="146">
        <f t="shared" si="19"/>
        <v>0.98201049482414537</v>
      </c>
      <c r="U134" s="118">
        <f t="shared" si="20"/>
        <v>3.3773304937992012</v>
      </c>
      <c r="V134" s="172">
        <f t="shared" si="21"/>
        <v>0.96015449571787181</v>
      </c>
      <c r="W134" s="118">
        <f t="shared" si="22"/>
        <v>3.282806627039232</v>
      </c>
      <c r="X134" s="118">
        <f t="shared" si="23"/>
        <v>3.3176476541531512</v>
      </c>
      <c r="Y134" s="118">
        <f t="shared" si="24"/>
        <v>3.0405056641201624</v>
      </c>
      <c r="Z134" s="118">
        <f t="shared" si="25"/>
        <v>3.3353004892461779</v>
      </c>
      <c r="AA134" s="119">
        <f t="shared" si="26"/>
        <v>3.1864017883962226</v>
      </c>
      <c r="AB134" s="172">
        <f t="shared" si="27"/>
        <v>0.98630879776753644</v>
      </c>
      <c r="AC134" s="118">
        <f t="shared" si="28"/>
        <v>3.3921132172821116</v>
      </c>
      <c r="AD134" s="172">
        <f t="shared" si="29"/>
        <v>0.97184669021964065</v>
      </c>
      <c r="AE134" s="118">
        <f t="shared" si="30"/>
        <v>3.3227827077285599</v>
      </c>
      <c r="AF134" s="118">
        <f t="shared" si="31"/>
        <v>3.2285093014403481</v>
      </c>
      <c r="AG134" s="118">
        <f t="shared" si="32"/>
        <v>3.3338546507201743</v>
      </c>
      <c r="AH134" s="118">
        <f t="shared" si="33"/>
        <v>3.3689697671467829</v>
      </c>
      <c r="AI134" s="118">
        <f t="shared" si="34"/>
        <v>3.3689697671467829</v>
      </c>
      <c r="AJ134" s="173">
        <f t="shared" si="35"/>
        <v>3.25</v>
      </c>
      <c r="AK134" s="173">
        <f t="shared" si="36"/>
        <v>3.5</v>
      </c>
      <c r="AL134" s="173">
        <f t="shared" si="37"/>
        <v>3.65</v>
      </c>
      <c r="AM134" s="127">
        <f t="shared" si="38"/>
        <v>3.5500000000000003</v>
      </c>
      <c r="AN134" s="173">
        <f t="shared" si="39"/>
        <v>3.6599999999999997</v>
      </c>
      <c r="AO134" s="173">
        <f t="shared" si="40"/>
        <v>3.8000000000000003</v>
      </c>
      <c r="AP134" s="174">
        <f t="shared" si="41"/>
        <v>3.9499999999999997</v>
      </c>
      <c r="AQ134" s="173">
        <f t="shared" si="42"/>
        <v>4.0999999999999996</v>
      </c>
      <c r="AR134" s="173">
        <f t="shared" si="43"/>
        <v>4.2</v>
      </c>
      <c r="AS134" s="173">
        <f t="shared" si="44"/>
        <v>4.3</v>
      </c>
      <c r="AT134" s="93" t="e">
        <f t="shared" si="45"/>
        <v>#REF!</v>
      </c>
    </row>
    <row r="135" spans="1:46" ht="14.25" hidden="1" customHeight="1">
      <c r="A135" s="84"/>
      <c r="B135" s="127">
        <f t="shared" si="46"/>
        <v>3.62</v>
      </c>
      <c r="C135" s="212">
        <f t="shared" si="47"/>
        <v>184.42281540261624</v>
      </c>
      <c r="D135" s="212">
        <f t="shared" si="48"/>
        <v>299.34937843838026</v>
      </c>
      <c r="E135" s="212">
        <f t="shared" si="49"/>
        <v>216.21127450527692</v>
      </c>
      <c r="F135" s="127">
        <f t="shared" si="9"/>
        <v>2</v>
      </c>
      <c r="G135" s="127">
        <f t="shared" si="10"/>
        <v>1</v>
      </c>
      <c r="H135" s="127">
        <f t="shared" si="11"/>
        <v>4</v>
      </c>
      <c r="I135" s="127">
        <f t="shared" si="12"/>
        <v>3</v>
      </c>
      <c r="J135" s="127">
        <f t="shared" si="13"/>
        <v>4</v>
      </c>
      <c r="K135" s="127">
        <f t="shared" si="14"/>
        <v>3</v>
      </c>
      <c r="L135" s="212">
        <f t="shared" si="15"/>
        <v>5</v>
      </c>
      <c r="M135" s="212">
        <f t="shared" si="16"/>
        <v>4</v>
      </c>
      <c r="N135" s="127">
        <f t="shared" si="50"/>
        <v>0</v>
      </c>
      <c r="O135" s="127">
        <f t="shared" si="17"/>
        <v>0</v>
      </c>
      <c r="P135" s="127">
        <f t="shared" si="53"/>
        <v>0</v>
      </c>
      <c r="Q135" s="127">
        <f t="shared" si="18"/>
        <v>0</v>
      </c>
      <c r="R135" s="212">
        <f t="shared" si="51"/>
        <v>0</v>
      </c>
      <c r="S135" s="212">
        <f t="shared" si="52"/>
        <v>0</v>
      </c>
      <c r="T135" s="146">
        <f t="shared" si="19"/>
        <v>0.98202076005661665</v>
      </c>
      <c r="U135" s="118">
        <f t="shared" si="20"/>
        <v>3.3970062131878489</v>
      </c>
      <c r="V135" s="172">
        <f t="shared" si="21"/>
        <v>0.96017778706981816</v>
      </c>
      <c r="W135" s="118">
        <f t="shared" si="22"/>
        <v>3.3020898168445876</v>
      </c>
      <c r="X135" s="118">
        <f t="shared" si="23"/>
        <v>3.3370093218961707</v>
      </c>
      <c r="Y135" s="118">
        <f t="shared" si="24"/>
        <v>3.0584975365506719</v>
      </c>
      <c r="Z135" s="118">
        <f t="shared" si="25"/>
        <v>3.3547377623985875</v>
      </c>
      <c r="AA135" s="119">
        <f t="shared" si="26"/>
        <v>3.2051376993944198</v>
      </c>
      <c r="AB135" s="172">
        <f t="shared" si="27"/>
        <v>0.98631731958457947</v>
      </c>
      <c r="AC135" s="118">
        <f t="shared" si="28"/>
        <v>3.4118688719069774</v>
      </c>
      <c r="AD135" s="172">
        <f t="shared" si="29"/>
        <v>0.97186470671637082</v>
      </c>
      <c r="AE135" s="118">
        <f t="shared" si="30"/>
        <v>3.3422816009858685</v>
      </c>
      <c r="AF135" s="118">
        <f t="shared" si="31"/>
        <v>3.2473988061904779</v>
      </c>
      <c r="AG135" s="118">
        <f t="shared" si="32"/>
        <v>3.3532994030952388</v>
      </c>
      <c r="AH135" s="118">
        <f t="shared" si="33"/>
        <v>3.3885996020634925</v>
      </c>
      <c r="AI135" s="118">
        <f t="shared" si="34"/>
        <v>3.3885996020634925</v>
      </c>
      <c r="AJ135" s="173">
        <f t="shared" si="35"/>
        <v>3.25</v>
      </c>
      <c r="AK135" s="173">
        <f t="shared" si="36"/>
        <v>3.5</v>
      </c>
      <c r="AL135" s="173">
        <f t="shared" si="37"/>
        <v>3.65</v>
      </c>
      <c r="AM135" s="127">
        <f t="shared" si="38"/>
        <v>3.5700000000000003</v>
      </c>
      <c r="AN135" s="173">
        <f t="shared" si="39"/>
        <v>3.6599999999999997</v>
      </c>
      <c r="AO135" s="173">
        <f t="shared" si="40"/>
        <v>3.8000000000000003</v>
      </c>
      <c r="AP135" s="174">
        <f t="shared" si="41"/>
        <v>3.9499999999999997</v>
      </c>
      <c r="AQ135" s="173">
        <f t="shared" si="42"/>
        <v>4.0999999999999996</v>
      </c>
      <c r="AR135" s="173">
        <f t="shared" si="43"/>
        <v>4.2</v>
      </c>
      <c r="AS135" s="173">
        <f t="shared" si="44"/>
        <v>4.3</v>
      </c>
      <c r="AT135" s="93" t="e">
        <f t="shared" si="45"/>
        <v>#REF!</v>
      </c>
    </row>
    <row r="136" spans="1:46" ht="14.25" hidden="1" customHeight="1">
      <c r="A136" s="84"/>
      <c r="B136" s="127">
        <f t="shared" si="46"/>
        <v>3.64</v>
      </c>
      <c r="C136" s="212">
        <f t="shared" si="47"/>
        <v>184.32403296915095</v>
      </c>
      <c r="D136" s="212">
        <f t="shared" si="48"/>
        <v>299.24162711183294</v>
      </c>
      <c r="E136" s="212">
        <f t="shared" si="49"/>
        <v>216.08503108166764</v>
      </c>
      <c r="F136" s="127">
        <f t="shared" si="9"/>
        <v>2</v>
      </c>
      <c r="G136" s="127">
        <f t="shared" si="10"/>
        <v>1</v>
      </c>
      <c r="H136" s="127">
        <f t="shared" si="11"/>
        <v>4</v>
      </c>
      <c r="I136" s="127">
        <f t="shared" si="12"/>
        <v>3</v>
      </c>
      <c r="J136" s="127">
        <f t="shared" si="13"/>
        <v>4</v>
      </c>
      <c r="K136" s="127">
        <f t="shared" si="14"/>
        <v>3</v>
      </c>
      <c r="L136" s="212">
        <f t="shared" si="15"/>
        <v>5</v>
      </c>
      <c r="M136" s="212">
        <f t="shared" si="16"/>
        <v>4</v>
      </c>
      <c r="N136" s="127">
        <f t="shared" si="50"/>
        <v>0</v>
      </c>
      <c r="O136" s="127">
        <f t="shared" si="17"/>
        <v>0</v>
      </c>
      <c r="P136" s="127">
        <f t="shared" si="53"/>
        <v>0</v>
      </c>
      <c r="Q136" s="127">
        <f t="shared" si="18"/>
        <v>0</v>
      </c>
      <c r="R136" s="212">
        <f t="shared" si="51"/>
        <v>0</v>
      </c>
      <c r="S136" s="212">
        <f t="shared" si="52"/>
        <v>0</v>
      </c>
      <c r="T136" s="146">
        <f t="shared" si="19"/>
        <v>0.98203090942000693</v>
      </c>
      <c r="U136" s="118">
        <f t="shared" si="20"/>
        <v>3.416681940054088</v>
      </c>
      <c r="V136" s="172">
        <f t="shared" si="21"/>
        <v>0.96020081488225428</v>
      </c>
      <c r="W136" s="118">
        <f t="shared" si="22"/>
        <v>3.321373026710313</v>
      </c>
      <c r="X136" s="118">
        <f t="shared" si="23"/>
        <v>3.3563710054373224</v>
      </c>
      <c r="Y136" s="118">
        <f t="shared" si="24"/>
        <v>3.0764894781990328</v>
      </c>
      <c r="Z136" s="118">
        <f t="shared" si="25"/>
        <v>3.3741750384033447</v>
      </c>
      <c r="AA136" s="119">
        <f t="shared" si="26"/>
        <v>3.2238736204018354</v>
      </c>
      <c r="AB136" s="172">
        <f t="shared" si="27"/>
        <v>0.98632574573733178</v>
      </c>
      <c r="AC136" s="118">
        <f t="shared" si="28"/>
        <v>3.431624534569325</v>
      </c>
      <c r="AD136" s="172">
        <f t="shared" si="29"/>
        <v>0.97188252034254063</v>
      </c>
      <c r="AE136" s="118">
        <f t="shared" si="30"/>
        <v>3.3617805131656615</v>
      </c>
      <c r="AF136" s="118">
        <f t="shared" si="31"/>
        <v>3.2662883417319186</v>
      </c>
      <c r="AG136" s="118">
        <f t="shared" si="32"/>
        <v>3.3727441708659596</v>
      </c>
      <c r="AH136" s="118">
        <f t="shared" si="33"/>
        <v>3.4082294472439729</v>
      </c>
      <c r="AI136" s="118">
        <f t="shared" si="34"/>
        <v>3.4082294472439729</v>
      </c>
      <c r="AJ136" s="173">
        <f t="shared" si="35"/>
        <v>3.25</v>
      </c>
      <c r="AK136" s="173">
        <f t="shared" si="36"/>
        <v>3.5</v>
      </c>
      <c r="AL136" s="173">
        <f t="shared" si="37"/>
        <v>3.65</v>
      </c>
      <c r="AM136" s="127">
        <f t="shared" si="38"/>
        <v>3.5900000000000003</v>
      </c>
      <c r="AN136" s="173">
        <f t="shared" si="39"/>
        <v>3.6599999999999997</v>
      </c>
      <c r="AO136" s="173">
        <f t="shared" si="40"/>
        <v>3.8000000000000003</v>
      </c>
      <c r="AP136" s="174">
        <f t="shared" si="41"/>
        <v>3.9499999999999997</v>
      </c>
      <c r="AQ136" s="173">
        <f t="shared" si="42"/>
        <v>4.0999999999999996</v>
      </c>
      <c r="AR136" s="173">
        <f t="shared" si="43"/>
        <v>4.2</v>
      </c>
      <c r="AS136" s="173">
        <f t="shared" si="44"/>
        <v>4.3</v>
      </c>
      <c r="AT136" s="93" t="e">
        <f t="shared" si="45"/>
        <v>#REF!</v>
      </c>
    </row>
    <row r="137" spans="1:46" ht="14.25" hidden="1" customHeight="1">
      <c r="A137" s="84"/>
      <c r="B137" s="127">
        <f t="shared" si="46"/>
        <v>3.66</v>
      </c>
      <c r="C137" s="212">
        <f t="shared" si="47"/>
        <v>184.22635364185601</v>
      </c>
      <c r="D137" s="212">
        <f t="shared" si="48"/>
        <v>299.13509331286963</v>
      </c>
      <c r="E137" s="212">
        <f t="shared" si="49"/>
        <v>215.96018893685809</v>
      </c>
      <c r="F137" s="127">
        <f t="shared" si="9"/>
        <v>2</v>
      </c>
      <c r="G137" s="127">
        <f t="shared" si="10"/>
        <v>1</v>
      </c>
      <c r="H137" s="127">
        <f t="shared" si="11"/>
        <v>4</v>
      </c>
      <c r="I137" s="127">
        <f t="shared" si="12"/>
        <v>3</v>
      </c>
      <c r="J137" s="127">
        <f t="shared" si="13"/>
        <v>4</v>
      </c>
      <c r="K137" s="127">
        <f t="shared" si="14"/>
        <v>3</v>
      </c>
      <c r="L137" s="212">
        <f t="shared" si="15"/>
        <v>5</v>
      </c>
      <c r="M137" s="212">
        <f t="shared" si="16"/>
        <v>4</v>
      </c>
      <c r="N137" s="127">
        <f t="shared" si="50"/>
        <v>0</v>
      </c>
      <c r="O137" s="127">
        <f t="shared" si="17"/>
        <v>0</v>
      </c>
      <c r="P137" s="127">
        <f t="shared" si="53"/>
        <v>0</v>
      </c>
      <c r="Q137" s="127">
        <f t="shared" si="18"/>
        <v>0</v>
      </c>
      <c r="R137" s="212">
        <f t="shared" si="51"/>
        <v>0</v>
      </c>
      <c r="S137" s="212">
        <f t="shared" si="52"/>
        <v>0</v>
      </c>
      <c r="T137" s="146">
        <f t="shared" si="19"/>
        <v>0.98204094486855109</v>
      </c>
      <c r="U137" s="118">
        <f t="shared" si="20"/>
        <v>3.4363576742840336</v>
      </c>
      <c r="V137" s="172">
        <f t="shared" si="21"/>
        <v>0.96022358361069182</v>
      </c>
      <c r="W137" s="118">
        <f t="shared" si="22"/>
        <v>3.3406562563249418</v>
      </c>
      <c r="X137" s="118">
        <f t="shared" si="23"/>
        <v>3.3757327045342675</v>
      </c>
      <c r="Y137" s="118">
        <f t="shared" si="24"/>
        <v>3.0944814879755027</v>
      </c>
      <c r="Z137" s="118">
        <f t="shared" si="25"/>
        <v>3.3936123172142341</v>
      </c>
      <c r="AA137" s="119">
        <f t="shared" si="26"/>
        <v>3.2426095512529818</v>
      </c>
      <c r="AB137" s="172">
        <f t="shared" si="27"/>
        <v>0.98633407783176064</v>
      </c>
      <c r="AC137" s="118">
        <f t="shared" si="28"/>
        <v>3.4513802051488969</v>
      </c>
      <c r="AD137" s="172">
        <f t="shared" si="29"/>
        <v>0.97190013451418711</v>
      </c>
      <c r="AE137" s="118">
        <f t="shared" si="30"/>
        <v>3.3812794439802376</v>
      </c>
      <c r="AF137" s="118">
        <f t="shared" si="31"/>
        <v>3.2851779075876908</v>
      </c>
      <c r="AG137" s="118">
        <f t="shared" si="32"/>
        <v>3.3921889537938452</v>
      </c>
      <c r="AH137" s="118">
        <f t="shared" si="33"/>
        <v>3.4278593025292303</v>
      </c>
      <c r="AI137" s="118">
        <f t="shared" si="34"/>
        <v>3.4278593025292303</v>
      </c>
      <c r="AJ137" s="173">
        <f t="shared" si="35"/>
        <v>3.25</v>
      </c>
      <c r="AK137" s="173">
        <f t="shared" si="36"/>
        <v>3.5</v>
      </c>
      <c r="AL137" s="173">
        <f t="shared" si="37"/>
        <v>3.65</v>
      </c>
      <c r="AM137" s="127">
        <f t="shared" si="38"/>
        <v>3.6100000000000003</v>
      </c>
      <c r="AN137" s="173">
        <f t="shared" si="39"/>
        <v>3.6599999999999997</v>
      </c>
      <c r="AO137" s="173">
        <f t="shared" si="40"/>
        <v>3.8000000000000003</v>
      </c>
      <c r="AP137" s="174">
        <f t="shared" si="41"/>
        <v>3.9499999999999997</v>
      </c>
      <c r="AQ137" s="173">
        <f t="shared" si="42"/>
        <v>4.0999999999999996</v>
      </c>
      <c r="AR137" s="173">
        <f t="shared" si="43"/>
        <v>4.2</v>
      </c>
      <c r="AS137" s="173">
        <f t="shared" si="44"/>
        <v>4.3</v>
      </c>
      <c r="AT137" s="93" t="e">
        <f t="shared" si="45"/>
        <v>#REF!</v>
      </c>
    </row>
    <row r="138" spans="1:46" ht="14.25" hidden="1" customHeight="1">
      <c r="A138" s="84"/>
      <c r="B138" s="127">
        <f t="shared" si="46"/>
        <v>3.68</v>
      </c>
      <c r="C138" s="212">
        <f t="shared" si="47"/>
        <v>184.12975901333337</v>
      </c>
      <c r="D138" s="212">
        <f t="shared" si="48"/>
        <v>299.02975651534587</v>
      </c>
      <c r="E138" s="212">
        <f t="shared" si="49"/>
        <v>215.83672480923431</v>
      </c>
      <c r="F138" s="127">
        <f t="shared" si="9"/>
        <v>2</v>
      </c>
      <c r="G138" s="127">
        <f t="shared" si="10"/>
        <v>1</v>
      </c>
      <c r="H138" s="127">
        <f t="shared" si="11"/>
        <v>4</v>
      </c>
      <c r="I138" s="127">
        <f t="shared" si="12"/>
        <v>3</v>
      </c>
      <c r="J138" s="127">
        <f t="shared" si="13"/>
        <v>4</v>
      </c>
      <c r="K138" s="127">
        <f t="shared" si="14"/>
        <v>3</v>
      </c>
      <c r="L138" s="212">
        <f t="shared" si="15"/>
        <v>5</v>
      </c>
      <c r="M138" s="212">
        <f t="shared" si="16"/>
        <v>4</v>
      </c>
      <c r="N138" s="127">
        <f t="shared" si="50"/>
        <v>0</v>
      </c>
      <c r="O138" s="127">
        <f t="shared" si="17"/>
        <v>0</v>
      </c>
      <c r="P138" s="127">
        <f t="shared" si="53"/>
        <v>0</v>
      </c>
      <c r="Q138" s="127">
        <f t="shared" si="18"/>
        <v>0</v>
      </c>
      <c r="R138" s="212">
        <f t="shared" si="51"/>
        <v>0</v>
      </c>
      <c r="S138" s="212">
        <f t="shared" si="52"/>
        <v>0</v>
      </c>
      <c r="T138" s="146">
        <f t="shared" si="19"/>
        <v>0.98205086831271493</v>
      </c>
      <c r="U138" s="118">
        <f t="shared" si="20"/>
        <v>3.4560334157661066</v>
      </c>
      <c r="V138" s="172">
        <f t="shared" si="21"/>
        <v>0.96024609761061452</v>
      </c>
      <c r="W138" s="118">
        <f t="shared" si="22"/>
        <v>3.3599395053834447</v>
      </c>
      <c r="X138" s="118">
        <f t="shared" si="23"/>
        <v>3.3950944189496135</v>
      </c>
      <c r="Y138" s="118">
        <f t="shared" si="24"/>
        <v>3.1124735648131914</v>
      </c>
      <c r="Z138" s="118">
        <f t="shared" si="25"/>
        <v>3.4130495987860332</v>
      </c>
      <c r="AA138" s="119">
        <f t="shared" si="26"/>
        <v>3.2613454917860021</v>
      </c>
      <c r="AB138" s="172">
        <f t="shared" si="27"/>
        <v>0.98634231743800638</v>
      </c>
      <c r="AC138" s="118">
        <f t="shared" si="28"/>
        <v>3.4711358835278321</v>
      </c>
      <c r="AD138" s="172">
        <f t="shared" si="29"/>
        <v>0.97191755257091206</v>
      </c>
      <c r="AE138" s="118">
        <f t="shared" si="30"/>
        <v>3.4007783931477236</v>
      </c>
      <c r="AF138" s="118">
        <f t="shared" si="31"/>
        <v>3.3040675032906521</v>
      </c>
      <c r="AG138" s="118">
        <f t="shared" si="32"/>
        <v>3.4116337516453261</v>
      </c>
      <c r="AH138" s="118">
        <f t="shared" si="33"/>
        <v>3.4474891677635511</v>
      </c>
      <c r="AI138" s="118">
        <f t="shared" si="34"/>
        <v>3.4474891677635511</v>
      </c>
      <c r="AJ138" s="173">
        <f t="shared" si="35"/>
        <v>3.25</v>
      </c>
      <c r="AK138" s="173">
        <f t="shared" si="36"/>
        <v>3.5</v>
      </c>
      <c r="AL138" s="173">
        <f t="shared" si="37"/>
        <v>3.65</v>
      </c>
      <c r="AM138" s="127">
        <f t="shared" si="38"/>
        <v>3.6300000000000003</v>
      </c>
      <c r="AN138" s="173">
        <f t="shared" si="39"/>
        <v>3.6599999999999997</v>
      </c>
      <c r="AO138" s="173">
        <f t="shared" si="40"/>
        <v>3.8000000000000003</v>
      </c>
      <c r="AP138" s="174">
        <f t="shared" si="41"/>
        <v>3.9499999999999997</v>
      </c>
      <c r="AQ138" s="173">
        <f t="shared" si="42"/>
        <v>4.0999999999999996</v>
      </c>
      <c r="AR138" s="173">
        <f t="shared" si="43"/>
        <v>4.2</v>
      </c>
      <c r="AS138" s="173">
        <f t="shared" si="44"/>
        <v>4.3</v>
      </c>
      <c r="AT138" s="93" t="e">
        <f t="shared" si="45"/>
        <v>#REF!</v>
      </c>
    </row>
    <row r="139" spans="1:46" ht="14.25" hidden="1" customHeight="1">
      <c r="A139" s="84"/>
      <c r="B139" s="127">
        <f t="shared" si="46"/>
        <v>3.7</v>
      </c>
      <c r="C139" s="212">
        <f t="shared" si="47"/>
        <v>184.03423108410863</v>
      </c>
      <c r="D139" s="212">
        <f t="shared" si="48"/>
        <v>298.9255966520609</v>
      </c>
      <c r="E139" s="212">
        <f t="shared" si="49"/>
        <v>215.71461595037056</v>
      </c>
      <c r="F139" s="127">
        <f t="shared" si="9"/>
        <v>2</v>
      </c>
      <c r="G139" s="127">
        <f t="shared" si="10"/>
        <v>1</v>
      </c>
      <c r="H139" s="127">
        <f t="shared" si="11"/>
        <v>4</v>
      </c>
      <c r="I139" s="127">
        <f t="shared" si="12"/>
        <v>3</v>
      </c>
      <c r="J139" s="127">
        <f t="shared" si="13"/>
        <v>4</v>
      </c>
      <c r="K139" s="127">
        <f t="shared" si="14"/>
        <v>3</v>
      </c>
      <c r="L139" s="212">
        <f t="shared" si="15"/>
        <v>5</v>
      </c>
      <c r="M139" s="212">
        <f t="shared" si="16"/>
        <v>4</v>
      </c>
      <c r="N139" s="127">
        <f t="shared" si="50"/>
        <v>0</v>
      </c>
      <c r="O139" s="127">
        <f t="shared" si="17"/>
        <v>0</v>
      </c>
      <c r="P139" s="127">
        <f t="shared" si="53"/>
        <v>0</v>
      </c>
      <c r="Q139" s="127">
        <f t="shared" si="18"/>
        <v>0</v>
      </c>
      <c r="R139" s="212">
        <f t="shared" si="51"/>
        <v>0</v>
      </c>
      <c r="S139" s="212">
        <f t="shared" si="52"/>
        <v>0</v>
      </c>
      <c r="T139" s="146">
        <f t="shared" si="19"/>
        <v>0.9820606816204156</v>
      </c>
      <c r="U139" s="118">
        <f t="shared" si="20"/>
        <v>3.4757091643909748</v>
      </c>
      <c r="V139" s="172">
        <f t="shared" si="21"/>
        <v>0.96026836114027381</v>
      </c>
      <c r="W139" s="118">
        <f t="shared" si="22"/>
        <v>3.3792227735870695</v>
      </c>
      <c r="X139" s="118">
        <f t="shared" si="23"/>
        <v>3.4144561484507867</v>
      </c>
      <c r="Y139" s="118">
        <f t="shared" si="24"/>
        <v>3.1304657076674673</v>
      </c>
      <c r="Z139" s="118">
        <f t="shared" si="25"/>
        <v>3.4324868830744872</v>
      </c>
      <c r="AA139" s="119">
        <f t="shared" si="26"/>
        <v>3.2800814418425772</v>
      </c>
      <c r="AB139" s="172">
        <f t="shared" si="27"/>
        <v>0.98635046609137778</v>
      </c>
      <c r="AC139" s="118">
        <f t="shared" si="28"/>
        <v>3.4908915695906044</v>
      </c>
      <c r="AD139" s="172">
        <f t="shared" si="29"/>
        <v>0.97193477777801141</v>
      </c>
      <c r="AE139" s="118">
        <f t="shared" si="30"/>
        <v>3.4202773603919336</v>
      </c>
      <c r="AF139" s="118">
        <f t="shared" si="31"/>
        <v>3.3229571283832446</v>
      </c>
      <c r="AG139" s="118">
        <f t="shared" si="32"/>
        <v>3.4310785641916226</v>
      </c>
      <c r="AH139" s="118">
        <f t="shared" si="33"/>
        <v>3.467119042794415</v>
      </c>
      <c r="AI139" s="118">
        <f t="shared" si="34"/>
        <v>3.467119042794415</v>
      </c>
      <c r="AJ139" s="173">
        <f t="shared" si="35"/>
        <v>3.25</v>
      </c>
      <c r="AK139" s="173">
        <f t="shared" si="36"/>
        <v>3.5</v>
      </c>
      <c r="AL139" s="173">
        <f t="shared" si="37"/>
        <v>3.65</v>
      </c>
      <c r="AM139" s="127">
        <f t="shared" si="38"/>
        <v>3.6500000000000004</v>
      </c>
      <c r="AN139" s="173">
        <f t="shared" si="39"/>
        <v>3.6599999999999997</v>
      </c>
      <c r="AO139" s="173">
        <f t="shared" si="40"/>
        <v>3.8000000000000003</v>
      </c>
      <c r="AP139" s="174">
        <f t="shared" si="41"/>
        <v>3.9499999999999997</v>
      </c>
      <c r="AQ139" s="173">
        <f t="shared" si="42"/>
        <v>4.0999999999999996</v>
      </c>
      <c r="AR139" s="173">
        <f t="shared" si="43"/>
        <v>4.2</v>
      </c>
      <c r="AS139" s="173">
        <f t="shared" si="44"/>
        <v>4.3</v>
      </c>
      <c r="AT139" s="93" t="e">
        <f t="shared" si="45"/>
        <v>#REF!</v>
      </c>
    </row>
    <row r="140" spans="1:46" ht="14.25" hidden="1" customHeight="1">
      <c r="A140" s="84"/>
      <c r="B140" s="127">
        <f t="shared" si="46"/>
        <v>3.72</v>
      </c>
      <c r="C140" s="212">
        <f t="shared" si="47"/>
        <v>183.93975225137731</v>
      </c>
      <c r="D140" s="212">
        <f t="shared" si="48"/>
        <v>298.82259410199907</v>
      </c>
      <c r="E140" s="212">
        <f t="shared" si="49"/>
        <v>215.59384011092624</v>
      </c>
      <c r="F140" s="127">
        <f t="shared" si="9"/>
        <v>2</v>
      </c>
      <c r="G140" s="127">
        <f t="shared" si="10"/>
        <v>1</v>
      </c>
      <c r="H140" s="127">
        <f t="shared" si="11"/>
        <v>4</v>
      </c>
      <c r="I140" s="127">
        <f t="shared" si="12"/>
        <v>3</v>
      </c>
      <c r="J140" s="127">
        <f t="shared" si="13"/>
        <v>4</v>
      </c>
      <c r="K140" s="127">
        <f t="shared" si="14"/>
        <v>3</v>
      </c>
      <c r="L140" s="212">
        <f t="shared" si="15"/>
        <v>5</v>
      </c>
      <c r="M140" s="212">
        <f t="shared" si="16"/>
        <v>4</v>
      </c>
      <c r="N140" s="127">
        <f t="shared" si="50"/>
        <v>0</v>
      </c>
      <c r="O140" s="127">
        <f t="shared" si="17"/>
        <v>0</v>
      </c>
      <c r="P140" s="127">
        <f t="shared" si="53"/>
        <v>0</v>
      </c>
      <c r="Q140" s="127">
        <f t="shared" si="18"/>
        <v>0</v>
      </c>
      <c r="R140" s="212">
        <f t="shared" si="51"/>
        <v>0</v>
      </c>
      <c r="S140" s="212">
        <f t="shared" si="52"/>
        <v>0</v>
      </c>
      <c r="T140" s="146">
        <f t="shared" si="19"/>
        <v>0.98207038661820101</v>
      </c>
      <c r="U140" s="118">
        <f t="shared" si="20"/>
        <v>3.4953849200515013</v>
      </c>
      <c r="V140" s="172">
        <f t="shared" si="21"/>
        <v>0.96029037836339104</v>
      </c>
      <c r="W140" s="118">
        <f t="shared" si="22"/>
        <v>3.3985060606431752</v>
      </c>
      <c r="X140" s="118">
        <f t="shared" si="23"/>
        <v>3.4338178928099157</v>
      </c>
      <c r="Y140" s="118">
        <f t="shared" si="24"/>
        <v>3.1484579155153716</v>
      </c>
      <c r="Z140" s="118">
        <f t="shared" si="25"/>
        <v>3.4519241700362837</v>
      </c>
      <c r="AA140" s="119">
        <f t="shared" si="26"/>
        <v>3.2988174012678231</v>
      </c>
      <c r="AB140" s="172">
        <f t="shared" si="27"/>
        <v>0.98635852529331469</v>
      </c>
      <c r="AC140" s="118">
        <f t="shared" si="28"/>
        <v>3.5106472632239658</v>
      </c>
      <c r="AD140" s="172">
        <f t="shared" si="29"/>
        <v>0.97195181332853509</v>
      </c>
      <c r="AE140" s="118">
        <f t="shared" si="30"/>
        <v>3.439776345442219</v>
      </c>
      <c r="AF140" s="118">
        <f t="shared" si="31"/>
        <v>3.34184678241725</v>
      </c>
      <c r="AG140" s="118">
        <f t="shared" si="32"/>
        <v>3.4505233912086255</v>
      </c>
      <c r="AH140" s="118">
        <f t="shared" si="33"/>
        <v>3.4867489274724166</v>
      </c>
      <c r="AI140" s="118">
        <f t="shared" si="34"/>
        <v>3.4867489274724166</v>
      </c>
      <c r="AJ140" s="173">
        <f t="shared" si="35"/>
        <v>3.25</v>
      </c>
      <c r="AK140" s="173">
        <f t="shared" si="36"/>
        <v>3.5</v>
      </c>
      <c r="AL140" s="173">
        <f t="shared" si="37"/>
        <v>3.65</v>
      </c>
      <c r="AM140" s="127">
        <f t="shared" si="38"/>
        <v>3.6700000000000004</v>
      </c>
      <c r="AN140" s="173">
        <f t="shared" si="39"/>
        <v>3.6599999999999997</v>
      </c>
      <c r="AO140" s="173">
        <f t="shared" si="40"/>
        <v>3.8000000000000003</v>
      </c>
      <c r="AP140" s="174">
        <f t="shared" si="41"/>
        <v>3.9499999999999997</v>
      </c>
      <c r="AQ140" s="173">
        <f t="shared" si="42"/>
        <v>4.0999999999999996</v>
      </c>
      <c r="AR140" s="173">
        <f t="shared" si="43"/>
        <v>4.2</v>
      </c>
      <c r="AS140" s="173">
        <f t="shared" si="44"/>
        <v>4.3</v>
      </c>
      <c r="AT140" s="93" t="e">
        <f t="shared" si="45"/>
        <v>#REF!</v>
      </c>
    </row>
    <row r="141" spans="1:46" ht="14.25" hidden="1" customHeight="1">
      <c r="A141" s="84"/>
      <c r="B141" s="127">
        <f t="shared" si="46"/>
        <v>3.74</v>
      </c>
      <c r="C141" s="212">
        <f t="shared" si="47"/>
        <v>183.84630529812313</v>
      </c>
      <c r="D141" s="212">
        <f t="shared" si="48"/>
        <v>298.72072967799397</v>
      </c>
      <c r="E141" s="212">
        <f t="shared" si="49"/>
        <v>215.47437552700742</v>
      </c>
      <c r="F141" s="127">
        <f t="shared" si="9"/>
        <v>2</v>
      </c>
      <c r="G141" s="127">
        <f t="shared" si="10"/>
        <v>1</v>
      </c>
      <c r="H141" s="127">
        <f t="shared" si="11"/>
        <v>4</v>
      </c>
      <c r="I141" s="127">
        <f t="shared" si="12"/>
        <v>3</v>
      </c>
      <c r="J141" s="127">
        <f t="shared" si="13"/>
        <v>4</v>
      </c>
      <c r="K141" s="127">
        <f t="shared" si="14"/>
        <v>3</v>
      </c>
      <c r="L141" s="212">
        <f t="shared" si="15"/>
        <v>5</v>
      </c>
      <c r="M141" s="212">
        <f t="shared" si="16"/>
        <v>4</v>
      </c>
      <c r="N141" s="127">
        <f t="shared" si="50"/>
        <v>0</v>
      </c>
      <c r="O141" s="127">
        <f t="shared" si="17"/>
        <v>0</v>
      </c>
      <c r="P141" s="127">
        <f t="shared" si="53"/>
        <v>0</v>
      </c>
      <c r="Q141" s="127">
        <f t="shared" si="18"/>
        <v>0</v>
      </c>
      <c r="R141" s="212">
        <f t="shared" si="51"/>
        <v>0</v>
      </c>
      <c r="S141" s="212">
        <f t="shared" si="52"/>
        <v>0</v>
      </c>
      <c r="T141" s="146">
        <f t="shared" si="19"/>
        <v>0.98207998509239036</v>
      </c>
      <c r="U141" s="118">
        <f t="shared" si="20"/>
        <v>3.5150606826426838</v>
      </c>
      <c r="V141" s="172">
        <f t="shared" si="21"/>
        <v>0.96031215335176912</v>
      </c>
      <c r="W141" s="118">
        <f t="shared" si="22"/>
        <v>3.4177893662650805</v>
      </c>
      <c r="X141" s="118">
        <f t="shared" si="23"/>
        <v>3.453179651803707</v>
      </c>
      <c r="Y141" s="118">
        <f t="shared" si="24"/>
        <v>3.166450187355061</v>
      </c>
      <c r="Z141" s="118">
        <f t="shared" si="25"/>
        <v>3.471361459629029</v>
      </c>
      <c r="AA141" s="119">
        <f t="shared" si="26"/>
        <v>3.3175533699102058</v>
      </c>
      <c r="AB141" s="172">
        <f t="shared" si="27"/>
        <v>0.98636649651231878</v>
      </c>
      <c r="AC141" s="118">
        <f t="shared" si="28"/>
        <v>3.5304029643168913</v>
      </c>
      <c r="AD141" s="172">
        <f t="shared" si="29"/>
        <v>0.97196866234527746</v>
      </c>
      <c r="AE141" s="118">
        <f t="shared" si="30"/>
        <v>3.4592753480333363</v>
      </c>
      <c r="AF141" s="118">
        <f t="shared" si="31"/>
        <v>3.3607364649535501</v>
      </c>
      <c r="AG141" s="118">
        <f t="shared" si="32"/>
        <v>3.4699682324767753</v>
      </c>
      <c r="AH141" s="118">
        <f t="shared" si="33"/>
        <v>3.5063788216511833</v>
      </c>
      <c r="AI141" s="118">
        <f t="shared" si="34"/>
        <v>3.5063788216511833</v>
      </c>
      <c r="AJ141" s="173">
        <f t="shared" si="35"/>
        <v>3.25</v>
      </c>
      <c r="AK141" s="173">
        <f t="shared" si="36"/>
        <v>3.5</v>
      </c>
      <c r="AL141" s="173">
        <f t="shared" si="37"/>
        <v>3.65</v>
      </c>
      <c r="AM141" s="127">
        <f t="shared" si="38"/>
        <v>3.6900000000000004</v>
      </c>
      <c r="AN141" s="173">
        <f t="shared" si="39"/>
        <v>3.6599999999999997</v>
      </c>
      <c r="AO141" s="173">
        <f t="shared" si="40"/>
        <v>3.8000000000000003</v>
      </c>
      <c r="AP141" s="174">
        <f t="shared" si="41"/>
        <v>3.9499999999999997</v>
      </c>
      <c r="AQ141" s="173">
        <f t="shared" si="42"/>
        <v>4.0999999999999996</v>
      </c>
      <c r="AR141" s="173">
        <f t="shared" si="43"/>
        <v>4.2</v>
      </c>
      <c r="AS141" s="173">
        <f t="shared" si="44"/>
        <v>4.3</v>
      </c>
      <c r="AT141" s="93" t="e">
        <f t="shared" si="45"/>
        <v>#REF!</v>
      </c>
    </row>
    <row r="142" spans="1:46" ht="14.25" hidden="1" customHeight="1">
      <c r="A142" s="84"/>
      <c r="B142" s="127">
        <f t="shared" si="46"/>
        <v>3.7600000000000002</v>
      </c>
      <c r="C142" s="212">
        <f t="shared" si="47"/>
        <v>183.75387338259154</v>
      </c>
      <c r="D142" s="212">
        <f t="shared" si="48"/>
        <v>298.6199846148005</v>
      </c>
      <c r="E142" s="212">
        <f t="shared" si="49"/>
        <v>215.35620090697248</v>
      </c>
      <c r="F142" s="127">
        <f t="shared" si="9"/>
        <v>2</v>
      </c>
      <c r="G142" s="127">
        <f t="shared" si="10"/>
        <v>1</v>
      </c>
      <c r="H142" s="127">
        <f t="shared" si="11"/>
        <v>4</v>
      </c>
      <c r="I142" s="127">
        <f t="shared" si="12"/>
        <v>3</v>
      </c>
      <c r="J142" s="127">
        <f t="shared" si="13"/>
        <v>4</v>
      </c>
      <c r="K142" s="127">
        <f t="shared" si="14"/>
        <v>3</v>
      </c>
      <c r="L142" s="212">
        <f t="shared" si="15"/>
        <v>5</v>
      </c>
      <c r="M142" s="212">
        <f t="shared" si="16"/>
        <v>4</v>
      </c>
      <c r="N142" s="127">
        <f t="shared" si="50"/>
        <v>0</v>
      </c>
      <c r="O142" s="127">
        <f t="shared" si="17"/>
        <v>0</v>
      </c>
      <c r="P142" s="127">
        <f t="shared" si="53"/>
        <v>0</v>
      </c>
      <c r="Q142" s="127">
        <f t="shared" si="18"/>
        <v>0</v>
      </c>
      <c r="R142" s="212">
        <f t="shared" si="51"/>
        <v>0</v>
      </c>
      <c r="S142" s="212">
        <f t="shared" si="52"/>
        <v>0</v>
      </c>
      <c r="T142" s="146">
        <f t="shared" si="19"/>
        <v>0.98208947879017716</v>
      </c>
      <c r="U142" s="118">
        <f t="shared" si="20"/>
        <v>3.5347364520616056</v>
      </c>
      <c r="V142" s="172">
        <f t="shared" si="21"/>
        <v>0.96033369008781866</v>
      </c>
      <c r="W142" s="118">
        <f t="shared" si="22"/>
        <v>3.4370726901719064</v>
      </c>
      <c r="X142" s="118">
        <f t="shared" si="23"/>
        <v>3.4725414252133335</v>
      </c>
      <c r="Y142" s="118">
        <f t="shared" si="24"/>
        <v>3.1844425222052619</v>
      </c>
      <c r="Z142" s="118">
        <f t="shared" si="25"/>
        <v>3.4907987518112185</v>
      </c>
      <c r="AA142" s="119">
        <f t="shared" si="26"/>
        <v>3.3362893476214417</v>
      </c>
      <c r="AB142" s="172">
        <f t="shared" si="27"/>
        <v>0.98637438118485288</v>
      </c>
      <c r="AC142" s="118">
        <f t="shared" si="28"/>
        <v>3.5501586727605225</v>
      </c>
      <c r="AD142" s="172">
        <f t="shared" si="29"/>
        <v>0.97198532788270242</v>
      </c>
      <c r="AE142" s="118">
        <f t="shared" si="30"/>
        <v>3.4787743679053076</v>
      </c>
      <c r="AF142" s="118">
        <f t="shared" si="31"/>
        <v>3.379626175561897</v>
      </c>
      <c r="AG142" s="118">
        <f t="shared" si="32"/>
        <v>3.4894130877809491</v>
      </c>
      <c r="AH142" s="118">
        <f t="shared" si="33"/>
        <v>3.5260087251872991</v>
      </c>
      <c r="AI142" s="118">
        <f t="shared" si="34"/>
        <v>3.5260087251872991</v>
      </c>
      <c r="AJ142" s="173">
        <f t="shared" si="35"/>
        <v>3.25</v>
      </c>
      <c r="AK142" s="173">
        <f t="shared" si="36"/>
        <v>3.5</v>
      </c>
      <c r="AL142" s="173">
        <f t="shared" si="37"/>
        <v>3.65</v>
      </c>
      <c r="AM142" s="127">
        <f t="shared" si="38"/>
        <v>3.7100000000000004</v>
      </c>
      <c r="AN142" s="173">
        <f t="shared" si="39"/>
        <v>3.6599999999999997</v>
      </c>
      <c r="AO142" s="173">
        <f t="shared" si="40"/>
        <v>3.8000000000000003</v>
      </c>
      <c r="AP142" s="174">
        <f t="shared" si="41"/>
        <v>3.9499999999999997</v>
      </c>
      <c r="AQ142" s="173">
        <f t="shared" si="42"/>
        <v>4.0999999999999996</v>
      </c>
      <c r="AR142" s="173">
        <f t="shared" si="43"/>
        <v>4.2</v>
      </c>
      <c r="AS142" s="173">
        <f t="shared" si="44"/>
        <v>4.3</v>
      </c>
      <c r="AT142" s="93" t="e">
        <f t="shared" si="45"/>
        <v>#REF!</v>
      </c>
    </row>
    <row r="143" spans="1:46" ht="14.25" hidden="1" customHeight="1">
      <c r="A143" s="84"/>
      <c r="B143" s="127">
        <f t="shared" si="46"/>
        <v>3.7800000000000002</v>
      </c>
      <c r="C143" s="212">
        <f t="shared" si="47"/>
        <v>183.66244002810774</v>
      </c>
      <c r="D143" s="212">
        <f t="shared" si="48"/>
        <v>298.52034055755774</v>
      </c>
      <c r="E143" s="212">
        <f t="shared" si="49"/>
        <v>215.23929541866821</v>
      </c>
      <c r="F143" s="127">
        <f t="shared" si="9"/>
        <v>2</v>
      </c>
      <c r="G143" s="127">
        <f t="shared" si="10"/>
        <v>1</v>
      </c>
      <c r="H143" s="127">
        <f t="shared" si="11"/>
        <v>4</v>
      </c>
      <c r="I143" s="127">
        <f t="shared" si="12"/>
        <v>3</v>
      </c>
      <c r="J143" s="127">
        <f t="shared" si="13"/>
        <v>4</v>
      </c>
      <c r="K143" s="127">
        <f t="shared" si="14"/>
        <v>3</v>
      </c>
      <c r="L143" s="212">
        <f t="shared" si="15"/>
        <v>5</v>
      </c>
      <c r="M143" s="212">
        <f t="shared" si="16"/>
        <v>4</v>
      </c>
      <c r="N143" s="127">
        <f t="shared" si="50"/>
        <v>0</v>
      </c>
      <c r="O143" s="127">
        <f t="shared" si="17"/>
        <v>0</v>
      </c>
      <c r="P143" s="127">
        <f t="shared" si="53"/>
        <v>0</v>
      </c>
      <c r="Q143" s="127">
        <f t="shared" si="18"/>
        <v>0</v>
      </c>
      <c r="R143" s="212">
        <f t="shared" si="51"/>
        <v>0</v>
      </c>
      <c r="S143" s="212">
        <f t="shared" si="52"/>
        <v>0</v>
      </c>
      <c r="T143" s="146">
        <f t="shared" si="19"/>
        <v>0.9820988694206958</v>
      </c>
      <c r="U143" s="118">
        <f t="shared" si="20"/>
        <v>3.5544122282073829</v>
      </c>
      <c r="V143" s="172">
        <f t="shared" si="21"/>
        <v>0.96035499246700118</v>
      </c>
      <c r="W143" s="118">
        <f t="shared" si="22"/>
        <v>3.4563560320884363</v>
      </c>
      <c r="X143" s="118">
        <f t="shared" si="23"/>
        <v>3.4919032128243224</v>
      </c>
      <c r="Y143" s="118">
        <f t="shared" si="24"/>
        <v>3.2024349191047441</v>
      </c>
      <c r="Z143" s="118">
        <f t="shared" si="25"/>
        <v>3.5102360465422198</v>
      </c>
      <c r="AA143" s="119">
        <f t="shared" si="26"/>
        <v>3.3550253342564211</v>
      </c>
      <c r="AB143" s="172">
        <f t="shared" si="27"/>
        <v>0.98638218071621242</v>
      </c>
      <c r="AC143" s="118">
        <f t="shared" si="28"/>
        <v>3.5699143884481166</v>
      </c>
      <c r="AD143" s="172">
        <f t="shared" si="29"/>
        <v>0.9720018129288065</v>
      </c>
      <c r="AE143" s="118">
        <f t="shared" si="30"/>
        <v>3.4982734048032924</v>
      </c>
      <c r="AF143" s="118">
        <f t="shared" si="31"/>
        <v>3.3985159138206904</v>
      </c>
      <c r="AG143" s="118">
        <f t="shared" si="32"/>
        <v>3.5088579569103451</v>
      </c>
      <c r="AH143" s="118">
        <f t="shared" si="33"/>
        <v>3.5456386379402303</v>
      </c>
      <c r="AI143" s="118">
        <f t="shared" si="34"/>
        <v>3.5456386379402303</v>
      </c>
      <c r="AJ143" s="173">
        <f t="shared" si="35"/>
        <v>3.25</v>
      </c>
      <c r="AK143" s="173">
        <f t="shared" si="36"/>
        <v>3.5</v>
      </c>
      <c r="AL143" s="173">
        <f t="shared" si="37"/>
        <v>3.65</v>
      </c>
      <c r="AM143" s="127">
        <f t="shared" si="38"/>
        <v>3.7300000000000004</v>
      </c>
      <c r="AN143" s="173">
        <f t="shared" si="39"/>
        <v>3.6599999999999997</v>
      </c>
      <c r="AO143" s="173">
        <f t="shared" si="40"/>
        <v>3.8000000000000003</v>
      </c>
      <c r="AP143" s="174">
        <f t="shared" si="41"/>
        <v>3.9499999999999997</v>
      </c>
      <c r="AQ143" s="173">
        <f t="shared" si="42"/>
        <v>4.0999999999999996</v>
      </c>
      <c r="AR143" s="173">
        <f t="shared" si="43"/>
        <v>4.2</v>
      </c>
      <c r="AS143" s="173">
        <f t="shared" si="44"/>
        <v>4.3</v>
      </c>
      <c r="AT143" s="93" t="e">
        <f t="shared" si="45"/>
        <v>#REF!</v>
      </c>
    </row>
    <row r="144" spans="1:46" ht="14.25" hidden="1" customHeight="1">
      <c r="A144" s="84"/>
      <c r="B144" s="127">
        <f t="shared" si="46"/>
        <v>3.8000000000000003</v>
      </c>
      <c r="C144" s="212">
        <f t="shared" si="47"/>
        <v>183.57198911322422</v>
      </c>
      <c r="D144" s="212">
        <f t="shared" si="48"/>
        <v>298.42177955062868</v>
      </c>
      <c r="E144" s="212">
        <f t="shared" si="49"/>
        <v>215.12363867707657</v>
      </c>
      <c r="F144" s="127">
        <f t="shared" si="9"/>
        <v>2</v>
      </c>
      <c r="G144" s="127">
        <f t="shared" si="10"/>
        <v>1</v>
      </c>
      <c r="H144" s="127">
        <f t="shared" si="11"/>
        <v>4</v>
      </c>
      <c r="I144" s="127">
        <f t="shared" si="12"/>
        <v>3</v>
      </c>
      <c r="J144" s="127">
        <f t="shared" si="13"/>
        <v>4</v>
      </c>
      <c r="K144" s="127">
        <f t="shared" si="14"/>
        <v>3</v>
      </c>
      <c r="L144" s="212">
        <f t="shared" si="15"/>
        <v>5</v>
      </c>
      <c r="M144" s="212">
        <f t="shared" si="16"/>
        <v>4</v>
      </c>
      <c r="N144" s="127">
        <f t="shared" si="50"/>
        <v>0</v>
      </c>
      <c r="O144" s="127">
        <f t="shared" si="17"/>
        <v>0</v>
      </c>
      <c r="P144" s="127">
        <f t="shared" si="53"/>
        <v>0</v>
      </c>
      <c r="Q144" s="127">
        <f t="shared" si="18"/>
        <v>0</v>
      </c>
      <c r="R144" s="212">
        <f t="shared" si="51"/>
        <v>0</v>
      </c>
      <c r="S144" s="212">
        <f t="shared" si="52"/>
        <v>0</v>
      </c>
      <c r="T144" s="146">
        <f t="shared" si="19"/>
        <v>0.98210815865605394</v>
      </c>
      <c r="U144" s="118">
        <f t="shared" si="20"/>
        <v>3.5740880109811122</v>
      </c>
      <c r="V144" s="172">
        <f t="shared" si="21"/>
        <v>0.96037606430019185</v>
      </c>
      <c r="W144" s="118">
        <f t="shared" si="22"/>
        <v>3.4756393917449664</v>
      </c>
      <c r="X144" s="118">
        <f t="shared" si="23"/>
        <v>3.5112650144264457</v>
      </c>
      <c r="Y144" s="118">
        <f t="shared" si="24"/>
        <v>3.2204273771118062</v>
      </c>
      <c r="Z144" s="118">
        <f t="shared" si="25"/>
        <v>3.529673343782247</v>
      </c>
      <c r="AA144" s="119">
        <f t="shared" si="26"/>
        <v>3.3737613296731142</v>
      </c>
      <c r="AB144" s="172">
        <f t="shared" si="27"/>
        <v>0.98638989648136743</v>
      </c>
      <c r="AC144" s="118">
        <f t="shared" si="28"/>
        <v>3.5896701112749927</v>
      </c>
      <c r="AD144" s="172">
        <f t="shared" si="29"/>
        <v>0.97201812040691937</v>
      </c>
      <c r="AE144" s="118">
        <f t="shared" si="30"/>
        <v>3.5177724584774577</v>
      </c>
      <c r="AF144" s="118">
        <f t="shared" si="31"/>
        <v>3.4174056793167598</v>
      </c>
      <c r="AG144" s="118">
        <f t="shared" si="32"/>
        <v>3.5283028396583798</v>
      </c>
      <c r="AH144" s="118">
        <f t="shared" si="33"/>
        <v>3.5652685597722531</v>
      </c>
      <c r="AI144" s="118">
        <f t="shared" si="34"/>
        <v>3.5652685597722531</v>
      </c>
      <c r="AJ144" s="173">
        <f t="shared" si="35"/>
        <v>3.25</v>
      </c>
      <c r="AK144" s="173">
        <f t="shared" si="36"/>
        <v>3.5</v>
      </c>
      <c r="AL144" s="173">
        <f t="shared" si="37"/>
        <v>3.65</v>
      </c>
      <c r="AM144" s="127">
        <f t="shared" si="38"/>
        <v>3.7500000000000004</v>
      </c>
      <c r="AN144" s="173">
        <f t="shared" si="39"/>
        <v>3.6599999999999997</v>
      </c>
      <c r="AO144" s="173">
        <f t="shared" si="40"/>
        <v>3.8000000000000003</v>
      </c>
      <c r="AP144" s="174">
        <f t="shared" si="41"/>
        <v>3.9499999999999997</v>
      </c>
      <c r="AQ144" s="173">
        <f t="shared" si="42"/>
        <v>4.0999999999999996</v>
      </c>
      <c r="AR144" s="173">
        <f t="shared" si="43"/>
        <v>4.2</v>
      </c>
      <c r="AS144" s="173">
        <f t="shared" si="44"/>
        <v>4.3</v>
      </c>
      <c r="AT144" s="93" t="e">
        <f t="shared" si="45"/>
        <v>#REF!</v>
      </c>
    </row>
    <row r="145" spans="1:46" ht="14.25" hidden="1" customHeight="1">
      <c r="A145" s="84"/>
      <c r="B145" s="127">
        <f t="shared" si="46"/>
        <v>3.8200000000000003</v>
      </c>
      <c r="C145" s="212">
        <f t="shared" si="47"/>
        <v>183.48250486218586</v>
      </c>
      <c r="D145" s="212">
        <f t="shared" si="48"/>
        <v>298.32428402680256</v>
      </c>
      <c r="E145" s="212">
        <f t="shared" si="49"/>
        <v>215.00921073236009</v>
      </c>
      <c r="F145" s="127">
        <f t="shared" si="9"/>
        <v>2</v>
      </c>
      <c r="G145" s="127">
        <f t="shared" si="10"/>
        <v>1</v>
      </c>
      <c r="H145" s="127">
        <f t="shared" si="11"/>
        <v>4</v>
      </c>
      <c r="I145" s="127">
        <f t="shared" si="12"/>
        <v>3</v>
      </c>
      <c r="J145" s="127">
        <f t="shared" si="13"/>
        <v>4</v>
      </c>
      <c r="K145" s="127">
        <f t="shared" si="14"/>
        <v>3</v>
      </c>
      <c r="L145" s="212">
        <f t="shared" si="15"/>
        <v>5</v>
      </c>
      <c r="M145" s="212">
        <f t="shared" si="16"/>
        <v>4</v>
      </c>
      <c r="N145" s="127">
        <f t="shared" si="50"/>
        <v>0</v>
      </c>
      <c r="O145" s="127">
        <f t="shared" si="17"/>
        <v>0</v>
      </c>
      <c r="P145" s="127">
        <f t="shared" si="53"/>
        <v>0</v>
      </c>
      <c r="Q145" s="127">
        <f t="shared" si="18"/>
        <v>0</v>
      </c>
      <c r="R145" s="212">
        <f t="shared" si="51"/>
        <v>0</v>
      </c>
      <c r="S145" s="212">
        <f t="shared" si="52"/>
        <v>0</v>
      </c>
      <c r="T145" s="146">
        <f t="shared" si="19"/>
        <v>0.98211734813233109</v>
      </c>
      <c r="U145" s="118">
        <f t="shared" si="20"/>
        <v>3.5937638002858265</v>
      </c>
      <c r="V145" s="172">
        <f t="shared" si="21"/>
        <v>0.96039690931596655</v>
      </c>
      <c r="W145" s="118">
        <f t="shared" si="22"/>
        <v>3.4949227688771751</v>
      </c>
      <c r="X145" s="118">
        <f t="shared" si="23"/>
        <v>3.5306268298136181</v>
      </c>
      <c r="Y145" s="118">
        <f t="shared" si="24"/>
        <v>3.238419895303787</v>
      </c>
      <c r="Z145" s="118">
        <f t="shared" si="25"/>
        <v>3.5491106434923383</v>
      </c>
      <c r="AA145" s="119">
        <f t="shared" si="26"/>
        <v>3.3924973337324968</v>
      </c>
      <c r="AB145" s="172">
        <f t="shared" si="27"/>
        <v>0.98639752982577755</v>
      </c>
      <c r="AC145" s="118">
        <f t="shared" si="28"/>
        <v>3.6094258411384854</v>
      </c>
      <c r="AD145" s="172">
        <f t="shared" si="29"/>
        <v>0.97203425317744796</v>
      </c>
      <c r="AE145" s="118">
        <f t="shared" si="30"/>
        <v>3.5372715286828607</v>
      </c>
      <c r="AF145" s="118">
        <f t="shared" si="31"/>
        <v>3.4362954716451521</v>
      </c>
      <c r="AG145" s="118">
        <f t="shared" si="32"/>
        <v>3.5477477358225764</v>
      </c>
      <c r="AH145" s="118">
        <f t="shared" si="33"/>
        <v>3.5848984905483841</v>
      </c>
      <c r="AI145" s="118">
        <f t="shared" si="34"/>
        <v>3.5848984905483841</v>
      </c>
      <c r="AJ145" s="173">
        <f t="shared" si="35"/>
        <v>3.25</v>
      </c>
      <c r="AK145" s="173">
        <f t="shared" si="36"/>
        <v>3.5</v>
      </c>
      <c r="AL145" s="173">
        <f t="shared" si="37"/>
        <v>3.65</v>
      </c>
      <c r="AM145" s="127">
        <f t="shared" si="38"/>
        <v>3.7700000000000005</v>
      </c>
      <c r="AN145" s="173">
        <f t="shared" si="39"/>
        <v>3.6599999999999997</v>
      </c>
      <c r="AO145" s="173">
        <f t="shared" si="40"/>
        <v>3.8000000000000003</v>
      </c>
      <c r="AP145" s="174">
        <f t="shared" si="41"/>
        <v>3.9499999999999997</v>
      </c>
      <c r="AQ145" s="173">
        <f t="shared" si="42"/>
        <v>4.0999999999999996</v>
      </c>
      <c r="AR145" s="173">
        <f t="shared" si="43"/>
        <v>4.2</v>
      </c>
      <c r="AS145" s="173">
        <f t="shared" si="44"/>
        <v>4.3</v>
      </c>
      <c r="AT145" s="93" t="e">
        <f t="shared" si="45"/>
        <v>#REF!</v>
      </c>
    </row>
    <row r="146" spans="1:46" ht="14.25" hidden="1" customHeight="1">
      <c r="A146" s="84"/>
      <c r="B146" s="127">
        <f t="shared" si="46"/>
        <v>3.8400000000000003</v>
      </c>
      <c r="C146" s="212">
        <f t="shared" si="47"/>
        <v>183.39397183570182</v>
      </c>
      <c r="D146" s="212">
        <f t="shared" si="48"/>
        <v>298.22783679684483</v>
      </c>
      <c r="E146" s="212">
        <f t="shared" si="49"/>
        <v>214.8959920582883</v>
      </c>
      <c r="F146" s="127">
        <f t="shared" si="9"/>
        <v>2</v>
      </c>
      <c r="G146" s="127">
        <f t="shared" si="10"/>
        <v>1</v>
      </c>
      <c r="H146" s="127">
        <f t="shared" si="11"/>
        <v>4</v>
      </c>
      <c r="I146" s="127">
        <f t="shared" si="12"/>
        <v>3</v>
      </c>
      <c r="J146" s="127">
        <f t="shared" si="13"/>
        <v>4</v>
      </c>
      <c r="K146" s="127">
        <f t="shared" si="14"/>
        <v>3</v>
      </c>
      <c r="L146" s="212">
        <f t="shared" si="15"/>
        <v>5</v>
      </c>
      <c r="M146" s="212">
        <f t="shared" si="16"/>
        <v>4</v>
      </c>
      <c r="N146" s="127">
        <f t="shared" si="50"/>
        <v>0</v>
      </c>
      <c r="O146" s="127">
        <f t="shared" si="17"/>
        <v>0</v>
      </c>
      <c r="P146" s="127">
        <f t="shared" si="53"/>
        <v>0</v>
      </c>
      <c r="Q146" s="127">
        <f t="shared" si="18"/>
        <v>0</v>
      </c>
      <c r="R146" s="212">
        <f t="shared" si="51"/>
        <v>0</v>
      </c>
      <c r="S146" s="212">
        <f t="shared" si="52"/>
        <v>0</v>
      </c>
      <c r="T146" s="146">
        <f t="shared" si="19"/>
        <v>0.98212643945054467</v>
      </c>
      <c r="U146" s="118">
        <f t="shared" si="20"/>
        <v>3.6134395960264447</v>
      </c>
      <c r="V146" s="172">
        <f t="shared" si="21"/>
        <v>0.96041753116281381</v>
      </c>
      <c r="W146" s="118">
        <f t="shared" si="22"/>
        <v>3.5142061632259827</v>
      </c>
      <c r="X146" s="118">
        <f t="shared" si="23"/>
        <v>3.5499886587837928</v>
      </c>
      <c r="Y146" s="118">
        <f t="shared" si="24"/>
        <v>3.2564124727765766</v>
      </c>
      <c r="Z146" s="118">
        <f t="shared" si="25"/>
        <v>3.5685479456343363</v>
      </c>
      <c r="AA146" s="119">
        <f t="shared" si="26"/>
        <v>3.4112333462984652</v>
      </c>
      <c r="AB146" s="172">
        <f t="shared" si="27"/>
        <v>0.98640508206618138</v>
      </c>
      <c r="AC146" s="118">
        <f t="shared" si="28"/>
        <v>3.6291815779378949</v>
      </c>
      <c r="AD146" s="172">
        <f t="shared" si="29"/>
        <v>0.97205021403956282</v>
      </c>
      <c r="AE146" s="118">
        <f t="shared" si="30"/>
        <v>3.5567706151793219</v>
      </c>
      <c r="AF146" s="118">
        <f t="shared" si="31"/>
        <v>3.4551852904089326</v>
      </c>
      <c r="AG146" s="118">
        <f t="shared" si="32"/>
        <v>3.5671926452044667</v>
      </c>
      <c r="AH146" s="118">
        <f t="shared" si="33"/>
        <v>3.6045284301363112</v>
      </c>
      <c r="AI146" s="118">
        <f t="shared" si="34"/>
        <v>3.6045284301363112</v>
      </c>
      <c r="AJ146" s="173">
        <f t="shared" si="35"/>
        <v>3.25</v>
      </c>
      <c r="AK146" s="173">
        <f t="shared" si="36"/>
        <v>3.5</v>
      </c>
      <c r="AL146" s="173">
        <f t="shared" si="37"/>
        <v>3.65</v>
      </c>
      <c r="AM146" s="127">
        <f t="shared" si="38"/>
        <v>3.7900000000000005</v>
      </c>
      <c r="AN146" s="173">
        <f t="shared" si="39"/>
        <v>3.6599999999999997</v>
      </c>
      <c r="AO146" s="173">
        <f t="shared" si="40"/>
        <v>3.8000000000000003</v>
      </c>
      <c r="AP146" s="174">
        <f t="shared" si="41"/>
        <v>3.9499999999999997</v>
      </c>
      <c r="AQ146" s="173">
        <f t="shared" si="42"/>
        <v>4.0999999999999996</v>
      </c>
      <c r="AR146" s="173">
        <f t="shared" si="43"/>
        <v>4.2</v>
      </c>
      <c r="AS146" s="173">
        <f t="shared" si="44"/>
        <v>4.3</v>
      </c>
      <c r="AT146" s="93" t="e">
        <f t="shared" si="45"/>
        <v>#REF!</v>
      </c>
    </row>
    <row r="147" spans="1:46" ht="14.25" hidden="1" customHeight="1">
      <c r="A147" s="84"/>
      <c r="B147" s="127">
        <f t="shared" si="46"/>
        <v>3.8600000000000003</v>
      </c>
      <c r="C147" s="212">
        <f t="shared" si="47"/>
        <v>183.30637492201032</v>
      </c>
      <c r="D147" s="212">
        <f t="shared" si="48"/>
        <v>298.13242103938444</v>
      </c>
      <c r="E147" s="212">
        <f t="shared" si="49"/>
        <v>214.7839635410331</v>
      </c>
      <c r="F147" s="127">
        <f t="shared" si="9"/>
        <v>2</v>
      </c>
      <c r="G147" s="127">
        <f t="shared" si="10"/>
        <v>1</v>
      </c>
      <c r="H147" s="127">
        <f t="shared" si="11"/>
        <v>4</v>
      </c>
      <c r="I147" s="127">
        <f t="shared" si="12"/>
        <v>3</v>
      </c>
      <c r="J147" s="127">
        <f t="shared" si="13"/>
        <v>4</v>
      </c>
      <c r="K147" s="127">
        <f t="shared" si="14"/>
        <v>3</v>
      </c>
      <c r="L147" s="212">
        <f t="shared" si="15"/>
        <v>5</v>
      </c>
      <c r="M147" s="212">
        <f t="shared" si="16"/>
        <v>4</v>
      </c>
      <c r="N147" s="127">
        <f t="shared" si="50"/>
        <v>0</v>
      </c>
      <c r="O147" s="127">
        <f t="shared" si="17"/>
        <v>0</v>
      </c>
      <c r="P147" s="127">
        <f t="shared" si="53"/>
        <v>0</v>
      </c>
      <c r="Q147" s="127">
        <f t="shared" si="18"/>
        <v>0</v>
      </c>
      <c r="R147" s="212">
        <f t="shared" si="51"/>
        <v>0</v>
      </c>
      <c r="S147" s="212">
        <f t="shared" si="52"/>
        <v>0</v>
      </c>
      <c r="T147" s="146">
        <f t="shared" si="19"/>
        <v>0.98213543417758575</v>
      </c>
      <c r="U147" s="118">
        <f t="shared" si="20"/>
        <v>3.6331153981097253</v>
      </c>
      <c r="V147" s="172">
        <f t="shared" si="21"/>
        <v>0.96043793341127714</v>
      </c>
      <c r="W147" s="118">
        <f t="shared" si="22"/>
        <v>3.5334895745374255</v>
      </c>
      <c r="X147" s="118">
        <f t="shared" si="23"/>
        <v>3.5693505011388629</v>
      </c>
      <c r="Y147" s="118">
        <f t="shared" si="24"/>
        <v>3.2744051086441566</v>
      </c>
      <c r="Z147" s="118">
        <f t="shared" si="25"/>
        <v>3.5879852501708647</v>
      </c>
      <c r="AA147" s="119">
        <f t="shared" si="26"/>
        <v>3.4299693672377667</v>
      </c>
      <c r="AB147" s="172">
        <f t="shared" si="27"/>
        <v>0.98641255449135956</v>
      </c>
      <c r="AC147" s="118">
        <f t="shared" si="28"/>
        <v>3.6489373215744374</v>
      </c>
      <c r="AD147" s="172">
        <f t="shared" si="29"/>
        <v>0.97206600573283142</v>
      </c>
      <c r="AE147" s="118">
        <f t="shared" si="30"/>
        <v>3.576269717731317</v>
      </c>
      <c r="AF147" s="118">
        <f t="shared" si="31"/>
        <v>3.4740751352189818</v>
      </c>
      <c r="AG147" s="118">
        <f t="shared" si="32"/>
        <v>3.586637567609491</v>
      </c>
      <c r="AH147" s="118">
        <f t="shared" si="33"/>
        <v>3.6241583784063276</v>
      </c>
      <c r="AI147" s="118">
        <f t="shared" si="34"/>
        <v>3.6241583784063276</v>
      </c>
      <c r="AJ147" s="173">
        <f t="shared" si="35"/>
        <v>3.25</v>
      </c>
      <c r="AK147" s="173">
        <f t="shared" si="36"/>
        <v>3.5</v>
      </c>
      <c r="AL147" s="173">
        <f t="shared" si="37"/>
        <v>3.65</v>
      </c>
      <c r="AM147" s="127">
        <f t="shared" si="38"/>
        <v>3.8100000000000005</v>
      </c>
      <c r="AN147" s="173">
        <f t="shared" si="39"/>
        <v>3.6599999999999997</v>
      </c>
      <c r="AO147" s="173">
        <f t="shared" si="40"/>
        <v>3.8000000000000003</v>
      </c>
      <c r="AP147" s="174">
        <f t="shared" si="41"/>
        <v>3.9499999999999997</v>
      </c>
      <c r="AQ147" s="173">
        <f t="shared" si="42"/>
        <v>4.0999999999999996</v>
      </c>
      <c r="AR147" s="173">
        <f t="shared" si="43"/>
        <v>4.2</v>
      </c>
      <c r="AS147" s="173">
        <f t="shared" si="44"/>
        <v>4.3</v>
      </c>
      <c r="AT147" s="93" t="e">
        <f t="shared" si="45"/>
        <v>#REF!</v>
      </c>
    </row>
    <row r="148" spans="1:46" ht="14.25" hidden="1" customHeight="1">
      <c r="A148" s="84"/>
      <c r="B148" s="127">
        <f t="shared" si="46"/>
        <v>3.8800000000000003</v>
      </c>
      <c r="C148" s="212">
        <f t="shared" si="47"/>
        <v>183.2196993282285</v>
      </c>
      <c r="D148" s="212">
        <f t="shared" si="48"/>
        <v>298.03802029112251</v>
      </c>
      <c r="E148" s="212">
        <f t="shared" si="49"/>
        <v>214.67310646831706</v>
      </c>
      <c r="F148" s="127">
        <f t="shared" si="9"/>
        <v>2</v>
      </c>
      <c r="G148" s="127">
        <f t="shared" si="10"/>
        <v>1</v>
      </c>
      <c r="H148" s="127">
        <f t="shared" si="11"/>
        <v>4</v>
      </c>
      <c r="I148" s="127">
        <f t="shared" si="12"/>
        <v>3</v>
      </c>
      <c r="J148" s="127">
        <f t="shared" si="13"/>
        <v>4</v>
      </c>
      <c r="K148" s="127">
        <f t="shared" si="14"/>
        <v>3</v>
      </c>
      <c r="L148" s="212">
        <f t="shared" si="15"/>
        <v>5</v>
      </c>
      <c r="M148" s="212">
        <f t="shared" si="16"/>
        <v>4</v>
      </c>
      <c r="N148" s="127">
        <f t="shared" si="50"/>
        <v>0</v>
      </c>
      <c r="O148" s="127">
        <f t="shared" si="17"/>
        <v>0</v>
      </c>
      <c r="P148" s="127">
        <f t="shared" si="53"/>
        <v>0</v>
      </c>
      <c r="Q148" s="127">
        <f t="shared" si="18"/>
        <v>0</v>
      </c>
      <c r="R148" s="212">
        <f t="shared" si="51"/>
        <v>0</v>
      </c>
      <c r="S148" s="212">
        <f t="shared" si="52"/>
        <v>0</v>
      </c>
      <c r="T148" s="146">
        <f t="shared" si="19"/>
        <v>0.98214433384712463</v>
      </c>
      <c r="U148" s="118">
        <f t="shared" si="20"/>
        <v>3.6527912064442258</v>
      </c>
      <c r="V148" s="172">
        <f t="shared" si="21"/>
        <v>0.96045811955602733</v>
      </c>
      <c r="W148" s="118">
        <f t="shared" si="22"/>
        <v>3.5527730025625273</v>
      </c>
      <c r="X148" s="118">
        <f t="shared" si="23"/>
        <v>3.5887123566845678</v>
      </c>
      <c r="Y148" s="118">
        <f t="shared" si="24"/>
        <v>3.2923978020381459</v>
      </c>
      <c r="Z148" s="118">
        <f t="shared" si="25"/>
        <v>3.6074225570653118</v>
      </c>
      <c r="AA148" s="119">
        <f t="shared" si="26"/>
        <v>3.4487053964199168</v>
      </c>
      <c r="AB148" s="172">
        <f t="shared" si="27"/>
        <v>0.98641994836287494</v>
      </c>
      <c r="AC148" s="118">
        <f t="shared" si="28"/>
        <v>3.6686930719512048</v>
      </c>
      <c r="AD148" s="172">
        <f t="shared" si="29"/>
        <v>0.97208163093879907</v>
      </c>
      <c r="AE148" s="118">
        <f t="shared" si="30"/>
        <v>3.5957688361078555</v>
      </c>
      <c r="AF148" s="118">
        <f t="shared" si="31"/>
        <v>3.4929650056938062</v>
      </c>
      <c r="AG148" s="118">
        <f t="shared" si="32"/>
        <v>3.6060825028469035</v>
      </c>
      <c r="AH148" s="118">
        <f t="shared" si="33"/>
        <v>3.6437883352312692</v>
      </c>
      <c r="AI148" s="118">
        <f t="shared" si="34"/>
        <v>3.6437883352312692</v>
      </c>
      <c r="AJ148" s="173">
        <f t="shared" si="35"/>
        <v>3.25</v>
      </c>
      <c r="AK148" s="173">
        <f t="shared" si="36"/>
        <v>3.5</v>
      </c>
      <c r="AL148" s="173">
        <f t="shared" si="37"/>
        <v>3.65</v>
      </c>
      <c r="AM148" s="127">
        <f t="shared" si="38"/>
        <v>3.8300000000000005</v>
      </c>
      <c r="AN148" s="173">
        <f t="shared" si="39"/>
        <v>3.6599999999999997</v>
      </c>
      <c r="AO148" s="173">
        <f t="shared" si="40"/>
        <v>3.8000000000000003</v>
      </c>
      <c r="AP148" s="174">
        <f t="shared" si="41"/>
        <v>3.9499999999999997</v>
      </c>
      <c r="AQ148" s="173">
        <f t="shared" si="42"/>
        <v>4.0999999999999996</v>
      </c>
      <c r="AR148" s="173">
        <f t="shared" si="43"/>
        <v>4.2</v>
      </c>
      <c r="AS148" s="173">
        <f t="shared" si="44"/>
        <v>4.3</v>
      </c>
      <c r="AT148" s="93" t="e">
        <f t="shared" si="45"/>
        <v>#REF!</v>
      </c>
    </row>
    <row r="149" spans="1:46" ht="14.25" hidden="1" customHeight="1">
      <c r="A149" s="84"/>
      <c r="B149" s="127">
        <f t="shared" si="46"/>
        <v>3.9000000000000004</v>
      </c>
      <c r="C149" s="212">
        <f t="shared" si="47"/>
        <v>183.13393057197433</v>
      </c>
      <c r="D149" s="212">
        <f t="shared" si="48"/>
        <v>297.9446184373528</v>
      </c>
      <c r="E149" s="212">
        <f t="shared" si="49"/>
        <v>214.56340251890549</v>
      </c>
      <c r="F149" s="127">
        <f t="shared" si="9"/>
        <v>2</v>
      </c>
      <c r="G149" s="127">
        <f t="shared" si="10"/>
        <v>1</v>
      </c>
      <c r="H149" s="127">
        <f t="shared" si="11"/>
        <v>4</v>
      </c>
      <c r="I149" s="127">
        <f t="shared" si="12"/>
        <v>3</v>
      </c>
      <c r="J149" s="127">
        <f t="shared" si="13"/>
        <v>4</v>
      </c>
      <c r="K149" s="127">
        <f t="shared" si="14"/>
        <v>3</v>
      </c>
      <c r="L149" s="212">
        <f t="shared" si="15"/>
        <v>5</v>
      </c>
      <c r="M149" s="212">
        <f t="shared" si="16"/>
        <v>4</v>
      </c>
      <c r="N149" s="127">
        <f t="shared" si="50"/>
        <v>0</v>
      </c>
      <c r="O149" s="127">
        <f t="shared" si="17"/>
        <v>0</v>
      </c>
      <c r="P149" s="127">
        <f t="shared" si="53"/>
        <v>0</v>
      </c>
      <c r="Q149" s="127">
        <f t="shared" si="18"/>
        <v>0</v>
      </c>
      <c r="R149" s="212">
        <f t="shared" si="51"/>
        <v>0</v>
      </c>
      <c r="S149" s="212">
        <f t="shared" si="52"/>
        <v>0</v>
      </c>
      <c r="T149" s="146">
        <f t="shared" si="19"/>
        <v>0.98215313996048781</v>
      </c>
      <c r="U149" s="118">
        <f t="shared" si="20"/>
        <v>3.6724670209402559</v>
      </c>
      <c r="V149" s="172">
        <f t="shared" si="21"/>
        <v>0.96047809301787013</v>
      </c>
      <c r="W149" s="118">
        <f t="shared" si="22"/>
        <v>3.5720564470571805</v>
      </c>
      <c r="X149" s="118">
        <f t="shared" si="23"/>
        <v>3.6080742252303977</v>
      </c>
      <c r="Y149" s="118">
        <f t="shared" si="24"/>
        <v>3.3103905521073633</v>
      </c>
      <c r="Z149" s="118">
        <f t="shared" si="25"/>
        <v>3.6268598662818095</v>
      </c>
      <c r="AA149" s="119">
        <f t="shared" si="26"/>
        <v>3.4674414337171373</v>
      </c>
      <c r="AB149" s="172">
        <f t="shared" si="27"/>
        <v>0.98642726491578814</v>
      </c>
      <c r="AC149" s="118">
        <f t="shared" si="28"/>
        <v>3.6884488289731157</v>
      </c>
      <c r="AD149" s="172">
        <f t="shared" si="29"/>
        <v>0.97209709228251917</v>
      </c>
      <c r="AE149" s="118">
        <f t="shared" si="30"/>
        <v>3.6152679700823809</v>
      </c>
      <c r="AF149" s="118">
        <f t="shared" si="31"/>
        <v>3.5118549014593512</v>
      </c>
      <c r="AG149" s="118">
        <f t="shared" si="32"/>
        <v>3.6255274507296753</v>
      </c>
      <c r="AH149" s="118">
        <f t="shared" si="33"/>
        <v>3.6634183004864509</v>
      </c>
      <c r="AI149" s="118">
        <f t="shared" si="34"/>
        <v>3.6634183004864509</v>
      </c>
      <c r="AJ149" s="173">
        <f t="shared" si="35"/>
        <v>3.25</v>
      </c>
      <c r="AK149" s="173">
        <f t="shared" si="36"/>
        <v>3.5</v>
      </c>
      <c r="AL149" s="173">
        <f t="shared" si="37"/>
        <v>3.65</v>
      </c>
      <c r="AM149" s="127">
        <f t="shared" si="38"/>
        <v>3.8500000000000005</v>
      </c>
      <c r="AN149" s="173">
        <f t="shared" si="39"/>
        <v>3.6599999999999997</v>
      </c>
      <c r="AO149" s="173">
        <f t="shared" si="40"/>
        <v>3.8000000000000003</v>
      </c>
      <c r="AP149" s="174">
        <f t="shared" si="41"/>
        <v>3.9499999999999997</v>
      </c>
      <c r="AQ149" s="173">
        <f t="shared" si="42"/>
        <v>4.0999999999999996</v>
      </c>
      <c r="AR149" s="173">
        <f t="shared" si="43"/>
        <v>4.2</v>
      </c>
      <c r="AS149" s="173">
        <f t="shared" si="44"/>
        <v>4.3</v>
      </c>
      <c r="AT149" s="93" t="e">
        <f t="shared" si="45"/>
        <v>#REF!</v>
      </c>
    </row>
    <row r="150" spans="1:46" ht="14.25" hidden="1" customHeight="1">
      <c r="A150" s="84"/>
      <c r="B150" s="127">
        <f t="shared" si="46"/>
        <v>3.9200000000000004</v>
      </c>
      <c r="C150" s="212">
        <f t="shared" si="47"/>
        <v>183.04905447325203</v>
      </c>
      <c r="D150" s="212">
        <f t="shared" si="48"/>
        <v>297.8521997027824</v>
      </c>
      <c r="E150" s="212">
        <f t="shared" si="49"/>
        <v>214.45483375242449</v>
      </c>
      <c r="F150" s="127">
        <f t="shared" si="9"/>
        <v>2</v>
      </c>
      <c r="G150" s="127">
        <f t="shared" si="10"/>
        <v>1</v>
      </c>
      <c r="H150" s="127">
        <f t="shared" si="11"/>
        <v>4</v>
      </c>
      <c r="I150" s="127">
        <f t="shared" si="12"/>
        <v>3</v>
      </c>
      <c r="J150" s="127">
        <f t="shared" si="13"/>
        <v>4</v>
      </c>
      <c r="K150" s="127">
        <f t="shared" si="14"/>
        <v>3</v>
      </c>
      <c r="L150" s="212">
        <f t="shared" si="15"/>
        <v>5</v>
      </c>
      <c r="M150" s="212">
        <f t="shared" si="16"/>
        <v>4</v>
      </c>
      <c r="N150" s="127">
        <f t="shared" si="50"/>
        <v>0</v>
      </c>
      <c r="O150" s="127">
        <f t="shared" si="17"/>
        <v>0</v>
      </c>
      <c r="P150" s="127">
        <f t="shared" si="53"/>
        <v>0</v>
      </c>
      <c r="Q150" s="127">
        <f t="shared" si="18"/>
        <v>0</v>
      </c>
      <c r="R150" s="212">
        <f t="shared" si="51"/>
        <v>0</v>
      </c>
      <c r="S150" s="212">
        <f t="shared" si="52"/>
        <v>0</v>
      </c>
      <c r="T150" s="146">
        <f t="shared" si="19"/>
        <v>0.98216185398750711</v>
      </c>
      <c r="U150" s="118">
        <f t="shared" si="20"/>
        <v>3.692142841509837</v>
      </c>
      <c r="V150" s="172">
        <f t="shared" si="21"/>
        <v>0.96049785714569014</v>
      </c>
      <c r="W150" s="118">
        <f t="shared" si="22"/>
        <v>3.5913399077820212</v>
      </c>
      <c r="X150" s="118">
        <f t="shared" si="23"/>
        <v>3.6274361065895047</v>
      </c>
      <c r="Y150" s="118">
        <f t="shared" si="24"/>
        <v>3.3283833580173989</v>
      </c>
      <c r="Z150" s="118">
        <f t="shared" si="25"/>
        <v>3.6462971777852125</v>
      </c>
      <c r="AA150" s="119">
        <f t="shared" si="26"/>
        <v>3.4861774790042745</v>
      </c>
      <c r="AB150" s="172">
        <f t="shared" si="27"/>
        <v>0.9864345053593514</v>
      </c>
      <c r="AC150" s="118">
        <f t="shared" si="28"/>
        <v>3.7082045925468741</v>
      </c>
      <c r="AD150" s="172">
        <f t="shared" si="29"/>
        <v>0.97211239233403657</v>
      </c>
      <c r="AE150" s="118">
        <f t="shared" si="30"/>
        <v>3.6347671194326563</v>
      </c>
      <c r="AF150" s="118">
        <f t="shared" si="31"/>
        <v>3.5307448221488187</v>
      </c>
      <c r="AG150" s="118">
        <f t="shared" si="32"/>
        <v>3.6449724110744097</v>
      </c>
      <c r="AH150" s="118">
        <f t="shared" si="33"/>
        <v>3.6830482740496064</v>
      </c>
      <c r="AI150" s="118">
        <f t="shared" si="34"/>
        <v>3.6830482740496064</v>
      </c>
      <c r="AJ150" s="173">
        <f t="shared" si="35"/>
        <v>3.25</v>
      </c>
      <c r="AK150" s="173">
        <f t="shared" si="36"/>
        <v>3.5</v>
      </c>
      <c r="AL150" s="173">
        <f t="shared" si="37"/>
        <v>3.65</v>
      </c>
      <c r="AM150" s="127">
        <f t="shared" si="38"/>
        <v>3.8700000000000006</v>
      </c>
      <c r="AN150" s="173">
        <f t="shared" si="39"/>
        <v>3.6599999999999997</v>
      </c>
      <c r="AO150" s="173">
        <f t="shared" si="40"/>
        <v>3.8000000000000003</v>
      </c>
      <c r="AP150" s="174">
        <f t="shared" si="41"/>
        <v>3.9499999999999997</v>
      </c>
      <c r="AQ150" s="173">
        <f t="shared" si="42"/>
        <v>4.0999999999999996</v>
      </c>
      <c r="AR150" s="173">
        <f t="shared" si="43"/>
        <v>4.2</v>
      </c>
      <c r="AS150" s="173">
        <f t="shared" si="44"/>
        <v>4.3</v>
      </c>
      <c r="AT150" s="93" t="e">
        <f t="shared" si="45"/>
        <v>#REF!</v>
      </c>
    </row>
    <row r="151" spans="1:46" ht="14.25" hidden="1" customHeight="1">
      <c r="A151" s="84"/>
      <c r="B151" s="127">
        <f t="shared" si="46"/>
        <v>3.9400000000000004</v>
      </c>
      <c r="C151" s="212">
        <f t="shared" si="47"/>
        <v>182.9650571465906</v>
      </c>
      <c r="D151" s="212">
        <f t="shared" si="48"/>
        <v>297.76074864263961</v>
      </c>
      <c r="E151" s="212">
        <f t="shared" si="49"/>
        <v>214.34738259949842</v>
      </c>
      <c r="F151" s="127">
        <f t="shared" si="9"/>
        <v>2</v>
      </c>
      <c r="G151" s="127">
        <f t="shared" si="10"/>
        <v>1</v>
      </c>
      <c r="H151" s="127">
        <f t="shared" si="11"/>
        <v>4</v>
      </c>
      <c r="I151" s="127">
        <f t="shared" si="12"/>
        <v>3</v>
      </c>
      <c r="J151" s="127">
        <f t="shared" si="13"/>
        <v>4</v>
      </c>
      <c r="K151" s="127">
        <f t="shared" si="14"/>
        <v>3</v>
      </c>
      <c r="L151" s="212">
        <f t="shared" si="15"/>
        <v>5</v>
      </c>
      <c r="M151" s="212">
        <f t="shared" si="16"/>
        <v>4</v>
      </c>
      <c r="N151" s="127">
        <f t="shared" si="50"/>
        <v>0</v>
      </c>
      <c r="O151" s="127">
        <f t="shared" si="17"/>
        <v>0</v>
      </c>
      <c r="P151" s="127">
        <f t="shared" si="53"/>
        <v>0</v>
      </c>
      <c r="Q151" s="127">
        <f t="shared" si="18"/>
        <v>0</v>
      </c>
      <c r="R151" s="212">
        <f t="shared" si="51"/>
        <v>0</v>
      </c>
      <c r="S151" s="212">
        <f t="shared" si="52"/>
        <v>0</v>
      </c>
      <c r="T151" s="146">
        <f t="shared" si="19"/>
        <v>0.9821704773673422</v>
      </c>
      <c r="U151" s="118">
        <f t="shared" si="20"/>
        <v>3.7118186680666603</v>
      </c>
      <c r="V151" s="172">
        <f t="shared" si="21"/>
        <v>0.96051741521833278</v>
      </c>
      <c r="W151" s="118">
        <f t="shared" si="22"/>
        <v>3.6106233845023219</v>
      </c>
      <c r="X151" s="118">
        <f t="shared" si="23"/>
        <v>3.6467980005786131</v>
      </c>
      <c r="Y151" s="118">
        <f t="shared" si="24"/>
        <v>3.3463762189502084</v>
      </c>
      <c r="Z151" s="118">
        <f t="shared" si="25"/>
        <v>3.6657344915410843</v>
      </c>
      <c r="AA151" s="119">
        <f t="shared" si="26"/>
        <v>3.5049135321587466</v>
      </c>
      <c r="AB151" s="172">
        <f t="shared" si="27"/>
        <v>0.98644167087768009</v>
      </c>
      <c r="AC151" s="118">
        <f t="shared" si="28"/>
        <v>3.7279603625809292</v>
      </c>
      <c r="AD151" s="172">
        <f t="shared" si="29"/>
        <v>0.9721275336098224</v>
      </c>
      <c r="AE151" s="118">
        <f t="shared" si="30"/>
        <v>3.6542662839406677</v>
      </c>
      <c r="AF151" s="118">
        <f t="shared" si="31"/>
        <v>3.5496347674024933</v>
      </c>
      <c r="AG151" s="118">
        <f t="shared" si="32"/>
        <v>3.664417383701247</v>
      </c>
      <c r="AH151" s="118">
        <f t="shared" si="33"/>
        <v>3.7026782558008313</v>
      </c>
      <c r="AI151" s="118">
        <f t="shared" si="34"/>
        <v>3.7026782558008313</v>
      </c>
      <c r="AJ151" s="173">
        <f t="shared" si="35"/>
        <v>3.25</v>
      </c>
      <c r="AK151" s="173">
        <f t="shared" si="36"/>
        <v>3.5</v>
      </c>
      <c r="AL151" s="173">
        <f t="shared" si="37"/>
        <v>3.65</v>
      </c>
      <c r="AM151" s="127">
        <f t="shared" si="38"/>
        <v>3.8900000000000006</v>
      </c>
      <c r="AN151" s="173">
        <f t="shared" si="39"/>
        <v>3.6599999999999997</v>
      </c>
      <c r="AO151" s="173">
        <f t="shared" si="40"/>
        <v>3.8000000000000003</v>
      </c>
      <c r="AP151" s="174">
        <f t="shared" si="41"/>
        <v>3.9499999999999997</v>
      </c>
      <c r="AQ151" s="173">
        <f t="shared" si="42"/>
        <v>4.0999999999999996</v>
      </c>
      <c r="AR151" s="173">
        <f t="shared" si="43"/>
        <v>4.2</v>
      </c>
      <c r="AS151" s="173">
        <f t="shared" si="44"/>
        <v>4.3</v>
      </c>
      <c r="AT151" s="93" t="e">
        <f t="shared" si="45"/>
        <v>#REF!</v>
      </c>
    </row>
    <row r="152" spans="1:46" ht="14.25" hidden="1" customHeight="1">
      <c r="A152" s="84"/>
      <c r="B152" s="127">
        <f t="shared" si="46"/>
        <v>3.9600000000000004</v>
      </c>
      <c r="C152" s="212">
        <f t="shared" si="47"/>
        <v>182.88192499342716</v>
      </c>
      <c r="D152" s="212">
        <f t="shared" si="48"/>
        <v>297.67025013406169</v>
      </c>
      <c r="E152" s="212">
        <f t="shared" si="49"/>
        <v>214.2410318521909</v>
      </c>
      <c r="F152" s="127">
        <f t="shared" si="9"/>
        <v>2</v>
      </c>
      <c r="G152" s="127">
        <f t="shared" si="10"/>
        <v>1</v>
      </c>
      <c r="H152" s="127">
        <f t="shared" si="11"/>
        <v>4</v>
      </c>
      <c r="I152" s="127">
        <f t="shared" si="12"/>
        <v>3</v>
      </c>
      <c r="J152" s="127">
        <f t="shared" si="13"/>
        <v>4</v>
      </c>
      <c r="K152" s="127">
        <f t="shared" si="14"/>
        <v>3</v>
      </c>
      <c r="L152" s="212">
        <f t="shared" si="15"/>
        <v>5</v>
      </c>
      <c r="M152" s="212">
        <f t="shared" si="16"/>
        <v>4</v>
      </c>
      <c r="N152" s="127">
        <f t="shared" si="50"/>
        <v>0</v>
      </c>
      <c r="O152" s="127">
        <f t="shared" si="17"/>
        <v>0</v>
      </c>
      <c r="P152" s="127">
        <f t="shared" si="53"/>
        <v>0</v>
      </c>
      <c r="Q152" s="127">
        <f t="shared" si="18"/>
        <v>0</v>
      </c>
      <c r="R152" s="212">
        <f t="shared" si="51"/>
        <v>0</v>
      </c>
      <c r="S152" s="212">
        <f t="shared" si="52"/>
        <v>0</v>
      </c>
      <c r="T152" s="146">
        <f t="shared" si="19"/>
        <v>0.98217901150927789</v>
      </c>
      <c r="U152" s="118">
        <f t="shared" si="20"/>
        <v>3.7314945005260487</v>
      </c>
      <c r="V152" s="172">
        <f t="shared" si="21"/>
        <v>0.96053677044642871</v>
      </c>
      <c r="W152" s="118">
        <f t="shared" si="22"/>
        <v>3.6299068769878722</v>
      </c>
      <c r="X152" s="118">
        <f t="shared" si="23"/>
        <v>3.6661599070179349</v>
      </c>
      <c r="Y152" s="118">
        <f t="shared" si="24"/>
        <v>3.3643691341037036</v>
      </c>
      <c r="Z152" s="118">
        <f t="shared" si="25"/>
        <v>3.6851718075156752</v>
      </c>
      <c r="AA152" s="119">
        <f t="shared" si="26"/>
        <v>3.5236495930604628</v>
      </c>
      <c r="AB152" s="172">
        <f t="shared" si="27"/>
        <v>0.98644876263040382</v>
      </c>
      <c r="AC152" s="118">
        <f t="shared" si="28"/>
        <v>3.7477161389854308</v>
      </c>
      <c r="AD152" s="172">
        <f t="shared" si="29"/>
        <v>0.97214251857416656</v>
      </c>
      <c r="AE152" s="118">
        <f t="shared" si="30"/>
        <v>3.6737654633925181</v>
      </c>
      <c r="AF152" s="118">
        <f t="shared" si="31"/>
        <v>3.568524736867571</v>
      </c>
      <c r="AG152" s="118">
        <f t="shared" si="32"/>
        <v>3.6838623684337857</v>
      </c>
      <c r="AH152" s="118">
        <f t="shared" si="33"/>
        <v>3.7223082456225236</v>
      </c>
      <c r="AI152" s="118">
        <f t="shared" si="34"/>
        <v>3.7223082456225236</v>
      </c>
      <c r="AJ152" s="173">
        <f t="shared" si="35"/>
        <v>3.25</v>
      </c>
      <c r="AK152" s="173">
        <f t="shared" si="36"/>
        <v>3.5</v>
      </c>
      <c r="AL152" s="173">
        <f t="shared" si="37"/>
        <v>3.65</v>
      </c>
      <c r="AM152" s="127">
        <f t="shared" si="38"/>
        <v>3.9100000000000006</v>
      </c>
      <c r="AN152" s="173">
        <f t="shared" si="39"/>
        <v>3.6599999999999997</v>
      </c>
      <c r="AO152" s="173">
        <f t="shared" si="40"/>
        <v>3.8000000000000003</v>
      </c>
      <c r="AP152" s="174">
        <f t="shared" si="41"/>
        <v>3.9499999999999997</v>
      </c>
      <c r="AQ152" s="173">
        <f t="shared" si="42"/>
        <v>4.0999999999999996</v>
      </c>
      <c r="AR152" s="173">
        <f t="shared" si="43"/>
        <v>4.2</v>
      </c>
      <c r="AS152" s="173">
        <f t="shared" si="44"/>
        <v>4.3</v>
      </c>
      <c r="AT152" s="93" t="e">
        <f t="shared" si="45"/>
        <v>#REF!</v>
      </c>
    </row>
    <row r="153" spans="1:46" ht="14.25" hidden="1" customHeight="1">
      <c r="A153" s="84"/>
      <c r="B153" s="127">
        <f t="shared" si="46"/>
        <v>3.9800000000000004</v>
      </c>
      <c r="C153" s="212">
        <f t="shared" si="47"/>
        <v>182.79964469472503</v>
      </c>
      <c r="D153" s="212">
        <f t="shared" si="48"/>
        <v>297.58068936774885</v>
      </c>
      <c r="E153" s="212">
        <f t="shared" si="49"/>
        <v>214.13576465474242</v>
      </c>
      <c r="F153" s="127">
        <f t="shared" si="9"/>
        <v>2</v>
      </c>
      <c r="G153" s="127">
        <f t="shared" si="10"/>
        <v>1</v>
      </c>
      <c r="H153" s="127">
        <f t="shared" si="11"/>
        <v>4</v>
      </c>
      <c r="I153" s="127">
        <f t="shared" si="12"/>
        <v>3</v>
      </c>
      <c r="J153" s="127">
        <f t="shared" si="13"/>
        <v>4</v>
      </c>
      <c r="K153" s="127">
        <f t="shared" si="14"/>
        <v>3</v>
      </c>
      <c r="L153" s="212">
        <f t="shared" si="15"/>
        <v>5</v>
      </c>
      <c r="M153" s="212">
        <f t="shared" si="16"/>
        <v>4</v>
      </c>
      <c r="N153" s="127">
        <f t="shared" si="50"/>
        <v>0</v>
      </c>
      <c r="O153" s="127">
        <f t="shared" si="17"/>
        <v>0</v>
      </c>
      <c r="P153" s="127">
        <f t="shared" si="53"/>
        <v>0</v>
      </c>
      <c r="Q153" s="127">
        <f t="shared" si="18"/>
        <v>0</v>
      </c>
      <c r="R153" s="212">
        <f t="shared" si="51"/>
        <v>0</v>
      </c>
      <c r="S153" s="212">
        <f t="shared" si="52"/>
        <v>0</v>
      </c>
      <c r="T153" s="146">
        <f t="shared" si="19"/>
        <v>0.98218745779349559</v>
      </c>
      <c r="U153" s="118">
        <f t="shared" si="20"/>
        <v>3.7511703388049189</v>
      </c>
      <c r="V153" s="172">
        <f t="shared" si="21"/>
        <v>0.96055592597416062</v>
      </c>
      <c r="W153" s="118">
        <f t="shared" si="22"/>
        <v>3.6491903850128757</v>
      </c>
      <c r="X153" s="118">
        <f t="shared" si="23"/>
        <v>3.6855218257310907</v>
      </c>
      <c r="Y153" s="118">
        <f t="shared" si="24"/>
        <v>3.3823621026913715</v>
      </c>
      <c r="Z153" s="118">
        <f t="shared" si="25"/>
        <v>3.7046091256759088</v>
      </c>
      <c r="AA153" s="119">
        <f t="shared" si="26"/>
        <v>3.5423856615917724</v>
      </c>
      <c r="AB153" s="172">
        <f t="shared" si="27"/>
        <v>0.9864557817532974</v>
      </c>
      <c r="AC153" s="118">
        <f t="shared" si="28"/>
        <v>3.7674719216721941</v>
      </c>
      <c r="AD153" s="172">
        <f t="shared" si="29"/>
        <v>0.97215734964052414</v>
      </c>
      <c r="AE153" s="118">
        <f t="shared" si="30"/>
        <v>3.6932646575783372</v>
      </c>
      <c r="AF153" s="118">
        <f t="shared" si="31"/>
        <v>3.5874147301979931</v>
      </c>
      <c r="AG153" s="118">
        <f t="shared" si="32"/>
        <v>3.7033073650989965</v>
      </c>
      <c r="AH153" s="118">
        <f t="shared" si="33"/>
        <v>3.7419382433993316</v>
      </c>
      <c r="AI153" s="118">
        <f t="shared" si="34"/>
        <v>3.7419382433993316</v>
      </c>
      <c r="AJ153" s="173">
        <f t="shared" si="35"/>
        <v>3.25</v>
      </c>
      <c r="AK153" s="173">
        <f t="shared" si="36"/>
        <v>3.5</v>
      </c>
      <c r="AL153" s="173">
        <f t="shared" si="37"/>
        <v>3.65</v>
      </c>
      <c r="AM153" s="127">
        <f t="shared" si="38"/>
        <v>3.9300000000000006</v>
      </c>
      <c r="AN153" s="173">
        <f t="shared" si="39"/>
        <v>3.6599999999999997</v>
      </c>
      <c r="AO153" s="173">
        <f t="shared" si="40"/>
        <v>3.8000000000000003</v>
      </c>
      <c r="AP153" s="174">
        <f t="shared" si="41"/>
        <v>3.9499999999999997</v>
      </c>
      <c r="AQ153" s="173">
        <f t="shared" si="42"/>
        <v>4.0999999999999996</v>
      </c>
      <c r="AR153" s="173">
        <f t="shared" si="43"/>
        <v>4.2</v>
      </c>
      <c r="AS153" s="173">
        <f t="shared" si="44"/>
        <v>4.3</v>
      </c>
      <c r="AT153" s="93" t="e">
        <f t="shared" si="45"/>
        <v>#REF!</v>
      </c>
    </row>
    <row r="154" spans="1:46" ht="14.25" hidden="1" customHeight="1">
      <c r="A154" s="84"/>
      <c r="B154" s="127">
        <f t="shared" si="46"/>
        <v>4</v>
      </c>
      <c r="C154" s="212">
        <f t="shared" si="47"/>
        <v>182.71820320381963</v>
      </c>
      <c r="D154" s="212">
        <f t="shared" si="48"/>
        <v>297.49205183987806</v>
      </c>
      <c r="E154" s="212">
        <f t="shared" si="49"/>
        <v>214.03156449458922</v>
      </c>
      <c r="F154" s="127">
        <f t="shared" si="9"/>
        <v>2</v>
      </c>
      <c r="G154" s="127">
        <f t="shared" si="10"/>
        <v>1</v>
      </c>
      <c r="H154" s="127">
        <f t="shared" si="11"/>
        <v>4</v>
      </c>
      <c r="I154" s="127">
        <f t="shared" si="12"/>
        <v>3</v>
      </c>
      <c r="J154" s="127">
        <f t="shared" si="13"/>
        <v>4</v>
      </c>
      <c r="K154" s="127">
        <f t="shared" si="14"/>
        <v>3</v>
      </c>
      <c r="L154" s="212">
        <f t="shared" si="15"/>
        <v>5</v>
      </c>
      <c r="M154" s="212">
        <f t="shared" si="16"/>
        <v>4</v>
      </c>
      <c r="N154" s="127">
        <f t="shared" si="50"/>
        <v>0</v>
      </c>
      <c r="O154" s="127">
        <f t="shared" si="17"/>
        <v>0</v>
      </c>
      <c r="P154" s="127">
        <f t="shared" si="53"/>
        <v>0</v>
      </c>
      <c r="Q154" s="127">
        <f t="shared" si="18"/>
        <v>0</v>
      </c>
      <c r="R154" s="212">
        <f t="shared" si="51"/>
        <v>0</v>
      </c>
      <c r="S154" s="212">
        <f t="shared" si="52"/>
        <v>0</v>
      </c>
      <c r="T154" s="146">
        <f t="shared" si="19"/>
        <v>0.98219581757182262</v>
      </c>
      <c r="U154" s="118">
        <f t="shared" si="20"/>
        <v>3.7708461828217414</v>
      </c>
      <c r="V154" s="172">
        <f t="shared" si="21"/>
        <v>0.96057488488097531</v>
      </c>
      <c r="W154" s="118">
        <f t="shared" si="22"/>
        <v>3.6684739083558404</v>
      </c>
      <c r="X154" s="118">
        <f t="shared" si="23"/>
        <v>3.7048837565450223</v>
      </c>
      <c r="Y154" s="118">
        <f t="shared" si="24"/>
        <v>3.4003551239418912</v>
      </c>
      <c r="Z154" s="118">
        <f t="shared" si="25"/>
        <v>3.7240464459893614</v>
      </c>
      <c r="AA154" s="119">
        <f t="shared" si="26"/>
        <v>3.5611217376373956</v>
      </c>
      <c r="AB154" s="172">
        <f t="shared" si="27"/>
        <v>0.9864627293588919</v>
      </c>
      <c r="AC154" s="118">
        <f t="shared" si="28"/>
        <v>3.7872277105546579</v>
      </c>
      <c r="AD154" s="172">
        <f t="shared" si="29"/>
        <v>0.97217202917282308</v>
      </c>
      <c r="AE154" s="118">
        <f t="shared" si="30"/>
        <v>3.7127638662921787</v>
      </c>
      <c r="AF154" s="118">
        <f t="shared" si="31"/>
        <v>3.6063047470542853</v>
      </c>
      <c r="AG154" s="118">
        <f t="shared" si="32"/>
        <v>3.7227523735271424</v>
      </c>
      <c r="AH154" s="118">
        <f t="shared" si="33"/>
        <v>3.7615682490180951</v>
      </c>
      <c r="AI154" s="118">
        <f t="shared" si="34"/>
        <v>3.7615682490180951</v>
      </c>
      <c r="AJ154" s="173">
        <f t="shared" si="35"/>
        <v>3.25</v>
      </c>
      <c r="AK154" s="173">
        <f t="shared" si="36"/>
        <v>3.5</v>
      </c>
      <c r="AL154" s="173">
        <f t="shared" si="37"/>
        <v>3.65</v>
      </c>
      <c r="AM154" s="127">
        <f t="shared" si="38"/>
        <v>3.95</v>
      </c>
      <c r="AN154" s="173">
        <f t="shared" si="39"/>
        <v>3.6599999999999997</v>
      </c>
      <c r="AO154" s="173">
        <f t="shared" si="40"/>
        <v>3.8000000000000003</v>
      </c>
      <c r="AP154" s="174">
        <f t="shared" si="41"/>
        <v>3.9499999999999997</v>
      </c>
      <c r="AQ154" s="173">
        <f t="shared" si="42"/>
        <v>4.0999999999999996</v>
      </c>
      <c r="AR154" s="173">
        <f t="shared" si="43"/>
        <v>4.2</v>
      </c>
      <c r="AS154" s="173">
        <f t="shared" si="44"/>
        <v>4.3</v>
      </c>
      <c r="AT154" s="93" t="e">
        <f t="shared" si="45"/>
        <v>#REF!</v>
      </c>
    </row>
    <row r="155" spans="1:46" ht="14.25" hidden="1" customHeight="1">
      <c r="A155" s="84"/>
      <c r="B155" s="127">
        <f t="shared" si="46"/>
        <v>4.0199999999999996</v>
      </c>
      <c r="C155" s="212">
        <f t="shared" si="47"/>
        <v>182.63758773948231</v>
      </c>
      <c r="D155" s="212">
        <f t="shared" si="48"/>
        <v>297.40432334426509</v>
      </c>
      <c r="E155" s="212">
        <f t="shared" si="49"/>
        <v>213.92841519365808</v>
      </c>
      <c r="F155" s="127">
        <f t="shared" si="9"/>
        <v>2</v>
      </c>
      <c r="G155" s="127">
        <f t="shared" si="10"/>
        <v>1</v>
      </c>
      <c r="H155" s="127">
        <f t="shared" si="11"/>
        <v>4</v>
      </c>
      <c r="I155" s="127">
        <f t="shared" si="12"/>
        <v>3</v>
      </c>
      <c r="J155" s="127">
        <f t="shared" si="13"/>
        <v>4</v>
      </c>
      <c r="K155" s="127">
        <f t="shared" si="14"/>
        <v>3</v>
      </c>
      <c r="L155" s="212">
        <f t="shared" si="15"/>
        <v>5</v>
      </c>
      <c r="M155" s="212">
        <f t="shared" si="16"/>
        <v>4</v>
      </c>
      <c r="N155" s="127">
        <f t="shared" si="50"/>
        <v>0</v>
      </c>
      <c r="O155" s="127">
        <f t="shared" si="17"/>
        <v>0</v>
      </c>
      <c r="P155" s="127">
        <f>MAX(($B155-$C$12)/($C$18*10^-6)/($D155*10^3)*$C$12/$B155,0)</f>
        <v>0</v>
      </c>
      <c r="Q155" s="127">
        <f t="shared" si="18"/>
        <v>0</v>
      </c>
      <c r="R155" s="212">
        <f t="shared" si="51"/>
        <v>0</v>
      </c>
      <c r="S155" s="212">
        <f t="shared" si="52"/>
        <v>0</v>
      </c>
      <c r="T155" s="146">
        <f t="shared" si="19"/>
        <v>0.98220409216845639</v>
      </c>
      <c r="U155" s="118">
        <f t="shared" si="20"/>
        <v>3.7905220324965065</v>
      </c>
      <c r="V155" s="172">
        <f t="shared" si="21"/>
        <v>0.96059365018324328</v>
      </c>
      <c r="W155" s="118">
        <f t="shared" si="22"/>
        <v>3.6877574467994783</v>
      </c>
      <c r="X155" s="118">
        <f t="shared" si="23"/>
        <v>3.7242456992899204</v>
      </c>
      <c r="Y155" s="118">
        <f t="shared" si="24"/>
        <v>3.4183481970987706</v>
      </c>
      <c r="Z155" s="118">
        <f t="shared" si="25"/>
        <v>3.7434837684242508</v>
      </c>
      <c r="AA155" s="119">
        <f t="shared" si="26"/>
        <v>3.5798578210843681</v>
      </c>
      <c r="AB155" s="172">
        <f t="shared" si="27"/>
        <v>0.98646960653706728</v>
      </c>
      <c r="AC155" s="118">
        <f t="shared" si="28"/>
        <v>3.8069835055478496</v>
      </c>
      <c r="AD155" s="172">
        <f t="shared" si="29"/>
        <v>0.97218655948672972</v>
      </c>
      <c r="AE155" s="118">
        <f t="shared" si="30"/>
        <v>3.7322630893319344</v>
      </c>
      <c r="AF155" s="118">
        <f t="shared" si="31"/>
        <v>3.625194787103402</v>
      </c>
      <c r="AG155" s="118">
        <f t="shared" si="32"/>
        <v>3.7421973935517006</v>
      </c>
      <c r="AH155" s="118">
        <f t="shared" si="33"/>
        <v>3.7811982623678007</v>
      </c>
      <c r="AI155" s="118">
        <f t="shared" si="34"/>
        <v>3.7811982623678007</v>
      </c>
      <c r="AJ155" s="173">
        <f t="shared" si="35"/>
        <v>3.25</v>
      </c>
      <c r="AK155" s="173">
        <f t="shared" si="36"/>
        <v>3.5</v>
      </c>
      <c r="AL155" s="173">
        <f t="shared" si="37"/>
        <v>3.65</v>
      </c>
      <c r="AM155" s="127">
        <f t="shared" si="38"/>
        <v>3.9699999999999998</v>
      </c>
      <c r="AN155" s="173">
        <f t="shared" si="39"/>
        <v>3.6599999999999997</v>
      </c>
      <c r="AO155" s="173">
        <f t="shared" si="40"/>
        <v>3.8000000000000003</v>
      </c>
      <c r="AP155" s="174">
        <f t="shared" si="41"/>
        <v>3.9499999999999997</v>
      </c>
      <c r="AQ155" s="173">
        <f t="shared" si="42"/>
        <v>4.0999999999999996</v>
      </c>
      <c r="AR155" s="173">
        <f t="shared" si="43"/>
        <v>4.2</v>
      </c>
      <c r="AS155" s="173">
        <f t="shared" si="44"/>
        <v>4.3</v>
      </c>
      <c r="AT155" s="93" t="e">
        <f t="shared" si="45"/>
        <v>#REF!</v>
      </c>
    </row>
    <row r="156" spans="1:46" ht="14.25" hidden="1" customHeight="1">
      <c r="A156" s="84"/>
      <c r="B156" s="127">
        <f t="shared" si="46"/>
        <v>4.0399999999999991</v>
      </c>
      <c r="C156" s="212">
        <f t="shared" si="47"/>
        <v>182.55778577919608</v>
      </c>
      <c r="D156" s="212">
        <f t="shared" si="48"/>
        <v>297.31748996476659</v>
      </c>
      <c r="E156" s="212">
        <f t="shared" si="49"/>
        <v>213.82630089992446</v>
      </c>
      <c r="F156" s="127">
        <f t="shared" si="9"/>
        <v>2</v>
      </c>
      <c r="G156" s="127">
        <f t="shared" si="10"/>
        <v>1</v>
      </c>
      <c r="H156" s="127">
        <f t="shared" si="11"/>
        <v>4</v>
      </c>
      <c r="I156" s="127">
        <f t="shared" si="12"/>
        <v>3</v>
      </c>
      <c r="J156" s="127">
        <f t="shared" si="13"/>
        <v>4</v>
      </c>
      <c r="K156" s="127">
        <f t="shared" si="14"/>
        <v>3</v>
      </c>
      <c r="L156" s="212">
        <f t="shared" si="15"/>
        <v>5</v>
      </c>
      <c r="M156" s="212">
        <f t="shared" si="16"/>
        <v>4</v>
      </c>
      <c r="N156" s="127">
        <f t="shared" si="50"/>
        <v>0</v>
      </c>
      <c r="O156" s="127">
        <f t="shared" si="17"/>
        <v>0</v>
      </c>
      <c r="P156" s="127">
        <f t="shared" si="53"/>
        <v>0</v>
      </c>
      <c r="Q156" s="127">
        <f t="shared" si="18"/>
        <v>0</v>
      </c>
      <c r="R156" s="212">
        <f t="shared" si="51"/>
        <v>0</v>
      </c>
      <c r="S156" s="212">
        <f t="shared" si="52"/>
        <v>0</v>
      </c>
      <c r="T156" s="146">
        <f t="shared" si="19"/>
        <v>0.98221228288066864</v>
      </c>
      <c r="U156" s="118">
        <f t="shared" si="20"/>
        <v>3.810197887750689</v>
      </c>
      <c r="V156" s="172">
        <f t="shared" si="21"/>
        <v>0.96061222483586761</v>
      </c>
      <c r="W156" s="118">
        <f t="shared" si="22"/>
        <v>3.707041000130606</v>
      </c>
      <c r="X156" s="118">
        <f t="shared" si="23"/>
        <v>3.7436076537991463</v>
      </c>
      <c r="Y156" s="118">
        <f t="shared" si="24"/>
        <v>3.4363413214199903</v>
      </c>
      <c r="Z156" s="118">
        <f t="shared" si="25"/>
        <v>3.762921092949417</v>
      </c>
      <c r="AA156" s="119">
        <f t="shared" si="26"/>
        <v>3.5985939118219807</v>
      </c>
      <c r="AB156" s="172">
        <f t="shared" si="27"/>
        <v>0.98647641435562705</v>
      </c>
      <c r="AC156" s="118">
        <f t="shared" si="28"/>
        <v>3.8267393065683475</v>
      </c>
      <c r="AD156" s="172">
        <f t="shared" si="29"/>
        <v>0.9722009428508761</v>
      </c>
      <c r="AE156" s="118">
        <f t="shared" si="30"/>
        <v>3.7517623264992443</v>
      </c>
      <c r="AF156" s="118">
        <f t="shared" si="31"/>
        <v>3.6440848500185727</v>
      </c>
      <c r="AG156" s="118">
        <f t="shared" si="32"/>
        <v>3.7616424250092861</v>
      </c>
      <c r="AH156" s="118">
        <f t="shared" si="33"/>
        <v>3.8008282833395239</v>
      </c>
      <c r="AI156" s="118">
        <f t="shared" si="34"/>
        <v>3.8008282833395239</v>
      </c>
      <c r="AJ156" s="173">
        <f t="shared" si="35"/>
        <v>3.25</v>
      </c>
      <c r="AK156" s="173">
        <f t="shared" si="36"/>
        <v>3.5</v>
      </c>
      <c r="AL156" s="173">
        <f t="shared" si="37"/>
        <v>3.65</v>
      </c>
      <c r="AM156" s="127">
        <f t="shared" si="38"/>
        <v>3.9899999999999993</v>
      </c>
      <c r="AN156" s="173">
        <f t="shared" si="39"/>
        <v>3.6599999999999997</v>
      </c>
      <c r="AO156" s="173">
        <f t="shared" si="40"/>
        <v>3.8000000000000003</v>
      </c>
      <c r="AP156" s="174">
        <f t="shared" si="41"/>
        <v>3.9499999999999997</v>
      </c>
      <c r="AQ156" s="173">
        <f t="shared" si="42"/>
        <v>4.0999999999999996</v>
      </c>
      <c r="AR156" s="173">
        <f t="shared" si="43"/>
        <v>4.2</v>
      </c>
      <c r="AS156" s="173">
        <f t="shared" si="44"/>
        <v>4.3</v>
      </c>
      <c r="AT156" s="93" t="e">
        <f t="shared" si="45"/>
        <v>#REF!</v>
      </c>
    </row>
    <row r="157" spans="1:46" ht="14.25" hidden="1" customHeight="1">
      <c r="A157" s="84"/>
      <c r="B157" s="127">
        <f t="shared" si="46"/>
        <v>4.0599999999999987</v>
      </c>
      <c r="C157" s="212">
        <f t="shared" si="47"/>
        <v>182.47878505263429</v>
      </c>
      <c r="D157" s="212">
        <f t="shared" si="48"/>
        <v>297.23153806791441</v>
      </c>
      <c r="E157" s="212">
        <f t="shared" si="49"/>
        <v>213.72520607922507</v>
      </c>
      <c r="F157" s="127">
        <f t="shared" si="9"/>
        <v>2</v>
      </c>
      <c r="G157" s="127">
        <f t="shared" si="10"/>
        <v>1</v>
      </c>
      <c r="H157" s="127">
        <f t="shared" si="11"/>
        <v>4</v>
      </c>
      <c r="I157" s="127">
        <f t="shared" si="12"/>
        <v>3</v>
      </c>
      <c r="J157" s="127">
        <f t="shared" si="13"/>
        <v>4</v>
      </c>
      <c r="K157" s="127">
        <f t="shared" si="14"/>
        <v>3</v>
      </c>
      <c r="L157" s="212">
        <f t="shared" si="15"/>
        <v>5</v>
      </c>
      <c r="M157" s="212">
        <f t="shared" si="16"/>
        <v>4</v>
      </c>
      <c r="N157" s="127">
        <f t="shared" si="50"/>
        <v>0</v>
      </c>
      <c r="O157" s="127">
        <f t="shared" si="17"/>
        <v>0</v>
      </c>
      <c r="P157" s="127">
        <f t="shared" si="53"/>
        <v>0</v>
      </c>
      <c r="Q157" s="127">
        <f t="shared" si="18"/>
        <v>0</v>
      </c>
      <c r="R157" s="212">
        <f t="shared" si="51"/>
        <v>0</v>
      </c>
      <c r="S157" s="212">
        <f t="shared" si="52"/>
        <v>0</v>
      </c>
      <c r="T157" s="146">
        <f t="shared" si="19"/>
        <v>0.98222039097948655</v>
      </c>
      <c r="U157" s="118">
        <f t="shared" si="20"/>
        <v>3.8298737485072127</v>
      </c>
      <c r="V157" s="172">
        <f t="shared" si="21"/>
        <v>0.96063061173384368</v>
      </c>
      <c r="W157" s="118">
        <f t="shared" si="22"/>
        <v>3.7263245681400479</v>
      </c>
      <c r="X157" s="118">
        <f t="shared" si="23"/>
        <v>3.7629696199091573</v>
      </c>
      <c r="Y157" s="118">
        <f t="shared" si="24"/>
        <v>3.4543344961776565</v>
      </c>
      <c r="Z157" s="118">
        <f t="shared" si="25"/>
        <v>3.7823584195343067</v>
      </c>
      <c r="AA157" s="119">
        <f t="shared" si="26"/>
        <v>3.6173300097417243</v>
      </c>
      <c r="AB157" s="172">
        <f t="shared" si="27"/>
        <v>0.98648315386085528</v>
      </c>
      <c r="AC157" s="118">
        <f t="shared" si="28"/>
        <v>3.846495113534246</v>
      </c>
      <c r="AD157" s="172">
        <f t="shared" si="29"/>
        <v>0.97221518148805053</v>
      </c>
      <c r="AE157" s="118">
        <f t="shared" si="30"/>
        <v>3.7712615775994065</v>
      </c>
      <c r="AF157" s="118">
        <f t="shared" si="31"/>
        <v>3.6629749354791583</v>
      </c>
      <c r="AG157" s="118">
        <f t="shared" si="32"/>
        <v>3.7810874677395785</v>
      </c>
      <c r="AH157" s="118">
        <f t="shared" si="33"/>
        <v>3.8204583118263851</v>
      </c>
      <c r="AI157" s="118">
        <f t="shared" si="34"/>
        <v>3.8204583118263851</v>
      </c>
      <c r="AJ157" s="173">
        <f t="shared" si="35"/>
        <v>3.25</v>
      </c>
      <c r="AK157" s="173">
        <f t="shared" si="36"/>
        <v>3.5</v>
      </c>
      <c r="AL157" s="173">
        <f t="shared" si="37"/>
        <v>3.65</v>
      </c>
      <c r="AM157" s="127">
        <f t="shared" si="38"/>
        <v>4.0099999999999989</v>
      </c>
      <c r="AN157" s="173">
        <f t="shared" si="39"/>
        <v>3.6599999999999997</v>
      </c>
      <c r="AO157" s="173">
        <f t="shared" si="40"/>
        <v>3.8000000000000003</v>
      </c>
      <c r="AP157" s="174">
        <f t="shared" si="41"/>
        <v>3.9499999999999997</v>
      </c>
      <c r="AQ157" s="173">
        <f t="shared" si="42"/>
        <v>4.0999999999999996</v>
      </c>
      <c r="AR157" s="173">
        <f t="shared" si="43"/>
        <v>4.2</v>
      </c>
      <c r="AS157" s="173">
        <f t="shared" si="44"/>
        <v>4.3</v>
      </c>
      <c r="AT157" s="93" t="e">
        <f t="shared" si="45"/>
        <v>#REF!</v>
      </c>
    </row>
    <row r="158" spans="1:46" ht="14.25" hidden="1" customHeight="1">
      <c r="A158" s="84"/>
      <c r="B158" s="127">
        <f t="shared" si="46"/>
        <v>4.0799999999999983</v>
      </c>
      <c r="C158" s="212">
        <f t="shared" si="47"/>
        <v>182.40057353533672</v>
      </c>
      <c r="D158" s="212">
        <f t="shared" si="48"/>
        <v>297.14645429577246</v>
      </c>
      <c r="E158" s="212">
        <f t="shared" si="49"/>
        <v>213.62511550731691</v>
      </c>
      <c r="F158" s="127">
        <f t="shared" si="9"/>
        <v>2</v>
      </c>
      <c r="G158" s="127">
        <f t="shared" si="10"/>
        <v>1</v>
      </c>
      <c r="H158" s="127">
        <f t="shared" si="11"/>
        <v>4</v>
      </c>
      <c r="I158" s="127">
        <f t="shared" si="12"/>
        <v>3</v>
      </c>
      <c r="J158" s="127">
        <f t="shared" si="13"/>
        <v>4</v>
      </c>
      <c r="K158" s="127">
        <f t="shared" si="14"/>
        <v>3</v>
      </c>
      <c r="L158" s="212">
        <f t="shared" si="15"/>
        <v>5</v>
      </c>
      <c r="M158" s="212">
        <f t="shared" si="16"/>
        <v>4</v>
      </c>
      <c r="N158" s="127">
        <f t="shared" si="50"/>
        <v>0</v>
      </c>
      <c r="O158" s="127">
        <f t="shared" si="17"/>
        <v>0</v>
      </c>
      <c r="P158" s="127">
        <f t="shared" si="53"/>
        <v>0</v>
      </c>
      <c r="Q158" s="127">
        <f t="shared" si="18"/>
        <v>0</v>
      </c>
      <c r="R158" s="212">
        <f t="shared" si="51"/>
        <v>0</v>
      </c>
      <c r="S158" s="212">
        <f t="shared" si="52"/>
        <v>0</v>
      </c>
      <c r="T158" s="146">
        <f t="shared" si="19"/>
        <v>0.98222841771035363</v>
      </c>
      <c r="U158" s="118">
        <f t="shared" si="20"/>
        <v>3.849549614690416</v>
      </c>
      <c r="V158" s="172">
        <f t="shared" si="21"/>
        <v>0.96064881371377109</v>
      </c>
      <c r="W158" s="118">
        <f t="shared" si="22"/>
        <v>3.7456081506225405</v>
      </c>
      <c r="X158" s="118">
        <f t="shared" si="23"/>
        <v>3.7823315974594363</v>
      </c>
      <c r="Y158" s="118">
        <f t="shared" si="24"/>
        <v>3.4723277206576668</v>
      </c>
      <c r="Z158" s="118">
        <f t="shared" si="25"/>
        <v>3.8017957481489613</v>
      </c>
      <c r="AA158" s="119">
        <f t="shared" si="26"/>
        <v>3.6360661147372357</v>
      </c>
      <c r="AB158" s="172">
        <f t="shared" si="27"/>
        <v>0.98648982607805724</v>
      </c>
      <c r="AC158" s="118">
        <f t="shared" si="28"/>
        <v>3.8662509263651201</v>
      </c>
      <c r="AD158" s="172">
        <f t="shared" si="29"/>
        <v>0.97222927757635147</v>
      </c>
      <c r="AE158" s="118">
        <f t="shared" si="30"/>
        <v>3.790760842441296</v>
      </c>
      <c r="AF158" s="118">
        <f t="shared" si="31"/>
        <v>3.6818650431705007</v>
      </c>
      <c r="AG158" s="118">
        <f t="shared" si="32"/>
        <v>3.8005325215852497</v>
      </c>
      <c r="AH158" s="118">
        <f t="shared" si="33"/>
        <v>3.8400883477234991</v>
      </c>
      <c r="AI158" s="118">
        <f t="shared" si="34"/>
        <v>3.8400883477234991</v>
      </c>
      <c r="AJ158" s="173">
        <f t="shared" si="35"/>
        <v>3.25</v>
      </c>
      <c r="AK158" s="173">
        <f t="shared" si="36"/>
        <v>3.5</v>
      </c>
      <c r="AL158" s="173">
        <f t="shared" si="37"/>
        <v>3.65</v>
      </c>
      <c r="AM158" s="127">
        <f t="shared" si="38"/>
        <v>4.0299999999999985</v>
      </c>
      <c r="AN158" s="173">
        <f t="shared" si="39"/>
        <v>3.6599999999999997</v>
      </c>
      <c r="AO158" s="173">
        <f t="shared" si="40"/>
        <v>3.8000000000000003</v>
      </c>
      <c r="AP158" s="174">
        <f t="shared" si="41"/>
        <v>3.9499999999999997</v>
      </c>
      <c r="AQ158" s="173">
        <f t="shared" si="42"/>
        <v>4.0999999999999996</v>
      </c>
      <c r="AR158" s="173">
        <f t="shared" si="43"/>
        <v>4.2</v>
      </c>
      <c r="AS158" s="173">
        <f t="shared" si="44"/>
        <v>4.3</v>
      </c>
      <c r="AT158" s="93" t="e">
        <f t="shared" si="45"/>
        <v>#REF!</v>
      </c>
    </row>
    <row r="159" spans="1:46" ht="14.25" hidden="1" customHeight="1">
      <c r="A159" s="84"/>
      <c r="B159" s="127">
        <f t="shared" si="46"/>
        <v>4.0999999999999979</v>
      </c>
      <c r="C159" s="212">
        <f t="shared" si="47"/>
        <v>182.32313944257405</v>
      </c>
      <c r="D159" s="212">
        <f t="shared" si="48"/>
        <v>297.06222555901047</v>
      </c>
      <c r="E159" s="212">
        <f t="shared" si="49"/>
        <v>213.52601426217353</v>
      </c>
      <c r="F159" s="127">
        <f t="shared" si="9"/>
        <v>2</v>
      </c>
      <c r="G159" s="127">
        <f t="shared" si="10"/>
        <v>1</v>
      </c>
      <c r="H159" s="127">
        <f t="shared" si="11"/>
        <v>4</v>
      </c>
      <c r="I159" s="127">
        <f t="shared" si="12"/>
        <v>3</v>
      </c>
      <c r="J159" s="127">
        <f t="shared" si="13"/>
        <v>4</v>
      </c>
      <c r="K159" s="127">
        <f t="shared" si="14"/>
        <v>3</v>
      </c>
      <c r="L159" s="212">
        <f t="shared" si="15"/>
        <v>5</v>
      </c>
      <c r="M159" s="212">
        <f t="shared" si="16"/>
        <v>4</v>
      </c>
      <c r="N159" s="127">
        <f t="shared" si="50"/>
        <v>0</v>
      </c>
      <c r="O159" s="127">
        <f t="shared" si="17"/>
        <v>0</v>
      </c>
      <c r="P159" s="127">
        <f>MAX(($B159-$C$12)/($C$18*10^-6)/($D159*10^3)*$C$12/$B159,0)</f>
        <v>0</v>
      </c>
      <c r="Q159" s="127">
        <f t="shared" si="18"/>
        <v>0</v>
      </c>
      <c r="R159" s="212">
        <f t="shared" si="51"/>
        <v>0</v>
      </c>
      <c r="S159" s="212">
        <f t="shared" si="52"/>
        <v>0</v>
      </c>
      <c r="T159" s="146">
        <f t="shared" si="19"/>
        <v>0.98223636429377192</v>
      </c>
      <c r="U159" s="118">
        <f t="shared" si="20"/>
        <v>3.869225486226024</v>
      </c>
      <c r="V159" s="172">
        <f t="shared" si="21"/>
        <v>0.96066683355532068</v>
      </c>
      <c r="W159" s="118">
        <f t="shared" si="22"/>
        <v>3.7648917473766423</v>
      </c>
      <c r="X159" s="118">
        <f t="shared" si="23"/>
        <v>3.8016935862924219</v>
      </c>
      <c r="Y159" s="118">
        <f t="shared" si="24"/>
        <v>3.4903209941593829</v>
      </c>
      <c r="Z159" s="118">
        <f t="shared" si="25"/>
        <v>3.821233078764001</v>
      </c>
      <c r="AA159" s="119">
        <f t="shared" si="26"/>
        <v>3.6548022267042435</v>
      </c>
      <c r="AB159" s="172">
        <f t="shared" si="27"/>
        <v>0.98649643201208281</v>
      </c>
      <c r="AC159" s="118">
        <f t="shared" si="28"/>
        <v>3.8860067449819944</v>
      </c>
      <c r="AD159" s="172">
        <f t="shared" si="29"/>
        <v>0.97224323325030715</v>
      </c>
      <c r="AE159" s="118">
        <f t="shared" si="30"/>
        <v>3.8102601208372819</v>
      </c>
      <c r="AF159" s="118">
        <f t="shared" si="31"/>
        <v>3.7007551727837917</v>
      </c>
      <c r="AG159" s="118">
        <f t="shared" si="32"/>
        <v>3.8199775863918943</v>
      </c>
      <c r="AH159" s="118">
        <f t="shared" si="33"/>
        <v>3.8597183909279291</v>
      </c>
      <c r="AI159" s="118">
        <f t="shared" si="34"/>
        <v>3.8597183909279291</v>
      </c>
      <c r="AJ159" s="173">
        <f t="shared" si="35"/>
        <v>3.25</v>
      </c>
      <c r="AK159" s="173">
        <f t="shared" si="36"/>
        <v>3.5</v>
      </c>
      <c r="AL159" s="173">
        <f t="shared" si="37"/>
        <v>3.65</v>
      </c>
      <c r="AM159" s="127">
        <f t="shared" si="38"/>
        <v>4.049999999999998</v>
      </c>
      <c r="AN159" s="173">
        <f t="shared" si="39"/>
        <v>3.6599999999999997</v>
      </c>
      <c r="AO159" s="173">
        <f t="shared" si="40"/>
        <v>3.8000000000000003</v>
      </c>
      <c r="AP159" s="174">
        <f t="shared" si="41"/>
        <v>3.9499999999999997</v>
      </c>
      <c r="AQ159" s="173">
        <f t="shared" si="42"/>
        <v>4.0999999999999996</v>
      </c>
      <c r="AR159" s="173">
        <f t="shared" si="43"/>
        <v>4.2</v>
      </c>
      <c r="AS159" s="173">
        <f t="shared" si="44"/>
        <v>4.3</v>
      </c>
      <c r="AT159" s="93" t="e">
        <f t="shared" si="45"/>
        <v>#REF!</v>
      </c>
    </row>
    <row r="160" spans="1:46" ht="14.25" hidden="1" customHeight="1">
      <c r="A160" s="84"/>
      <c r="B160" s="127">
        <f t="shared" si="46"/>
        <v>4.1199999999999974</v>
      </c>
      <c r="C160" s="212">
        <f t="shared" si="47"/>
        <v>182.24647122339638</v>
      </c>
      <c r="D160" s="212">
        <f t="shared" si="48"/>
        <v>296.97883903018345</v>
      </c>
      <c r="E160" s="212">
        <f t="shared" si="49"/>
        <v>213.42788771650964</v>
      </c>
      <c r="F160" s="127">
        <f t="shared" si="9"/>
        <v>2</v>
      </c>
      <c r="G160" s="127">
        <f t="shared" si="10"/>
        <v>1</v>
      </c>
      <c r="H160" s="127">
        <f t="shared" si="11"/>
        <v>4</v>
      </c>
      <c r="I160" s="127">
        <f t="shared" si="12"/>
        <v>3</v>
      </c>
      <c r="J160" s="127">
        <f t="shared" si="13"/>
        <v>4</v>
      </c>
      <c r="K160" s="127">
        <f t="shared" si="14"/>
        <v>3</v>
      </c>
      <c r="L160" s="212">
        <f t="shared" si="15"/>
        <v>5</v>
      </c>
      <c r="M160" s="212">
        <f t="shared" si="16"/>
        <v>4</v>
      </c>
      <c r="N160" s="127">
        <f t="shared" si="50"/>
        <v>0</v>
      </c>
      <c r="O160" s="127">
        <f t="shared" si="17"/>
        <v>0</v>
      </c>
      <c r="P160" s="127">
        <f t="shared" si="53"/>
        <v>0</v>
      </c>
      <c r="Q160" s="127">
        <f t="shared" si="18"/>
        <v>0</v>
      </c>
      <c r="R160" s="212">
        <f t="shared" si="51"/>
        <v>0</v>
      </c>
      <c r="S160" s="212">
        <f t="shared" si="52"/>
        <v>0</v>
      </c>
      <c r="T160" s="146">
        <f t="shared" si="19"/>
        <v>0.98224423192592303</v>
      </c>
      <c r="U160" s="118">
        <f t="shared" si="20"/>
        <v>3.888901363041112</v>
      </c>
      <c r="V160" s="172">
        <f t="shared" si="21"/>
        <v>0.96068467398265756</v>
      </c>
      <c r="W160" s="118">
        <f t="shared" si="22"/>
        <v>3.7841753582046449</v>
      </c>
      <c r="X160" s="118">
        <f t="shared" si="23"/>
        <v>3.8210555862534394</v>
      </c>
      <c r="Y160" s="118">
        <f t="shared" si="24"/>
        <v>3.5083143159953138</v>
      </c>
      <c r="Z160" s="118">
        <f t="shared" si="25"/>
        <v>3.8406704113506094</v>
      </c>
      <c r="AA160" s="119">
        <f t="shared" si="26"/>
        <v>3.6735383455405195</v>
      </c>
      <c r="AB160" s="172">
        <f t="shared" si="27"/>
        <v>0.9865029726478356</v>
      </c>
      <c r="AC160" s="118">
        <f t="shared" si="28"/>
        <v>3.9057625693073077</v>
      </c>
      <c r="AD160" s="172">
        <f t="shared" si="29"/>
        <v>0.97225705060196099</v>
      </c>
      <c r="AE160" s="118">
        <f t="shared" si="30"/>
        <v>3.8297594126031465</v>
      </c>
      <c r="AF160" s="118">
        <f t="shared" si="31"/>
        <v>3.7196453240159308</v>
      </c>
      <c r="AG160" s="118">
        <f t="shared" si="32"/>
        <v>3.8394226620079639</v>
      </c>
      <c r="AH160" s="118">
        <f t="shared" si="33"/>
        <v>3.8793484413386419</v>
      </c>
      <c r="AI160" s="118">
        <f t="shared" si="34"/>
        <v>3.8793484413386419</v>
      </c>
      <c r="AJ160" s="173">
        <f t="shared" si="35"/>
        <v>3.25</v>
      </c>
      <c r="AK160" s="173">
        <f t="shared" si="36"/>
        <v>3.5</v>
      </c>
      <c r="AL160" s="173">
        <f t="shared" si="37"/>
        <v>3.65</v>
      </c>
      <c r="AM160" s="127">
        <f t="shared" si="38"/>
        <v>4.0699999999999976</v>
      </c>
      <c r="AN160" s="173">
        <f t="shared" si="39"/>
        <v>3.6599999999999997</v>
      </c>
      <c r="AO160" s="173">
        <f t="shared" si="40"/>
        <v>3.8000000000000003</v>
      </c>
      <c r="AP160" s="174">
        <f t="shared" si="41"/>
        <v>3.9499999999999997</v>
      </c>
      <c r="AQ160" s="173">
        <f t="shared" si="42"/>
        <v>4.0999999999999996</v>
      </c>
      <c r="AR160" s="173">
        <f t="shared" si="43"/>
        <v>4.2</v>
      </c>
      <c r="AS160" s="173">
        <f t="shared" si="44"/>
        <v>4.3</v>
      </c>
      <c r="AT160" s="93" t="e">
        <f t="shared" si="45"/>
        <v>#REF!</v>
      </c>
    </row>
    <row r="161" spans="1:46" ht="14.25" hidden="1" customHeight="1">
      <c r="A161" s="84"/>
      <c r="B161" s="127">
        <f t="shared" si="46"/>
        <v>4.139999999999997</v>
      </c>
      <c r="C161" s="212">
        <f t="shared" si="47"/>
        <v>182.17055755485771</v>
      </c>
      <c r="D161" s="212">
        <f t="shared" si="48"/>
        <v>296.89628213721483</v>
      </c>
      <c r="E161" s="212">
        <f t="shared" si="49"/>
        <v>213.33072153052723</v>
      </c>
      <c r="F161" s="127">
        <f t="shared" si="9"/>
        <v>2</v>
      </c>
      <c r="G161" s="127">
        <f t="shared" si="10"/>
        <v>1</v>
      </c>
      <c r="H161" s="127">
        <f t="shared" si="11"/>
        <v>4</v>
      </c>
      <c r="I161" s="127">
        <f t="shared" si="12"/>
        <v>3</v>
      </c>
      <c r="J161" s="127">
        <f t="shared" si="13"/>
        <v>4</v>
      </c>
      <c r="K161" s="127">
        <f t="shared" si="14"/>
        <v>3</v>
      </c>
      <c r="L161" s="212">
        <f t="shared" si="15"/>
        <v>5</v>
      </c>
      <c r="M161" s="212">
        <f t="shared" si="16"/>
        <v>4</v>
      </c>
      <c r="N161" s="127">
        <f t="shared" si="50"/>
        <v>0</v>
      </c>
      <c r="O161" s="127">
        <f t="shared" si="17"/>
        <v>0</v>
      </c>
      <c r="P161" s="127">
        <f t="shared" si="53"/>
        <v>0</v>
      </c>
      <c r="Q161" s="127">
        <f t="shared" si="18"/>
        <v>0</v>
      </c>
      <c r="R161" s="212">
        <f t="shared" si="51"/>
        <v>0</v>
      </c>
      <c r="S161" s="212">
        <f t="shared" si="52"/>
        <v>0</v>
      </c>
      <c r="T161" s="146">
        <f t="shared" si="19"/>
        <v>0.98225202177927184</v>
      </c>
      <c r="U161" s="118">
        <f t="shared" si="20"/>
        <v>3.9085772450640759</v>
      </c>
      <c r="V161" s="172">
        <f t="shared" si="21"/>
        <v>0.96070233766582047</v>
      </c>
      <c r="W161" s="118">
        <f t="shared" si="22"/>
        <v>3.8034589829124874</v>
      </c>
      <c r="X161" s="118">
        <f t="shared" si="23"/>
        <v>3.8404175971906356</v>
      </c>
      <c r="Y161" s="118">
        <f t="shared" si="24"/>
        <v>3.5263076854908073</v>
      </c>
      <c r="Z161" s="118">
        <f t="shared" si="25"/>
        <v>3.8601077458805229</v>
      </c>
      <c r="AA161" s="119">
        <f t="shared" si="26"/>
        <v>3.6922744711458249</v>
      </c>
      <c r="AB161" s="172">
        <f t="shared" si="27"/>
        <v>0.98650944895076575</v>
      </c>
      <c r="AC161" s="118">
        <f t="shared" si="28"/>
        <v>3.9255183992648841</v>
      </c>
      <c r="AD161" s="172">
        <f t="shared" si="29"/>
        <v>0.97227073168192568</v>
      </c>
      <c r="AE161" s="118">
        <f t="shared" si="30"/>
        <v>3.8492587175580084</v>
      </c>
      <c r="AF161" s="118">
        <f t="shared" si="31"/>
        <v>3.7385354965693969</v>
      </c>
      <c r="AG161" s="118">
        <f t="shared" si="32"/>
        <v>3.8588677482846974</v>
      </c>
      <c r="AH161" s="118">
        <f t="shared" si="33"/>
        <v>3.8989784988564637</v>
      </c>
      <c r="AI161" s="118">
        <f t="shared" si="34"/>
        <v>3.8989784988564637</v>
      </c>
      <c r="AJ161" s="173">
        <f t="shared" si="35"/>
        <v>3.25</v>
      </c>
      <c r="AK161" s="173">
        <f t="shared" si="36"/>
        <v>3.5</v>
      </c>
      <c r="AL161" s="173">
        <f t="shared" si="37"/>
        <v>3.65</v>
      </c>
      <c r="AM161" s="127">
        <f t="shared" si="38"/>
        <v>4.0899999999999972</v>
      </c>
      <c r="AN161" s="173">
        <f t="shared" si="39"/>
        <v>3.6599999999999997</v>
      </c>
      <c r="AO161" s="173">
        <f t="shared" si="40"/>
        <v>3.8000000000000003</v>
      </c>
      <c r="AP161" s="174">
        <f t="shared" si="41"/>
        <v>3.9499999999999997</v>
      </c>
      <c r="AQ161" s="173">
        <f t="shared" si="42"/>
        <v>4.0999999999999996</v>
      </c>
      <c r="AR161" s="173">
        <f t="shared" si="43"/>
        <v>4.2</v>
      </c>
      <c r="AS161" s="173">
        <f t="shared" si="44"/>
        <v>4.3</v>
      </c>
      <c r="AT161" s="93" t="e">
        <f t="shared" si="45"/>
        <v>#REF!</v>
      </c>
    </row>
    <row r="162" spans="1:46" ht="14.25" hidden="1" customHeight="1">
      <c r="A162" s="84"/>
      <c r="B162" s="127">
        <f t="shared" si="46"/>
        <v>4.1599999999999966</v>
      </c>
      <c r="C162" s="212">
        <f t="shared" si="47"/>
        <v>182.09538733641108</v>
      </c>
      <c r="D162" s="212">
        <f t="shared" si="48"/>
        <v>296.81454255707035</v>
      </c>
      <c r="E162" s="212">
        <f t="shared" si="49"/>
        <v>213.23450164487573</v>
      </c>
      <c r="F162" s="127">
        <f t="shared" si="9"/>
        <v>2</v>
      </c>
      <c r="G162" s="127">
        <f t="shared" si="10"/>
        <v>1</v>
      </c>
      <c r="H162" s="127">
        <f t="shared" si="11"/>
        <v>4</v>
      </c>
      <c r="I162" s="127">
        <f t="shared" si="12"/>
        <v>3</v>
      </c>
      <c r="J162" s="127">
        <f t="shared" si="13"/>
        <v>4</v>
      </c>
      <c r="K162" s="127">
        <f t="shared" si="14"/>
        <v>3</v>
      </c>
      <c r="L162" s="212">
        <f t="shared" si="15"/>
        <v>5</v>
      </c>
      <c r="M162" s="212">
        <f t="shared" si="16"/>
        <v>4</v>
      </c>
      <c r="N162" s="127">
        <f t="shared" si="50"/>
        <v>0</v>
      </c>
      <c r="O162" s="127">
        <f t="shared" si="17"/>
        <v>0</v>
      </c>
      <c r="P162" s="127">
        <f t="shared" si="53"/>
        <v>0</v>
      </c>
      <c r="Q162" s="127">
        <f t="shared" si="18"/>
        <v>0</v>
      </c>
      <c r="R162" s="212">
        <f t="shared" si="51"/>
        <v>0</v>
      </c>
      <c r="S162" s="212">
        <f t="shared" si="52"/>
        <v>0</v>
      </c>
      <c r="T162" s="146">
        <f t="shared" si="19"/>
        <v>0.98225973500315267</v>
      </c>
      <c r="U162" s="118">
        <f t="shared" si="20"/>
        <v>3.9282531322246048</v>
      </c>
      <c r="V162" s="172">
        <f t="shared" si="21"/>
        <v>0.96071982722206184</v>
      </c>
      <c r="W162" s="118">
        <f t="shared" si="22"/>
        <v>3.8227426213096698</v>
      </c>
      <c r="X162" s="118">
        <f t="shared" si="23"/>
        <v>3.8597796189549141</v>
      </c>
      <c r="Y162" s="118">
        <f t="shared" si="24"/>
        <v>3.5443011019837534</v>
      </c>
      <c r="Z162" s="118">
        <f t="shared" si="25"/>
        <v>3.8795450823260151</v>
      </c>
      <c r="AA162" s="119">
        <f t="shared" si="26"/>
        <v>3.7110106034218657</v>
      </c>
      <c r="AB162" s="172">
        <f t="shared" si="27"/>
        <v>0.98651586186734908</v>
      </c>
      <c r="AC162" s="118">
        <f t="shared" si="28"/>
        <v>3.945274234779899</v>
      </c>
      <c r="AD162" s="172">
        <f t="shared" si="29"/>
        <v>0.972284278500405</v>
      </c>
      <c r="AE162" s="118">
        <f t="shared" si="30"/>
        <v>3.8687580355242481</v>
      </c>
      <c r="AF162" s="118">
        <f t="shared" si="31"/>
        <v>3.7574256901521195</v>
      </c>
      <c r="AG162" s="118">
        <f t="shared" si="32"/>
        <v>3.8783128450760582</v>
      </c>
      <c r="AH162" s="118">
        <f t="shared" si="33"/>
        <v>3.9186085633840375</v>
      </c>
      <c r="AI162" s="118">
        <f t="shared" si="34"/>
        <v>3.9186085633840375</v>
      </c>
      <c r="AJ162" s="173">
        <f t="shared" si="35"/>
        <v>3.25</v>
      </c>
      <c r="AK162" s="173">
        <f t="shared" si="36"/>
        <v>3.5</v>
      </c>
      <c r="AL162" s="173">
        <f t="shared" si="37"/>
        <v>3.65</v>
      </c>
      <c r="AM162" s="127">
        <f t="shared" si="38"/>
        <v>4.1099999999999968</v>
      </c>
      <c r="AN162" s="173">
        <f t="shared" si="39"/>
        <v>3.6599999999999997</v>
      </c>
      <c r="AO162" s="173">
        <f t="shared" si="40"/>
        <v>3.8000000000000003</v>
      </c>
      <c r="AP162" s="174">
        <f t="shared" si="41"/>
        <v>3.9499999999999997</v>
      </c>
      <c r="AQ162" s="173">
        <f t="shared" si="42"/>
        <v>4.0999999999999996</v>
      </c>
      <c r="AR162" s="173">
        <f t="shared" si="43"/>
        <v>4.2</v>
      </c>
      <c r="AS162" s="173">
        <f t="shared" si="44"/>
        <v>4.3</v>
      </c>
      <c r="AT162" s="93" t="e">
        <f t="shared" si="45"/>
        <v>#REF!</v>
      </c>
    </row>
    <row r="163" spans="1:46" ht="14.25" hidden="1" customHeight="1">
      <c r="A163" s="84"/>
      <c r="B163" s="127">
        <f t="shared" si="46"/>
        <v>4.1799999999999962</v>
      </c>
      <c r="C163" s="212">
        <f t="shared" si="47"/>
        <v>182.02094968446909</v>
      </c>
      <c r="D163" s="212">
        <f t="shared" si="48"/>
        <v>296.73360820962176</v>
      </c>
      <c r="E163" s="212">
        <f t="shared" si="49"/>
        <v>213.13921427381746</v>
      </c>
      <c r="F163" s="127">
        <f t="shared" si="9"/>
        <v>2</v>
      </c>
      <c r="G163" s="127">
        <f t="shared" si="10"/>
        <v>1</v>
      </c>
      <c r="H163" s="127">
        <f t="shared" si="11"/>
        <v>4</v>
      </c>
      <c r="I163" s="127">
        <f t="shared" si="12"/>
        <v>3</v>
      </c>
      <c r="J163" s="127">
        <f t="shared" si="13"/>
        <v>4</v>
      </c>
      <c r="K163" s="127">
        <f t="shared" si="14"/>
        <v>3</v>
      </c>
      <c r="L163" s="212">
        <f t="shared" si="15"/>
        <v>5</v>
      </c>
      <c r="M163" s="212">
        <f t="shared" si="16"/>
        <v>4</v>
      </c>
      <c r="N163" s="127">
        <f t="shared" si="50"/>
        <v>0</v>
      </c>
      <c r="O163" s="127">
        <f t="shared" si="17"/>
        <v>0</v>
      </c>
      <c r="P163" s="127">
        <f t="shared" si="53"/>
        <v>0</v>
      </c>
      <c r="Q163" s="127">
        <f t="shared" si="18"/>
        <v>0</v>
      </c>
      <c r="R163" s="212">
        <f t="shared" si="51"/>
        <v>0</v>
      </c>
      <c r="S163" s="212">
        <f t="shared" si="52"/>
        <v>0</v>
      </c>
      <c r="T163" s="146">
        <f t="shared" si="19"/>
        <v>0.98226737272433662</v>
      </c>
      <c r="U163" s="118">
        <f t="shared" si="20"/>
        <v>3.9479290244536505</v>
      </c>
      <c r="V163" s="172">
        <f t="shared" si="21"/>
        <v>0.96073714521714682</v>
      </c>
      <c r="W163" s="118">
        <f t="shared" si="22"/>
        <v>3.8420262732091754</v>
      </c>
      <c r="X163" s="118">
        <f t="shared" si="23"/>
        <v>3.8791416513998751</v>
      </c>
      <c r="Y163" s="118">
        <f t="shared" si="24"/>
        <v>3.5622945648242892</v>
      </c>
      <c r="Z163" s="118">
        <f t="shared" si="25"/>
        <v>3.8989824206598866</v>
      </c>
      <c r="AA163" s="119">
        <f t="shared" si="26"/>
        <v>3.7297467422722437</v>
      </c>
      <c r="AB163" s="172">
        <f t="shared" si="27"/>
        <v>0.98652221232555148</v>
      </c>
      <c r="AC163" s="118">
        <f t="shared" si="28"/>
        <v>3.9650300757788526</v>
      </c>
      <c r="AD163" s="172">
        <f t="shared" si="29"/>
        <v>0.97229769302818592</v>
      </c>
      <c r="AE163" s="118">
        <f t="shared" si="30"/>
        <v>3.8882573663274327</v>
      </c>
      <c r="AF163" s="118">
        <f t="shared" si="31"/>
        <v>3.7763159044773529</v>
      </c>
      <c r="AG163" s="118">
        <f t="shared" si="32"/>
        <v>3.8977579522386745</v>
      </c>
      <c r="AH163" s="118">
        <f t="shared" si="33"/>
        <v>3.9382386348257818</v>
      </c>
      <c r="AI163" s="118">
        <f t="shared" si="34"/>
        <v>3.9382386348257818</v>
      </c>
      <c r="AJ163" s="173">
        <f t="shared" si="35"/>
        <v>3.25</v>
      </c>
      <c r="AK163" s="173">
        <f t="shared" si="36"/>
        <v>3.5</v>
      </c>
      <c r="AL163" s="173">
        <f t="shared" si="37"/>
        <v>3.65</v>
      </c>
      <c r="AM163" s="127">
        <f t="shared" si="38"/>
        <v>4.1299999999999963</v>
      </c>
      <c r="AN163" s="173">
        <f t="shared" si="39"/>
        <v>3.6599999999999997</v>
      </c>
      <c r="AO163" s="173">
        <f t="shared" si="40"/>
        <v>3.8000000000000003</v>
      </c>
      <c r="AP163" s="174">
        <f t="shared" si="41"/>
        <v>3.9499999999999997</v>
      </c>
      <c r="AQ163" s="173">
        <f t="shared" si="42"/>
        <v>4.0999999999999996</v>
      </c>
      <c r="AR163" s="173">
        <f t="shared" si="43"/>
        <v>4.2</v>
      </c>
      <c r="AS163" s="173">
        <f t="shared" si="44"/>
        <v>4.3</v>
      </c>
      <c r="AT163" s="93" t="e">
        <f t="shared" si="45"/>
        <v>#REF!</v>
      </c>
    </row>
    <row r="164" spans="1:46" ht="14.25" hidden="1" customHeight="1">
      <c r="A164" s="84"/>
      <c r="B164" s="127">
        <f t="shared" si="46"/>
        <v>4.1999999999999957</v>
      </c>
      <c r="C164" s="212">
        <f t="shared" si="47"/>
        <v>181.94723392712211</v>
      </c>
      <c r="D164" s="212">
        <f t="shared" si="48"/>
        <v>296.65346725168905</v>
      </c>
      <c r="E164" s="212">
        <f t="shared" si="49"/>
        <v>213.04484589859291</v>
      </c>
      <c r="F164" s="127">
        <f t="shared" si="9"/>
        <v>2</v>
      </c>
      <c r="G164" s="127">
        <f t="shared" si="10"/>
        <v>1</v>
      </c>
      <c r="H164" s="127">
        <f t="shared" si="11"/>
        <v>4</v>
      </c>
      <c r="I164" s="127">
        <f t="shared" si="12"/>
        <v>3</v>
      </c>
      <c r="J164" s="127">
        <f t="shared" si="13"/>
        <v>4</v>
      </c>
      <c r="K164" s="127">
        <f t="shared" si="14"/>
        <v>3</v>
      </c>
      <c r="L164" s="212">
        <f t="shared" si="15"/>
        <v>5</v>
      </c>
      <c r="M164" s="212">
        <f t="shared" si="16"/>
        <v>4</v>
      </c>
      <c r="N164" s="127">
        <f t="shared" si="50"/>
        <v>0</v>
      </c>
      <c r="O164" s="127">
        <f t="shared" si="17"/>
        <v>0</v>
      </c>
      <c r="P164" s="127">
        <f t="shared" si="53"/>
        <v>0</v>
      </c>
      <c r="Q164" s="127">
        <f t="shared" si="18"/>
        <v>0</v>
      </c>
      <c r="R164" s="212">
        <f t="shared" si="51"/>
        <v>0</v>
      </c>
      <c r="S164" s="212">
        <f t="shared" si="52"/>
        <v>0</v>
      </c>
      <c r="T164" s="146">
        <f t="shared" si="19"/>
        <v>0.98227493604758398</v>
      </c>
      <c r="U164" s="118">
        <f t="shared" si="20"/>
        <v>3.9676049216833964</v>
      </c>
      <c r="V164" s="172">
        <f t="shared" si="21"/>
        <v>0.96075429416661484</v>
      </c>
      <c r="W164" s="118">
        <f t="shared" si="22"/>
        <v>3.8613099384273877</v>
      </c>
      <c r="X164" s="118">
        <f t="shared" si="23"/>
        <v>3.8985036943817497</v>
      </c>
      <c r="Y164" s="118">
        <f t="shared" si="24"/>
        <v>3.5802880733745197</v>
      </c>
      <c r="Z164" s="118">
        <f t="shared" si="25"/>
        <v>3.9184197608554499</v>
      </c>
      <c r="AA164" s="119">
        <f t="shared" si="26"/>
        <v>3.7484828876024112</v>
      </c>
      <c r="AB164" s="172">
        <f t="shared" si="27"/>
        <v>0.98652850123527969</v>
      </c>
      <c r="AC164" s="118">
        <f t="shared" si="28"/>
        <v>3.9847859221895376</v>
      </c>
      <c r="AD164" s="172">
        <f t="shared" si="29"/>
        <v>0.97231097719760184</v>
      </c>
      <c r="AE164" s="118">
        <f t="shared" si="30"/>
        <v>3.9077567097962458</v>
      </c>
      <c r="AF164" s="118">
        <f t="shared" si="31"/>
        <v>3.7952061392635565</v>
      </c>
      <c r="AG164" s="118">
        <f t="shared" si="32"/>
        <v>3.9172030696317761</v>
      </c>
      <c r="AH164" s="118">
        <f t="shared" si="33"/>
        <v>3.9578687130878492</v>
      </c>
      <c r="AI164" s="118">
        <f t="shared" si="34"/>
        <v>3.9578687130878492</v>
      </c>
      <c r="AJ164" s="173">
        <f t="shared" si="35"/>
        <v>3.25</v>
      </c>
      <c r="AK164" s="173">
        <f t="shared" si="36"/>
        <v>3.5</v>
      </c>
      <c r="AL164" s="173">
        <f t="shared" si="37"/>
        <v>3.65</v>
      </c>
      <c r="AM164" s="127">
        <f t="shared" si="38"/>
        <v>4.1499999999999959</v>
      </c>
      <c r="AN164" s="173">
        <f t="shared" si="39"/>
        <v>3.6599999999999997</v>
      </c>
      <c r="AO164" s="173">
        <f t="shared" si="40"/>
        <v>3.8000000000000003</v>
      </c>
      <c r="AP164" s="174">
        <f t="shared" si="41"/>
        <v>3.9499999999999997</v>
      </c>
      <c r="AQ164" s="173">
        <f t="shared" si="42"/>
        <v>4.0999999999999996</v>
      </c>
      <c r="AR164" s="173">
        <f t="shared" si="43"/>
        <v>4.2</v>
      </c>
      <c r="AS164" s="173">
        <f t="shared" si="44"/>
        <v>4.3</v>
      </c>
      <c r="AT164" s="93" t="e">
        <f t="shared" si="45"/>
        <v>#REF!</v>
      </c>
    </row>
    <row r="165" spans="1:46" ht="14.25" hidden="1" customHeight="1">
      <c r="A165" s="84"/>
      <c r="B165" s="127">
        <f t="shared" si="46"/>
        <v>4.2199999999999953</v>
      </c>
      <c r="C165" s="212">
        <f t="shared" si="47"/>
        <v>181.87422959901184</v>
      </c>
      <c r="D165" s="212">
        <f t="shared" si="48"/>
        <v>296.57410807125825</v>
      </c>
      <c r="E165" s="212">
        <f t="shared" si="49"/>
        <v>212.95138326097788</v>
      </c>
      <c r="F165" s="127">
        <f t="shared" si="9"/>
        <v>2</v>
      </c>
      <c r="G165" s="127">
        <f t="shared" si="10"/>
        <v>1</v>
      </c>
      <c r="H165" s="127">
        <f t="shared" si="11"/>
        <v>4</v>
      </c>
      <c r="I165" s="127">
        <f t="shared" si="12"/>
        <v>3</v>
      </c>
      <c r="J165" s="127">
        <f t="shared" si="13"/>
        <v>4</v>
      </c>
      <c r="K165" s="127">
        <f t="shared" si="14"/>
        <v>3</v>
      </c>
      <c r="L165" s="212">
        <f t="shared" si="15"/>
        <v>5</v>
      </c>
      <c r="M165" s="212">
        <f t="shared" si="16"/>
        <v>4</v>
      </c>
      <c r="N165" s="127">
        <f t="shared" si="50"/>
        <v>0</v>
      </c>
      <c r="O165" s="127">
        <f t="shared" si="17"/>
        <v>0</v>
      </c>
      <c r="P165" s="127">
        <f t="shared" si="53"/>
        <v>0</v>
      </c>
      <c r="Q165" s="127">
        <f t="shared" si="18"/>
        <v>0</v>
      </c>
      <c r="R165" s="212">
        <f t="shared" si="51"/>
        <v>0</v>
      </c>
      <c r="S165" s="212">
        <f t="shared" si="52"/>
        <v>0</v>
      </c>
      <c r="T165" s="146">
        <f t="shared" si="19"/>
        <v>0.98228242605617899</v>
      </c>
      <c r="U165" s="118">
        <f t="shared" si="20"/>
        <v>3.9872808238472373</v>
      </c>
      <c r="V165" s="172">
        <f t="shared" si="21"/>
        <v>0.96077127653700356</v>
      </c>
      <c r="W165" s="118">
        <f t="shared" si="22"/>
        <v>3.8805936167840147</v>
      </c>
      <c r="X165" s="118">
        <f t="shared" si="23"/>
        <v>3.9178657477593477</v>
      </c>
      <c r="Y165" s="118">
        <f t="shared" si="24"/>
        <v>3.5982816270082401</v>
      </c>
      <c r="Z165" s="118">
        <f t="shared" si="25"/>
        <v>3.9378571028865177</v>
      </c>
      <c r="AA165" s="119">
        <f t="shared" si="26"/>
        <v>3.7672190393196279</v>
      </c>
      <c r="AB165" s="172">
        <f t="shared" si="27"/>
        <v>0.98653472948881993</v>
      </c>
      <c r="AC165" s="118">
        <f t="shared" si="28"/>
        <v>4.0045417739410132</v>
      </c>
      <c r="AD165" s="172">
        <f t="shared" si="29"/>
        <v>0.97232413290346731</v>
      </c>
      <c r="AE165" s="118">
        <f t="shared" si="30"/>
        <v>3.9272560657624167</v>
      </c>
      <c r="AF165" s="118">
        <f t="shared" si="31"/>
        <v>3.8140963942342769</v>
      </c>
      <c r="AG165" s="118">
        <f t="shared" si="32"/>
        <v>3.9366481971171363</v>
      </c>
      <c r="AH165" s="118">
        <f t="shared" si="33"/>
        <v>3.9774987980780891</v>
      </c>
      <c r="AI165" s="118">
        <f t="shared" si="34"/>
        <v>3.9774987980780891</v>
      </c>
      <c r="AJ165" s="173">
        <f t="shared" si="35"/>
        <v>3.25</v>
      </c>
      <c r="AK165" s="173">
        <f t="shared" si="36"/>
        <v>3.5</v>
      </c>
      <c r="AL165" s="173">
        <f t="shared" si="37"/>
        <v>3.65</v>
      </c>
      <c r="AM165" s="127">
        <f t="shared" si="38"/>
        <v>4.1699999999999955</v>
      </c>
      <c r="AN165" s="173">
        <f t="shared" si="39"/>
        <v>3.6599999999999997</v>
      </c>
      <c r="AO165" s="173">
        <f t="shared" si="40"/>
        <v>3.8000000000000003</v>
      </c>
      <c r="AP165" s="174">
        <f t="shared" si="41"/>
        <v>3.9499999999999997</v>
      </c>
      <c r="AQ165" s="173">
        <f t="shared" si="42"/>
        <v>4.0999999999999996</v>
      </c>
      <c r="AR165" s="173">
        <f t="shared" si="43"/>
        <v>4.2</v>
      </c>
      <c r="AS165" s="173">
        <f t="shared" si="44"/>
        <v>4.3</v>
      </c>
      <c r="AT165" s="93" t="e">
        <f t="shared" si="45"/>
        <v>#REF!</v>
      </c>
    </row>
    <row r="166" spans="1:46" ht="14.25" hidden="1" customHeight="1">
      <c r="A166" s="84"/>
      <c r="B166" s="127">
        <f t="shared" si="46"/>
        <v>4.2399999999999949</v>
      </c>
      <c r="C166" s="212">
        <f t="shared" si="47"/>
        <v>181.80192643635175</v>
      </c>
      <c r="D166" s="212">
        <f t="shared" si="48"/>
        <v>296.49551928186798</v>
      </c>
      <c r="E166" s="212">
        <f t="shared" si="49"/>
        <v>212.8588133570274</v>
      </c>
      <c r="F166" s="127">
        <f t="shared" si="9"/>
        <v>2</v>
      </c>
      <c r="G166" s="127">
        <f t="shared" si="10"/>
        <v>1</v>
      </c>
      <c r="H166" s="127">
        <f t="shared" si="11"/>
        <v>4</v>
      </c>
      <c r="I166" s="127">
        <f t="shared" si="12"/>
        <v>3</v>
      </c>
      <c r="J166" s="127">
        <f t="shared" si="13"/>
        <v>4</v>
      </c>
      <c r="K166" s="127">
        <f t="shared" si="14"/>
        <v>3</v>
      </c>
      <c r="L166" s="212">
        <f t="shared" si="15"/>
        <v>5</v>
      </c>
      <c r="M166" s="212">
        <f t="shared" si="16"/>
        <v>4</v>
      </c>
      <c r="N166" s="127">
        <f t="shared" si="50"/>
        <v>0</v>
      </c>
      <c r="O166" s="127">
        <f t="shared" si="17"/>
        <v>0</v>
      </c>
      <c r="P166" s="127">
        <f t="shared" si="53"/>
        <v>0</v>
      </c>
      <c r="Q166" s="127">
        <f t="shared" si="18"/>
        <v>0</v>
      </c>
      <c r="R166" s="212">
        <f t="shared" si="51"/>
        <v>0</v>
      </c>
      <c r="S166" s="212">
        <f t="shared" si="52"/>
        <v>0</v>
      </c>
      <c r="T166" s="146">
        <f t="shared" si="19"/>
        <v>0.98228984381245055</v>
      </c>
      <c r="U166" s="118">
        <f t="shared" si="20"/>
        <v>4.0069567308797431</v>
      </c>
      <c r="V166" s="172">
        <f t="shared" si="21"/>
        <v>0.96078809474703841</v>
      </c>
      <c r="W166" s="118">
        <f t="shared" si="22"/>
        <v>3.8998773081020142</v>
      </c>
      <c r="X166" s="118">
        <f t="shared" si="23"/>
        <v>3.937227811393992</v>
      </c>
      <c r="Y166" s="118">
        <f t="shared" si="24"/>
        <v>3.61627522511067</v>
      </c>
      <c r="Z166" s="118">
        <f t="shared" si="25"/>
        <v>3.9572944467273943</v>
      </c>
      <c r="AA166" s="119">
        <f t="shared" si="26"/>
        <v>3.7859551973329157</v>
      </c>
      <c r="AB166" s="172">
        <f t="shared" si="27"/>
        <v>0.98654089796126232</v>
      </c>
      <c r="AC166" s="118">
        <f t="shared" si="28"/>
        <v>4.0242976309635763</v>
      </c>
      <c r="AD166" s="172">
        <f t="shared" si="29"/>
        <v>0.97233716200398579</v>
      </c>
      <c r="AE166" s="118">
        <f t="shared" si="30"/>
        <v>3.9467554340606537</v>
      </c>
      <c r="AF166" s="118">
        <f t="shared" si="31"/>
        <v>3.8329866691180321</v>
      </c>
      <c r="AG166" s="118">
        <f t="shared" si="32"/>
        <v>3.9560933345590135</v>
      </c>
      <c r="AH166" s="118">
        <f t="shared" si="33"/>
        <v>3.9971288897060071</v>
      </c>
      <c r="AI166" s="118">
        <f t="shared" si="34"/>
        <v>3.9971288897060071</v>
      </c>
      <c r="AJ166" s="173">
        <f t="shared" si="35"/>
        <v>3.25</v>
      </c>
      <c r="AK166" s="173">
        <f t="shared" si="36"/>
        <v>3.5</v>
      </c>
      <c r="AL166" s="173">
        <f t="shared" si="37"/>
        <v>3.65</v>
      </c>
      <c r="AM166" s="127">
        <f t="shared" si="38"/>
        <v>4.1899999999999951</v>
      </c>
      <c r="AN166" s="173">
        <f t="shared" si="39"/>
        <v>3.6599999999999997</v>
      </c>
      <c r="AO166" s="173">
        <f t="shared" si="40"/>
        <v>3.8000000000000003</v>
      </c>
      <c r="AP166" s="174">
        <f t="shared" si="41"/>
        <v>3.9499999999999997</v>
      </c>
      <c r="AQ166" s="173">
        <f t="shared" si="42"/>
        <v>4.0999999999999996</v>
      </c>
      <c r="AR166" s="173">
        <f t="shared" si="43"/>
        <v>4.2</v>
      </c>
      <c r="AS166" s="173">
        <f t="shared" si="44"/>
        <v>4.3</v>
      </c>
      <c r="AT166" s="93" t="e">
        <f t="shared" si="45"/>
        <v>#REF!</v>
      </c>
    </row>
    <row r="167" spans="1:46" ht="14.25" hidden="1" customHeight="1">
      <c r="A167" s="84"/>
      <c r="B167" s="127">
        <f t="shared" si="46"/>
        <v>4.2599999999999945</v>
      </c>
      <c r="C167" s="212">
        <f t="shared" si="47"/>
        <v>181.73031437209221</v>
      </c>
      <c r="D167" s="212">
        <f t="shared" si="48"/>
        <v>296.41768971715743</v>
      </c>
      <c r="E167" s="212">
        <f t="shared" si="49"/>
        <v>212.76712343099851</v>
      </c>
      <c r="F167" s="127">
        <f t="shared" si="9"/>
        <v>2</v>
      </c>
      <c r="G167" s="127">
        <f t="shared" si="10"/>
        <v>1</v>
      </c>
      <c r="H167" s="127">
        <f t="shared" si="11"/>
        <v>4</v>
      </c>
      <c r="I167" s="127">
        <f t="shared" si="12"/>
        <v>3</v>
      </c>
      <c r="J167" s="127">
        <f t="shared" si="13"/>
        <v>4</v>
      </c>
      <c r="K167" s="127">
        <f t="shared" si="14"/>
        <v>3</v>
      </c>
      <c r="L167" s="212">
        <f t="shared" si="15"/>
        <v>5</v>
      </c>
      <c r="M167" s="212">
        <f t="shared" si="16"/>
        <v>4</v>
      </c>
      <c r="N167" s="127">
        <f t="shared" si="50"/>
        <v>0</v>
      </c>
      <c r="O167" s="127">
        <f t="shared" si="17"/>
        <v>0</v>
      </c>
      <c r="P167" s="127">
        <f t="shared" si="53"/>
        <v>0</v>
      </c>
      <c r="Q167" s="127">
        <f t="shared" si="18"/>
        <v>0</v>
      </c>
      <c r="R167" s="212">
        <f t="shared" si="51"/>
        <v>0</v>
      </c>
      <c r="S167" s="212">
        <f t="shared" si="52"/>
        <v>0</v>
      </c>
      <c r="T167" s="146">
        <f t="shared" si="19"/>
        <v>0.98229719035827634</v>
      </c>
      <c r="U167" s="118">
        <f t="shared" si="20"/>
        <v>4.026632642716641</v>
      </c>
      <c r="V167" s="172">
        <f t="shared" si="21"/>
        <v>0.96080475116878594</v>
      </c>
      <c r="W167" s="118">
        <f t="shared" si="22"/>
        <v>3.9191610122075198</v>
      </c>
      <c r="X167" s="118">
        <f t="shared" si="23"/>
        <v>3.9565898851494707</v>
      </c>
      <c r="Y167" s="118">
        <f t="shared" si="24"/>
        <v>3.6342688670781915</v>
      </c>
      <c r="Z167" s="118">
        <f t="shared" si="25"/>
        <v>3.9767317923528602</v>
      </c>
      <c r="AA167" s="119">
        <f t="shared" si="26"/>
        <v>3.80469136155302</v>
      </c>
      <c r="AB167" s="172">
        <f t="shared" si="27"/>
        <v>0.98654700751091406</v>
      </c>
      <c r="AC167" s="118">
        <f t="shared" si="28"/>
        <v>4.0440534931887333</v>
      </c>
      <c r="AD167" s="172">
        <f t="shared" si="29"/>
        <v>0.97235006632163057</v>
      </c>
      <c r="AE167" s="118">
        <f t="shared" si="30"/>
        <v>3.966254814528579</v>
      </c>
      <c r="AF167" s="118">
        <f t="shared" si="31"/>
        <v>3.8518769636481998</v>
      </c>
      <c r="AG167" s="118">
        <f t="shared" si="32"/>
        <v>3.9755384818240969</v>
      </c>
      <c r="AH167" s="118">
        <f t="shared" si="33"/>
        <v>4.0167589878827297</v>
      </c>
      <c r="AI167" s="118">
        <f t="shared" si="34"/>
        <v>4.0167589878827297</v>
      </c>
      <c r="AJ167" s="173">
        <f t="shared" si="35"/>
        <v>3.25</v>
      </c>
      <c r="AK167" s="173">
        <f t="shared" si="36"/>
        <v>3.5</v>
      </c>
      <c r="AL167" s="173">
        <f t="shared" si="37"/>
        <v>3.65</v>
      </c>
      <c r="AM167" s="127">
        <f t="shared" si="38"/>
        <v>4.2099999999999946</v>
      </c>
      <c r="AN167" s="173">
        <f t="shared" si="39"/>
        <v>3.6599999999999997</v>
      </c>
      <c r="AO167" s="173">
        <f t="shared" si="40"/>
        <v>3.8000000000000003</v>
      </c>
      <c r="AP167" s="174">
        <f t="shared" si="41"/>
        <v>3.9499999999999997</v>
      </c>
      <c r="AQ167" s="173">
        <f t="shared" si="42"/>
        <v>4.0999999999999996</v>
      </c>
      <c r="AR167" s="173">
        <f t="shared" si="43"/>
        <v>4.2</v>
      </c>
      <c r="AS167" s="173">
        <f t="shared" si="44"/>
        <v>4.3</v>
      </c>
      <c r="AT167" s="93" t="e">
        <f t="shared" si="45"/>
        <v>#REF!</v>
      </c>
    </row>
    <row r="168" spans="1:46" ht="14.25" hidden="1" customHeight="1">
      <c r="A168" s="84"/>
      <c r="B168" s="127">
        <f t="shared" si="46"/>
        <v>4.279999999999994</v>
      </c>
      <c r="C168" s="212">
        <f t="shared" si="47"/>
        <v>181.65938353122354</v>
      </c>
      <c r="D168" s="212">
        <f t="shared" si="48"/>
        <v>296.34060842557363</v>
      </c>
      <c r="E168" s="212">
        <f t="shared" si="49"/>
        <v>212.67630096944683</v>
      </c>
      <c r="F168" s="127">
        <f t="shared" si="9"/>
        <v>2</v>
      </c>
      <c r="G168" s="127">
        <f t="shared" si="10"/>
        <v>1</v>
      </c>
      <c r="H168" s="127">
        <f t="shared" si="11"/>
        <v>4</v>
      </c>
      <c r="I168" s="127">
        <f t="shared" si="12"/>
        <v>3</v>
      </c>
      <c r="J168" s="127">
        <f t="shared" si="13"/>
        <v>4</v>
      </c>
      <c r="K168" s="127">
        <f t="shared" si="14"/>
        <v>3</v>
      </c>
      <c r="L168" s="212">
        <f t="shared" si="15"/>
        <v>5</v>
      </c>
      <c r="M168" s="212">
        <f t="shared" si="16"/>
        <v>4</v>
      </c>
      <c r="N168" s="127">
        <f t="shared" si="50"/>
        <v>0</v>
      </c>
      <c r="O168" s="127">
        <f t="shared" si="17"/>
        <v>0</v>
      </c>
      <c r="P168" s="127">
        <f t="shared" si="53"/>
        <v>0</v>
      </c>
      <c r="Q168" s="127">
        <f t="shared" si="18"/>
        <v>0</v>
      </c>
      <c r="R168" s="212">
        <f t="shared" si="51"/>
        <v>0</v>
      </c>
      <c r="S168" s="212">
        <f t="shared" si="52"/>
        <v>0</v>
      </c>
      <c r="T168" s="146">
        <f t="shared" si="19"/>
        <v>0.9823044667155737</v>
      </c>
      <c r="U168" s="118">
        <f t="shared" si="20"/>
        <v>4.0463085592947854</v>
      </c>
      <c r="V168" s="172">
        <f t="shared" si="21"/>
        <v>0.96082124812877556</v>
      </c>
      <c r="W168" s="118">
        <f t="shared" si="22"/>
        <v>3.9384447289297704</v>
      </c>
      <c r="X168" s="118">
        <f t="shared" si="23"/>
        <v>3.9759519688919767</v>
      </c>
      <c r="Y168" s="118">
        <f t="shared" si="24"/>
        <v>3.6522625523180987</v>
      </c>
      <c r="Z168" s="118">
        <f t="shared" si="25"/>
        <v>3.9961691397381625</v>
      </c>
      <c r="AA168" s="119">
        <f t="shared" si="26"/>
        <v>3.8234275318923667</v>
      </c>
      <c r="AB168" s="172">
        <f t="shared" si="27"/>
        <v>0.9865530589797008</v>
      </c>
      <c r="AC168" s="118">
        <f t="shared" si="28"/>
        <v>4.0638093605491772</v>
      </c>
      <c r="AD168" s="172">
        <f t="shared" si="29"/>
        <v>0.97236284764400138</v>
      </c>
      <c r="AE168" s="118">
        <f t="shared" si="30"/>
        <v>3.9857542070066621</v>
      </c>
      <c r="AF168" s="118">
        <f t="shared" si="31"/>
        <v>3.8707672775629116</v>
      </c>
      <c r="AG168" s="118">
        <f t="shared" si="32"/>
        <v>3.994983638781453</v>
      </c>
      <c r="AH168" s="118">
        <f t="shared" si="33"/>
        <v>4.0363890925209667</v>
      </c>
      <c r="AI168" s="118">
        <f t="shared" si="34"/>
        <v>4.0363890925209667</v>
      </c>
      <c r="AJ168" s="173">
        <f t="shared" si="35"/>
        <v>3.25</v>
      </c>
      <c r="AK168" s="173">
        <f t="shared" si="36"/>
        <v>3.5</v>
      </c>
      <c r="AL168" s="173">
        <f t="shared" si="37"/>
        <v>3.65</v>
      </c>
      <c r="AM168" s="127">
        <f t="shared" si="38"/>
        <v>4.2299999999999942</v>
      </c>
      <c r="AN168" s="173">
        <f t="shared" si="39"/>
        <v>3.6599999999999997</v>
      </c>
      <c r="AO168" s="173">
        <f t="shared" si="40"/>
        <v>3.8000000000000003</v>
      </c>
      <c r="AP168" s="174">
        <f t="shared" si="41"/>
        <v>3.9499999999999997</v>
      </c>
      <c r="AQ168" s="173">
        <f t="shared" si="42"/>
        <v>4.0999999999999996</v>
      </c>
      <c r="AR168" s="173">
        <f t="shared" si="43"/>
        <v>4.2</v>
      </c>
      <c r="AS168" s="173">
        <f t="shared" si="44"/>
        <v>4.3</v>
      </c>
      <c r="AT168" s="93" t="e">
        <f t="shared" si="45"/>
        <v>#REF!</v>
      </c>
    </row>
    <row r="169" spans="1:46" ht="14.25" hidden="1" customHeight="1">
      <c r="A169" s="84"/>
      <c r="B169" s="127">
        <f t="shared" si="46"/>
        <v>4.2999999999999936</v>
      </c>
      <c r="C169" s="212">
        <f t="shared" si="47"/>
        <v>181.58912422621344</v>
      </c>
      <c r="D169" s="212">
        <f t="shared" si="48"/>
        <v>296.26426466522935</v>
      </c>
      <c r="E169" s="212">
        <f t="shared" si="49"/>
        <v>212.58633369549182</v>
      </c>
      <c r="F169" s="127">
        <f t="shared" si="9"/>
        <v>2</v>
      </c>
      <c r="G169" s="127">
        <f t="shared" si="10"/>
        <v>1</v>
      </c>
      <c r="H169" s="127">
        <f t="shared" si="11"/>
        <v>4</v>
      </c>
      <c r="I169" s="127">
        <f t="shared" si="12"/>
        <v>3</v>
      </c>
      <c r="J169" s="127">
        <f t="shared" si="13"/>
        <v>4</v>
      </c>
      <c r="K169" s="127">
        <f t="shared" si="14"/>
        <v>3</v>
      </c>
      <c r="L169" s="212">
        <f t="shared" si="15"/>
        <v>5</v>
      </c>
      <c r="M169" s="212">
        <f t="shared" si="16"/>
        <v>4</v>
      </c>
      <c r="N169" s="127">
        <f t="shared" si="50"/>
        <v>0</v>
      </c>
      <c r="O169" s="127">
        <f t="shared" si="17"/>
        <v>0</v>
      </c>
      <c r="P169" s="127">
        <f t="shared" si="53"/>
        <v>0</v>
      </c>
      <c r="Q169" s="127">
        <f t="shared" si="18"/>
        <v>0</v>
      </c>
      <c r="R169" s="212">
        <f t="shared" si="51"/>
        <v>0</v>
      </c>
      <c r="S169" s="212">
        <f t="shared" si="52"/>
        <v>0</v>
      </c>
      <c r="T169" s="146">
        <f t="shared" si="19"/>
        <v>0.98231167388677521</v>
      </c>
      <c r="U169" s="118">
        <f t="shared" si="20"/>
        <v>4.0659844805521335</v>
      </c>
      <c r="V169" s="172">
        <f t="shared" si="21"/>
        <v>0.96083758790908735</v>
      </c>
      <c r="W169" s="118">
        <f t="shared" si="22"/>
        <v>3.957728458101041</v>
      </c>
      <c r="X169" s="118">
        <f t="shared" si="23"/>
        <v>3.9953140624900563</v>
      </c>
      <c r="Y169" s="118">
        <f t="shared" si="24"/>
        <v>3.6702562802483496</v>
      </c>
      <c r="Z169" s="118">
        <f t="shared" si="25"/>
        <v>4.0156064888590066</v>
      </c>
      <c r="AA169" s="119">
        <f t="shared" si="26"/>
        <v>3.8421637082650224</v>
      </c>
      <c r="AB169" s="172">
        <f t="shared" si="27"/>
        <v>0.98655905319355575</v>
      </c>
      <c r="AC169" s="118">
        <f t="shared" si="28"/>
        <v>4.0835652329787591</v>
      </c>
      <c r="AD169" s="172">
        <f t="shared" si="29"/>
        <v>0.97237550772465564</v>
      </c>
      <c r="AE169" s="118">
        <f t="shared" si="30"/>
        <v>4.0052536113381594</v>
      </c>
      <c r="AF169" s="118">
        <f t="shared" si="31"/>
        <v>3.8896576106049428</v>
      </c>
      <c r="AG169" s="118">
        <f t="shared" si="32"/>
        <v>4.0144288053024679</v>
      </c>
      <c r="AH169" s="118">
        <f t="shared" si="33"/>
        <v>4.0560192035349765</v>
      </c>
      <c r="AI169" s="118">
        <f t="shared" si="34"/>
        <v>4.0560192035349765</v>
      </c>
      <c r="AJ169" s="173">
        <f t="shared" si="35"/>
        <v>3.25</v>
      </c>
      <c r="AK169" s="173">
        <f t="shared" si="36"/>
        <v>3.5</v>
      </c>
      <c r="AL169" s="173">
        <f t="shared" si="37"/>
        <v>3.65</v>
      </c>
      <c r="AM169" s="127">
        <f t="shared" si="38"/>
        <v>4.2499999999999938</v>
      </c>
      <c r="AN169" s="173">
        <f t="shared" si="39"/>
        <v>3.6599999999999997</v>
      </c>
      <c r="AO169" s="173">
        <f t="shared" si="40"/>
        <v>3.8000000000000003</v>
      </c>
      <c r="AP169" s="174">
        <f t="shared" si="41"/>
        <v>3.9499999999999997</v>
      </c>
      <c r="AQ169" s="173">
        <f t="shared" si="42"/>
        <v>4.0999999999999996</v>
      </c>
      <c r="AR169" s="173">
        <f t="shared" si="43"/>
        <v>4.2</v>
      </c>
      <c r="AS169" s="173">
        <f t="shared" si="44"/>
        <v>4.3</v>
      </c>
      <c r="AT169" s="93" t="e">
        <f t="shared" si="45"/>
        <v>#REF!</v>
      </c>
    </row>
    <row r="170" spans="1:46" ht="14.25" hidden="1" customHeight="1">
      <c r="A170" s="84"/>
      <c r="B170" s="127">
        <f t="shared" si="46"/>
        <v>4.3199999999999932</v>
      </c>
      <c r="C170" s="212">
        <f t="shared" si="47"/>
        <v>181.51952695257415</v>
      </c>
      <c r="D170" s="212">
        <f t="shared" si="48"/>
        <v>296.18864789890864</v>
      </c>
      <c r="E170" s="212">
        <f t="shared" si="49"/>
        <v>212.49720956324376</v>
      </c>
      <c r="F170" s="127">
        <f t="shared" si="9"/>
        <v>2</v>
      </c>
      <c r="G170" s="127">
        <f t="shared" si="10"/>
        <v>1</v>
      </c>
      <c r="H170" s="127">
        <f t="shared" si="11"/>
        <v>4</v>
      </c>
      <c r="I170" s="127">
        <f t="shared" si="12"/>
        <v>3</v>
      </c>
      <c r="J170" s="127">
        <f t="shared" si="13"/>
        <v>4</v>
      </c>
      <c r="K170" s="127">
        <f t="shared" si="14"/>
        <v>3</v>
      </c>
      <c r="L170" s="212">
        <f t="shared" si="15"/>
        <v>5</v>
      </c>
      <c r="M170" s="212">
        <f t="shared" si="16"/>
        <v>4</v>
      </c>
      <c r="N170" s="127">
        <f t="shared" si="50"/>
        <v>0</v>
      </c>
      <c r="O170" s="127">
        <f t="shared" si="17"/>
        <v>0</v>
      </c>
      <c r="P170" s="127">
        <f t="shared" si="53"/>
        <v>0</v>
      </c>
      <c r="Q170" s="127">
        <f t="shared" si="18"/>
        <v>0</v>
      </c>
      <c r="R170" s="212">
        <f t="shared" si="51"/>
        <v>0</v>
      </c>
      <c r="S170" s="212">
        <f t="shared" si="52"/>
        <v>0</v>
      </c>
      <c r="T170" s="146">
        <f t="shared" si="19"/>
        <v>0.98231881285529221</v>
      </c>
      <c r="U170" s="118">
        <f t="shared" si="20"/>
        <v>4.0856604064277242</v>
      </c>
      <c r="V170" s="172">
        <f t="shared" si="21"/>
        <v>0.96085377274841055</v>
      </c>
      <c r="W170" s="118">
        <f t="shared" si="22"/>
        <v>3.977012199556575</v>
      </c>
      <c r="X170" s="118">
        <f t="shared" si="23"/>
        <v>4.0146761658145591</v>
      </c>
      <c r="Y170" s="118">
        <f t="shared" si="24"/>
        <v>3.6882500502973246</v>
      </c>
      <c r="Z170" s="118">
        <f t="shared" si="25"/>
        <v>4.0350438396915402</v>
      </c>
      <c r="AA170" s="119">
        <f t="shared" si="26"/>
        <v>3.8608998905866581</v>
      </c>
      <c r="AB170" s="172">
        <f t="shared" si="27"/>
        <v>0.98656499096279837</v>
      </c>
      <c r="AC170" s="118">
        <f t="shared" si="28"/>
        <v>4.1033211104124643</v>
      </c>
      <c r="AD170" s="172">
        <f t="shared" si="29"/>
        <v>0.97238804828391612</v>
      </c>
      <c r="AE170" s="118">
        <f t="shared" si="30"/>
        <v>4.0247530273690533</v>
      </c>
      <c r="AF170" s="118">
        <f t="shared" si="31"/>
        <v>3.9085479625216131</v>
      </c>
      <c r="AG170" s="118">
        <f t="shared" si="32"/>
        <v>4.0338739812608031</v>
      </c>
      <c r="AH170" s="118">
        <f t="shared" si="33"/>
        <v>4.0756493208405331</v>
      </c>
      <c r="AI170" s="118">
        <f t="shared" si="34"/>
        <v>4.0756493208405331</v>
      </c>
      <c r="AJ170" s="173">
        <f t="shared" si="35"/>
        <v>3.25</v>
      </c>
      <c r="AK170" s="173">
        <f t="shared" si="36"/>
        <v>3.5</v>
      </c>
      <c r="AL170" s="173">
        <f t="shared" si="37"/>
        <v>3.65</v>
      </c>
      <c r="AM170" s="127">
        <f t="shared" si="38"/>
        <v>4.2699999999999934</v>
      </c>
      <c r="AN170" s="173">
        <f t="shared" si="39"/>
        <v>3.6599999999999997</v>
      </c>
      <c r="AO170" s="173">
        <f t="shared" si="40"/>
        <v>3.8000000000000003</v>
      </c>
      <c r="AP170" s="174">
        <f t="shared" si="41"/>
        <v>3.9499999999999997</v>
      </c>
      <c r="AQ170" s="173">
        <f t="shared" si="42"/>
        <v>4.0999999999999996</v>
      </c>
      <c r="AR170" s="173">
        <f t="shared" si="43"/>
        <v>4.2</v>
      </c>
      <c r="AS170" s="173">
        <f t="shared" si="44"/>
        <v>4.3</v>
      </c>
      <c r="AT170" s="93" t="e">
        <f t="shared" si="45"/>
        <v>#REF!</v>
      </c>
    </row>
    <row r="171" spans="1:46" ht="14.25" hidden="1" customHeight="1">
      <c r="A171" s="84"/>
      <c r="B171" s="127">
        <f t="shared" si="46"/>
        <v>4.3399999999999928</v>
      </c>
      <c r="C171" s="212">
        <f t="shared" si="47"/>
        <v>181.45058238455434</v>
      </c>
      <c r="D171" s="212">
        <f t="shared" si="48"/>
        <v>296.11374778921436</v>
      </c>
      <c r="E171" s="212">
        <f t="shared" si="49"/>
        <v>212.40891675238711</v>
      </c>
      <c r="F171" s="127">
        <f t="shared" si="9"/>
        <v>2</v>
      </c>
      <c r="G171" s="127">
        <f t="shared" si="10"/>
        <v>1</v>
      </c>
      <c r="H171" s="127">
        <f t="shared" si="11"/>
        <v>4</v>
      </c>
      <c r="I171" s="127">
        <f t="shared" si="12"/>
        <v>3</v>
      </c>
      <c r="J171" s="127">
        <f t="shared" si="13"/>
        <v>4</v>
      </c>
      <c r="K171" s="127">
        <f t="shared" si="14"/>
        <v>3</v>
      </c>
      <c r="L171" s="212">
        <f t="shared" si="15"/>
        <v>5</v>
      </c>
      <c r="M171" s="212">
        <f t="shared" si="16"/>
        <v>4</v>
      </c>
      <c r="N171" s="127">
        <f t="shared" si="50"/>
        <v>0</v>
      </c>
      <c r="O171" s="127">
        <f t="shared" si="17"/>
        <v>0</v>
      </c>
      <c r="P171" s="127">
        <f t="shared" si="53"/>
        <v>0</v>
      </c>
      <c r="Q171" s="127">
        <f t="shared" si="18"/>
        <v>0</v>
      </c>
      <c r="R171" s="212">
        <f t="shared" si="51"/>
        <v>0</v>
      </c>
      <c r="S171" s="212">
        <f t="shared" si="52"/>
        <v>0</v>
      </c>
      <c r="T171" s="146">
        <f t="shared" si="19"/>
        <v>0.98232588458596382</v>
      </c>
      <c r="U171" s="118">
        <f t="shared" si="20"/>
        <v>4.1053363368616527</v>
      </c>
      <c r="V171" s="172">
        <f t="shared" si="21"/>
        <v>0.96086980484307072</v>
      </c>
      <c r="W171" s="118">
        <f t="shared" si="22"/>
        <v>3.9962959531345179</v>
      </c>
      <c r="X171" s="118">
        <f t="shared" si="23"/>
        <v>4.0340382787385867</v>
      </c>
      <c r="Y171" s="118">
        <f t="shared" si="24"/>
        <v>3.7062438619035998</v>
      </c>
      <c r="Z171" s="118">
        <f t="shared" si="25"/>
        <v>4.05448119221235</v>
      </c>
      <c r="AA171" s="119">
        <f t="shared" si="26"/>
        <v>3.8796360787745106</v>
      </c>
      <c r="AB171" s="172">
        <f t="shared" si="27"/>
        <v>0.98657087308250258</v>
      </c>
      <c r="AC171" s="118">
        <f t="shared" si="28"/>
        <v>4.1230769927863875</v>
      </c>
      <c r="AD171" s="172">
        <f t="shared" si="29"/>
        <v>0.9724004710096561</v>
      </c>
      <c r="AE171" s="118">
        <f t="shared" si="30"/>
        <v>4.0442524549479932</v>
      </c>
      <c r="AF171" s="118">
        <f t="shared" si="31"/>
        <v>3.9274383330646851</v>
      </c>
      <c r="AG171" s="118">
        <f t="shared" si="32"/>
        <v>4.0533191665323391</v>
      </c>
      <c r="AH171" s="118">
        <f t="shared" si="33"/>
        <v>4.0952794443548903</v>
      </c>
      <c r="AI171" s="118">
        <f t="shared" si="34"/>
        <v>4.0952794443548903</v>
      </c>
      <c r="AJ171" s="173">
        <f t="shared" si="35"/>
        <v>3.25</v>
      </c>
      <c r="AK171" s="173">
        <f t="shared" si="36"/>
        <v>3.5</v>
      </c>
      <c r="AL171" s="173">
        <f t="shared" si="37"/>
        <v>3.65</v>
      </c>
      <c r="AM171" s="127">
        <f t="shared" si="38"/>
        <v>4.2899999999999929</v>
      </c>
      <c r="AN171" s="173">
        <f t="shared" si="39"/>
        <v>3.6599999999999997</v>
      </c>
      <c r="AO171" s="173">
        <f t="shared" si="40"/>
        <v>3.8000000000000003</v>
      </c>
      <c r="AP171" s="174">
        <f t="shared" si="41"/>
        <v>3.9499999999999997</v>
      </c>
      <c r="AQ171" s="173">
        <f t="shared" si="42"/>
        <v>4.0999999999999996</v>
      </c>
      <c r="AR171" s="173">
        <f t="shared" si="43"/>
        <v>4.2</v>
      </c>
      <c r="AS171" s="173">
        <f t="shared" si="44"/>
        <v>4.3</v>
      </c>
      <c r="AT171" s="93" t="e">
        <f t="shared" si="45"/>
        <v>#REF!</v>
      </c>
    </row>
    <row r="172" spans="1:46" ht="14.25" hidden="1" customHeight="1">
      <c r="A172" s="84"/>
      <c r="B172" s="127">
        <f t="shared" si="46"/>
        <v>4.3599999999999923</v>
      </c>
      <c r="C172" s="212">
        <f t="shared" si="47"/>
        <v>181.38228137095282</v>
      </c>
      <c r="D172" s="212">
        <f t="shared" si="48"/>
        <v>296.03955419385278</v>
      </c>
      <c r="E172" s="212">
        <f t="shared" si="49"/>
        <v>212.32144366291823</v>
      </c>
      <c r="F172" s="127">
        <f t="shared" si="9"/>
        <v>2</v>
      </c>
      <c r="G172" s="127">
        <f t="shared" si="10"/>
        <v>1</v>
      </c>
      <c r="H172" s="127">
        <f t="shared" si="11"/>
        <v>4</v>
      </c>
      <c r="I172" s="127">
        <f t="shared" si="12"/>
        <v>3</v>
      </c>
      <c r="J172" s="127">
        <f t="shared" si="13"/>
        <v>4</v>
      </c>
      <c r="K172" s="127">
        <f t="shared" si="14"/>
        <v>3</v>
      </c>
      <c r="L172" s="212">
        <f t="shared" si="15"/>
        <v>5</v>
      </c>
      <c r="M172" s="212">
        <f t="shared" si="16"/>
        <v>4</v>
      </c>
      <c r="N172" s="127">
        <f t="shared" si="50"/>
        <v>0</v>
      </c>
      <c r="O172" s="127">
        <f t="shared" si="17"/>
        <v>0</v>
      </c>
      <c r="P172" s="127">
        <f t="shared" si="53"/>
        <v>0</v>
      </c>
      <c r="Q172" s="127">
        <f t="shared" si="18"/>
        <v>0</v>
      </c>
      <c r="R172" s="212">
        <f t="shared" si="51"/>
        <v>0</v>
      </c>
      <c r="S172" s="212">
        <f t="shared" si="52"/>
        <v>0</v>
      </c>
      <c r="T172" s="146">
        <f t="shared" si="19"/>
        <v>0.98233289002549384</v>
      </c>
      <c r="U172" s="118">
        <f t="shared" si="20"/>
        <v>4.1250122717950459</v>
      </c>
      <c r="V172" s="172">
        <f t="shared" si="21"/>
        <v>0.96088568634802796</v>
      </c>
      <c r="W172" s="118">
        <f t="shared" si="22"/>
        <v>4.0155797186758555</v>
      </c>
      <c r="X172" s="118">
        <f t="shared" si="23"/>
        <v>4.0534004011374432</v>
      </c>
      <c r="Y172" s="118">
        <f t="shared" si="24"/>
        <v>3.7242377145157133</v>
      </c>
      <c r="Z172" s="118">
        <f t="shared" si="25"/>
        <v>4.0739185463984446</v>
      </c>
      <c r="AA172" s="119">
        <f t="shared" si="26"/>
        <v>3.8983722727473471</v>
      </c>
      <c r="AB172" s="172">
        <f t="shared" si="27"/>
        <v>0.98657670033285327</v>
      </c>
      <c r="AC172" s="118">
        <f t="shared" si="28"/>
        <v>4.1428328800377097</v>
      </c>
      <c r="AD172" s="172">
        <f t="shared" si="29"/>
        <v>0.97241277755806177</v>
      </c>
      <c r="AE172" s="118">
        <f t="shared" si="30"/>
        <v>4.0637518939262351</v>
      </c>
      <c r="AF172" s="118">
        <f t="shared" si="31"/>
        <v>3.9463287219902679</v>
      </c>
      <c r="AG172" s="118">
        <f t="shared" si="32"/>
        <v>4.072764360995131</v>
      </c>
      <c r="AH172" s="118">
        <f t="shared" si="33"/>
        <v>4.1149095739967505</v>
      </c>
      <c r="AI172" s="118">
        <f t="shared" si="34"/>
        <v>4.1149095739967505</v>
      </c>
      <c r="AJ172" s="173">
        <f t="shared" si="35"/>
        <v>3.25</v>
      </c>
      <c r="AK172" s="173">
        <f t="shared" si="36"/>
        <v>3.5</v>
      </c>
      <c r="AL172" s="173">
        <f t="shared" si="37"/>
        <v>3.65</v>
      </c>
      <c r="AM172" s="127">
        <f t="shared" si="38"/>
        <v>4.3099999999999925</v>
      </c>
      <c r="AN172" s="173">
        <f t="shared" si="39"/>
        <v>3.6599999999999997</v>
      </c>
      <c r="AO172" s="173">
        <f t="shared" si="40"/>
        <v>3.8000000000000003</v>
      </c>
      <c r="AP172" s="174">
        <f t="shared" si="41"/>
        <v>3.9499999999999997</v>
      </c>
      <c r="AQ172" s="173">
        <f t="shared" si="42"/>
        <v>4.0999999999999996</v>
      </c>
      <c r="AR172" s="173">
        <f t="shared" si="43"/>
        <v>4.2</v>
      </c>
      <c r="AS172" s="173">
        <f t="shared" si="44"/>
        <v>4.3</v>
      </c>
      <c r="AT172" s="93" t="e">
        <f t="shared" si="45"/>
        <v>#REF!</v>
      </c>
    </row>
    <row r="173" spans="1:46" ht="14.25" hidden="1" customHeight="1">
      <c r="A173" s="84"/>
      <c r="B173" s="127">
        <f t="shared" si="46"/>
        <v>4.3799999999999919</v>
      </c>
      <c r="C173" s="212">
        <f t="shared" si="47"/>
        <v>181.31461493104942</v>
      </c>
      <c r="D173" s="212">
        <f t="shared" si="48"/>
        <v>295.96605716105194</v>
      </c>
      <c r="E173" s="212">
        <f t="shared" si="49"/>
        <v>212.23477891002636</v>
      </c>
      <c r="F173" s="127">
        <f t="shared" si="9"/>
        <v>2</v>
      </c>
      <c r="G173" s="127">
        <f t="shared" si="10"/>
        <v>1</v>
      </c>
      <c r="H173" s="127">
        <f t="shared" si="11"/>
        <v>4</v>
      </c>
      <c r="I173" s="127">
        <f t="shared" si="12"/>
        <v>3</v>
      </c>
      <c r="J173" s="127">
        <f t="shared" si="13"/>
        <v>4</v>
      </c>
      <c r="K173" s="127">
        <f t="shared" si="14"/>
        <v>3</v>
      </c>
      <c r="L173" s="212">
        <f t="shared" si="15"/>
        <v>5</v>
      </c>
      <c r="M173" s="212">
        <f t="shared" si="16"/>
        <v>4</v>
      </c>
      <c r="N173" s="127">
        <f t="shared" si="50"/>
        <v>0</v>
      </c>
      <c r="O173" s="127">
        <f t="shared" si="17"/>
        <v>0</v>
      </c>
      <c r="P173" s="127">
        <f t="shared" si="53"/>
        <v>0</v>
      </c>
      <c r="Q173" s="127">
        <f t="shared" si="18"/>
        <v>0</v>
      </c>
      <c r="R173" s="212">
        <f t="shared" si="51"/>
        <v>0</v>
      </c>
      <c r="S173" s="212">
        <f t="shared" si="52"/>
        <v>0</v>
      </c>
      <c r="T173" s="146">
        <f t="shared" si="19"/>
        <v>0.98233983010287529</v>
      </c>
      <c r="U173" s="118">
        <f t="shared" si="20"/>
        <v>4.1446882111700436</v>
      </c>
      <c r="V173" s="172">
        <f t="shared" si="21"/>
        <v>0.96090141937784768</v>
      </c>
      <c r="W173" s="118">
        <f t="shared" si="22"/>
        <v>4.0348634960243501</v>
      </c>
      <c r="X173" s="118">
        <f t="shared" si="23"/>
        <v>4.0727625328885875</v>
      </c>
      <c r="Y173" s="118">
        <f t="shared" si="24"/>
        <v>3.7422316075919491</v>
      </c>
      <c r="Z173" s="118">
        <f t="shared" si="25"/>
        <v>4.0933559022272519</v>
      </c>
      <c r="AA173" s="119">
        <f t="shared" si="26"/>
        <v>3.9171084724254297</v>
      </c>
      <c r="AB173" s="172">
        <f t="shared" si="27"/>
        <v>0.98658247347949468</v>
      </c>
      <c r="AC173" s="118">
        <f t="shared" si="28"/>
        <v>4.1625887721046757</v>
      </c>
      <c r="AD173" s="172">
        <f t="shared" si="29"/>
        <v>0.97242496955437352</v>
      </c>
      <c r="AE173" s="118">
        <f t="shared" si="30"/>
        <v>4.0832513441575893</v>
      </c>
      <c r="AF173" s="118">
        <f t="shared" si="31"/>
        <v>3.9652191290587204</v>
      </c>
      <c r="AG173" s="118">
        <f t="shared" si="32"/>
        <v>4.0922095645293561</v>
      </c>
      <c r="AH173" s="118">
        <f t="shared" si="33"/>
        <v>4.1345397096862344</v>
      </c>
      <c r="AI173" s="118">
        <f t="shared" si="34"/>
        <v>4.1345397096862344</v>
      </c>
      <c r="AJ173" s="173">
        <f t="shared" si="35"/>
        <v>3.25</v>
      </c>
      <c r="AK173" s="173">
        <f t="shared" si="36"/>
        <v>3.5</v>
      </c>
      <c r="AL173" s="173">
        <f t="shared" si="37"/>
        <v>3.65</v>
      </c>
      <c r="AM173" s="127">
        <f t="shared" si="38"/>
        <v>4.3299999999999921</v>
      </c>
      <c r="AN173" s="173">
        <f t="shared" si="39"/>
        <v>3.6599999999999997</v>
      </c>
      <c r="AO173" s="173">
        <f t="shared" si="40"/>
        <v>3.8000000000000003</v>
      </c>
      <c r="AP173" s="174">
        <f t="shared" si="41"/>
        <v>3.9499999999999997</v>
      </c>
      <c r="AQ173" s="173">
        <f t="shared" si="42"/>
        <v>4.0999999999999996</v>
      </c>
      <c r="AR173" s="173">
        <f t="shared" si="43"/>
        <v>4.2</v>
      </c>
      <c r="AS173" s="173">
        <f t="shared" si="44"/>
        <v>4.3</v>
      </c>
      <c r="AT173" s="93" t="e">
        <f t="shared" si="45"/>
        <v>#REF!</v>
      </c>
    </row>
    <row r="174" spans="1:46" ht="14.25" hidden="1" customHeight="1">
      <c r="A174" s="84"/>
      <c r="B174" s="127">
        <f t="shared" si="46"/>
        <v>4.3999999999999915</v>
      </c>
      <c r="C174" s="212">
        <f t="shared" si="47"/>
        <v>181.24757425064868</v>
      </c>
      <c r="D174" s="212">
        <f t="shared" si="48"/>
        <v>295.89324692510797</v>
      </c>
      <c r="E174" s="212">
        <f t="shared" si="49"/>
        <v>212.14891131912043</v>
      </c>
      <c r="F174" s="127">
        <f t="shared" si="9"/>
        <v>2</v>
      </c>
      <c r="G174" s="127">
        <f t="shared" si="10"/>
        <v>1</v>
      </c>
      <c r="H174" s="127">
        <f t="shared" si="11"/>
        <v>4</v>
      </c>
      <c r="I174" s="127">
        <f t="shared" si="12"/>
        <v>3</v>
      </c>
      <c r="J174" s="127">
        <f t="shared" si="13"/>
        <v>4</v>
      </c>
      <c r="K174" s="127">
        <f t="shared" si="14"/>
        <v>3</v>
      </c>
      <c r="L174" s="212">
        <f t="shared" si="15"/>
        <v>5</v>
      </c>
      <c r="M174" s="212">
        <f t="shared" si="16"/>
        <v>4</v>
      </c>
      <c r="N174" s="127">
        <f t="shared" si="50"/>
        <v>0</v>
      </c>
      <c r="O174" s="127">
        <f t="shared" si="17"/>
        <v>0</v>
      </c>
      <c r="P174" s="127">
        <f t="shared" si="53"/>
        <v>0</v>
      </c>
      <c r="Q174" s="127">
        <f t="shared" si="18"/>
        <v>0</v>
      </c>
      <c r="R174" s="212">
        <f t="shared" si="51"/>
        <v>0</v>
      </c>
      <c r="S174" s="212">
        <f t="shared" si="52"/>
        <v>0</v>
      </c>
      <c r="T174" s="146">
        <f t="shared" si="19"/>
        <v>0.98234670572980332</v>
      </c>
      <c r="U174" s="118">
        <f t="shared" si="20"/>
        <v>4.1643641549297739</v>
      </c>
      <c r="V174" s="172">
        <f t="shared" si="21"/>
        <v>0.96091700600764329</v>
      </c>
      <c r="W174" s="118">
        <f t="shared" si="22"/>
        <v>4.0541472850264793</v>
      </c>
      <c r="X174" s="118">
        <f t="shared" si="23"/>
        <v>4.0921246738715862</v>
      </c>
      <c r="Y174" s="118">
        <f t="shared" si="24"/>
        <v>3.7602255406001186</v>
      </c>
      <c r="Z174" s="118">
        <f t="shared" si="25"/>
        <v>4.1127932596766037</v>
      </c>
      <c r="AA174" s="119">
        <f t="shared" si="26"/>
        <v>3.9358446777304792</v>
      </c>
      <c r="AB174" s="172">
        <f t="shared" si="27"/>
        <v>0.9865881932738676</v>
      </c>
      <c r="AC174" s="118">
        <f t="shared" si="28"/>
        <v>4.1823446689265715</v>
      </c>
      <c r="AD174" s="172">
        <f t="shared" si="29"/>
        <v>0.97243704859360658</v>
      </c>
      <c r="AE174" s="118">
        <f t="shared" si="30"/>
        <v>4.1027508054983617</v>
      </c>
      <c r="AF174" s="118">
        <f t="shared" si="31"/>
        <v>3.9841095540345601</v>
      </c>
      <c r="AG174" s="118">
        <f t="shared" si="32"/>
        <v>4.111654777017276</v>
      </c>
      <c r="AH174" s="118">
        <f t="shared" si="33"/>
        <v>4.1541698513448475</v>
      </c>
      <c r="AI174" s="118">
        <f t="shared" si="34"/>
        <v>4.1541698513448475</v>
      </c>
      <c r="AJ174" s="173">
        <f t="shared" si="35"/>
        <v>3.25</v>
      </c>
      <c r="AK174" s="173">
        <f t="shared" si="36"/>
        <v>3.5</v>
      </c>
      <c r="AL174" s="173">
        <f t="shared" si="37"/>
        <v>3.65</v>
      </c>
      <c r="AM174" s="127">
        <f t="shared" si="38"/>
        <v>4.3499999999999917</v>
      </c>
      <c r="AN174" s="173">
        <f t="shared" si="39"/>
        <v>3.6599999999999997</v>
      </c>
      <c r="AO174" s="173">
        <f t="shared" si="40"/>
        <v>3.8000000000000003</v>
      </c>
      <c r="AP174" s="174">
        <f t="shared" si="41"/>
        <v>3.9499999999999997</v>
      </c>
      <c r="AQ174" s="173">
        <f t="shared" si="42"/>
        <v>4.0999999999999996</v>
      </c>
      <c r="AR174" s="173">
        <f t="shared" si="43"/>
        <v>4.2</v>
      </c>
      <c r="AS174" s="173">
        <f t="shared" si="44"/>
        <v>4.3</v>
      </c>
      <c r="AT174" s="93" t="e">
        <f t="shared" si="45"/>
        <v>#REF!</v>
      </c>
    </row>
    <row r="175" spans="1:46" ht="14.25" hidden="1" customHeight="1">
      <c r="A175" s="84"/>
      <c r="B175" s="127">
        <f t="shared" si="46"/>
        <v>4.419999999999991</v>
      </c>
      <c r="C175" s="212">
        <f t="shared" si="47"/>
        <v>181.1811506782345</v>
      </c>
      <c r="D175" s="212">
        <f t="shared" si="48"/>
        <v>295.82111390205557</v>
      </c>
      <c r="E175" s="212">
        <f t="shared" si="49"/>
        <v>212.06382992099026</v>
      </c>
      <c r="F175" s="127">
        <f t="shared" si="9"/>
        <v>2</v>
      </c>
      <c r="G175" s="127">
        <f t="shared" si="10"/>
        <v>1</v>
      </c>
      <c r="H175" s="127">
        <f t="shared" si="11"/>
        <v>4</v>
      </c>
      <c r="I175" s="127">
        <f t="shared" si="12"/>
        <v>3</v>
      </c>
      <c r="J175" s="127">
        <f t="shared" si="13"/>
        <v>4</v>
      </c>
      <c r="K175" s="127">
        <f t="shared" si="14"/>
        <v>3</v>
      </c>
      <c r="L175" s="212">
        <f t="shared" si="15"/>
        <v>5</v>
      </c>
      <c r="M175" s="212">
        <f t="shared" si="16"/>
        <v>4</v>
      </c>
      <c r="N175" s="127">
        <f t="shared" si="50"/>
        <v>0</v>
      </c>
      <c r="O175" s="127">
        <f t="shared" si="17"/>
        <v>0</v>
      </c>
      <c r="P175" s="127">
        <f t="shared" si="53"/>
        <v>0</v>
      </c>
      <c r="Q175" s="127">
        <f t="shared" si="18"/>
        <v>0</v>
      </c>
      <c r="R175" s="212">
        <f t="shared" si="51"/>
        <v>0</v>
      </c>
      <c r="S175" s="212">
        <f t="shared" si="52"/>
        <v>0</v>
      </c>
      <c r="T175" s="146">
        <f t="shared" si="19"/>
        <v>0.98235351780107616</v>
      </c>
      <c r="U175" s="118">
        <f t="shared" si="20"/>
        <v>4.1840401030183347</v>
      </c>
      <c r="V175" s="172">
        <f t="shared" si="21"/>
        <v>0.96093244827399338</v>
      </c>
      <c r="W175" s="118">
        <f t="shared" si="22"/>
        <v>4.0734310855313804</v>
      </c>
      <c r="X175" s="118">
        <f t="shared" si="23"/>
        <v>4.1114868239680726</v>
      </c>
      <c r="Y175" s="118">
        <f t="shared" si="24"/>
        <v>3.7782195130173544</v>
      </c>
      <c r="Z175" s="118">
        <f t="shared" si="25"/>
        <v>4.1322306187247309</v>
      </c>
      <c r="AA175" s="119">
        <f t="shared" si="26"/>
        <v>3.9545808885856459</v>
      </c>
      <c r="AB175" s="172">
        <f t="shared" si="27"/>
        <v>0.98659386045353792</v>
      </c>
      <c r="AC175" s="118">
        <f t="shared" si="28"/>
        <v>4.2021005704436991</v>
      </c>
      <c r="AD175" s="172">
        <f t="shared" si="29"/>
        <v>0.97244901624125157</v>
      </c>
      <c r="AE175" s="118">
        <f t="shared" si="30"/>
        <v>4.1222502778073062</v>
      </c>
      <c r="AF175" s="118">
        <f t="shared" si="31"/>
        <v>4.0029999966863707</v>
      </c>
      <c r="AG175" s="118">
        <f t="shared" si="32"/>
        <v>4.1310999983431813</v>
      </c>
      <c r="AH175" s="118">
        <f t="shared" si="33"/>
        <v>4.1737999988954515</v>
      </c>
      <c r="AI175" s="118">
        <f t="shared" si="34"/>
        <v>4.1737999988954515</v>
      </c>
      <c r="AJ175" s="173">
        <f t="shared" si="35"/>
        <v>3.25</v>
      </c>
      <c r="AK175" s="173">
        <f t="shared" si="36"/>
        <v>3.5</v>
      </c>
      <c r="AL175" s="173">
        <f t="shared" si="37"/>
        <v>3.65</v>
      </c>
      <c r="AM175" s="127">
        <f t="shared" si="38"/>
        <v>4.3699999999999912</v>
      </c>
      <c r="AN175" s="173">
        <f t="shared" si="39"/>
        <v>3.6599999999999997</v>
      </c>
      <c r="AO175" s="173">
        <f t="shared" si="40"/>
        <v>3.8000000000000003</v>
      </c>
      <c r="AP175" s="174">
        <f t="shared" si="41"/>
        <v>3.9499999999999997</v>
      </c>
      <c r="AQ175" s="173">
        <f t="shared" si="42"/>
        <v>4.0999999999999996</v>
      </c>
      <c r="AR175" s="173">
        <f t="shared" si="43"/>
        <v>4.2</v>
      </c>
      <c r="AS175" s="173">
        <f t="shared" si="44"/>
        <v>4.3</v>
      </c>
      <c r="AT175" s="93" t="e">
        <f t="shared" si="45"/>
        <v>#REF!</v>
      </c>
    </row>
    <row r="176" spans="1:46" ht="14.25" hidden="1" customHeight="1">
      <c r="A176" s="84"/>
      <c r="B176" s="127">
        <f t="shared" si="46"/>
        <v>4.4399999999999906</v>
      </c>
      <c r="C176" s="212">
        <f t="shared" si="47"/>
        <v>181.11533572122943</v>
      </c>
      <c r="D176" s="212">
        <f t="shared" si="48"/>
        <v>295.74964868545936</v>
      </c>
      <c r="E176" s="212">
        <f t="shared" si="49"/>
        <v>211.97952394710376</v>
      </c>
      <c r="F176" s="127">
        <f t="shared" si="9"/>
        <v>2</v>
      </c>
      <c r="G176" s="127">
        <f t="shared" si="10"/>
        <v>1</v>
      </c>
      <c r="H176" s="127">
        <f t="shared" si="11"/>
        <v>4</v>
      </c>
      <c r="I176" s="127">
        <f t="shared" si="12"/>
        <v>3</v>
      </c>
      <c r="J176" s="127">
        <f t="shared" si="13"/>
        <v>4</v>
      </c>
      <c r="K176" s="127">
        <f t="shared" si="14"/>
        <v>3</v>
      </c>
      <c r="L176" s="212">
        <f t="shared" si="15"/>
        <v>5</v>
      </c>
      <c r="M176" s="212">
        <f t="shared" si="16"/>
        <v>4</v>
      </c>
      <c r="N176" s="127">
        <f t="shared" si="50"/>
        <v>0</v>
      </c>
      <c r="O176" s="127">
        <f t="shared" si="17"/>
        <v>0</v>
      </c>
      <c r="P176" s="127">
        <f t="shared" si="53"/>
        <v>0</v>
      </c>
      <c r="Q176" s="127">
        <f t="shared" si="18"/>
        <v>0</v>
      </c>
      <c r="R176" s="212">
        <f t="shared" si="51"/>
        <v>0</v>
      </c>
      <c r="S176" s="212">
        <f t="shared" si="52"/>
        <v>0</v>
      </c>
      <c r="T176" s="146">
        <f t="shared" si="19"/>
        <v>0.98236026719498515</v>
      </c>
      <c r="U176" s="118">
        <f t="shared" si="20"/>
        <v>4.2037160553807711</v>
      </c>
      <c r="V176" s="172">
        <f t="shared" si="21"/>
        <v>0.96094774817583251</v>
      </c>
      <c r="W176" s="118">
        <f t="shared" si="22"/>
        <v>4.0927148973907883</v>
      </c>
      <c r="X176" s="118">
        <f t="shared" si="23"/>
        <v>4.1308489830616955</v>
      </c>
      <c r="Y176" s="118">
        <f t="shared" si="24"/>
        <v>3.7962135243299047</v>
      </c>
      <c r="Z176" s="118">
        <f t="shared" si="25"/>
        <v>4.1516679793502531</v>
      </c>
      <c r="AA176" s="119">
        <f t="shared" si="26"/>
        <v>3.9733171049154721</v>
      </c>
      <c r="AB176" s="172">
        <f t="shared" si="27"/>
        <v>0.98659947574251539</v>
      </c>
      <c r="AC176" s="118">
        <f t="shared" si="28"/>
        <v>4.2218564765973623</v>
      </c>
      <c r="AD176" s="172">
        <f t="shared" si="29"/>
        <v>0.97246087403395498</v>
      </c>
      <c r="AE176" s="118">
        <f t="shared" si="30"/>
        <v>4.1417497609455669</v>
      </c>
      <c r="AF176" s="118">
        <f t="shared" si="31"/>
        <v>4.0218904567867204</v>
      </c>
      <c r="AG176" s="118">
        <f t="shared" si="32"/>
        <v>4.150545228393355</v>
      </c>
      <c r="AH176" s="118">
        <f t="shared" si="33"/>
        <v>4.1934301522622341</v>
      </c>
      <c r="AI176" s="118">
        <f t="shared" si="34"/>
        <v>4.1934301522622341</v>
      </c>
      <c r="AJ176" s="173">
        <f t="shared" si="35"/>
        <v>3.25</v>
      </c>
      <c r="AK176" s="173">
        <f t="shared" si="36"/>
        <v>3.5</v>
      </c>
      <c r="AL176" s="173">
        <f t="shared" si="37"/>
        <v>3.65</v>
      </c>
      <c r="AM176" s="127">
        <f t="shared" si="38"/>
        <v>4.3899999999999908</v>
      </c>
      <c r="AN176" s="173">
        <f t="shared" si="39"/>
        <v>3.6599999999999997</v>
      </c>
      <c r="AO176" s="173">
        <f t="shared" si="40"/>
        <v>3.8000000000000003</v>
      </c>
      <c r="AP176" s="174">
        <f t="shared" si="41"/>
        <v>3.9499999999999997</v>
      </c>
      <c r="AQ176" s="173">
        <f t="shared" si="42"/>
        <v>4.0999999999999996</v>
      </c>
      <c r="AR176" s="173">
        <f t="shared" si="43"/>
        <v>4.2</v>
      </c>
      <c r="AS176" s="173">
        <f t="shared" si="44"/>
        <v>4.3</v>
      </c>
      <c r="AT176" s="93" t="e">
        <f t="shared" si="45"/>
        <v>#REF!</v>
      </c>
    </row>
    <row r="177" spans="1:46" ht="14.25" hidden="1" customHeight="1">
      <c r="A177" s="84"/>
      <c r="B177" s="127">
        <f t="shared" si="46"/>
        <v>4.4599999999999902</v>
      </c>
      <c r="C177" s="212">
        <f t="shared" si="47"/>
        <v>181.05012104235797</v>
      </c>
      <c r="D177" s="212">
        <f t="shared" si="48"/>
        <v>295.67884204232149</v>
      </c>
      <c r="E177" s="212">
        <f t="shared" si="49"/>
        <v>211.89598282503067</v>
      </c>
      <c r="F177" s="127">
        <f t="shared" si="9"/>
        <v>2</v>
      </c>
      <c r="G177" s="127">
        <f t="shared" si="10"/>
        <v>1</v>
      </c>
      <c r="H177" s="127">
        <f t="shared" si="11"/>
        <v>4</v>
      </c>
      <c r="I177" s="127">
        <f t="shared" si="12"/>
        <v>3</v>
      </c>
      <c r="J177" s="127">
        <f t="shared" si="13"/>
        <v>4</v>
      </c>
      <c r="K177" s="127">
        <f t="shared" si="14"/>
        <v>3</v>
      </c>
      <c r="L177" s="212">
        <f t="shared" si="15"/>
        <v>5</v>
      </c>
      <c r="M177" s="212">
        <f t="shared" si="16"/>
        <v>4</v>
      </c>
      <c r="N177" s="127">
        <f t="shared" si="50"/>
        <v>0</v>
      </c>
      <c r="O177" s="127">
        <f t="shared" si="17"/>
        <v>0</v>
      </c>
      <c r="P177" s="127">
        <f t="shared" si="53"/>
        <v>0</v>
      </c>
      <c r="Q177" s="127">
        <f t="shared" si="18"/>
        <v>0</v>
      </c>
      <c r="R177" s="212">
        <f t="shared" si="51"/>
        <v>0</v>
      </c>
      <c r="S177" s="212">
        <f t="shared" si="52"/>
        <v>0</v>
      </c>
      <c r="T177" s="146">
        <f t="shared" si="19"/>
        <v>0.98236695477369429</v>
      </c>
      <c r="U177" s="118">
        <f t="shared" si="20"/>
        <v>4.2233920119630568</v>
      </c>
      <c r="V177" s="172">
        <f t="shared" si="21"/>
        <v>0.96096290767531833</v>
      </c>
      <c r="W177" s="118">
        <f t="shared" si="22"/>
        <v>4.1119987204589847</v>
      </c>
      <c r="X177" s="118">
        <f t="shared" si="23"/>
        <v>4.1502111510380839</v>
      </c>
      <c r="Y177" s="118">
        <f t="shared" si="24"/>
        <v>3.8142075740329364</v>
      </c>
      <c r="Z177" s="118">
        <f t="shared" si="25"/>
        <v>4.1711053415321668</v>
      </c>
      <c r="AA177" s="119">
        <f t="shared" si="26"/>
        <v>3.9920533266458658</v>
      </c>
      <c r="AB177" s="172">
        <f t="shared" si="27"/>
        <v>0.986605039851565</v>
      </c>
      <c r="AC177" s="118">
        <f t="shared" si="28"/>
        <v>4.2416123873298384</v>
      </c>
      <c r="AD177" s="172">
        <f t="shared" si="29"/>
        <v>0.97247262348018215</v>
      </c>
      <c r="AE177" s="118">
        <f t="shared" si="30"/>
        <v>4.1612492547766298</v>
      </c>
      <c r="AF177" s="118">
        <f t="shared" si="31"/>
        <v>4.0407809341120693</v>
      </c>
      <c r="AG177" s="118">
        <f t="shared" si="32"/>
        <v>4.1699904670560297</v>
      </c>
      <c r="AH177" s="118">
        <f t="shared" si="33"/>
        <v>4.2130603113706835</v>
      </c>
      <c r="AI177" s="118">
        <f t="shared" si="34"/>
        <v>4.2130603113706835</v>
      </c>
      <c r="AJ177" s="173">
        <f t="shared" si="35"/>
        <v>3.25</v>
      </c>
      <c r="AK177" s="173">
        <f t="shared" si="36"/>
        <v>3.5</v>
      </c>
      <c r="AL177" s="173">
        <f t="shared" si="37"/>
        <v>3.65</v>
      </c>
      <c r="AM177" s="127">
        <f t="shared" si="38"/>
        <v>4.4099999999999904</v>
      </c>
      <c r="AN177" s="173">
        <f t="shared" si="39"/>
        <v>3.6599999999999997</v>
      </c>
      <c r="AO177" s="173">
        <f t="shared" si="40"/>
        <v>3.8000000000000003</v>
      </c>
      <c r="AP177" s="174">
        <f t="shared" si="41"/>
        <v>3.9499999999999997</v>
      </c>
      <c r="AQ177" s="173">
        <f t="shared" si="42"/>
        <v>4.0999999999999996</v>
      </c>
      <c r="AR177" s="173">
        <f t="shared" si="43"/>
        <v>4.2</v>
      </c>
      <c r="AS177" s="173">
        <f t="shared" si="44"/>
        <v>4.3</v>
      </c>
      <c r="AT177" s="93" t="e">
        <f t="shared" si="45"/>
        <v>#REF!</v>
      </c>
    </row>
    <row r="178" spans="1:46" ht="14.25" hidden="1" customHeight="1">
      <c r="A178" s="84"/>
      <c r="B178" s="127">
        <f t="shared" si="46"/>
        <v>4.4799999999999898</v>
      </c>
      <c r="C178" s="212">
        <f t="shared" si="47"/>
        <v>180.98549845610921</v>
      </c>
      <c r="D178" s="212">
        <f t="shared" si="48"/>
        <v>295.6086849091015</v>
      </c>
      <c r="E178" s="212">
        <f t="shared" si="49"/>
        <v>211.81319617399242</v>
      </c>
      <c r="F178" s="127">
        <f t="shared" si="9"/>
        <v>2</v>
      </c>
      <c r="G178" s="127">
        <f t="shared" si="10"/>
        <v>1</v>
      </c>
      <c r="H178" s="127">
        <f t="shared" si="11"/>
        <v>4</v>
      </c>
      <c r="I178" s="127">
        <f t="shared" si="12"/>
        <v>3</v>
      </c>
      <c r="J178" s="127">
        <f t="shared" si="13"/>
        <v>4</v>
      </c>
      <c r="K178" s="127">
        <f t="shared" si="14"/>
        <v>3</v>
      </c>
      <c r="L178" s="212">
        <f t="shared" si="15"/>
        <v>5</v>
      </c>
      <c r="M178" s="212">
        <f t="shared" si="16"/>
        <v>4</v>
      </c>
      <c r="N178" s="127">
        <f t="shared" si="50"/>
        <v>0</v>
      </c>
      <c r="O178" s="127">
        <f t="shared" si="17"/>
        <v>0</v>
      </c>
      <c r="P178" s="127">
        <f t="shared" si="53"/>
        <v>0</v>
      </c>
      <c r="Q178" s="127">
        <f t="shared" si="18"/>
        <v>0</v>
      </c>
      <c r="R178" s="212">
        <f t="shared" si="51"/>
        <v>0</v>
      </c>
      <c r="S178" s="212">
        <f t="shared" si="52"/>
        <v>0</v>
      </c>
      <c r="T178" s="146">
        <f t="shared" si="19"/>
        <v>0.98237358138360864</v>
      </c>
      <c r="U178" s="118">
        <f t="shared" si="20"/>
        <v>4.2430679727120726</v>
      </c>
      <c r="V178" s="172">
        <f t="shared" si="21"/>
        <v>0.96097792869867404</v>
      </c>
      <c r="W178" s="118">
        <f t="shared" si="22"/>
        <v>4.1312825545927376</v>
      </c>
      <c r="X178" s="118">
        <f t="shared" si="23"/>
        <v>4.1695733277847982</v>
      </c>
      <c r="Y178" s="118">
        <f t="shared" si="24"/>
        <v>3.8322016616303398</v>
      </c>
      <c r="Z178" s="118">
        <f t="shared" si="25"/>
        <v>4.1905427052498441</v>
      </c>
      <c r="AA178" s="119">
        <f t="shared" si="26"/>
        <v>4.0107895537040656</v>
      </c>
      <c r="AB178" s="172">
        <f t="shared" si="27"/>
        <v>0.98661055347850812</v>
      </c>
      <c r="AC178" s="118">
        <f t="shared" si="28"/>
        <v>4.2613683025843621</v>
      </c>
      <c r="AD178" s="172">
        <f t="shared" si="29"/>
        <v>0.97248426606086091</v>
      </c>
      <c r="AE178" s="118">
        <f t="shared" si="30"/>
        <v>4.1807487591662733</v>
      </c>
      <c r="AF178" s="118">
        <f t="shared" si="31"/>
        <v>4.05967142844269</v>
      </c>
      <c r="AG178" s="118">
        <f t="shared" si="32"/>
        <v>4.1894357142213394</v>
      </c>
      <c r="AH178" s="118">
        <f t="shared" si="33"/>
        <v>4.2326904761475559</v>
      </c>
      <c r="AI178" s="118">
        <f t="shared" si="34"/>
        <v>4.2326904761475559</v>
      </c>
      <c r="AJ178" s="173">
        <f t="shared" si="35"/>
        <v>3.25</v>
      </c>
      <c r="AK178" s="173">
        <f t="shared" si="36"/>
        <v>3.5</v>
      </c>
      <c r="AL178" s="173">
        <f t="shared" si="37"/>
        <v>3.65</v>
      </c>
      <c r="AM178" s="127">
        <f t="shared" si="38"/>
        <v>4.4299999999999899</v>
      </c>
      <c r="AN178" s="173">
        <f t="shared" si="39"/>
        <v>3.6599999999999997</v>
      </c>
      <c r="AO178" s="173">
        <f t="shared" si="40"/>
        <v>3.8000000000000003</v>
      </c>
      <c r="AP178" s="174">
        <f t="shared" si="41"/>
        <v>3.9499999999999997</v>
      </c>
      <c r="AQ178" s="173">
        <f t="shared" si="42"/>
        <v>4.0999999999999996</v>
      </c>
      <c r="AR178" s="173">
        <f t="shared" si="43"/>
        <v>4.2</v>
      </c>
      <c r="AS178" s="173">
        <f t="shared" si="44"/>
        <v>4.3</v>
      </c>
      <c r="AT178" s="93" t="e">
        <f t="shared" si="45"/>
        <v>#REF!</v>
      </c>
    </row>
    <row r="179" spans="1:46" ht="14.25" hidden="1" customHeight="1">
      <c r="A179" s="84"/>
      <c r="B179" s="127">
        <f t="shared" si="46"/>
        <v>4.4999999999999893</v>
      </c>
      <c r="C179" s="212">
        <f t="shared" si="47"/>
        <v>180.92145992529521</v>
      </c>
      <c r="D179" s="212">
        <f t="shared" si="48"/>
        <v>295.53916838784642</v>
      </c>
      <c r="E179" s="212">
        <f t="shared" si="49"/>
        <v>211.73115380053258</v>
      </c>
      <c r="F179" s="127">
        <f t="shared" si="9"/>
        <v>2</v>
      </c>
      <c r="G179" s="127">
        <f t="shared" si="10"/>
        <v>1</v>
      </c>
      <c r="H179" s="127">
        <f t="shared" si="11"/>
        <v>4</v>
      </c>
      <c r="I179" s="127">
        <f t="shared" si="12"/>
        <v>3</v>
      </c>
      <c r="J179" s="127">
        <f t="shared" si="13"/>
        <v>4</v>
      </c>
      <c r="K179" s="127">
        <f t="shared" si="14"/>
        <v>3</v>
      </c>
      <c r="L179" s="212">
        <f t="shared" si="15"/>
        <v>5</v>
      </c>
      <c r="M179" s="212">
        <f t="shared" si="16"/>
        <v>4</v>
      </c>
      <c r="N179" s="127">
        <f t="shared" si="50"/>
        <v>0</v>
      </c>
      <c r="O179" s="127">
        <f t="shared" si="17"/>
        <v>0</v>
      </c>
      <c r="P179" s="127">
        <f t="shared" si="53"/>
        <v>0</v>
      </c>
      <c r="Q179" s="127">
        <f t="shared" si="18"/>
        <v>0</v>
      </c>
      <c r="R179" s="212">
        <f t="shared" si="51"/>
        <v>0</v>
      </c>
      <c r="S179" s="212">
        <f t="shared" si="52"/>
        <v>0</v>
      </c>
      <c r="T179" s="146">
        <f t="shared" si="19"/>
        <v>0.9823801478557338</v>
      </c>
      <c r="U179" s="118">
        <f t="shared" si="20"/>
        <v>4.26274393757559</v>
      </c>
      <c r="V179" s="172">
        <f t="shared" si="21"/>
        <v>0.96099281313700846</v>
      </c>
      <c r="W179" s="118">
        <f t="shared" si="22"/>
        <v>4.1505663996512547</v>
      </c>
      <c r="X179" s="118">
        <f t="shared" si="23"/>
        <v>4.1889355131912938</v>
      </c>
      <c r="Y179" s="118">
        <f t="shared" si="24"/>
        <v>3.8501957866345422</v>
      </c>
      <c r="Z179" s="118">
        <f t="shared" si="25"/>
        <v>4.2099800704830184</v>
      </c>
      <c r="AA179" s="119">
        <f t="shared" si="26"/>
        <v>4.0295257860186151</v>
      </c>
      <c r="AB179" s="172">
        <f t="shared" si="27"/>
        <v>0.98661601730851667</v>
      </c>
      <c r="AC179" s="118">
        <f t="shared" si="28"/>
        <v>4.2811242223051051</v>
      </c>
      <c r="AD179" s="172">
        <f t="shared" si="29"/>
        <v>0.97249580323000784</v>
      </c>
      <c r="AE179" s="118">
        <f t="shared" si="30"/>
        <v>4.2002482739825231</v>
      </c>
      <c r="AF179" s="118">
        <f t="shared" si="31"/>
        <v>4.0785619395625865</v>
      </c>
      <c r="AG179" s="118">
        <f t="shared" si="32"/>
        <v>4.2088809697812879</v>
      </c>
      <c r="AH179" s="118">
        <f t="shared" si="33"/>
        <v>4.2523206465208556</v>
      </c>
      <c r="AI179" s="118">
        <f t="shared" si="34"/>
        <v>4.2523206465208556</v>
      </c>
      <c r="AJ179" s="173">
        <f t="shared" si="35"/>
        <v>3.25</v>
      </c>
      <c r="AK179" s="173">
        <f t="shared" si="36"/>
        <v>3.5</v>
      </c>
      <c r="AL179" s="173">
        <f t="shared" si="37"/>
        <v>3.65</v>
      </c>
      <c r="AM179" s="127">
        <f t="shared" si="38"/>
        <v>4.4499999999999895</v>
      </c>
      <c r="AN179" s="173">
        <f t="shared" si="39"/>
        <v>3.6599999999999997</v>
      </c>
      <c r="AO179" s="173">
        <f t="shared" si="40"/>
        <v>3.8000000000000003</v>
      </c>
      <c r="AP179" s="174">
        <f t="shared" si="41"/>
        <v>3.9499999999999997</v>
      </c>
      <c r="AQ179" s="173">
        <f t="shared" si="42"/>
        <v>4.0999999999999996</v>
      </c>
      <c r="AR179" s="173">
        <f t="shared" si="43"/>
        <v>4.2</v>
      </c>
      <c r="AS179" s="173">
        <f t="shared" si="44"/>
        <v>4.3</v>
      </c>
      <c r="AT179" s="93" t="e">
        <f t="shared" si="45"/>
        <v>#REF!</v>
      </c>
    </row>
    <row r="180" spans="1:46" ht="14.25" hidden="1" customHeight="1">
      <c r="A180" s="84"/>
      <c r="B180" s="127">
        <f t="shared" si="46"/>
        <v>4.5199999999999889</v>
      </c>
      <c r="C180" s="212">
        <f t="shared" si="47"/>
        <v>180.85799755770336</v>
      </c>
      <c r="D180" s="212">
        <f t="shared" si="48"/>
        <v>295.4702837424249</v>
      </c>
      <c r="E180" s="212">
        <f t="shared" si="49"/>
        <v>211.64984569430393</v>
      </c>
      <c r="F180" s="127">
        <f t="shared" si="9"/>
        <v>2</v>
      </c>
      <c r="G180" s="127">
        <f t="shared" si="10"/>
        <v>1</v>
      </c>
      <c r="H180" s="127">
        <f t="shared" si="11"/>
        <v>4</v>
      </c>
      <c r="I180" s="127">
        <f t="shared" si="12"/>
        <v>3</v>
      </c>
      <c r="J180" s="127">
        <f t="shared" si="13"/>
        <v>4</v>
      </c>
      <c r="K180" s="127">
        <f t="shared" si="14"/>
        <v>3</v>
      </c>
      <c r="L180" s="212">
        <f t="shared" si="15"/>
        <v>5</v>
      </c>
      <c r="M180" s="212">
        <f t="shared" si="16"/>
        <v>4</v>
      </c>
      <c r="N180" s="127">
        <f t="shared" si="50"/>
        <v>0</v>
      </c>
      <c r="O180" s="127">
        <f t="shared" si="17"/>
        <v>0</v>
      </c>
      <c r="P180" s="127">
        <f t="shared" si="53"/>
        <v>0</v>
      </c>
      <c r="Q180" s="127">
        <f t="shared" si="18"/>
        <v>0</v>
      </c>
      <c r="R180" s="212">
        <f t="shared" si="51"/>
        <v>0</v>
      </c>
      <c r="S180" s="212">
        <f t="shared" si="52"/>
        <v>0</v>
      </c>
      <c r="T180" s="146">
        <f t="shared" si="19"/>
        <v>0.98238665500602418</v>
      </c>
      <c r="U180" s="118">
        <f t="shared" si="20"/>
        <v>4.2824199065022501</v>
      </c>
      <c r="V180" s="172">
        <f t="shared" si="21"/>
        <v>0.96100756284711297</v>
      </c>
      <c r="W180" s="118">
        <f t="shared" si="22"/>
        <v>4.1698502554961268</v>
      </c>
      <c r="X180" s="118">
        <f t="shared" si="23"/>
        <v>4.2082977071488799</v>
      </c>
      <c r="Y180" s="118">
        <f t="shared" si="24"/>
        <v>3.8681899485663238</v>
      </c>
      <c r="Z180" s="118">
        <f t="shared" si="25"/>
        <v>4.2294174372117768</v>
      </c>
      <c r="AA180" s="119">
        <f t="shared" si="26"/>
        <v>4.0482620235193281</v>
      </c>
      <c r="AB180" s="172">
        <f t="shared" si="27"/>
        <v>0.98662143201439856</v>
      </c>
      <c r="AC180" s="118">
        <f t="shared" si="28"/>
        <v>4.3008801464371551</v>
      </c>
      <c r="AD180" s="172">
        <f t="shared" si="29"/>
        <v>0.97250723641533821</v>
      </c>
      <c r="AE180" s="118">
        <f t="shared" si="30"/>
        <v>4.2197477990955985</v>
      </c>
      <c r="AF180" s="118">
        <f t="shared" si="31"/>
        <v>4.0974524672594139</v>
      </c>
      <c r="AG180" s="118">
        <f t="shared" si="32"/>
        <v>4.2283262336297014</v>
      </c>
      <c r="AH180" s="118">
        <f t="shared" si="33"/>
        <v>4.2719508224197975</v>
      </c>
      <c r="AI180" s="118">
        <f t="shared" si="34"/>
        <v>4.2719508224197975</v>
      </c>
      <c r="AJ180" s="173">
        <f t="shared" si="35"/>
        <v>3.25</v>
      </c>
      <c r="AK180" s="173">
        <f t="shared" si="36"/>
        <v>3.5</v>
      </c>
      <c r="AL180" s="173">
        <f t="shared" si="37"/>
        <v>3.65</v>
      </c>
      <c r="AM180" s="127">
        <f t="shared" si="38"/>
        <v>4.4699999999999891</v>
      </c>
      <c r="AN180" s="173">
        <f t="shared" si="39"/>
        <v>3.6599999999999997</v>
      </c>
      <c r="AO180" s="173">
        <f t="shared" si="40"/>
        <v>3.8000000000000003</v>
      </c>
      <c r="AP180" s="174">
        <f t="shared" si="41"/>
        <v>3.9499999999999997</v>
      </c>
      <c r="AQ180" s="173">
        <f t="shared" si="42"/>
        <v>4.0999999999999996</v>
      </c>
      <c r="AR180" s="173">
        <f t="shared" si="43"/>
        <v>4.2</v>
      </c>
      <c r="AS180" s="173">
        <f t="shared" si="44"/>
        <v>4.3</v>
      </c>
      <c r="AT180" s="93" t="e">
        <f t="shared" si="45"/>
        <v>#REF!</v>
      </c>
    </row>
    <row r="181" spans="1:46" ht="14.25" hidden="1" customHeight="1">
      <c r="A181" s="84"/>
      <c r="B181" s="127">
        <f t="shared" si="46"/>
        <v>4.5399999999999885</v>
      </c>
      <c r="C181" s="212">
        <f t="shared" si="47"/>
        <v>180.79510360283862</v>
      </c>
      <c r="D181" s="212">
        <f t="shared" si="48"/>
        <v>295.40202239486558</v>
      </c>
      <c r="E181" s="212">
        <f t="shared" si="49"/>
        <v>211.56926202396937</v>
      </c>
      <c r="F181" s="127">
        <f t="shared" si="9"/>
        <v>2</v>
      </c>
      <c r="G181" s="127">
        <f t="shared" si="10"/>
        <v>1</v>
      </c>
      <c r="H181" s="127">
        <f t="shared" si="11"/>
        <v>4</v>
      </c>
      <c r="I181" s="127">
        <f t="shared" si="12"/>
        <v>3</v>
      </c>
      <c r="J181" s="127">
        <f t="shared" si="13"/>
        <v>4</v>
      </c>
      <c r="K181" s="127">
        <f t="shared" si="14"/>
        <v>3</v>
      </c>
      <c r="L181" s="212">
        <f t="shared" si="15"/>
        <v>5</v>
      </c>
      <c r="M181" s="212">
        <f t="shared" si="16"/>
        <v>4</v>
      </c>
      <c r="N181" s="127">
        <f t="shared" si="50"/>
        <v>0</v>
      </c>
      <c r="O181" s="127">
        <f t="shared" si="17"/>
        <v>0</v>
      </c>
      <c r="P181" s="127">
        <f t="shared" si="53"/>
        <v>0</v>
      </c>
      <c r="Q181" s="127">
        <f t="shared" si="18"/>
        <v>0</v>
      </c>
      <c r="R181" s="212">
        <f t="shared" si="51"/>
        <v>0</v>
      </c>
      <c r="S181" s="212">
        <f t="shared" si="52"/>
        <v>0</v>
      </c>
      <c r="T181" s="146">
        <f t="shared" si="19"/>
        <v>0.98239310363572308</v>
      </c>
      <c r="U181" s="118">
        <f t="shared" si="20"/>
        <v>4.3020958794415467</v>
      </c>
      <c r="V181" s="172">
        <f t="shared" si="21"/>
        <v>0.96102217965223768</v>
      </c>
      <c r="W181" s="118">
        <f t="shared" si="22"/>
        <v>4.1891341219912794</v>
      </c>
      <c r="X181" s="118">
        <f t="shared" si="23"/>
        <v>4.2276599095506802</v>
      </c>
      <c r="Y181" s="118">
        <f t="shared" si="24"/>
        <v>3.8861841469546392</v>
      </c>
      <c r="Z181" s="118">
        <f t="shared" si="25"/>
        <v>4.248854805416558</v>
      </c>
      <c r="AA181" s="119">
        <f t="shared" si="26"/>
        <v>4.0669982661372659</v>
      </c>
      <c r="AB181" s="172">
        <f t="shared" si="27"/>
        <v>0.98662679825687616</v>
      </c>
      <c r="AC181" s="118">
        <f t="shared" si="28"/>
        <v>4.3206360749265009</v>
      </c>
      <c r="AD181" s="172">
        <f t="shared" si="29"/>
        <v>0.97251856701885842</v>
      </c>
      <c r="AE181" s="118">
        <f t="shared" si="30"/>
        <v>4.2392473343778736</v>
      </c>
      <c r="AF181" s="118">
        <f t="shared" si="31"/>
        <v>4.1163430113244024</v>
      </c>
      <c r="AG181" s="118">
        <f t="shared" si="32"/>
        <v>4.247771505662195</v>
      </c>
      <c r="AH181" s="118">
        <f t="shared" si="33"/>
        <v>4.2915810037747928</v>
      </c>
      <c r="AI181" s="118">
        <f t="shared" si="34"/>
        <v>4.2915810037747928</v>
      </c>
      <c r="AJ181" s="173">
        <f t="shared" si="35"/>
        <v>3.25</v>
      </c>
      <c r="AK181" s="173">
        <f t="shared" si="36"/>
        <v>3.5</v>
      </c>
      <c r="AL181" s="173">
        <f t="shared" si="37"/>
        <v>3.65</v>
      </c>
      <c r="AM181" s="127">
        <f t="shared" si="38"/>
        <v>4.4899999999999887</v>
      </c>
      <c r="AN181" s="173">
        <f t="shared" si="39"/>
        <v>3.6599999999999997</v>
      </c>
      <c r="AO181" s="173">
        <f t="shared" si="40"/>
        <v>3.8000000000000003</v>
      </c>
      <c r="AP181" s="174">
        <f t="shared" si="41"/>
        <v>3.9499999999999997</v>
      </c>
      <c r="AQ181" s="173">
        <f t="shared" si="42"/>
        <v>4.0999999999999996</v>
      </c>
      <c r="AR181" s="173">
        <f t="shared" si="43"/>
        <v>4.2</v>
      </c>
      <c r="AS181" s="173">
        <f t="shared" si="44"/>
        <v>4.3</v>
      </c>
      <c r="AT181" s="93" t="e">
        <f t="shared" si="45"/>
        <v>#REF!</v>
      </c>
    </row>
    <row r="182" spans="1:46" ht="14.25" hidden="1" customHeight="1">
      <c r="A182" s="84"/>
      <c r="B182" s="127">
        <f t="shared" si="46"/>
        <v>4.5599999999999881</v>
      </c>
      <c r="C182" s="212">
        <f t="shared" si="47"/>
        <v>180.73277044875368</v>
      </c>
      <c r="D182" s="212">
        <f t="shared" si="48"/>
        <v>295.33437592179223</v>
      </c>
      <c r="E182" s="212">
        <f t="shared" si="49"/>
        <v>211.48939313321188</v>
      </c>
      <c r="F182" s="127">
        <f t="shared" si="9"/>
        <v>2</v>
      </c>
      <c r="G182" s="127">
        <f t="shared" si="10"/>
        <v>1</v>
      </c>
      <c r="H182" s="127">
        <f t="shared" si="11"/>
        <v>4</v>
      </c>
      <c r="I182" s="127">
        <f t="shared" si="12"/>
        <v>3</v>
      </c>
      <c r="J182" s="127">
        <f t="shared" si="13"/>
        <v>4</v>
      </c>
      <c r="K182" s="127">
        <f t="shared" si="14"/>
        <v>3</v>
      </c>
      <c r="L182" s="212">
        <f t="shared" si="15"/>
        <v>5</v>
      </c>
      <c r="M182" s="212">
        <f t="shared" si="16"/>
        <v>4</v>
      </c>
      <c r="N182" s="127">
        <f t="shared" si="50"/>
        <v>0</v>
      </c>
      <c r="O182" s="127">
        <f t="shared" si="17"/>
        <v>0</v>
      </c>
      <c r="P182" s="127">
        <f t="shared" si="53"/>
        <v>0</v>
      </c>
      <c r="Q182" s="127">
        <f t="shared" si="18"/>
        <v>0</v>
      </c>
      <c r="R182" s="212">
        <f t="shared" si="51"/>
        <v>0</v>
      </c>
      <c r="S182" s="212">
        <f t="shared" si="52"/>
        <v>0</v>
      </c>
      <c r="T182" s="146">
        <f t="shared" si="19"/>
        <v>0.98239949453169273</v>
      </c>
      <c r="U182" s="118">
        <f t="shared" si="20"/>
        <v>4.321771856343811</v>
      </c>
      <c r="V182" s="172">
        <f t="shared" si="21"/>
        <v>0.96103666534284549</v>
      </c>
      <c r="W182" s="118">
        <f t="shared" si="22"/>
        <v>4.2084179990029229</v>
      </c>
      <c r="X182" s="118">
        <f t="shared" si="23"/>
        <v>4.2470221202915974</v>
      </c>
      <c r="Y182" s="118">
        <f t="shared" si="24"/>
        <v>3.9041783813364432</v>
      </c>
      <c r="Z182" s="118">
        <f t="shared" si="25"/>
        <v>4.2682921750781375</v>
      </c>
      <c r="AA182" s="119">
        <f t="shared" si="26"/>
        <v>4.0857345138047076</v>
      </c>
      <c r="AB182" s="172">
        <f t="shared" si="27"/>
        <v>0.9866321166848564</v>
      </c>
      <c r="AC182" s="118">
        <f t="shared" si="28"/>
        <v>4.3403920077200082</v>
      </c>
      <c r="AD182" s="172">
        <f t="shared" si="29"/>
        <v>0.97252979641744308</v>
      </c>
      <c r="AE182" s="118">
        <f t="shared" si="30"/>
        <v>4.2587468797038284</v>
      </c>
      <c r="AF182" s="118">
        <f t="shared" si="31"/>
        <v>4.1352335715522806</v>
      </c>
      <c r="AG182" s="118">
        <f t="shared" si="32"/>
        <v>4.2672167857761343</v>
      </c>
      <c r="AH182" s="118">
        <f t="shared" si="33"/>
        <v>4.3112111905174189</v>
      </c>
      <c r="AI182" s="118">
        <f t="shared" si="34"/>
        <v>4.3112111905174189</v>
      </c>
      <c r="AJ182" s="173">
        <f t="shared" si="35"/>
        <v>3.25</v>
      </c>
      <c r="AK182" s="173">
        <f t="shared" si="36"/>
        <v>3.5</v>
      </c>
      <c r="AL182" s="173">
        <f t="shared" si="37"/>
        <v>3.65</v>
      </c>
      <c r="AM182" s="127">
        <f t="shared" si="38"/>
        <v>4.5099999999999882</v>
      </c>
      <c r="AN182" s="173">
        <f t="shared" si="39"/>
        <v>3.6599999999999997</v>
      </c>
      <c r="AO182" s="173">
        <f t="shared" si="40"/>
        <v>3.8000000000000003</v>
      </c>
      <c r="AP182" s="174">
        <f t="shared" si="41"/>
        <v>3.9499999999999997</v>
      </c>
      <c r="AQ182" s="173">
        <f t="shared" si="42"/>
        <v>4.0999999999999996</v>
      </c>
      <c r="AR182" s="173">
        <f t="shared" si="43"/>
        <v>4.2</v>
      </c>
      <c r="AS182" s="173">
        <f t="shared" si="44"/>
        <v>4.3</v>
      </c>
      <c r="AT182" s="93" t="e">
        <f t="shared" si="45"/>
        <v>#REF!</v>
      </c>
    </row>
    <row r="183" spans="1:46" ht="14.25" hidden="1" customHeight="1">
      <c r="A183" s="84"/>
      <c r="B183" s="127">
        <f t="shared" si="46"/>
        <v>4.5799999999999876</v>
      </c>
      <c r="C183" s="212">
        <f t="shared" si="47"/>
        <v>180.67099061896374</v>
      </c>
      <c r="D183" s="212">
        <f t="shared" si="48"/>
        <v>295.26733605095683</v>
      </c>
      <c r="E183" s="212">
        <f t="shared" si="49"/>
        <v>211.41022953685206</v>
      </c>
      <c r="F183" s="127">
        <f t="shared" si="9"/>
        <v>2</v>
      </c>
      <c r="G183" s="127">
        <f t="shared" si="10"/>
        <v>1</v>
      </c>
      <c r="H183" s="127">
        <f t="shared" si="11"/>
        <v>4</v>
      </c>
      <c r="I183" s="127">
        <f t="shared" si="12"/>
        <v>3</v>
      </c>
      <c r="J183" s="127">
        <f t="shared" si="13"/>
        <v>4</v>
      </c>
      <c r="K183" s="127">
        <f t="shared" si="14"/>
        <v>3</v>
      </c>
      <c r="L183" s="212">
        <f t="shared" si="15"/>
        <v>5</v>
      </c>
      <c r="M183" s="212">
        <f t="shared" si="16"/>
        <v>4</v>
      </c>
      <c r="N183" s="127">
        <f t="shared" si="50"/>
        <v>0</v>
      </c>
      <c r="O183" s="127">
        <f t="shared" si="17"/>
        <v>0</v>
      </c>
      <c r="P183" s="127">
        <f t="shared" si="53"/>
        <v>0</v>
      </c>
      <c r="Q183" s="127">
        <f t="shared" si="18"/>
        <v>0</v>
      </c>
      <c r="R183" s="212">
        <f t="shared" si="51"/>
        <v>0</v>
      </c>
      <c r="S183" s="212">
        <f t="shared" si="52"/>
        <v>0</v>
      </c>
      <c r="T183" s="146">
        <f t="shared" si="19"/>
        <v>0.98240582846673619</v>
      </c>
      <c r="U183" s="118">
        <f t="shared" si="20"/>
        <v>4.3414478371601879</v>
      </c>
      <c r="V183" s="172">
        <f t="shared" si="21"/>
        <v>0.96105102167734713</v>
      </c>
      <c r="W183" s="118">
        <f t="shared" si="22"/>
        <v>4.2277018863995055</v>
      </c>
      <c r="X183" s="118">
        <f t="shared" si="23"/>
        <v>4.2663843392682717</v>
      </c>
      <c r="Y183" s="118">
        <f t="shared" si="24"/>
        <v>3.9221726512565214</v>
      </c>
      <c r="Z183" s="118">
        <f t="shared" si="25"/>
        <v>4.2877295461776255</v>
      </c>
      <c r="AA183" s="119">
        <f t="shared" si="26"/>
        <v>4.1044707664551225</v>
      </c>
      <c r="AB183" s="172">
        <f t="shared" si="27"/>
        <v>0.98663738793569444</v>
      </c>
      <c r="AC183" s="118">
        <f t="shared" si="28"/>
        <v>4.3601479447654086</v>
      </c>
      <c r="AD183" s="172">
        <f t="shared" si="29"/>
        <v>0.97254092596339659</v>
      </c>
      <c r="AE183" s="118">
        <f t="shared" si="30"/>
        <v>4.2782464349500078</v>
      </c>
      <c r="AF183" s="118">
        <f t="shared" si="31"/>
        <v>4.1541241477412045</v>
      </c>
      <c r="AG183" s="118">
        <f t="shared" si="32"/>
        <v>4.2866620738705956</v>
      </c>
      <c r="AH183" s="118">
        <f t="shared" si="33"/>
        <v>4.3308413825803935</v>
      </c>
      <c r="AI183" s="118">
        <f t="shared" si="34"/>
        <v>4.3308413825803935</v>
      </c>
      <c r="AJ183" s="173">
        <f t="shared" si="35"/>
        <v>3.25</v>
      </c>
      <c r="AK183" s="173">
        <f t="shared" si="36"/>
        <v>3.5</v>
      </c>
      <c r="AL183" s="173">
        <f t="shared" si="37"/>
        <v>3.65</v>
      </c>
      <c r="AM183" s="127">
        <f t="shared" si="38"/>
        <v>4.5299999999999878</v>
      </c>
      <c r="AN183" s="173">
        <f t="shared" si="39"/>
        <v>3.6599999999999997</v>
      </c>
      <c r="AO183" s="173">
        <f t="shared" si="40"/>
        <v>3.8000000000000003</v>
      </c>
      <c r="AP183" s="174">
        <f t="shared" si="41"/>
        <v>3.9499999999999997</v>
      </c>
      <c r="AQ183" s="173">
        <f t="shared" si="42"/>
        <v>4.0999999999999996</v>
      </c>
      <c r="AR183" s="173">
        <f t="shared" si="43"/>
        <v>4.2</v>
      </c>
      <c r="AS183" s="173">
        <f t="shared" si="44"/>
        <v>4.3</v>
      </c>
      <c r="AT183" s="93" t="e">
        <f t="shared" si="45"/>
        <v>#REF!</v>
      </c>
    </row>
    <row r="184" spans="1:46" ht="14.25" hidden="1" customHeight="1">
      <c r="A184" s="84"/>
      <c r="B184" s="127">
        <f t="shared" si="46"/>
        <v>4.5999999999999872</v>
      </c>
      <c r="C184" s="212">
        <f t="shared" si="47"/>
        <v>180.60975676944307</v>
      </c>
      <c r="D184" s="212">
        <f t="shared" si="48"/>
        <v>295.20089465786447</v>
      </c>
      <c r="E184" s="212">
        <f t="shared" si="49"/>
        <v>211.33176191706752</v>
      </c>
      <c r="F184" s="127">
        <f t="shared" si="9"/>
        <v>2</v>
      </c>
      <c r="G184" s="127">
        <f t="shared" si="10"/>
        <v>1</v>
      </c>
      <c r="H184" s="127">
        <f t="shared" si="11"/>
        <v>4</v>
      </c>
      <c r="I184" s="127">
        <f t="shared" si="12"/>
        <v>3</v>
      </c>
      <c r="J184" s="127">
        <f t="shared" si="13"/>
        <v>4</v>
      </c>
      <c r="K184" s="127">
        <f t="shared" si="14"/>
        <v>3</v>
      </c>
      <c r="L184" s="212">
        <f t="shared" si="15"/>
        <v>5</v>
      </c>
      <c r="M184" s="212">
        <f t="shared" si="16"/>
        <v>4</v>
      </c>
      <c r="N184" s="127">
        <f t="shared" si="50"/>
        <v>0</v>
      </c>
      <c r="O184" s="127">
        <f t="shared" si="17"/>
        <v>0</v>
      </c>
      <c r="P184" s="127">
        <f t="shared" si="53"/>
        <v>0</v>
      </c>
      <c r="Q184" s="127">
        <f t="shared" si="18"/>
        <v>0</v>
      </c>
      <c r="R184" s="212">
        <f t="shared" si="51"/>
        <v>0</v>
      </c>
      <c r="S184" s="212">
        <f t="shared" si="52"/>
        <v>0</v>
      </c>
      <c r="T184" s="146">
        <f t="shared" si="19"/>
        <v>0.98241210619990993</v>
      </c>
      <c r="U184" s="118">
        <f t="shared" si="20"/>
        <v>4.3611238218426278</v>
      </c>
      <c r="V184" s="172">
        <f t="shared" si="21"/>
        <v>0.96106525038281587</v>
      </c>
      <c r="W184" s="118">
        <f t="shared" si="22"/>
        <v>4.2469857840516667</v>
      </c>
      <c r="X184" s="118">
        <f t="shared" si="23"/>
        <v>4.2857465663790517</v>
      </c>
      <c r="Y184" s="118">
        <f t="shared" si="24"/>
        <v>3.9401669562673249</v>
      </c>
      <c r="Z184" s="118">
        <f t="shared" si="25"/>
        <v>4.3071669186964536</v>
      </c>
      <c r="AA184" s="119">
        <f t="shared" si="26"/>
        <v>4.1232070240231451</v>
      </c>
      <c r="AB184" s="172">
        <f t="shared" si="27"/>
        <v>0.98664261263544972</v>
      </c>
      <c r="AC184" s="118">
        <f t="shared" si="28"/>
        <v>4.3799038860112756</v>
      </c>
      <c r="AD184" s="172">
        <f t="shared" si="29"/>
        <v>0.97255195698499908</v>
      </c>
      <c r="AE184" s="118">
        <f t="shared" si="30"/>
        <v>4.2977459999949783</v>
      </c>
      <c r="AF184" s="118">
        <f t="shared" si="31"/>
        <v>4.1730147396926851</v>
      </c>
      <c r="AG184" s="118">
        <f t="shared" si="32"/>
        <v>4.3061073698463357</v>
      </c>
      <c r="AH184" s="118">
        <f t="shared" si="33"/>
        <v>4.3504715798975528</v>
      </c>
      <c r="AI184" s="118">
        <f t="shared" si="34"/>
        <v>4.3504715798975528</v>
      </c>
      <c r="AJ184" s="173">
        <f t="shared" si="35"/>
        <v>3.25</v>
      </c>
      <c r="AK184" s="173">
        <f t="shared" si="36"/>
        <v>3.5</v>
      </c>
      <c r="AL184" s="173">
        <f t="shared" si="37"/>
        <v>3.65</v>
      </c>
      <c r="AM184" s="127">
        <f t="shared" si="38"/>
        <v>4.5499999999999874</v>
      </c>
      <c r="AN184" s="173">
        <f t="shared" si="39"/>
        <v>3.6599999999999997</v>
      </c>
      <c r="AO184" s="173">
        <f t="shared" si="40"/>
        <v>3.8000000000000003</v>
      </c>
      <c r="AP184" s="174">
        <f t="shared" si="41"/>
        <v>3.9499999999999997</v>
      </c>
      <c r="AQ184" s="173">
        <f t="shared" si="42"/>
        <v>4.0999999999999996</v>
      </c>
      <c r="AR184" s="173">
        <f t="shared" si="43"/>
        <v>4.2</v>
      </c>
      <c r="AS184" s="173">
        <f t="shared" si="44"/>
        <v>4.3</v>
      </c>
      <c r="AT184" s="93" t="e">
        <f t="shared" si="45"/>
        <v>#REF!</v>
      </c>
    </row>
    <row r="185" spans="1:46" ht="14.25" hidden="1" customHeight="1">
      <c r="A185" s="84"/>
      <c r="B185" s="127">
        <f t="shared" si="46"/>
        <v>4.6199999999999868</v>
      </c>
      <c r="C185" s="212">
        <f t="shared" si="47"/>
        <v>180.54906168570201</v>
      </c>
      <c r="D185" s="212">
        <f t="shared" si="48"/>
        <v>295.13504376248869</v>
      </c>
      <c r="E185" s="212">
        <f t="shared" si="49"/>
        <v>211.25398111971251</v>
      </c>
      <c r="F185" s="127">
        <f t="shared" si="9"/>
        <v>2</v>
      </c>
      <c r="G185" s="127">
        <f t="shared" si="10"/>
        <v>1</v>
      </c>
      <c r="H185" s="127">
        <f t="shared" si="11"/>
        <v>4</v>
      </c>
      <c r="I185" s="127">
        <f t="shared" si="12"/>
        <v>3</v>
      </c>
      <c r="J185" s="127">
        <f t="shared" si="13"/>
        <v>4</v>
      </c>
      <c r="K185" s="127">
        <f t="shared" si="14"/>
        <v>3</v>
      </c>
      <c r="L185" s="212">
        <f t="shared" si="15"/>
        <v>5</v>
      </c>
      <c r="M185" s="212">
        <f t="shared" si="16"/>
        <v>4</v>
      </c>
      <c r="N185" s="127">
        <f t="shared" si="50"/>
        <v>0</v>
      </c>
      <c r="O185" s="127">
        <f t="shared" si="17"/>
        <v>0</v>
      </c>
      <c r="P185" s="127">
        <f t="shared" si="53"/>
        <v>0</v>
      </c>
      <c r="Q185" s="127">
        <f t="shared" si="18"/>
        <v>0</v>
      </c>
      <c r="R185" s="212">
        <f t="shared" si="51"/>
        <v>0</v>
      </c>
      <c r="S185" s="212">
        <f t="shared" si="52"/>
        <v>0</v>
      </c>
      <c r="T185" s="146">
        <f t="shared" si="19"/>
        <v>0.98241832847682853</v>
      </c>
      <c r="U185" s="118">
        <f t="shared" si="20"/>
        <v>4.380799810343861</v>
      </c>
      <c r="V185" s="172">
        <f t="shared" si="21"/>
        <v>0.96107935315568283</v>
      </c>
      <c r="W185" s="118">
        <f t="shared" si="22"/>
        <v>4.2662696918321892</v>
      </c>
      <c r="X185" s="118">
        <f t="shared" si="23"/>
        <v>4.3051088015239527</v>
      </c>
      <c r="Y185" s="118">
        <f t="shared" si="24"/>
        <v>3.9581612959288091</v>
      </c>
      <c r="Z185" s="118">
        <f t="shared" si="25"/>
        <v>4.3266042926163779</v>
      </c>
      <c r="AA185" s="119">
        <f t="shared" si="26"/>
        <v>4.1419432864445502</v>
      </c>
      <c r="AB185" s="172">
        <f t="shared" si="27"/>
        <v>0.98664779139913561</v>
      </c>
      <c r="AC185" s="118">
        <f t="shared" si="28"/>
        <v>4.3996598314070123</v>
      </c>
      <c r="AD185" s="172">
        <f t="shared" si="29"/>
        <v>0.97256289078703895</v>
      </c>
      <c r="AE185" s="118">
        <f t="shared" si="30"/>
        <v>4.3172455747192844</v>
      </c>
      <c r="AF185" s="118">
        <f t="shared" si="31"/>
        <v>4.1919053472115184</v>
      </c>
      <c r="AG185" s="118">
        <f t="shared" si="32"/>
        <v>4.3255526736057526</v>
      </c>
      <c r="AH185" s="118">
        <f t="shared" si="33"/>
        <v>4.3701017824038306</v>
      </c>
      <c r="AI185" s="118">
        <f t="shared" si="34"/>
        <v>4.3701017824038306</v>
      </c>
      <c r="AJ185" s="173">
        <f t="shared" si="35"/>
        <v>3.25</v>
      </c>
      <c r="AK185" s="173">
        <f t="shared" si="36"/>
        <v>3.5</v>
      </c>
      <c r="AL185" s="173">
        <f t="shared" si="37"/>
        <v>3.65</v>
      </c>
      <c r="AM185" s="127">
        <f t="shared" si="38"/>
        <v>4.569999999999987</v>
      </c>
      <c r="AN185" s="173">
        <f t="shared" si="39"/>
        <v>3.6599999999999997</v>
      </c>
      <c r="AO185" s="173">
        <f t="shared" si="40"/>
        <v>3.8000000000000003</v>
      </c>
      <c r="AP185" s="174">
        <f t="shared" si="41"/>
        <v>3.9499999999999997</v>
      </c>
      <c r="AQ185" s="173">
        <f t="shared" si="42"/>
        <v>4.0999999999999996</v>
      </c>
      <c r="AR185" s="173">
        <f t="shared" si="43"/>
        <v>4.2</v>
      </c>
      <c r="AS185" s="173">
        <f t="shared" si="44"/>
        <v>4.3</v>
      </c>
      <c r="AT185" s="93" t="e">
        <f t="shared" si="45"/>
        <v>#REF!</v>
      </c>
    </row>
    <row r="186" spans="1:46" ht="14.25" hidden="1" customHeight="1">
      <c r="A186" s="84"/>
      <c r="B186" s="127">
        <f t="shared" si="46"/>
        <v>4.6399999999999864</v>
      </c>
      <c r="C186" s="212">
        <f t="shared" si="47"/>
        <v>180.48889827994037</v>
      </c>
      <c r="D186" s="212">
        <f t="shared" si="48"/>
        <v>295.06977552607395</v>
      </c>
      <c r="E186" s="212">
        <f t="shared" si="49"/>
        <v>211.17687815073495</v>
      </c>
      <c r="F186" s="127">
        <f t="shared" si="9"/>
        <v>2</v>
      </c>
      <c r="G186" s="127">
        <f t="shared" si="10"/>
        <v>1</v>
      </c>
      <c r="H186" s="127">
        <f t="shared" si="11"/>
        <v>4</v>
      </c>
      <c r="I186" s="127">
        <f t="shared" si="12"/>
        <v>3</v>
      </c>
      <c r="J186" s="127">
        <f t="shared" si="13"/>
        <v>4</v>
      </c>
      <c r="K186" s="127">
        <f t="shared" si="14"/>
        <v>3</v>
      </c>
      <c r="L186" s="212">
        <f t="shared" si="15"/>
        <v>5</v>
      </c>
      <c r="M186" s="212">
        <f t="shared" si="16"/>
        <v>4</v>
      </c>
      <c r="N186" s="127">
        <f t="shared" si="50"/>
        <v>0</v>
      </c>
      <c r="O186" s="127">
        <f t="shared" si="17"/>
        <v>0</v>
      </c>
      <c r="P186" s="127">
        <f t="shared" si="53"/>
        <v>0</v>
      </c>
      <c r="Q186" s="127">
        <f t="shared" si="18"/>
        <v>0</v>
      </c>
      <c r="R186" s="212">
        <f t="shared" si="51"/>
        <v>0</v>
      </c>
      <c r="S186" s="212">
        <f t="shared" si="52"/>
        <v>0</v>
      </c>
      <c r="T186" s="146">
        <f t="shared" si="19"/>
        <v>0.9824244960299614</v>
      </c>
      <c r="U186" s="118">
        <f t="shared" si="20"/>
        <v>4.4004758026173896</v>
      </c>
      <c r="V186" s="172">
        <f t="shared" si="21"/>
        <v>0.9610933316624144</v>
      </c>
      <c r="W186" s="118">
        <f t="shared" si="22"/>
        <v>4.2855536096159588</v>
      </c>
      <c r="X186" s="118">
        <f t="shared" si="23"/>
        <v>4.3244710446046248</v>
      </c>
      <c r="Y186" s="118">
        <f t="shared" si="24"/>
        <v>3.9761556698082772</v>
      </c>
      <c r="Z186" s="118">
        <f t="shared" si="25"/>
        <v>4.3460416679194624</v>
      </c>
      <c r="AA186" s="119">
        <f t="shared" si="26"/>
        <v>4.1606795536562258</v>
      </c>
      <c r="AB186" s="172">
        <f t="shared" si="27"/>
        <v>0.98665292483096212</v>
      </c>
      <c r="AC186" s="118">
        <f t="shared" si="28"/>
        <v>4.419415780902832</v>
      </c>
      <c r="AD186" s="172">
        <f t="shared" si="29"/>
        <v>0.97257372865133007</v>
      </c>
      <c r="AE186" s="118">
        <f t="shared" si="30"/>
        <v>4.3367451590054138</v>
      </c>
      <c r="AF186" s="118">
        <f t="shared" si="31"/>
        <v>4.2107959701057176</v>
      </c>
      <c r="AG186" s="118">
        <f t="shared" si="32"/>
        <v>4.344997985052852</v>
      </c>
      <c r="AH186" s="118">
        <f t="shared" si="33"/>
        <v>4.389731990035231</v>
      </c>
      <c r="AI186" s="118">
        <f t="shared" si="34"/>
        <v>4.389731990035231</v>
      </c>
      <c r="AJ186" s="173">
        <f t="shared" si="35"/>
        <v>3.25</v>
      </c>
      <c r="AK186" s="173">
        <f t="shared" si="36"/>
        <v>3.5</v>
      </c>
      <c r="AL186" s="173">
        <f t="shared" si="37"/>
        <v>3.65</v>
      </c>
      <c r="AM186" s="127">
        <f t="shared" si="38"/>
        <v>4.5899999999999865</v>
      </c>
      <c r="AN186" s="173">
        <f t="shared" si="39"/>
        <v>3.6599999999999997</v>
      </c>
      <c r="AO186" s="173">
        <f t="shared" si="40"/>
        <v>3.8000000000000003</v>
      </c>
      <c r="AP186" s="174">
        <f t="shared" si="41"/>
        <v>3.9499999999999997</v>
      </c>
      <c r="AQ186" s="173">
        <f t="shared" si="42"/>
        <v>4.0999999999999996</v>
      </c>
      <c r="AR186" s="173">
        <f t="shared" si="43"/>
        <v>4.2</v>
      </c>
      <c r="AS186" s="173">
        <f t="shared" si="44"/>
        <v>4.3</v>
      </c>
      <c r="AT186" s="93" t="e">
        <f t="shared" si="45"/>
        <v>#REF!</v>
      </c>
    </row>
    <row r="187" spans="1:46" ht="14.25" hidden="1" customHeight="1">
      <c r="A187" s="84"/>
      <c r="B187" s="127">
        <f t="shared" si="46"/>
        <v>4.6599999999999859</v>
      </c>
      <c r="C187" s="212">
        <f t="shared" si="47"/>
        <v>180.4292595882761</v>
      </c>
      <c r="D187" s="212">
        <f t="shared" si="48"/>
        <v>295.00508224802286</v>
      </c>
      <c r="E187" s="212">
        <f t="shared" si="49"/>
        <v>211.10044417268671</v>
      </c>
      <c r="F187" s="127">
        <f t="shared" si="9"/>
        <v>2</v>
      </c>
      <c r="G187" s="127">
        <f t="shared" si="10"/>
        <v>1</v>
      </c>
      <c r="H187" s="127">
        <f t="shared" si="11"/>
        <v>4</v>
      </c>
      <c r="I187" s="127">
        <f t="shared" si="12"/>
        <v>3</v>
      </c>
      <c r="J187" s="127">
        <f t="shared" si="13"/>
        <v>4</v>
      </c>
      <c r="K187" s="127">
        <f t="shared" si="14"/>
        <v>3</v>
      </c>
      <c r="L187" s="212">
        <f t="shared" si="15"/>
        <v>5</v>
      </c>
      <c r="M187" s="212">
        <f t="shared" si="16"/>
        <v>4</v>
      </c>
      <c r="N187" s="127">
        <f t="shared" si="50"/>
        <v>0</v>
      </c>
      <c r="O187" s="127">
        <f t="shared" si="17"/>
        <v>0</v>
      </c>
      <c r="P187" s="127">
        <f t="shared" si="53"/>
        <v>0</v>
      </c>
      <c r="Q187" s="127">
        <f t="shared" si="18"/>
        <v>0</v>
      </c>
      <c r="R187" s="212">
        <f t="shared" si="51"/>
        <v>0</v>
      </c>
      <c r="S187" s="212">
        <f t="shared" si="52"/>
        <v>0</v>
      </c>
      <c r="T187" s="146">
        <f t="shared" si="19"/>
        <v>0.98243060957892125</v>
      </c>
      <c r="U187" s="118">
        <f t="shared" si="20"/>
        <v>4.4201517986174688</v>
      </c>
      <c r="V187" s="172">
        <f t="shared" si="21"/>
        <v>0.96110718754017177</v>
      </c>
      <c r="W187" s="118">
        <f t="shared" si="22"/>
        <v>4.3048375372799175</v>
      </c>
      <c r="X187" s="118">
        <f t="shared" si="23"/>
        <v>4.3438332955243215</v>
      </c>
      <c r="Y187" s="118">
        <f t="shared" si="24"/>
        <v>3.9941500774802243</v>
      </c>
      <c r="Z187" s="118">
        <f t="shared" si="25"/>
        <v>4.365479044588076</v>
      </c>
      <c r="AA187" s="119">
        <f t="shared" si="26"/>
        <v>4.1794158255961502</v>
      </c>
      <c r="AB187" s="172">
        <f t="shared" si="27"/>
        <v>0.98665801352457272</v>
      </c>
      <c r="AC187" s="118">
        <f t="shared" si="28"/>
        <v>4.4391717344497437</v>
      </c>
      <c r="AD187" s="172">
        <f t="shared" si="29"/>
        <v>0.9725844718372163</v>
      </c>
      <c r="AE187" s="118">
        <f t="shared" si="30"/>
        <v>4.3562447527377524</v>
      </c>
      <c r="AF187" s="118">
        <f t="shared" si="31"/>
        <v>4.2296866081864488</v>
      </c>
      <c r="AG187" s="118">
        <f t="shared" si="32"/>
        <v>4.3644433040932169</v>
      </c>
      <c r="AH187" s="118">
        <f t="shared" si="33"/>
        <v>4.4093622027288069</v>
      </c>
      <c r="AI187" s="118">
        <f t="shared" si="34"/>
        <v>4.4093622027288069</v>
      </c>
      <c r="AJ187" s="173">
        <f t="shared" si="35"/>
        <v>3.25</v>
      </c>
      <c r="AK187" s="173">
        <f t="shared" si="36"/>
        <v>3.5</v>
      </c>
      <c r="AL187" s="173">
        <f t="shared" si="37"/>
        <v>3.65</v>
      </c>
      <c r="AM187" s="127">
        <f t="shared" si="38"/>
        <v>4.6099999999999861</v>
      </c>
      <c r="AN187" s="173">
        <f t="shared" si="39"/>
        <v>3.6599999999999997</v>
      </c>
      <c r="AO187" s="173">
        <f t="shared" si="40"/>
        <v>3.8000000000000003</v>
      </c>
      <c r="AP187" s="174">
        <f t="shared" si="41"/>
        <v>3.9499999999999997</v>
      </c>
      <c r="AQ187" s="173">
        <f t="shared" si="42"/>
        <v>4.0999999999999996</v>
      </c>
      <c r="AR187" s="173">
        <f t="shared" si="43"/>
        <v>4.2</v>
      </c>
      <c r="AS187" s="173">
        <f t="shared" si="44"/>
        <v>4.3</v>
      </c>
      <c r="AT187" s="93" t="e">
        <f t="shared" si="45"/>
        <v>#REF!</v>
      </c>
    </row>
    <row r="188" spans="1:46" ht="14.25" hidden="1" customHeight="1">
      <c r="A188" s="84"/>
      <c r="B188" s="127">
        <f t="shared" si="46"/>
        <v>4.6799999999999855</v>
      </c>
      <c r="C188" s="212">
        <f t="shared" si="47"/>
        <v>180.37013876804588</v>
      </c>
      <c r="D188" s="212">
        <f t="shared" si="48"/>
        <v>294.94095636286499</v>
      </c>
      <c r="E188" s="212">
        <f t="shared" si="49"/>
        <v>211.02467050132481</v>
      </c>
      <c r="F188" s="127">
        <f t="shared" si="9"/>
        <v>2</v>
      </c>
      <c r="G188" s="127">
        <f t="shared" si="10"/>
        <v>1</v>
      </c>
      <c r="H188" s="127">
        <f t="shared" si="11"/>
        <v>4</v>
      </c>
      <c r="I188" s="127">
        <f t="shared" si="12"/>
        <v>3</v>
      </c>
      <c r="J188" s="127">
        <f t="shared" si="13"/>
        <v>4</v>
      </c>
      <c r="K188" s="127">
        <f t="shared" si="14"/>
        <v>3</v>
      </c>
      <c r="L188" s="212">
        <f t="shared" si="15"/>
        <v>5</v>
      </c>
      <c r="M188" s="212">
        <f t="shared" si="16"/>
        <v>4</v>
      </c>
      <c r="N188" s="127">
        <f t="shared" si="50"/>
        <v>0</v>
      </c>
      <c r="O188" s="127">
        <f t="shared" si="17"/>
        <v>0</v>
      </c>
      <c r="P188" s="127">
        <f t="shared" si="53"/>
        <v>0</v>
      </c>
      <c r="Q188" s="127">
        <f t="shared" si="18"/>
        <v>0</v>
      </c>
      <c r="R188" s="212">
        <f t="shared" si="51"/>
        <v>0</v>
      </c>
      <c r="S188" s="212">
        <f t="shared" si="52"/>
        <v>0</v>
      </c>
      <c r="T188" s="146">
        <f t="shared" si="19"/>
        <v>0.98243666983074529</v>
      </c>
      <c r="U188" s="118">
        <f t="shared" si="20"/>
        <v>4.4398277982990901</v>
      </c>
      <c r="V188" s="172">
        <f t="shared" si="21"/>
        <v>0.96112092239745284</v>
      </c>
      <c r="W188" s="118">
        <f t="shared" si="22"/>
        <v>4.3241214747030225</v>
      </c>
      <c r="X188" s="118">
        <f t="shared" si="23"/>
        <v>4.3631955541878638</v>
      </c>
      <c r="Y188" s="118">
        <f t="shared" si="24"/>
        <v>4.0121445185261937</v>
      </c>
      <c r="Z188" s="118">
        <f t="shared" si="25"/>
        <v>4.3849164226048885</v>
      </c>
      <c r="AA188" s="119">
        <f t="shared" si="26"/>
        <v>4.1981521022033714</v>
      </c>
      <c r="AB188" s="172">
        <f t="shared" si="27"/>
        <v>0.98666305806327426</v>
      </c>
      <c r="AC188" s="118">
        <f t="shared" si="28"/>
        <v>4.4589276919995351</v>
      </c>
      <c r="AD188" s="172">
        <f t="shared" si="29"/>
        <v>0.97259512158206229</v>
      </c>
      <c r="AE188" s="118">
        <f t="shared" si="30"/>
        <v>4.3757443558025475</v>
      </c>
      <c r="AF188" s="118">
        <f t="shared" si="31"/>
        <v>4.2485772612679629</v>
      </c>
      <c r="AG188" s="118">
        <f t="shared" si="32"/>
        <v>4.3838886306339742</v>
      </c>
      <c r="AH188" s="118">
        <f t="shared" si="33"/>
        <v>4.4289924204226452</v>
      </c>
      <c r="AI188" s="118">
        <f t="shared" si="34"/>
        <v>4.4289924204226452</v>
      </c>
      <c r="AJ188" s="173">
        <f t="shared" si="35"/>
        <v>3.25</v>
      </c>
      <c r="AK188" s="173">
        <f t="shared" si="36"/>
        <v>3.5</v>
      </c>
      <c r="AL188" s="173">
        <f t="shared" si="37"/>
        <v>3.65</v>
      </c>
      <c r="AM188" s="127">
        <f t="shared" si="38"/>
        <v>4.6299999999999857</v>
      </c>
      <c r="AN188" s="173">
        <f t="shared" si="39"/>
        <v>3.6599999999999997</v>
      </c>
      <c r="AO188" s="173">
        <f t="shared" si="40"/>
        <v>3.8000000000000003</v>
      </c>
      <c r="AP188" s="174">
        <f t="shared" si="41"/>
        <v>3.9499999999999997</v>
      </c>
      <c r="AQ188" s="173">
        <f t="shared" si="42"/>
        <v>4.0999999999999996</v>
      </c>
      <c r="AR188" s="173">
        <f t="shared" si="43"/>
        <v>4.2</v>
      </c>
      <c r="AS188" s="173">
        <f t="shared" si="44"/>
        <v>4.3</v>
      </c>
      <c r="AT188" s="93" t="e">
        <f t="shared" si="45"/>
        <v>#REF!</v>
      </c>
    </row>
    <row r="189" spans="1:46" ht="14.25" hidden="1" customHeight="1">
      <c r="A189" s="84"/>
      <c r="B189" s="127">
        <f t="shared" si="46"/>
        <v>4.6999999999999851</v>
      </c>
      <c r="C189" s="212">
        <f t="shared" si="47"/>
        <v>180.31152909517692</v>
      </c>
      <c r="D189" s="212">
        <f t="shared" si="48"/>
        <v>294.87739043730556</v>
      </c>
      <c r="E189" s="212">
        <f t="shared" si="49"/>
        <v>210.94954860230141</v>
      </c>
      <c r="F189" s="127">
        <f t="shared" si="9"/>
        <v>2</v>
      </c>
      <c r="G189" s="127">
        <f t="shared" si="10"/>
        <v>1</v>
      </c>
      <c r="H189" s="127">
        <f t="shared" si="11"/>
        <v>4</v>
      </c>
      <c r="I189" s="127">
        <f t="shared" si="12"/>
        <v>3</v>
      </c>
      <c r="J189" s="127">
        <f t="shared" si="13"/>
        <v>4</v>
      </c>
      <c r="K189" s="127">
        <f t="shared" si="14"/>
        <v>3</v>
      </c>
      <c r="L189" s="212">
        <f t="shared" si="15"/>
        <v>5</v>
      </c>
      <c r="M189" s="212">
        <f t="shared" si="16"/>
        <v>4</v>
      </c>
      <c r="N189" s="127">
        <f t="shared" si="50"/>
        <v>0</v>
      </c>
      <c r="O189" s="127">
        <f t="shared" si="17"/>
        <v>0</v>
      </c>
      <c r="P189" s="127">
        <f t="shared" si="53"/>
        <v>0</v>
      </c>
      <c r="Q189" s="127">
        <f t="shared" si="18"/>
        <v>0</v>
      </c>
      <c r="R189" s="212">
        <f t="shared" si="51"/>
        <v>0</v>
      </c>
      <c r="S189" s="212">
        <f t="shared" si="52"/>
        <v>0</v>
      </c>
      <c r="T189" s="146">
        <f t="shared" si="19"/>
        <v>0.982442677480169</v>
      </c>
      <c r="U189" s="118">
        <f t="shared" si="20"/>
        <v>4.4595038016179682</v>
      </c>
      <c r="V189" s="172">
        <f t="shared" si="21"/>
        <v>0.96113453781471692</v>
      </c>
      <c r="W189" s="118">
        <f t="shared" si="22"/>
        <v>4.3434054217662039</v>
      </c>
      <c r="X189" s="118">
        <f t="shared" si="23"/>
        <v>4.3825578205016145</v>
      </c>
      <c r="Y189" s="118">
        <f t="shared" si="24"/>
        <v>4.030138992534626</v>
      </c>
      <c r="Z189" s="118">
        <f t="shared" si="25"/>
        <v>4.4043538019528592</v>
      </c>
      <c r="AA189" s="119">
        <f t="shared" si="26"/>
        <v>4.21688838341798</v>
      </c>
      <c r="AB189" s="172">
        <f t="shared" si="27"/>
        <v>0.98666805902026156</v>
      </c>
      <c r="AC189" s="118">
        <f t="shared" si="28"/>
        <v>4.4786836535047563</v>
      </c>
      <c r="AD189" s="172">
        <f t="shared" si="29"/>
        <v>0.97260567910173157</v>
      </c>
      <c r="AE189" s="118">
        <f t="shared" si="30"/>
        <v>4.3952439680878745</v>
      </c>
      <c r="AF189" s="118">
        <f t="shared" si="31"/>
        <v>4.2674679291675357</v>
      </c>
      <c r="AG189" s="118">
        <f t="shared" si="32"/>
        <v>4.4033339645837604</v>
      </c>
      <c r="AH189" s="118">
        <f t="shared" si="33"/>
        <v>4.4486226430558355</v>
      </c>
      <c r="AI189" s="118">
        <f t="shared" si="34"/>
        <v>4.4486226430558355</v>
      </c>
      <c r="AJ189" s="173">
        <f t="shared" si="35"/>
        <v>3.25</v>
      </c>
      <c r="AK189" s="173">
        <f t="shared" si="36"/>
        <v>3.5</v>
      </c>
      <c r="AL189" s="173">
        <f t="shared" si="37"/>
        <v>3.65</v>
      </c>
      <c r="AM189" s="127">
        <f t="shared" si="38"/>
        <v>4.6499999999999853</v>
      </c>
      <c r="AN189" s="173">
        <f t="shared" si="39"/>
        <v>3.6599999999999997</v>
      </c>
      <c r="AO189" s="173">
        <f t="shared" si="40"/>
        <v>3.8000000000000003</v>
      </c>
      <c r="AP189" s="174">
        <f t="shared" si="41"/>
        <v>3.9499999999999997</v>
      </c>
      <c r="AQ189" s="173">
        <f t="shared" si="42"/>
        <v>4.0999999999999996</v>
      </c>
      <c r="AR189" s="173">
        <f t="shared" si="43"/>
        <v>4.2</v>
      </c>
      <c r="AS189" s="173">
        <f t="shared" si="44"/>
        <v>4.3</v>
      </c>
      <c r="AT189" s="93" t="e">
        <f t="shared" si="45"/>
        <v>#REF!</v>
      </c>
    </row>
    <row r="190" spans="1:46" ht="14.25" hidden="1" customHeight="1">
      <c r="A190" s="84"/>
      <c r="B190" s="127">
        <f t="shared" si="46"/>
        <v>4.7199999999999847</v>
      </c>
      <c r="C190" s="212">
        <f t="shared" si="47"/>
        <v>180.25342396162625</v>
      </c>
      <c r="D190" s="212">
        <f t="shared" si="48"/>
        <v>294.81437716735059</v>
      </c>
      <c r="E190" s="212">
        <f t="shared" si="49"/>
        <v>210.87507008793884</v>
      </c>
      <c r="F190" s="127">
        <f t="shared" si="9"/>
        <v>2</v>
      </c>
      <c r="G190" s="127">
        <f t="shared" si="10"/>
        <v>1</v>
      </c>
      <c r="H190" s="127">
        <f t="shared" si="11"/>
        <v>4</v>
      </c>
      <c r="I190" s="127">
        <f t="shared" si="12"/>
        <v>3</v>
      </c>
      <c r="J190" s="127">
        <f t="shared" si="13"/>
        <v>4</v>
      </c>
      <c r="K190" s="127">
        <f t="shared" si="14"/>
        <v>3</v>
      </c>
      <c r="L190" s="212">
        <f t="shared" si="15"/>
        <v>5</v>
      </c>
      <c r="M190" s="212">
        <f t="shared" si="16"/>
        <v>4</v>
      </c>
      <c r="N190" s="127">
        <f t="shared" si="50"/>
        <v>0</v>
      </c>
      <c r="O190" s="127">
        <f t="shared" si="17"/>
        <v>0</v>
      </c>
      <c r="P190" s="127">
        <f t="shared" si="53"/>
        <v>0</v>
      </c>
      <c r="Q190" s="127">
        <f t="shared" si="18"/>
        <v>0</v>
      </c>
      <c r="R190" s="212">
        <f t="shared" si="51"/>
        <v>0</v>
      </c>
      <c r="S190" s="212">
        <f t="shared" si="52"/>
        <v>0</v>
      </c>
      <c r="T190" s="146">
        <f t="shared" si="19"/>
        <v>0.98244863320989284</v>
      </c>
      <c r="U190" s="118">
        <f t="shared" si="20"/>
        <v>4.4791798085305281</v>
      </c>
      <c r="V190" s="172">
        <f t="shared" si="21"/>
        <v>0.96114803534499438</v>
      </c>
      <c r="W190" s="118">
        <f t="shared" si="22"/>
        <v>4.3626893783523295</v>
      </c>
      <c r="X190" s="118">
        <f t="shared" si="23"/>
        <v>4.4019200943734376</v>
      </c>
      <c r="Y190" s="118">
        <f t="shared" si="24"/>
        <v>4.048133499100719</v>
      </c>
      <c r="Z190" s="118">
        <f t="shared" si="25"/>
        <v>4.4237911826152372</v>
      </c>
      <c r="AA190" s="119">
        <f t="shared" si="26"/>
        <v>4.2356246691810879</v>
      </c>
      <c r="AB190" s="172">
        <f t="shared" si="27"/>
        <v>0.9866730169588358</v>
      </c>
      <c r="AC190" s="118">
        <f t="shared" si="28"/>
        <v>4.4984396189187086</v>
      </c>
      <c r="AD190" s="172">
        <f t="shared" si="29"/>
        <v>0.97261614559105203</v>
      </c>
      <c r="AE190" s="118">
        <f t="shared" si="30"/>
        <v>4.414743589483594</v>
      </c>
      <c r="AF190" s="118">
        <f t="shared" si="31"/>
        <v>4.2863586117054044</v>
      </c>
      <c r="AG190" s="118">
        <f t="shared" si="32"/>
        <v>4.4227793058526945</v>
      </c>
      <c r="AH190" s="118">
        <f t="shared" si="33"/>
        <v>4.4682528705684579</v>
      </c>
      <c r="AI190" s="118">
        <f t="shared" si="34"/>
        <v>4.4682528705684579</v>
      </c>
      <c r="AJ190" s="173">
        <f t="shared" si="35"/>
        <v>3.25</v>
      </c>
      <c r="AK190" s="173">
        <f t="shared" si="36"/>
        <v>3.5</v>
      </c>
      <c r="AL190" s="173">
        <f t="shared" si="37"/>
        <v>3.65</v>
      </c>
      <c r="AM190" s="127">
        <f t="shared" si="38"/>
        <v>4.6699999999999848</v>
      </c>
      <c r="AN190" s="173">
        <f t="shared" si="39"/>
        <v>3.6599999999999997</v>
      </c>
      <c r="AO190" s="173">
        <f t="shared" si="40"/>
        <v>3.8000000000000003</v>
      </c>
      <c r="AP190" s="174">
        <f t="shared" si="41"/>
        <v>3.9499999999999997</v>
      </c>
      <c r="AQ190" s="173">
        <f t="shared" si="42"/>
        <v>4.0999999999999996</v>
      </c>
      <c r="AR190" s="173">
        <f t="shared" si="43"/>
        <v>4.2</v>
      </c>
      <c r="AS190" s="173">
        <f t="shared" si="44"/>
        <v>4.3</v>
      </c>
      <c r="AT190" s="93" t="e">
        <f t="shared" si="45"/>
        <v>#REF!</v>
      </c>
    </row>
    <row r="191" spans="1:46" ht="14.25" hidden="1" customHeight="1">
      <c r="A191" s="84"/>
      <c r="B191" s="127">
        <f t="shared" si="46"/>
        <v>4.7399999999999842</v>
      </c>
      <c r="C191" s="212">
        <f t="shared" si="47"/>
        <v>180.19581687288598</v>
      </c>
      <c r="D191" s="212">
        <f t="shared" si="48"/>
        <v>294.75190937550809</v>
      </c>
      <c r="E191" s="212">
        <f t="shared" si="49"/>
        <v>210.80122671408802</v>
      </c>
      <c r="F191" s="127">
        <f t="shared" si="9"/>
        <v>2</v>
      </c>
      <c r="G191" s="127">
        <f t="shared" si="10"/>
        <v>1</v>
      </c>
      <c r="H191" s="127">
        <f t="shared" si="11"/>
        <v>4</v>
      </c>
      <c r="I191" s="127">
        <f t="shared" si="12"/>
        <v>3</v>
      </c>
      <c r="J191" s="127">
        <f t="shared" si="13"/>
        <v>4</v>
      </c>
      <c r="K191" s="127">
        <f t="shared" si="14"/>
        <v>3</v>
      </c>
      <c r="L191" s="212">
        <f t="shared" si="15"/>
        <v>5</v>
      </c>
      <c r="M191" s="212">
        <f t="shared" si="16"/>
        <v>4</v>
      </c>
      <c r="N191" s="127">
        <f t="shared" si="50"/>
        <v>0</v>
      </c>
      <c r="O191" s="127">
        <f t="shared" si="17"/>
        <v>0</v>
      </c>
      <c r="P191" s="127">
        <f t="shared" si="53"/>
        <v>0</v>
      </c>
      <c r="Q191" s="127">
        <f t="shared" si="18"/>
        <v>0</v>
      </c>
      <c r="R191" s="212">
        <f t="shared" si="51"/>
        <v>0</v>
      </c>
      <c r="S191" s="212">
        <f t="shared" si="52"/>
        <v>0</v>
      </c>
      <c r="T191" s="146">
        <f t="shared" si="19"/>
        <v>0.9824545376908419</v>
      </c>
      <c r="U191" s="118">
        <f t="shared" si="20"/>
        <v>4.4988558189938876</v>
      </c>
      <c r="V191" s="172">
        <f t="shared" si="21"/>
        <v>0.96116141651447917</v>
      </c>
      <c r="W191" s="118">
        <f t="shared" si="22"/>
        <v>4.3819733443461564</v>
      </c>
      <c r="X191" s="118">
        <f t="shared" si="23"/>
        <v>4.4212823757126767</v>
      </c>
      <c r="Y191" s="118">
        <f t="shared" si="24"/>
        <v>4.0661280378262896</v>
      </c>
      <c r="Z191" s="118">
        <f t="shared" si="25"/>
        <v>4.4432285645755476</v>
      </c>
      <c r="AA191" s="119">
        <f t="shared" si="26"/>
        <v>4.2543609594348091</v>
      </c>
      <c r="AB191" s="172">
        <f t="shared" si="27"/>
        <v>0.98667793243261737</v>
      </c>
      <c r="AC191" s="118">
        <f t="shared" si="28"/>
        <v>4.5181955881954261</v>
      </c>
      <c r="AD191" s="172">
        <f t="shared" si="29"/>
        <v>0.97262652222426971</v>
      </c>
      <c r="AE191" s="118">
        <f t="shared" si="30"/>
        <v>4.4342432198813198</v>
      </c>
      <c r="AF191" s="118">
        <f t="shared" si="31"/>
        <v>4.3052493087047106</v>
      </c>
      <c r="AG191" s="118">
        <f t="shared" si="32"/>
        <v>4.4422246543523478</v>
      </c>
      <c r="AH191" s="118">
        <f t="shared" si="33"/>
        <v>4.4878831029015602</v>
      </c>
      <c r="AI191" s="118">
        <f t="shared" si="34"/>
        <v>4.4878831029015602</v>
      </c>
      <c r="AJ191" s="173">
        <f t="shared" si="35"/>
        <v>3.25</v>
      </c>
      <c r="AK191" s="173">
        <f t="shared" si="36"/>
        <v>3.5</v>
      </c>
      <c r="AL191" s="173">
        <f t="shared" si="37"/>
        <v>3.65</v>
      </c>
      <c r="AM191" s="127">
        <f t="shared" si="38"/>
        <v>4.6899999999999844</v>
      </c>
      <c r="AN191" s="173">
        <f t="shared" si="39"/>
        <v>3.6599999999999997</v>
      </c>
      <c r="AO191" s="173">
        <f t="shared" si="40"/>
        <v>3.8000000000000003</v>
      </c>
      <c r="AP191" s="174">
        <f t="shared" si="41"/>
        <v>3.9499999999999997</v>
      </c>
      <c r="AQ191" s="173">
        <f t="shared" si="42"/>
        <v>4.0999999999999996</v>
      </c>
      <c r="AR191" s="173">
        <f t="shared" si="43"/>
        <v>4.2</v>
      </c>
      <c r="AS191" s="173">
        <f t="shared" si="44"/>
        <v>4.3</v>
      </c>
      <c r="AT191" s="93" t="e">
        <f t="shared" si="45"/>
        <v>#REF!</v>
      </c>
    </row>
    <row r="192" spans="1:46" ht="14.25" hidden="1" customHeight="1">
      <c r="A192" s="84"/>
      <c r="B192" s="127">
        <f t="shared" si="46"/>
        <v>4.7599999999999838</v>
      </c>
      <c r="C192" s="212">
        <f t="shared" si="47"/>
        <v>180.13870144555349</v>
      </c>
      <c r="D192" s="212">
        <f t="shared" si="48"/>
        <v>294.68998000805948</v>
      </c>
      <c r="E192" s="212">
        <f t="shared" si="49"/>
        <v>210.72801037706685</v>
      </c>
      <c r="F192" s="127">
        <f t="shared" si="9"/>
        <v>2</v>
      </c>
      <c r="G192" s="127">
        <f t="shared" si="10"/>
        <v>1</v>
      </c>
      <c r="H192" s="127">
        <f t="shared" si="11"/>
        <v>4</v>
      </c>
      <c r="I192" s="127">
        <f t="shared" si="12"/>
        <v>3</v>
      </c>
      <c r="J192" s="127">
        <f t="shared" si="13"/>
        <v>4</v>
      </c>
      <c r="K192" s="127">
        <f t="shared" si="14"/>
        <v>3</v>
      </c>
      <c r="L192" s="212">
        <f t="shared" si="15"/>
        <v>5</v>
      </c>
      <c r="M192" s="212">
        <f t="shared" si="16"/>
        <v>4</v>
      </c>
      <c r="N192" s="127">
        <f t="shared" si="50"/>
        <v>0</v>
      </c>
      <c r="O192" s="127">
        <f t="shared" si="17"/>
        <v>0</v>
      </c>
      <c r="P192" s="127">
        <f t="shared" si="53"/>
        <v>0</v>
      </c>
      <c r="Q192" s="127">
        <f t="shared" si="18"/>
        <v>0</v>
      </c>
      <c r="R192" s="212">
        <f t="shared" si="51"/>
        <v>0</v>
      </c>
      <c r="S192" s="212">
        <f t="shared" si="52"/>
        <v>0</v>
      </c>
      <c r="T192" s="146">
        <f t="shared" si="19"/>
        <v>0.98246039158241893</v>
      </c>
      <c r="U192" s="118">
        <f t="shared" si="20"/>
        <v>4.518531832965845</v>
      </c>
      <c r="V192" s="172">
        <f t="shared" si="21"/>
        <v>0.96117468282310636</v>
      </c>
      <c r="W192" s="118">
        <f t="shared" si="22"/>
        <v>4.4012573196343014</v>
      </c>
      <c r="X192" s="118">
        <f t="shared" si="23"/>
        <v>4.4406446644301205</v>
      </c>
      <c r="Y192" s="118">
        <f t="shared" si="24"/>
        <v>4.0841226083196371</v>
      </c>
      <c r="Z192" s="118">
        <f t="shared" si="25"/>
        <v>4.4626659478175918</v>
      </c>
      <c r="AA192" s="119">
        <f t="shared" si="26"/>
        <v>4.2730972541222343</v>
      </c>
      <c r="AB192" s="172">
        <f t="shared" si="27"/>
        <v>0.98668280598575342</v>
      </c>
      <c r="AC192" s="118">
        <f t="shared" si="28"/>
        <v>4.5379515612896606</v>
      </c>
      <c r="AD192" s="172">
        <f t="shared" si="29"/>
        <v>0.97263681015549075</v>
      </c>
      <c r="AE192" s="118">
        <f t="shared" si="30"/>
        <v>4.4537428591743824</v>
      </c>
      <c r="AF192" s="118">
        <f t="shared" si="31"/>
        <v>4.3241400199914395</v>
      </c>
      <c r="AG192" s="118">
        <f t="shared" si="32"/>
        <v>4.4616700099957116</v>
      </c>
      <c r="AH192" s="118">
        <f t="shared" si="33"/>
        <v>4.5075133399971357</v>
      </c>
      <c r="AI192" s="118">
        <f t="shared" si="34"/>
        <v>4.5075133399971357</v>
      </c>
      <c r="AJ192" s="173">
        <f t="shared" si="35"/>
        <v>3.25</v>
      </c>
      <c r="AK192" s="173">
        <f t="shared" si="36"/>
        <v>3.5</v>
      </c>
      <c r="AL192" s="173">
        <f t="shared" si="37"/>
        <v>3.65</v>
      </c>
      <c r="AM192" s="127">
        <f t="shared" si="38"/>
        <v>4.709999999999984</v>
      </c>
      <c r="AN192" s="173">
        <f t="shared" si="39"/>
        <v>3.6599999999999997</v>
      </c>
      <c r="AO192" s="173">
        <f t="shared" si="40"/>
        <v>3.8000000000000003</v>
      </c>
      <c r="AP192" s="174">
        <f t="shared" si="41"/>
        <v>3.9499999999999997</v>
      </c>
      <c r="AQ192" s="173">
        <f t="shared" si="42"/>
        <v>4.0999999999999996</v>
      </c>
      <c r="AR192" s="173">
        <f t="shared" si="43"/>
        <v>4.2</v>
      </c>
      <c r="AS192" s="173">
        <f t="shared" si="44"/>
        <v>4.3</v>
      </c>
      <c r="AT192" s="93" t="e">
        <f t="shared" si="45"/>
        <v>#REF!</v>
      </c>
    </row>
    <row r="193" spans="1:46" ht="14.25" hidden="1" customHeight="1">
      <c r="A193" s="84"/>
      <c r="B193" s="127">
        <f t="shared" si="46"/>
        <v>4.7799999999999834</v>
      </c>
      <c r="C193" s="212">
        <f t="shared" si="47"/>
        <v>180.08207140496302</v>
      </c>
      <c r="D193" s="212">
        <f t="shared" si="48"/>
        <v>294.62858213240332</v>
      </c>
      <c r="E193" s="212">
        <f t="shared" si="49"/>
        <v>210.65541311067761</v>
      </c>
      <c r="F193" s="127">
        <f t="shared" ref="F193:F256" si="54">IF(($C$13-0.5*N193*$H$125)&gt;$L$91/2,1,2)</f>
        <v>2</v>
      </c>
      <c r="G193" s="127">
        <f t="shared" ref="G193:G256" si="55">IF(($C$13-0.5*O193*$H$125)&gt;$M$91/2,1,2)</f>
        <v>1</v>
      </c>
      <c r="H193" s="127">
        <f t="shared" ref="H193:H256" si="56">IF(($C$13-0.5*N193*$H$125)&gt;$L$91/2,1,2)+IF(B193&lt;6,2,IF(B193&gt;7,0,1))</f>
        <v>4</v>
      </c>
      <c r="I193" s="127">
        <f t="shared" ref="I193:I256" si="57">IF(($C$13-0.5*O193*$H$125)&gt;$M$91/2,1,2)+IF(B193&lt;6,2,IF(B193&gt;7,0,1))</f>
        <v>3</v>
      </c>
      <c r="J193" s="127">
        <f t="shared" ref="J193:J256" si="58">IF(($C$13-0.5*P193*$H$125)&gt;$L$91/2,1,2)+IF(B193&lt;6,2,IF(B193&gt;7,0,1))</f>
        <v>4</v>
      </c>
      <c r="K193" s="127">
        <f t="shared" ref="K193:K256" si="59">IF(($C$13-0.5*Q193*$H$125)&gt;$M$91/2,1,2)+IF(B193&lt;6,2,IF(B193&gt;7,0,1))</f>
        <v>3</v>
      </c>
      <c r="L193" s="212">
        <f t="shared" ref="L193:L256" si="60">IF(($C$13-0.5*P193*$H$125)&gt;$L$91/2,1,2)+IF(B193&lt;5.57,3,IF(B193&gt;6.69,0,IF(B193&lt;5.89,2,1)))</f>
        <v>5</v>
      </c>
      <c r="M193" s="212">
        <f t="shared" ref="M193:M256" si="61">IF(($C$13-0.5*Q193*$H$125)&gt;$M$91/2,1,2)+IF(B193&lt;5.57,3,IF(B193&gt;6.69,0,IF(B193&lt;5.89,2,1)))</f>
        <v>4</v>
      </c>
      <c r="N193" s="127">
        <f t="shared" si="50"/>
        <v>0</v>
      </c>
      <c r="O193" s="127">
        <f t="shared" ref="O193:O256" si="62">MAX(($B193-$C$12)/(($C$18*(1-$C$19))*10^-6)/(($C193*(1-$C$124))*10^3)*$C$12/$B193,0)</f>
        <v>0</v>
      </c>
      <c r="P193" s="127">
        <f t="shared" si="53"/>
        <v>0</v>
      </c>
      <c r="Q193" s="127">
        <f t="shared" ref="Q193:Q256" si="63">MAX(($B193-$C$12)/(($C$18*(1-$C$19))*10^-6)/(($D193*(1-$C$124))*10^3)*$C$12/$B193,0)</f>
        <v>0</v>
      </c>
      <c r="R193" s="212">
        <f t="shared" si="51"/>
        <v>0</v>
      </c>
      <c r="S193" s="212">
        <f t="shared" si="52"/>
        <v>0</v>
      </c>
      <c r="T193" s="146">
        <f t="shared" ref="T193:T256" si="64">((10^6/$C193-L$80)*$H193)/((10^6/$C193-L$80)*$H193+L$80)</f>
        <v>0.98246619553275105</v>
      </c>
      <c r="U193" s="118">
        <f t="shared" ref="U193:U256" si="65">MIN(($B193-L$85*(L$86+L$88+L$87)*10^-3)*((10^6/$C193-L$80)*$H193)/((10^6/$C193-L$80)*$H193+L$80), U$127)</f>
        <v>4.5382078504048673</v>
      </c>
      <c r="V193" s="172">
        <f t="shared" ref="V193:V256" si="66">((10^6/($C193*(1+$C$124))-M$80)*$I193)/((10^6/($C193*(1+$C$124))-M$80)*$I193+M$80)</f>
        <v>0.96118783574511568</v>
      </c>
      <c r="W193" s="118">
        <f t="shared" ref="W193:W256" si="67">MIN(($B193-M$85*(M$86+M$88+M$87)*10^-3)*((10^6/($C193*(1+$C$124))-M$80)*$I193)/((10^6/($C193*(1+$C$124))-M$80)*$I193+M$80), W$127)</f>
        <v>4.4205413041052015</v>
      </c>
      <c r="X193" s="118">
        <f t="shared" ref="X193:X256" si="68">MIN(($B193-N$85*(N$86+N$88+N$87)*10^-3)*((10^6/$C193-N$80)*$F193)/((10^6/$C193-N$80)*$F193+N$80), X$127)</f>
        <v>4.460006960437978</v>
      </c>
      <c r="Y193" s="118">
        <f t="shared" ref="Y193:Y256" si="69">MIN(($B193-O$85*(O$86+O$88+O$87)*10^-3)*((10^6/($C193*(1+$C$124))-O$80)*$G193)/((10^6/($C193*(1+$C$124))-O$80)*$G193+O$80), Y$127)</f>
        <v>4.1021172101954164</v>
      </c>
      <c r="Z193" s="118">
        <f t="shared" ref="Z193:Z256" si="70">MIN(($B193-P$85*(P$86+P$88+P$87)*10^-3)*((10^6/$D193-P$80)*$J193)/((10^6/$D193-P$80)*$J193+P$80), Z$127)</f>
        <v>4.4821033323254413</v>
      </c>
      <c r="AA193" s="119">
        <f t="shared" ref="AA193:AA256" si="71">MIN(($B193-Q$85*(Q$86+Q$88+Q$87)*10^-3)*((10^6/($D193*(1+$C$124))-Q$80)*$K193)/((10^6/($D193*(1+$C$124))-Q$80)*$K193+Q$80), AA$127)</f>
        <v>4.2918335531874146</v>
      </c>
      <c r="AB193" s="172">
        <f t="shared" ref="AB193:AB256" si="72">((10^6/$E193-R$80)*$L193)/((10^6/$E193-R$80)*$L193+R$80)</f>
        <v>0.98668763815311933</v>
      </c>
      <c r="AC193" s="118">
        <f t="shared" ref="AC193:AC256" si="73">MIN(($B193-R$85*(R$86+R$88+R$87)*10^-3)*((10^6/$E193-R$80)*$L193)/((10^6/$E193-R$80)*$L193+R$80), AC$127)</f>
        <v>4.5577075381568726</v>
      </c>
      <c r="AD193" s="172">
        <f t="shared" ref="AD193:AD256" si="74">((10^6/($E193*(1+$C$124))-S$80)*$M193)/((10^6/($E193*(1+$C$124))-S$80)*$M193+S$80)</f>
        <v>0.97264701051911162</v>
      </c>
      <c r="AE193" s="118">
        <f t="shared" ref="AE193:AE256" si="75">MIN(($B193-S$85*(S$86+S$88+S$87)*10^-3)*((10^6/($E193*(1+$C$124))-S$80)*$M193)/((10^6/($E193*(1+$C$124))-S$80)*$M193+S$80), AE$127)</f>
        <v>4.4732425072577993</v>
      </c>
      <c r="AF193" s="118">
        <f t="shared" ref="AF193:AF256" si="76">MIN(($B193-H$85*(H$86+H$88+H$87)*10^-3)*(10^6/$C193*H$84-H$80-H$82)/(10^6/$C193*H$84), AF$127)</f>
        <v>4.3430307453943611</v>
      </c>
      <c r="AG193" s="118">
        <f t="shared" ref="AG193:AG256" si="77">MIN(($B193-I$85*(I$86+I$88+I$87)*10^-3)*(10^6/$C193*I$84-I$80-I$82)/(10^6/$C193*I$84), AG$127)</f>
        <v>4.4811153726971726</v>
      </c>
      <c r="AH193" s="118">
        <f t="shared" ref="AH193:AH256" si="78">MIN(($B193-J$85*(J$86+J$88+J$87)*10^-3)*(10^6/$C193*J$84-J$80-J$82)/(10^6/$C193*J$84), AH$127)</f>
        <v>4.5271435817981089</v>
      </c>
      <c r="AI193" s="118">
        <f t="shared" ref="AI193:AI256" si="79">MIN(($B193-K$85*(K$86+K$88+K$87)*10^-3)*(10^6/$C193*K$84-K$80-K$82)/(10^6/$C193*K$84), AI$127)</f>
        <v>4.5271435817981089</v>
      </c>
      <c r="AJ193" s="173">
        <f t="shared" ref="AJ193:AJ256" si="80">$V$80</f>
        <v>3.25</v>
      </c>
      <c r="AK193" s="173">
        <f t="shared" ref="AK193:AK256" si="81">$V$81</f>
        <v>3.5</v>
      </c>
      <c r="AL193" s="173">
        <f t="shared" ref="AL193:AL256" si="82">$V$82</f>
        <v>3.65</v>
      </c>
      <c r="AM193" s="127">
        <f t="shared" ref="AM193:AM256" si="83">MIN($B193-$AM$127, 5)</f>
        <v>4.7299999999999836</v>
      </c>
      <c r="AN193" s="173">
        <f t="shared" ref="AN193:AN256" si="84">$Y$80</f>
        <v>3.6599999999999997</v>
      </c>
      <c r="AO193" s="173">
        <f t="shared" ref="AO193:AO256" si="85">$Y$81</f>
        <v>3.8000000000000003</v>
      </c>
      <c r="AP193" s="174">
        <f t="shared" ref="AP193:AP256" si="86">$Y$82</f>
        <v>3.9499999999999997</v>
      </c>
      <c r="AQ193" s="173">
        <f t="shared" ref="AQ193:AQ256" si="87">$W$80</f>
        <v>4.0999999999999996</v>
      </c>
      <c r="AR193" s="173">
        <f t="shared" ref="AR193:AR256" si="88">$W$81</f>
        <v>4.2</v>
      </c>
      <c r="AS193" s="173">
        <f t="shared" ref="AS193:AS256" si="89">$W$82</f>
        <v>4.3</v>
      </c>
      <c r="AT193" s="93" t="e">
        <f t="shared" ref="AT193:AT256" si="90">MIN(($B193-H$85*(H$86+H$88)*10^-3)*H$90, AF$127)</f>
        <v>#REF!</v>
      </c>
    </row>
    <row r="194" spans="1:46" ht="14.25" hidden="1" customHeight="1">
      <c r="A194" s="84"/>
      <c r="B194" s="127">
        <f t="shared" ref="B194:B257" si="91">B193+0.02</f>
        <v>4.7999999999999829</v>
      </c>
      <c r="C194" s="212">
        <f t="shared" ref="C194:C257" si="92">IF(B194-($C$14+$C$20+$C$23)*10^-3*$C$13&gt;=$C$12,$C$12/$B194/(-$J$95*LN($I$95/$E$95*(1-$D$95*$C$12/$C$95/$B194))+$G$95/1000)*10^3,1/(-$J$95*LN($I$95/$E$95*(1-$D$95*(B194-($C$14+$C$20+$C$23)*10^-3*$C$13)/$C$95/$B194))+$G$95/1000+$R$80/1000)*10^3)</f>
        <v>180.02592058287806</v>
      </c>
      <c r="D194" s="212">
        <f t="shared" ref="D194:D257" si="93">IF(B194-($C$14+$C$20+$C$23)*10^-3*$C$13&gt;=$C$12,$C$12/$B194/(-$J$96*LN($I$96/$E$96*(1-$D$96*$C$12/$C$96/$B194))+$G$96/1000)*10^3,1/(-$J$96*LN($I$96/$E$96*(1-$D$96*(B194-($C$14+$C$20+$C$23)*10^-3*$C$13)/$C$96/$B194))+$G$96/1000+$R$80/1000)*10^3)</f>
        <v>294.56770893446645</v>
      </c>
      <c r="E194" s="212">
        <f t="shared" ref="E194:E257" si="94">IF(B194-($C$14+$C$20+$C$23)*10^-3*$C$13&gt;=$C$12,$C$12/$B194/(-$J$97*LN($I$97/$E$97*(1-$D$97*$C$12/$C$97/$B194))+$G$97/1000)*10^3,1/(-$J$97*LN($I$97/$E$97*(1-$D$97*(B194-($C$14+$C$20+$C$23)*10^-3*$C$13)/$C$97/$B194))+$G$97/1000+$R$80/1000)*10^3)</f>
        <v>210.58342708329948</v>
      </c>
      <c r="F194" s="127">
        <f t="shared" si="54"/>
        <v>2</v>
      </c>
      <c r="G194" s="127">
        <f t="shared" si="55"/>
        <v>1</v>
      </c>
      <c r="H194" s="127">
        <f t="shared" si="56"/>
        <v>4</v>
      </c>
      <c r="I194" s="127">
        <f t="shared" si="57"/>
        <v>3</v>
      </c>
      <c r="J194" s="127">
        <f t="shared" si="58"/>
        <v>4</v>
      </c>
      <c r="K194" s="127">
        <f t="shared" si="59"/>
        <v>3</v>
      </c>
      <c r="L194" s="212">
        <f t="shared" si="60"/>
        <v>5</v>
      </c>
      <c r="M194" s="212">
        <f t="shared" si="61"/>
        <v>4</v>
      </c>
      <c r="N194" s="127">
        <f t="shared" ref="N194:N257" si="95">MAX(($B194-$C$12)/($C$18*10^-6)/($C194*10^3)*$C$12/$B194,0)</f>
        <v>0</v>
      </c>
      <c r="O194" s="127">
        <f t="shared" si="62"/>
        <v>0</v>
      </c>
      <c r="P194" s="127">
        <f t="shared" ref="P194:P257" si="96">MAX(($B194-$C$12)/($C$18*10^-6)/($D194*10^3)*$C$12/$B194,0)</f>
        <v>0</v>
      </c>
      <c r="Q194" s="127">
        <f t="shared" si="63"/>
        <v>0</v>
      </c>
      <c r="R194" s="212">
        <f t="shared" ref="R194:R257" si="97">MAX(($B194-$C$12)/($C$18*10^-6)/($E194*10^3)*$C$12/$B194,0)</f>
        <v>0</v>
      </c>
      <c r="S194" s="212">
        <f t="shared" ref="S194:S257" si="98">MAX(($B194-$C$12)/(($C$18*(1-$C$19))*10^-6)/(($E194*(1-$C$124))*10^3)*$C$12/$B194,0)</f>
        <v>0</v>
      </c>
      <c r="T194" s="146">
        <f t="shared" si="64"/>
        <v>0.98247195017892941</v>
      </c>
      <c r="U194" s="118">
        <f t="shared" si="65"/>
        <v>4.5578838712700724</v>
      </c>
      <c r="V194" s="172">
        <f t="shared" si="66"/>
        <v>0.96120087672959942</v>
      </c>
      <c r="W194" s="118">
        <f t="shared" si="67"/>
        <v>4.4398252976490724</v>
      </c>
      <c r="X194" s="118">
        <f t="shared" si="68"/>
        <v>4.4793692636498452</v>
      </c>
      <c r="Y194" s="118">
        <f t="shared" si="69"/>
        <v>4.1201118430745032</v>
      </c>
      <c r="Z194" s="118">
        <f t="shared" si="70"/>
        <v>4.5015407180834277</v>
      </c>
      <c r="AA194" s="119">
        <f t="shared" si="71"/>
        <v>4.3105698565753388</v>
      </c>
      <c r="AB194" s="172">
        <f t="shared" si="72"/>
        <v>0.98669242946051627</v>
      </c>
      <c r="AC194" s="118">
        <f t="shared" si="73"/>
        <v>4.5774635187532109</v>
      </c>
      <c r="AD194" s="172">
        <f t="shared" si="74"/>
        <v>0.97265712443023877</v>
      </c>
      <c r="AE194" s="118">
        <f t="shared" si="75"/>
        <v>4.4927421640282335</v>
      </c>
      <c r="AF194" s="118">
        <f t="shared" si="76"/>
        <v>4.361921484744979</v>
      </c>
      <c r="AG194" s="118">
        <f t="shared" si="77"/>
        <v>4.5005607423724809</v>
      </c>
      <c r="AH194" s="118">
        <f t="shared" si="78"/>
        <v>4.5467738282483152</v>
      </c>
      <c r="AI194" s="118">
        <f t="shared" si="79"/>
        <v>4.5467738282483152</v>
      </c>
      <c r="AJ194" s="173">
        <f t="shared" si="80"/>
        <v>3.25</v>
      </c>
      <c r="AK194" s="173">
        <f t="shared" si="81"/>
        <v>3.5</v>
      </c>
      <c r="AL194" s="173">
        <f t="shared" si="82"/>
        <v>3.65</v>
      </c>
      <c r="AM194" s="127">
        <f t="shared" si="83"/>
        <v>4.7499999999999831</v>
      </c>
      <c r="AN194" s="173">
        <f t="shared" si="84"/>
        <v>3.6599999999999997</v>
      </c>
      <c r="AO194" s="173">
        <f t="shared" si="85"/>
        <v>3.8000000000000003</v>
      </c>
      <c r="AP194" s="174">
        <f t="shared" si="86"/>
        <v>3.9499999999999997</v>
      </c>
      <c r="AQ194" s="173">
        <f t="shared" si="87"/>
        <v>4.0999999999999996</v>
      </c>
      <c r="AR194" s="173">
        <f t="shared" si="88"/>
        <v>4.2</v>
      </c>
      <c r="AS194" s="173">
        <f t="shared" si="89"/>
        <v>4.3</v>
      </c>
      <c r="AT194" s="93" t="e">
        <f t="shared" si="90"/>
        <v>#REF!</v>
      </c>
    </row>
    <row r="195" spans="1:46" ht="14.25" hidden="1" customHeight="1">
      <c r="A195" s="84"/>
      <c r="B195" s="127">
        <f t="shared" si="91"/>
        <v>4.8199999999999825</v>
      </c>
      <c r="C195" s="212">
        <f t="shared" si="92"/>
        <v>179.97024291524232</v>
      </c>
      <c r="D195" s="212">
        <f t="shared" si="93"/>
        <v>294.50735371618077</v>
      </c>
      <c r="E195" s="212">
        <f t="shared" si="94"/>
        <v>210.51204459505433</v>
      </c>
      <c r="F195" s="127">
        <f t="shared" si="54"/>
        <v>2</v>
      </c>
      <c r="G195" s="127">
        <f t="shared" si="55"/>
        <v>1</v>
      </c>
      <c r="H195" s="127">
        <f t="shared" si="56"/>
        <v>4</v>
      </c>
      <c r="I195" s="127">
        <f t="shared" si="57"/>
        <v>3</v>
      </c>
      <c r="J195" s="127">
        <f t="shared" si="58"/>
        <v>4</v>
      </c>
      <c r="K195" s="127">
        <f t="shared" si="59"/>
        <v>3</v>
      </c>
      <c r="L195" s="212">
        <f t="shared" si="60"/>
        <v>5</v>
      </c>
      <c r="M195" s="212">
        <f t="shared" si="61"/>
        <v>4</v>
      </c>
      <c r="N195" s="127">
        <f t="shared" si="95"/>
        <v>0</v>
      </c>
      <c r="O195" s="127">
        <f t="shared" si="62"/>
        <v>0</v>
      </c>
      <c r="P195" s="127">
        <f t="shared" si="96"/>
        <v>0</v>
      </c>
      <c r="Q195" s="127">
        <f t="shared" si="63"/>
        <v>0</v>
      </c>
      <c r="R195" s="212">
        <f t="shared" si="97"/>
        <v>0</v>
      </c>
      <c r="S195" s="212">
        <f t="shared" si="98"/>
        <v>0</v>
      </c>
      <c r="T195" s="146">
        <f t="shared" si="64"/>
        <v>0.98247765614724414</v>
      </c>
      <c r="U195" s="118">
        <f t="shared" si="65"/>
        <v>4.5775598955212224</v>
      </c>
      <c r="V195" s="172">
        <f t="shared" si="66"/>
        <v>0.96121380720103677</v>
      </c>
      <c r="W195" s="118">
        <f t="shared" si="67"/>
        <v>4.4591093001578814</v>
      </c>
      <c r="X195" s="118">
        <f t="shared" si="68"/>
        <v>4.4987315739806837</v>
      </c>
      <c r="Y195" s="118">
        <f t="shared" si="69"/>
        <v>4.1381065065838696</v>
      </c>
      <c r="Z195" s="118">
        <f t="shared" si="70"/>
        <v>4.5209781050761437</v>
      </c>
      <c r="AA195" s="119">
        <f t="shared" si="71"/>
        <v>4.3293061642319151</v>
      </c>
      <c r="AB195" s="172">
        <f t="shared" si="72"/>
        <v>0.98669718042486287</v>
      </c>
      <c r="AC195" s="118">
        <f t="shared" si="73"/>
        <v>4.5972195030355039</v>
      </c>
      <c r="AD195" s="172">
        <f t="shared" si="74"/>
        <v>0.97266715298509754</v>
      </c>
      <c r="AE195" s="118">
        <f t="shared" si="75"/>
        <v>4.5122418293839699</v>
      </c>
      <c r="AF195" s="118">
        <f t="shared" si="76"/>
        <v>4.3808122378774721</v>
      </c>
      <c r="AG195" s="118">
        <f t="shared" si="77"/>
        <v>4.5200061189387268</v>
      </c>
      <c r="AH195" s="118">
        <f t="shared" si="78"/>
        <v>4.5664040792924796</v>
      </c>
      <c r="AI195" s="118">
        <f t="shared" si="79"/>
        <v>4.5664040792924796</v>
      </c>
      <c r="AJ195" s="173">
        <f t="shared" si="80"/>
        <v>3.25</v>
      </c>
      <c r="AK195" s="173">
        <f t="shared" si="81"/>
        <v>3.5</v>
      </c>
      <c r="AL195" s="173">
        <f t="shared" si="82"/>
        <v>3.65</v>
      </c>
      <c r="AM195" s="127">
        <f t="shared" si="83"/>
        <v>4.7699999999999827</v>
      </c>
      <c r="AN195" s="173">
        <f t="shared" si="84"/>
        <v>3.6599999999999997</v>
      </c>
      <c r="AO195" s="173">
        <f t="shared" si="85"/>
        <v>3.8000000000000003</v>
      </c>
      <c r="AP195" s="174">
        <f t="shared" si="86"/>
        <v>3.9499999999999997</v>
      </c>
      <c r="AQ195" s="173">
        <f t="shared" si="87"/>
        <v>4.0999999999999996</v>
      </c>
      <c r="AR195" s="173">
        <f t="shared" si="88"/>
        <v>4.2</v>
      </c>
      <c r="AS195" s="173">
        <f t="shared" si="89"/>
        <v>4.3</v>
      </c>
      <c r="AT195" s="93" t="e">
        <f t="shared" si="90"/>
        <v>#REF!</v>
      </c>
    </row>
    <row r="196" spans="1:46" ht="14.25" hidden="1" customHeight="1">
      <c r="A196" s="84"/>
      <c r="B196" s="127">
        <f t="shared" si="91"/>
        <v>4.8399999999999821</v>
      </c>
      <c r="C196" s="212">
        <f t="shared" si="92"/>
        <v>179.9150324399871</v>
      </c>
      <c r="D196" s="212">
        <f t="shared" si="93"/>
        <v>294.44750989302531</v>
      </c>
      <c r="E196" s="212">
        <f t="shared" si="94"/>
        <v>210.44125807504489</v>
      </c>
      <c r="F196" s="127">
        <f t="shared" si="54"/>
        <v>2</v>
      </c>
      <c r="G196" s="127">
        <f t="shared" si="55"/>
        <v>1</v>
      </c>
      <c r="H196" s="127">
        <f t="shared" si="56"/>
        <v>4</v>
      </c>
      <c r="I196" s="127">
        <f t="shared" si="57"/>
        <v>3</v>
      </c>
      <c r="J196" s="127">
        <f t="shared" si="58"/>
        <v>4</v>
      </c>
      <c r="K196" s="127">
        <f t="shared" si="59"/>
        <v>3</v>
      </c>
      <c r="L196" s="212">
        <f t="shared" si="60"/>
        <v>5</v>
      </c>
      <c r="M196" s="212">
        <f t="shared" si="61"/>
        <v>4</v>
      </c>
      <c r="N196" s="127">
        <f t="shared" si="95"/>
        <v>0</v>
      </c>
      <c r="O196" s="127">
        <f t="shared" si="62"/>
        <v>0</v>
      </c>
      <c r="P196" s="127">
        <f t="shared" si="96"/>
        <v>0</v>
      </c>
      <c r="Q196" s="127">
        <f t="shared" si="63"/>
        <v>0</v>
      </c>
      <c r="R196" s="212">
        <f t="shared" si="97"/>
        <v>0</v>
      </c>
      <c r="S196" s="212">
        <f t="shared" si="98"/>
        <v>0</v>
      </c>
      <c r="T196" s="146">
        <f t="shared" si="64"/>
        <v>0.98248331405341194</v>
      </c>
      <c r="U196" s="118">
        <f t="shared" si="65"/>
        <v>4.5972359231187072</v>
      </c>
      <c r="V196" s="172">
        <f t="shared" si="66"/>
        <v>0.96122662855981522</v>
      </c>
      <c r="W196" s="118">
        <f t="shared" si="67"/>
        <v>4.4783933115253038</v>
      </c>
      <c r="X196" s="118">
        <f t="shared" si="68"/>
        <v>4.5180938913467878</v>
      </c>
      <c r="Y196" s="118">
        <f t="shared" si="69"/>
        <v>4.1561012003564652</v>
      </c>
      <c r="Z196" s="118">
        <f t="shared" si="70"/>
        <v>4.5404154932884309</v>
      </c>
      <c r="AA196" s="119">
        <f t="shared" si="71"/>
        <v>4.3480424761039496</v>
      </c>
      <c r="AB196" s="172">
        <f t="shared" si="72"/>
        <v>0.98670189155438193</v>
      </c>
      <c r="AC196" s="118">
        <f t="shared" si="73"/>
        <v>4.6169754909612459</v>
      </c>
      <c r="AD196" s="172">
        <f t="shared" si="74"/>
        <v>0.97267709726143059</v>
      </c>
      <c r="AE196" s="118">
        <f t="shared" si="75"/>
        <v>4.5317415032248789</v>
      </c>
      <c r="AF196" s="118">
        <f t="shared" si="76"/>
        <v>4.3997030046286447</v>
      </c>
      <c r="AG196" s="118">
        <f t="shared" si="77"/>
        <v>4.5394515023143134</v>
      </c>
      <c r="AH196" s="118">
        <f t="shared" si="78"/>
        <v>4.5860343348762029</v>
      </c>
      <c r="AI196" s="118">
        <f t="shared" si="79"/>
        <v>4.5860343348762029</v>
      </c>
      <c r="AJ196" s="173">
        <f t="shared" si="80"/>
        <v>3.25</v>
      </c>
      <c r="AK196" s="173">
        <f t="shared" si="81"/>
        <v>3.5</v>
      </c>
      <c r="AL196" s="173">
        <f t="shared" si="82"/>
        <v>3.65</v>
      </c>
      <c r="AM196" s="127">
        <f t="shared" si="83"/>
        <v>4.7899999999999823</v>
      </c>
      <c r="AN196" s="173">
        <f t="shared" si="84"/>
        <v>3.6599999999999997</v>
      </c>
      <c r="AO196" s="173">
        <f t="shared" si="85"/>
        <v>3.8000000000000003</v>
      </c>
      <c r="AP196" s="174">
        <f t="shared" si="86"/>
        <v>3.9499999999999997</v>
      </c>
      <c r="AQ196" s="173">
        <f t="shared" si="87"/>
        <v>4.0999999999999996</v>
      </c>
      <c r="AR196" s="173">
        <f t="shared" si="88"/>
        <v>4.2</v>
      </c>
      <c r="AS196" s="173">
        <f t="shared" si="89"/>
        <v>4.3</v>
      </c>
      <c r="AT196" s="93" t="e">
        <f t="shared" si="90"/>
        <v>#REF!</v>
      </c>
    </row>
    <row r="197" spans="1:46" ht="14.25" hidden="1" customHeight="1">
      <c r="A197" s="84"/>
      <c r="B197" s="127">
        <f t="shared" si="91"/>
        <v>4.8599999999999817</v>
      </c>
      <c r="C197" s="212">
        <f t="shared" si="92"/>
        <v>179.86028329489474</v>
      </c>
      <c r="D197" s="212">
        <f t="shared" si="93"/>
        <v>294.38817099162924</v>
      </c>
      <c r="E197" s="212">
        <f t="shared" si="94"/>
        <v>210.37106007866129</v>
      </c>
      <c r="F197" s="127">
        <f t="shared" si="54"/>
        <v>2</v>
      </c>
      <c r="G197" s="127">
        <f t="shared" si="55"/>
        <v>1</v>
      </c>
      <c r="H197" s="127">
        <f t="shared" si="56"/>
        <v>4</v>
      </c>
      <c r="I197" s="127">
        <f t="shared" si="57"/>
        <v>3</v>
      </c>
      <c r="J197" s="127">
        <f t="shared" si="58"/>
        <v>4</v>
      </c>
      <c r="K197" s="127">
        <f t="shared" si="59"/>
        <v>3</v>
      </c>
      <c r="L197" s="212">
        <f t="shared" si="60"/>
        <v>5</v>
      </c>
      <c r="M197" s="212">
        <f t="shared" si="61"/>
        <v>4</v>
      </c>
      <c r="N197" s="127">
        <f t="shared" si="95"/>
        <v>0</v>
      </c>
      <c r="O197" s="127">
        <f t="shared" si="62"/>
        <v>0</v>
      </c>
      <c r="P197" s="127">
        <f t="shared" si="96"/>
        <v>0</v>
      </c>
      <c r="Q197" s="127">
        <f t="shared" si="63"/>
        <v>0</v>
      </c>
      <c r="R197" s="212">
        <f t="shared" si="97"/>
        <v>0</v>
      </c>
      <c r="S197" s="212">
        <f t="shared" si="98"/>
        <v>0</v>
      </c>
      <c r="T197" s="146">
        <f t="shared" si="64"/>
        <v>0.98248892450279857</v>
      </c>
      <c r="U197" s="118">
        <f t="shared" si="65"/>
        <v>4.616911954023533</v>
      </c>
      <c r="V197" s="172">
        <f t="shared" si="66"/>
        <v>0.96123934218273732</v>
      </c>
      <c r="W197" s="118">
        <f t="shared" si="67"/>
        <v>4.497677331646698</v>
      </c>
      <c r="X197" s="118">
        <f t="shared" si="68"/>
        <v>4.5374562156657641</v>
      </c>
      <c r="Y197" s="118">
        <f t="shared" si="69"/>
        <v>4.1740959240310973</v>
      </c>
      <c r="Z197" s="118">
        <f t="shared" si="70"/>
        <v>4.5598528827053801</v>
      </c>
      <c r="AA197" s="119">
        <f t="shared" si="71"/>
        <v>4.3667787921391312</v>
      </c>
      <c r="AB197" s="172">
        <f t="shared" si="72"/>
        <v>0.98670656334878315</v>
      </c>
      <c r="AC197" s="118">
        <f t="shared" si="73"/>
        <v>4.6367314824885835</v>
      </c>
      <c r="AD197" s="172">
        <f t="shared" si="74"/>
        <v>0.97268695831888641</v>
      </c>
      <c r="AE197" s="118">
        <f t="shared" si="75"/>
        <v>4.5512411854523842</v>
      </c>
      <c r="AF197" s="118">
        <f t="shared" si="76"/>
        <v>4.4185937848378725</v>
      </c>
      <c r="AG197" s="118">
        <f t="shared" si="77"/>
        <v>4.558896892418927</v>
      </c>
      <c r="AH197" s="118">
        <f t="shared" si="78"/>
        <v>4.6056645949459458</v>
      </c>
      <c r="AI197" s="118">
        <f t="shared" si="79"/>
        <v>4.6056645949459458</v>
      </c>
      <c r="AJ197" s="173">
        <f t="shared" si="80"/>
        <v>3.25</v>
      </c>
      <c r="AK197" s="173">
        <f t="shared" si="81"/>
        <v>3.5</v>
      </c>
      <c r="AL197" s="173">
        <f t="shared" si="82"/>
        <v>3.65</v>
      </c>
      <c r="AM197" s="127">
        <f t="shared" si="83"/>
        <v>4.8099999999999818</v>
      </c>
      <c r="AN197" s="173">
        <f t="shared" si="84"/>
        <v>3.6599999999999997</v>
      </c>
      <c r="AO197" s="173">
        <f t="shared" si="85"/>
        <v>3.8000000000000003</v>
      </c>
      <c r="AP197" s="174">
        <f t="shared" si="86"/>
        <v>3.9499999999999997</v>
      </c>
      <c r="AQ197" s="173">
        <f t="shared" si="87"/>
        <v>4.0999999999999996</v>
      </c>
      <c r="AR197" s="173">
        <f t="shared" si="88"/>
        <v>4.2</v>
      </c>
      <c r="AS197" s="173">
        <f t="shared" si="89"/>
        <v>4.3</v>
      </c>
      <c r="AT197" s="93" t="e">
        <f t="shared" si="90"/>
        <v>#REF!</v>
      </c>
    </row>
    <row r="198" spans="1:46" ht="14.25" hidden="1" customHeight="1">
      <c r="A198" s="84"/>
      <c r="B198" s="127">
        <f t="shared" si="91"/>
        <v>4.8799999999999812</v>
      </c>
      <c r="C198" s="212">
        <f t="shared" si="92"/>
        <v>179.80598971551441</v>
      </c>
      <c r="D198" s="212">
        <f t="shared" si="93"/>
        <v>294.32933064743617</v>
      </c>
      <c r="E198" s="212">
        <f t="shared" si="94"/>
        <v>210.30144328495589</v>
      </c>
      <c r="F198" s="127">
        <f t="shared" si="54"/>
        <v>2</v>
      </c>
      <c r="G198" s="127">
        <f t="shared" si="55"/>
        <v>1</v>
      </c>
      <c r="H198" s="127">
        <f t="shared" si="56"/>
        <v>4</v>
      </c>
      <c r="I198" s="127">
        <f t="shared" si="57"/>
        <v>3</v>
      </c>
      <c r="J198" s="127">
        <f t="shared" si="58"/>
        <v>4</v>
      </c>
      <c r="K198" s="127">
        <f t="shared" si="59"/>
        <v>3</v>
      </c>
      <c r="L198" s="212">
        <f t="shared" si="60"/>
        <v>5</v>
      </c>
      <c r="M198" s="212">
        <f t="shared" si="61"/>
        <v>4</v>
      </c>
      <c r="N198" s="127">
        <f t="shared" si="95"/>
        <v>0</v>
      </c>
      <c r="O198" s="127">
        <f t="shared" si="62"/>
        <v>0</v>
      </c>
      <c r="P198" s="127">
        <f t="shared" si="96"/>
        <v>0</v>
      </c>
      <c r="Q198" s="127">
        <f t="shared" si="63"/>
        <v>0</v>
      </c>
      <c r="R198" s="212">
        <f t="shared" si="97"/>
        <v>0</v>
      </c>
      <c r="S198" s="212">
        <f t="shared" si="98"/>
        <v>0</v>
      </c>
      <c r="T198" s="146">
        <f t="shared" si="64"/>
        <v>0.98249448809063555</v>
      </c>
      <c r="U198" s="118">
        <f t="shared" si="65"/>
        <v>4.6365879881973084</v>
      </c>
      <c r="V198" s="172">
        <f t="shared" si="66"/>
        <v>0.96125194942351655</v>
      </c>
      <c r="W198" s="118">
        <f t="shared" si="67"/>
        <v>4.5169613604190637</v>
      </c>
      <c r="X198" s="118">
        <f t="shared" si="68"/>
        <v>4.5568185468564995</v>
      </c>
      <c r="Y198" s="118">
        <f t="shared" si="69"/>
        <v>4.1920906772523088</v>
      </c>
      <c r="Z198" s="118">
        <f t="shared" si="70"/>
        <v>4.5792902733123242</v>
      </c>
      <c r="AA198" s="119">
        <f t="shared" si="71"/>
        <v>4.3855151122860114</v>
      </c>
      <c r="AB198" s="172">
        <f t="shared" si="72"/>
        <v>0.98671119629944071</v>
      </c>
      <c r="AC198" s="118">
        <f t="shared" si="73"/>
        <v>4.6564874775763023</v>
      </c>
      <c r="AD198" s="172">
        <f t="shared" si="74"/>
        <v>0.97269673719939742</v>
      </c>
      <c r="AE198" s="118">
        <f t="shared" si="75"/>
        <v>4.570740875969439</v>
      </c>
      <c r="AF198" s="118">
        <f t="shared" si="76"/>
        <v>4.4374845783470516</v>
      </c>
      <c r="AG198" s="118">
        <f t="shared" si="77"/>
        <v>4.5783422891735164</v>
      </c>
      <c r="AH198" s="118">
        <f t="shared" si="78"/>
        <v>4.6252948594490046</v>
      </c>
      <c r="AI198" s="118">
        <f t="shared" si="79"/>
        <v>4.6252948594490046</v>
      </c>
      <c r="AJ198" s="173">
        <f t="shared" si="80"/>
        <v>3.25</v>
      </c>
      <c r="AK198" s="173">
        <f t="shared" si="81"/>
        <v>3.5</v>
      </c>
      <c r="AL198" s="173">
        <f t="shared" si="82"/>
        <v>3.65</v>
      </c>
      <c r="AM198" s="127">
        <f t="shared" si="83"/>
        <v>4.8299999999999814</v>
      </c>
      <c r="AN198" s="173">
        <f t="shared" si="84"/>
        <v>3.6599999999999997</v>
      </c>
      <c r="AO198" s="173">
        <f t="shared" si="85"/>
        <v>3.8000000000000003</v>
      </c>
      <c r="AP198" s="174">
        <f t="shared" si="86"/>
        <v>3.9499999999999997</v>
      </c>
      <c r="AQ198" s="173">
        <f t="shared" si="87"/>
        <v>4.0999999999999996</v>
      </c>
      <c r="AR198" s="173">
        <f t="shared" si="88"/>
        <v>4.2</v>
      </c>
      <c r="AS198" s="173">
        <f t="shared" si="89"/>
        <v>4.3</v>
      </c>
      <c r="AT198" s="93" t="e">
        <f t="shared" si="90"/>
        <v>#REF!</v>
      </c>
    </row>
    <row r="199" spans="1:46" ht="14.25" hidden="1" customHeight="1">
      <c r="A199" s="84"/>
      <c r="B199" s="127">
        <f t="shared" si="91"/>
        <v>4.8999999999999808</v>
      </c>
      <c r="C199" s="212">
        <f t="shared" si="92"/>
        <v>179.75214603313108</v>
      </c>
      <c r="D199" s="212">
        <f t="shared" si="93"/>
        <v>294.27098260242758</v>
      </c>
      <c r="E199" s="212">
        <f t="shared" si="94"/>
        <v>210.23240049408159</v>
      </c>
      <c r="F199" s="127">
        <f t="shared" si="54"/>
        <v>2</v>
      </c>
      <c r="G199" s="127">
        <f t="shared" si="55"/>
        <v>1</v>
      </c>
      <c r="H199" s="127">
        <f t="shared" si="56"/>
        <v>4</v>
      </c>
      <c r="I199" s="127">
        <f t="shared" si="57"/>
        <v>3</v>
      </c>
      <c r="J199" s="127">
        <f t="shared" si="58"/>
        <v>4</v>
      </c>
      <c r="K199" s="127">
        <f t="shared" si="59"/>
        <v>3</v>
      </c>
      <c r="L199" s="212">
        <f t="shared" si="60"/>
        <v>5</v>
      </c>
      <c r="M199" s="212">
        <f t="shared" si="61"/>
        <v>4</v>
      </c>
      <c r="N199" s="127">
        <f t="shared" si="95"/>
        <v>0</v>
      </c>
      <c r="O199" s="127">
        <f t="shared" si="62"/>
        <v>0</v>
      </c>
      <c r="P199" s="127">
        <f t="shared" si="96"/>
        <v>0</v>
      </c>
      <c r="Q199" s="127">
        <f t="shared" si="63"/>
        <v>0</v>
      </c>
      <c r="R199" s="212">
        <f t="shared" si="97"/>
        <v>0</v>
      </c>
      <c r="S199" s="212">
        <f t="shared" si="98"/>
        <v>0</v>
      </c>
      <c r="T199" s="146">
        <f t="shared" si="64"/>
        <v>0.98250000540223192</v>
      </c>
      <c r="U199" s="118">
        <f t="shared" si="65"/>
        <v>4.6562640256022387</v>
      </c>
      <c r="V199" s="172">
        <f t="shared" si="66"/>
        <v>0.96126445161325902</v>
      </c>
      <c r="W199" s="118">
        <f t="shared" si="67"/>
        <v>4.5362453977410153</v>
      </c>
      <c r="X199" s="118">
        <f t="shared" si="68"/>
        <v>4.5761808848391441</v>
      </c>
      <c r="Y199" s="118">
        <f t="shared" si="69"/>
        <v>4.210085459670271</v>
      </c>
      <c r="Z199" s="118">
        <f t="shared" si="70"/>
        <v>4.5987276650948337</v>
      </c>
      <c r="AA199" s="119">
        <f t="shared" si="71"/>
        <v>4.4042514364939835</v>
      </c>
      <c r="AB199" s="172">
        <f t="shared" si="72"/>
        <v>0.98671579088956674</v>
      </c>
      <c r="AC199" s="118">
        <f t="shared" si="73"/>
        <v>4.6762434761838154</v>
      </c>
      <c r="AD199" s="172">
        <f t="shared" si="74"/>
        <v>0.97270643492755005</v>
      </c>
      <c r="AE199" s="118">
        <f t="shared" si="75"/>
        <v>4.5902405746804877</v>
      </c>
      <c r="AF199" s="118">
        <f t="shared" si="76"/>
        <v>4.4563753850005501</v>
      </c>
      <c r="AG199" s="118">
        <f t="shared" si="77"/>
        <v>4.5977876925002654</v>
      </c>
      <c r="AH199" s="118">
        <f t="shared" si="78"/>
        <v>4.6449251283335045</v>
      </c>
      <c r="AI199" s="118">
        <f t="shared" si="79"/>
        <v>4.6449251283335045</v>
      </c>
      <c r="AJ199" s="173">
        <f t="shared" si="80"/>
        <v>3.25</v>
      </c>
      <c r="AK199" s="173">
        <f t="shared" si="81"/>
        <v>3.5</v>
      </c>
      <c r="AL199" s="173">
        <f t="shared" si="82"/>
        <v>3.65</v>
      </c>
      <c r="AM199" s="127">
        <f t="shared" si="83"/>
        <v>4.849999999999981</v>
      </c>
      <c r="AN199" s="173">
        <f t="shared" si="84"/>
        <v>3.6599999999999997</v>
      </c>
      <c r="AO199" s="173">
        <f t="shared" si="85"/>
        <v>3.8000000000000003</v>
      </c>
      <c r="AP199" s="174">
        <f t="shared" si="86"/>
        <v>3.9499999999999997</v>
      </c>
      <c r="AQ199" s="173">
        <f t="shared" si="87"/>
        <v>4.0999999999999996</v>
      </c>
      <c r="AR199" s="173">
        <f t="shared" si="88"/>
        <v>4.2</v>
      </c>
      <c r="AS199" s="173">
        <f t="shared" si="89"/>
        <v>4.3</v>
      </c>
      <c r="AT199" s="93" t="e">
        <f t="shared" si="90"/>
        <v>#REF!</v>
      </c>
    </row>
    <row r="200" spans="1:46" ht="14.25" hidden="1" customHeight="1">
      <c r="A200" s="84"/>
      <c r="B200" s="127">
        <f t="shared" si="91"/>
        <v>4.9199999999999804</v>
      </c>
      <c r="C200" s="212">
        <f t="shared" si="92"/>
        <v>179.69874667278418</v>
      </c>
      <c r="D200" s="212">
        <f t="shared" si="93"/>
        <v>294.21312070290168</v>
      </c>
      <c r="E200" s="212">
        <f t="shared" si="94"/>
        <v>210.16392462479635</v>
      </c>
      <c r="F200" s="127">
        <f t="shared" si="54"/>
        <v>2</v>
      </c>
      <c r="G200" s="127">
        <f t="shared" si="55"/>
        <v>1</v>
      </c>
      <c r="H200" s="127">
        <f t="shared" si="56"/>
        <v>4</v>
      </c>
      <c r="I200" s="127">
        <f t="shared" si="57"/>
        <v>3</v>
      </c>
      <c r="J200" s="127">
        <f t="shared" si="58"/>
        <v>4</v>
      </c>
      <c r="K200" s="127">
        <f t="shared" si="59"/>
        <v>3</v>
      </c>
      <c r="L200" s="212">
        <f t="shared" si="60"/>
        <v>5</v>
      </c>
      <c r="M200" s="212">
        <f t="shared" si="61"/>
        <v>4</v>
      </c>
      <c r="N200" s="127">
        <f t="shared" si="95"/>
        <v>0</v>
      </c>
      <c r="O200" s="127">
        <f t="shared" si="62"/>
        <v>0</v>
      </c>
      <c r="P200" s="127">
        <f t="shared" si="96"/>
        <v>0</v>
      </c>
      <c r="Q200" s="127">
        <f t="shared" si="63"/>
        <v>0</v>
      </c>
      <c r="R200" s="212">
        <f t="shared" si="97"/>
        <v>0</v>
      </c>
      <c r="S200" s="212">
        <f t="shared" si="98"/>
        <v>0</v>
      </c>
      <c r="T200" s="146">
        <f t="shared" si="64"/>
        <v>0.98250547701317981</v>
      </c>
      <c r="U200" s="118">
        <f t="shared" si="65"/>
        <v>4.6759400662011066</v>
      </c>
      <c r="V200" s="172">
        <f t="shared" si="66"/>
        <v>0.96127685006093422</v>
      </c>
      <c r="W200" s="118">
        <f t="shared" si="67"/>
        <v>4.5555294435127509</v>
      </c>
      <c r="X200" s="118">
        <f t="shared" si="68"/>
        <v>4.5955432295350791</v>
      </c>
      <c r="Y200" s="118">
        <f t="shared" si="69"/>
        <v>4.2280802709406684</v>
      </c>
      <c r="Z200" s="118">
        <f t="shared" si="70"/>
        <v>4.6181650580387101</v>
      </c>
      <c r="AA200" s="119">
        <f t="shared" si="71"/>
        <v>4.422987764713274</v>
      </c>
      <c r="AB200" s="172">
        <f t="shared" si="72"/>
        <v>0.98672034759437988</v>
      </c>
      <c r="AC200" s="118">
        <f t="shared" si="73"/>
        <v>4.6959994782711529</v>
      </c>
      <c r="AD200" s="172">
        <f t="shared" si="74"/>
        <v>0.97271605251094395</v>
      </c>
      <c r="AE200" s="118">
        <f t="shared" si="75"/>
        <v>4.6097402814914448</v>
      </c>
      <c r="AF200" s="118">
        <f t="shared" si="76"/>
        <v>4.4752662046451634</v>
      </c>
      <c r="AG200" s="118">
        <f t="shared" si="77"/>
        <v>4.6172331023225714</v>
      </c>
      <c r="AH200" s="118">
        <f t="shared" si="78"/>
        <v>4.664555401548375</v>
      </c>
      <c r="AI200" s="118">
        <f t="shared" si="79"/>
        <v>4.664555401548375</v>
      </c>
      <c r="AJ200" s="173">
        <f t="shared" si="80"/>
        <v>3.25</v>
      </c>
      <c r="AK200" s="173">
        <f t="shared" si="81"/>
        <v>3.5</v>
      </c>
      <c r="AL200" s="173">
        <f t="shared" si="82"/>
        <v>3.65</v>
      </c>
      <c r="AM200" s="127">
        <f t="shared" si="83"/>
        <v>4.8699999999999806</v>
      </c>
      <c r="AN200" s="173">
        <f t="shared" si="84"/>
        <v>3.6599999999999997</v>
      </c>
      <c r="AO200" s="173">
        <f t="shared" si="85"/>
        <v>3.8000000000000003</v>
      </c>
      <c r="AP200" s="174">
        <f t="shared" si="86"/>
        <v>3.9499999999999997</v>
      </c>
      <c r="AQ200" s="173">
        <f t="shared" si="87"/>
        <v>4.0999999999999996</v>
      </c>
      <c r="AR200" s="173">
        <f t="shared" si="88"/>
        <v>4.2</v>
      </c>
      <c r="AS200" s="173">
        <f t="shared" si="89"/>
        <v>4.3</v>
      </c>
      <c r="AT200" s="93" t="e">
        <f t="shared" si="90"/>
        <v>#REF!</v>
      </c>
    </row>
    <row r="201" spans="1:46" ht="14.25" hidden="1" customHeight="1">
      <c r="A201" s="84"/>
      <c r="B201" s="127">
        <f t="shared" si="91"/>
        <v>4.93999999999998</v>
      </c>
      <c r="C201" s="212">
        <f t="shared" si="92"/>
        <v>179.64578615133556</v>
      </c>
      <c r="D201" s="212">
        <f t="shared" si="93"/>
        <v>294.15573889730916</v>
      </c>
      <c r="E201" s="212">
        <f t="shared" si="94"/>
        <v>210.09600871202633</v>
      </c>
      <c r="F201" s="127">
        <f t="shared" si="54"/>
        <v>2</v>
      </c>
      <c r="G201" s="127">
        <f t="shared" si="55"/>
        <v>1</v>
      </c>
      <c r="H201" s="127">
        <f t="shared" si="56"/>
        <v>4</v>
      </c>
      <c r="I201" s="127">
        <f t="shared" si="57"/>
        <v>3</v>
      </c>
      <c r="J201" s="127">
        <f t="shared" si="58"/>
        <v>4</v>
      </c>
      <c r="K201" s="127">
        <f t="shared" si="59"/>
        <v>3</v>
      </c>
      <c r="L201" s="212">
        <f t="shared" si="60"/>
        <v>5</v>
      </c>
      <c r="M201" s="212">
        <f t="shared" si="61"/>
        <v>4</v>
      </c>
      <c r="N201" s="127">
        <f t="shared" si="95"/>
        <v>0</v>
      </c>
      <c r="O201" s="127">
        <f t="shared" si="62"/>
        <v>0</v>
      </c>
      <c r="P201" s="127">
        <f t="shared" si="96"/>
        <v>0</v>
      </c>
      <c r="Q201" s="127">
        <f t="shared" si="63"/>
        <v>0</v>
      </c>
      <c r="R201" s="212">
        <f t="shared" si="97"/>
        <v>0</v>
      </c>
      <c r="S201" s="212">
        <f t="shared" si="98"/>
        <v>0</v>
      </c>
      <c r="T201" s="146">
        <f t="shared" si="64"/>
        <v>0.98251090348955605</v>
      </c>
      <c r="U201" s="118">
        <f t="shared" si="65"/>
        <v>4.6956161099572666</v>
      </c>
      <c r="V201" s="172">
        <f t="shared" si="66"/>
        <v>0.96128914605383342</v>
      </c>
      <c r="W201" s="118">
        <f t="shared" si="67"/>
        <v>4.5748134976360166</v>
      </c>
      <c r="X201" s="118">
        <f t="shared" si="68"/>
        <v>4.6149055808668988</v>
      </c>
      <c r="Y201" s="118">
        <f t="shared" si="69"/>
        <v>4.2460751107245907</v>
      </c>
      <c r="Z201" s="118">
        <f t="shared" si="70"/>
        <v>4.6376024521299843</v>
      </c>
      <c r="AA201" s="119">
        <f t="shared" si="71"/>
        <v>4.4417240968949159</v>
      </c>
      <c r="AB201" s="172">
        <f t="shared" si="72"/>
        <v>0.98672486688127059</v>
      </c>
      <c r="AC201" s="118">
        <f t="shared" si="73"/>
        <v>4.715755483798949</v>
      </c>
      <c r="AD201" s="172">
        <f t="shared" si="74"/>
        <v>0.97272559094054334</v>
      </c>
      <c r="AE201" s="118">
        <f t="shared" si="75"/>
        <v>4.6292399963096642</v>
      </c>
      <c r="AF201" s="118">
        <f t="shared" si="76"/>
        <v>4.4941570371300594</v>
      </c>
      <c r="AG201" s="118">
        <f t="shared" si="77"/>
        <v>4.6366785185650201</v>
      </c>
      <c r="AH201" s="118">
        <f t="shared" si="78"/>
        <v>4.68418567904334</v>
      </c>
      <c r="AI201" s="118">
        <f t="shared" si="79"/>
        <v>4.68418567904334</v>
      </c>
      <c r="AJ201" s="173">
        <f t="shared" si="80"/>
        <v>3.25</v>
      </c>
      <c r="AK201" s="173">
        <f t="shared" si="81"/>
        <v>3.5</v>
      </c>
      <c r="AL201" s="173">
        <f t="shared" si="82"/>
        <v>3.65</v>
      </c>
      <c r="AM201" s="127">
        <f t="shared" si="83"/>
        <v>4.8899999999999801</v>
      </c>
      <c r="AN201" s="173">
        <f t="shared" si="84"/>
        <v>3.6599999999999997</v>
      </c>
      <c r="AO201" s="173">
        <f t="shared" si="85"/>
        <v>3.8000000000000003</v>
      </c>
      <c r="AP201" s="174">
        <f t="shared" si="86"/>
        <v>3.9499999999999997</v>
      </c>
      <c r="AQ201" s="173">
        <f t="shared" si="87"/>
        <v>4.0999999999999996</v>
      </c>
      <c r="AR201" s="173">
        <f t="shared" si="88"/>
        <v>4.2</v>
      </c>
      <c r="AS201" s="173">
        <f t="shared" si="89"/>
        <v>4.3</v>
      </c>
      <c r="AT201" s="93" t="e">
        <f t="shared" si="90"/>
        <v>#REF!</v>
      </c>
    </row>
    <row r="202" spans="1:46" ht="14.25" hidden="1" customHeight="1">
      <c r="A202" s="84"/>
      <c r="B202" s="127">
        <f t="shared" si="91"/>
        <v>4.9599999999999795</v>
      </c>
      <c r="C202" s="212">
        <f t="shared" si="92"/>
        <v>179.59325907558525</v>
      </c>
      <c r="D202" s="212">
        <f t="shared" si="93"/>
        <v>294.09883123414147</v>
      </c>
      <c r="E202" s="212">
        <f t="shared" si="94"/>
        <v>210.02864590449136</v>
      </c>
      <c r="F202" s="127">
        <f t="shared" si="54"/>
        <v>2</v>
      </c>
      <c r="G202" s="127">
        <f t="shared" si="55"/>
        <v>1</v>
      </c>
      <c r="H202" s="127">
        <f t="shared" si="56"/>
        <v>4</v>
      </c>
      <c r="I202" s="127">
        <f t="shared" si="57"/>
        <v>3</v>
      </c>
      <c r="J202" s="127">
        <f t="shared" si="58"/>
        <v>4</v>
      </c>
      <c r="K202" s="127">
        <f t="shared" si="59"/>
        <v>3</v>
      </c>
      <c r="L202" s="212">
        <f t="shared" si="60"/>
        <v>5</v>
      </c>
      <c r="M202" s="212">
        <f t="shared" si="61"/>
        <v>4</v>
      </c>
      <c r="N202" s="127">
        <f t="shared" si="95"/>
        <v>0</v>
      </c>
      <c r="O202" s="127">
        <f t="shared" si="62"/>
        <v>0</v>
      </c>
      <c r="P202" s="127">
        <f t="shared" si="96"/>
        <v>0</v>
      </c>
      <c r="Q202" s="127">
        <f t="shared" si="63"/>
        <v>0</v>
      </c>
      <c r="R202" s="212">
        <f t="shared" si="97"/>
        <v>0</v>
      </c>
      <c r="S202" s="212">
        <f t="shared" si="98"/>
        <v>0</v>
      </c>
      <c r="T202" s="146">
        <f t="shared" si="64"/>
        <v>0.98251628538811742</v>
      </c>
      <c r="U202" s="118">
        <f t="shared" si="65"/>
        <v>4.7152921568346331</v>
      </c>
      <c r="V202" s="172">
        <f t="shared" si="66"/>
        <v>0.96130134085801744</v>
      </c>
      <c r="W202" s="118">
        <f t="shared" si="67"/>
        <v>4.5940975600140801</v>
      </c>
      <c r="X202" s="118">
        <f t="shared" si="68"/>
        <v>4.6342679387583834</v>
      </c>
      <c r="Y202" s="118">
        <f t="shared" si="69"/>
        <v>4.2640699786884309</v>
      </c>
      <c r="Z202" s="118">
        <f t="shared" si="70"/>
        <v>4.6570398473549099</v>
      </c>
      <c r="AA202" s="119">
        <f t="shared" si="71"/>
        <v>4.4604604329907405</v>
      </c>
      <c r="AB202" s="172">
        <f t="shared" si="72"/>
        <v>0.9867293492099618</v>
      </c>
      <c r="AC202" s="118">
        <f t="shared" si="73"/>
        <v>4.7355114927284285</v>
      </c>
      <c r="AD202" s="172">
        <f t="shared" si="74"/>
        <v>0.972735051191019</v>
      </c>
      <c r="AE202" s="118">
        <f t="shared" si="75"/>
        <v>4.6487397190439079</v>
      </c>
      <c r="AF202" s="118">
        <f t="shared" si="76"/>
        <v>4.5130478823067381</v>
      </c>
      <c r="AG202" s="118">
        <f t="shared" si="77"/>
        <v>4.6561239411533588</v>
      </c>
      <c r="AH202" s="118">
        <f t="shared" si="78"/>
        <v>4.7038159607688996</v>
      </c>
      <c r="AI202" s="118">
        <f t="shared" si="79"/>
        <v>4.7038159607688996</v>
      </c>
      <c r="AJ202" s="173">
        <f t="shared" si="80"/>
        <v>3.25</v>
      </c>
      <c r="AK202" s="173">
        <f t="shared" si="81"/>
        <v>3.5</v>
      </c>
      <c r="AL202" s="173">
        <f t="shared" si="82"/>
        <v>3.65</v>
      </c>
      <c r="AM202" s="127">
        <f t="shared" si="83"/>
        <v>4.9099999999999797</v>
      </c>
      <c r="AN202" s="173">
        <f t="shared" si="84"/>
        <v>3.6599999999999997</v>
      </c>
      <c r="AO202" s="173">
        <f t="shared" si="85"/>
        <v>3.8000000000000003</v>
      </c>
      <c r="AP202" s="174">
        <f t="shared" si="86"/>
        <v>3.9499999999999997</v>
      </c>
      <c r="AQ202" s="173">
        <f t="shared" si="87"/>
        <v>4.0999999999999996</v>
      </c>
      <c r="AR202" s="173">
        <f t="shared" si="88"/>
        <v>4.2</v>
      </c>
      <c r="AS202" s="173">
        <f t="shared" si="89"/>
        <v>4.3</v>
      </c>
      <c r="AT202" s="93" t="e">
        <f t="shared" si="90"/>
        <v>#REF!</v>
      </c>
    </row>
    <row r="203" spans="1:46" ht="14.25" hidden="1" customHeight="1">
      <c r="A203" s="84"/>
      <c r="B203" s="127">
        <f t="shared" si="91"/>
        <v>4.9799999999999791</v>
      </c>
      <c r="C203" s="212">
        <f t="shared" si="92"/>
        <v>179.54116014043322</v>
      </c>
      <c r="D203" s="212">
        <f t="shared" si="93"/>
        <v>294.04239185987188</v>
      </c>
      <c r="E203" s="212">
        <f t="shared" si="94"/>
        <v>209.96182946238682</v>
      </c>
      <c r="F203" s="127">
        <f t="shared" si="54"/>
        <v>2</v>
      </c>
      <c r="G203" s="127">
        <f t="shared" si="55"/>
        <v>1</v>
      </c>
      <c r="H203" s="127">
        <f t="shared" si="56"/>
        <v>4</v>
      </c>
      <c r="I203" s="127">
        <f t="shared" si="57"/>
        <v>3</v>
      </c>
      <c r="J203" s="127">
        <f t="shared" si="58"/>
        <v>4</v>
      </c>
      <c r="K203" s="127">
        <f t="shared" si="59"/>
        <v>3</v>
      </c>
      <c r="L203" s="212">
        <f t="shared" si="60"/>
        <v>5</v>
      </c>
      <c r="M203" s="212">
        <f t="shared" si="61"/>
        <v>4</v>
      </c>
      <c r="N203" s="127">
        <f t="shared" si="95"/>
        <v>0</v>
      </c>
      <c r="O203" s="127">
        <f t="shared" si="62"/>
        <v>0</v>
      </c>
      <c r="P203" s="127">
        <f t="shared" si="96"/>
        <v>0</v>
      </c>
      <c r="Q203" s="127">
        <f t="shared" si="63"/>
        <v>0</v>
      </c>
      <c r="R203" s="212">
        <f t="shared" si="97"/>
        <v>0</v>
      </c>
      <c r="S203" s="212">
        <f t="shared" si="98"/>
        <v>0</v>
      </c>
      <c r="T203" s="146">
        <f t="shared" si="64"/>
        <v>0.98252162325649239</v>
      </c>
      <c r="U203" s="118">
        <f t="shared" si="65"/>
        <v>4.7349682067976682</v>
      </c>
      <c r="V203" s="172">
        <f t="shared" si="66"/>
        <v>0.96131343571875227</v>
      </c>
      <c r="W203" s="118">
        <f t="shared" si="67"/>
        <v>4.613381630551701</v>
      </c>
      <c r="X203" s="118">
        <f t="shared" si="68"/>
        <v>4.6536303031344799</v>
      </c>
      <c r="Y203" s="118">
        <f t="shared" si="69"/>
        <v>4.2820648745037744</v>
      </c>
      <c r="Z203" s="118">
        <f t="shared" si="70"/>
        <v>4.67647724369996</v>
      </c>
      <c r="AA203" s="119">
        <f t="shared" si="71"/>
        <v>4.4791967729533519</v>
      </c>
      <c r="AB203" s="172">
        <f t="shared" si="72"/>
        <v>0.98673379503266534</v>
      </c>
      <c r="AC203" s="118">
        <f t="shared" si="73"/>
        <v>4.7552675050213997</v>
      </c>
      <c r="AD203" s="172">
        <f t="shared" si="74"/>
        <v>0.97274443422108303</v>
      </c>
      <c r="AE203" s="118">
        <f t="shared" si="75"/>
        <v>4.668239449604326</v>
      </c>
      <c r="AF203" s="118">
        <f t="shared" si="76"/>
        <v>4.5319387400289868</v>
      </c>
      <c r="AG203" s="118">
        <f t="shared" si="77"/>
        <v>4.6755693700144834</v>
      </c>
      <c r="AH203" s="118">
        <f t="shared" si="78"/>
        <v>4.723446246676315</v>
      </c>
      <c r="AI203" s="118">
        <f t="shared" si="79"/>
        <v>4.723446246676315</v>
      </c>
      <c r="AJ203" s="173">
        <f t="shared" si="80"/>
        <v>3.25</v>
      </c>
      <c r="AK203" s="173">
        <f t="shared" si="81"/>
        <v>3.5</v>
      </c>
      <c r="AL203" s="173">
        <f t="shared" si="82"/>
        <v>3.65</v>
      </c>
      <c r="AM203" s="127">
        <f t="shared" si="83"/>
        <v>4.9299999999999793</v>
      </c>
      <c r="AN203" s="173">
        <f t="shared" si="84"/>
        <v>3.6599999999999997</v>
      </c>
      <c r="AO203" s="173">
        <f t="shared" si="85"/>
        <v>3.8000000000000003</v>
      </c>
      <c r="AP203" s="174">
        <f t="shared" si="86"/>
        <v>3.9499999999999997</v>
      </c>
      <c r="AQ203" s="173">
        <f t="shared" si="87"/>
        <v>4.0999999999999996</v>
      </c>
      <c r="AR203" s="173">
        <f t="shared" si="88"/>
        <v>4.2</v>
      </c>
      <c r="AS203" s="173">
        <f t="shared" si="89"/>
        <v>4.3</v>
      </c>
      <c r="AT203" s="93" t="e">
        <f t="shared" si="90"/>
        <v>#REF!</v>
      </c>
    </row>
    <row r="204" spans="1:46" ht="14.25" hidden="1" customHeight="1">
      <c r="A204" s="84"/>
      <c r="B204" s="127">
        <f t="shared" si="91"/>
        <v>4.9999999999999787</v>
      </c>
      <c r="C204" s="212">
        <f t="shared" si="92"/>
        <v>179.48948412708592</v>
      </c>
      <c r="D204" s="212">
        <f t="shared" si="93"/>
        <v>293.98641501694743</v>
      </c>
      <c r="E204" s="212">
        <f t="shared" si="94"/>
        <v>209.89555275512259</v>
      </c>
      <c r="F204" s="127">
        <f t="shared" si="54"/>
        <v>2</v>
      </c>
      <c r="G204" s="127">
        <f t="shared" si="55"/>
        <v>1</v>
      </c>
      <c r="H204" s="127">
        <f t="shared" si="56"/>
        <v>4</v>
      </c>
      <c r="I204" s="127">
        <f t="shared" si="57"/>
        <v>3</v>
      </c>
      <c r="J204" s="127">
        <f t="shared" si="58"/>
        <v>4</v>
      </c>
      <c r="K204" s="127">
        <f t="shared" si="59"/>
        <v>3</v>
      </c>
      <c r="L204" s="212">
        <f t="shared" si="60"/>
        <v>5</v>
      </c>
      <c r="M204" s="212">
        <f t="shared" si="61"/>
        <v>4</v>
      </c>
      <c r="N204" s="127">
        <f t="shared" si="95"/>
        <v>0</v>
      </c>
      <c r="O204" s="127">
        <f t="shared" si="62"/>
        <v>0</v>
      </c>
      <c r="P204" s="127">
        <f t="shared" si="96"/>
        <v>0</v>
      </c>
      <c r="Q204" s="127">
        <f t="shared" si="63"/>
        <v>0</v>
      </c>
      <c r="R204" s="212">
        <f t="shared" si="97"/>
        <v>0</v>
      </c>
      <c r="S204" s="212">
        <f t="shared" si="98"/>
        <v>0</v>
      </c>
      <c r="T204" s="146">
        <f t="shared" si="64"/>
        <v>0.98252691763336764</v>
      </c>
      <c r="U204" s="118">
        <f t="shared" si="65"/>
        <v>4.7546442598113714</v>
      </c>
      <c r="V204" s="172">
        <f t="shared" si="66"/>
        <v>0.96132543186093544</v>
      </c>
      <c r="W204" s="118">
        <f t="shared" si="67"/>
        <v>4.632665709155102</v>
      </c>
      <c r="X204" s="118">
        <f t="shared" si="68"/>
        <v>4.6729926739212759</v>
      </c>
      <c r="Y204" s="118">
        <f t="shared" si="69"/>
        <v>4.3000597978473065</v>
      </c>
      <c r="Z204" s="118">
        <f t="shared" si="70"/>
        <v>4.6959146411518216</v>
      </c>
      <c r="AA204" s="119">
        <f t="shared" si="71"/>
        <v>4.4979331167361236</v>
      </c>
      <c r="AB204" s="172">
        <f t="shared" si="72"/>
        <v>0.98673820479423524</v>
      </c>
      <c r="AC204" s="118">
        <f t="shared" si="73"/>
        <v>4.775023520640242</v>
      </c>
      <c r="AD204" s="172">
        <f t="shared" si="74"/>
        <v>0.9727537409738134</v>
      </c>
      <c r="AE204" s="118">
        <f t="shared" si="75"/>
        <v>4.6877391879024248</v>
      </c>
      <c r="AF204" s="118">
        <f t="shared" si="76"/>
        <v>4.5508296101528316</v>
      </c>
      <c r="AG204" s="118">
        <f t="shared" si="77"/>
        <v>4.695014805076406</v>
      </c>
      <c r="AH204" s="118">
        <f t="shared" si="78"/>
        <v>4.7430765367175969</v>
      </c>
      <c r="AI204" s="118">
        <f t="shared" si="79"/>
        <v>4.7430765367175969</v>
      </c>
      <c r="AJ204" s="173">
        <f t="shared" si="80"/>
        <v>3.25</v>
      </c>
      <c r="AK204" s="173">
        <f t="shared" si="81"/>
        <v>3.5</v>
      </c>
      <c r="AL204" s="173">
        <f t="shared" si="82"/>
        <v>3.65</v>
      </c>
      <c r="AM204" s="127">
        <f t="shared" si="83"/>
        <v>4.9499999999999789</v>
      </c>
      <c r="AN204" s="173">
        <f t="shared" si="84"/>
        <v>3.6599999999999997</v>
      </c>
      <c r="AO204" s="173">
        <f t="shared" si="85"/>
        <v>3.8000000000000003</v>
      </c>
      <c r="AP204" s="174">
        <f t="shared" si="86"/>
        <v>3.9499999999999997</v>
      </c>
      <c r="AQ204" s="173">
        <f t="shared" si="87"/>
        <v>4.0999999999999996</v>
      </c>
      <c r="AR204" s="173">
        <f t="shared" si="88"/>
        <v>4.2</v>
      </c>
      <c r="AS204" s="173">
        <f t="shared" si="89"/>
        <v>4.3</v>
      </c>
      <c r="AT204" s="93" t="e">
        <f t="shared" si="90"/>
        <v>#REF!</v>
      </c>
    </row>
    <row r="205" spans="1:46" ht="14.25" hidden="1" customHeight="1">
      <c r="A205" s="84"/>
      <c r="B205" s="127">
        <f t="shared" si="91"/>
        <v>5.0199999999999783</v>
      </c>
      <c r="C205" s="212">
        <f t="shared" si="92"/>
        <v>179.43822590130728</v>
      </c>
      <c r="D205" s="212">
        <f t="shared" si="93"/>
        <v>293.93089504182882</v>
      </c>
      <c r="E205" s="212">
        <f t="shared" si="94"/>
        <v>209.82980925911784</v>
      </c>
      <c r="F205" s="127">
        <f t="shared" si="54"/>
        <v>2</v>
      </c>
      <c r="G205" s="127">
        <f t="shared" si="55"/>
        <v>1</v>
      </c>
      <c r="H205" s="127">
        <f t="shared" si="56"/>
        <v>4</v>
      </c>
      <c r="I205" s="127">
        <f t="shared" si="57"/>
        <v>3</v>
      </c>
      <c r="J205" s="127">
        <f t="shared" si="58"/>
        <v>4</v>
      </c>
      <c r="K205" s="127">
        <f t="shared" si="59"/>
        <v>3</v>
      </c>
      <c r="L205" s="212">
        <f t="shared" si="60"/>
        <v>5</v>
      </c>
      <c r="M205" s="212">
        <f t="shared" si="61"/>
        <v>4</v>
      </c>
      <c r="N205" s="127">
        <f t="shared" si="95"/>
        <v>7.4009940839972393E-2</v>
      </c>
      <c r="O205" s="127">
        <f t="shared" si="62"/>
        <v>0.11564053256245684</v>
      </c>
      <c r="P205" s="127">
        <f t="shared" si="96"/>
        <v>4.5181410690072137E-2</v>
      </c>
      <c r="Q205" s="127">
        <f t="shared" si="63"/>
        <v>7.0595954203237707E-2</v>
      </c>
      <c r="R205" s="212">
        <f t="shared" si="97"/>
        <v>6.3290399635190453E-2</v>
      </c>
      <c r="S205" s="212">
        <f t="shared" si="98"/>
        <v>9.8891249429985076E-2</v>
      </c>
      <c r="T205" s="146">
        <f t="shared" si="64"/>
        <v>0.98253216904866947</v>
      </c>
      <c r="U205" s="118">
        <f t="shared" si="65"/>
        <v>4.7743203158412735</v>
      </c>
      <c r="V205" s="172">
        <f t="shared" si="66"/>
        <v>0.9613373304895102</v>
      </c>
      <c r="W205" s="118">
        <f t="shared" si="67"/>
        <v>4.6519497957319382</v>
      </c>
      <c r="X205" s="118">
        <f t="shared" si="68"/>
        <v>4.6923550510459808</v>
      </c>
      <c r="Y205" s="118">
        <f t="shared" si="69"/>
        <v>4.3180547484007032</v>
      </c>
      <c r="Z205" s="118">
        <f t="shared" si="70"/>
        <v>4.7153520396973914</v>
      </c>
      <c r="AA205" s="119">
        <f t="shared" si="71"/>
        <v>4.5166694642931704</v>
      </c>
      <c r="AB205" s="172">
        <f t="shared" si="72"/>
        <v>0.98674257893231698</v>
      </c>
      <c r="AC205" s="118">
        <f t="shared" si="73"/>
        <v>4.7947795395478936</v>
      </c>
      <c r="AD205" s="172">
        <f t="shared" si="74"/>
        <v>0.97276297237697285</v>
      </c>
      <c r="AE205" s="118">
        <f t="shared" si="75"/>
        <v>4.7072389338510456</v>
      </c>
      <c r="AF205" s="118">
        <f t="shared" si="76"/>
        <v>4.5697204925365016</v>
      </c>
      <c r="AG205" s="118">
        <f t="shared" si="77"/>
        <v>4.7144602462682395</v>
      </c>
      <c r="AH205" s="118">
        <f t="shared" si="78"/>
        <v>4.7627068308454854</v>
      </c>
      <c r="AI205" s="118">
        <f t="shared" si="79"/>
        <v>4.7627068308454854</v>
      </c>
      <c r="AJ205" s="173">
        <f t="shared" si="80"/>
        <v>3.25</v>
      </c>
      <c r="AK205" s="173">
        <f t="shared" si="81"/>
        <v>3.5</v>
      </c>
      <c r="AL205" s="173">
        <f t="shared" si="82"/>
        <v>3.65</v>
      </c>
      <c r="AM205" s="127">
        <f t="shared" si="83"/>
        <v>4.9699999999999784</v>
      </c>
      <c r="AN205" s="173">
        <f t="shared" si="84"/>
        <v>3.6599999999999997</v>
      </c>
      <c r="AO205" s="173">
        <f t="shared" si="85"/>
        <v>3.8000000000000003</v>
      </c>
      <c r="AP205" s="174">
        <f t="shared" si="86"/>
        <v>3.9499999999999997</v>
      </c>
      <c r="AQ205" s="173">
        <f t="shared" si="87"/>
        <v>4.0999999999999996</v>
      </c>
      <c r="AR205" s="173">
        <f t="shared" si="88"/>
        <v>4.2</v>
      </c>
      <c r="AS205" s="173">
        <f t="shared" si="89"/>
        <v>4.3</v>
      </c>
      <c r="AT205" s="93" t="e">
        <f t="shared" si="90"/>
        <v>#REF!</v>
      </c>
    </row>
    <row r="206" spans="1:46" ht="14.25" hidden="1" customHeight="1">
      <c r="A206" s="84"/>
      <c r="B206" s="127">
        <f t="shared" si="91"/>
        <v>5.0399999999999778</v>
      </c>
      <c r="C206" s="212">
        <f t="shared" si="92"/>
        <v>179.38738041171095</v>
      </c>
      <c r="D206" s="212">
        <f t="shared" si="93"/>
        <v>293.87582636308036</v>
      </c>
      <c r="E206" s="212">
        <f t="shared" si="94"/>
        <v>209.76459255564708</v>
      </c>
      <c r="F206" s="127">
        <f t="shared" si="54"/>
        <v>2</v>
      </c>
      <c r="G206" s="127">
        <f t="shared" si="55"/>
        <v>1</v>
      </c>
      <c r="H206" s="127">
        <f t="shared" si="56"/>
        <v>4</v>
      </c>
      <c r="I206" s="127">
        <f t="shared" si="57"/>
        <v>3</v>
      </c>
      <c r="J206" s="127">
        <f t="shared" si="58"/>
        <v>4</v>
      </c>
      <c r="K206" s="127">
        <f t="shared" si="59"/>
        <v>3</v>
      </c>
      <c r="L206" s="212">
        <f t="shared" si="60"/>
        <v>5</v>
      </c>
      <c r="M206" s="212">
        <f t="shared" si="61"/>
        <v>4</v>
      </c>
      <c r="N206" s="127">
        <f t="shared" si="95"/>
        <v>0.14747428940817986</v>
      </c>
      <c r="O206" s="127">
        <f t="shared" si="62"/>
        <v>0.23042857720028093</v>
      </c>
      <c r="P206" s="127">
        <f t="shared" si="96"/>
        <v>9.0021104431798393E-2</v>
      </c>
      <c r="Q206" s="127">
        <f t="shared" si="63"/>
        <v>0.14065797567468494</v>
      </c>
      <c r="R206" s="212">
        <f t="shared" si="97"/>
        <v>0.12611769285130345</v>
      </c>
      <c r="S206" s="212">
        <f t="shared" si="98"/>
        <v>0.19705889508016158</v>
      </c>
      <c r="T206" s="146">
        <f t="shared" si="64"/>
        <v>0.98253737802374186</v>
      </c>
      <c r="U206" s="118">
        <f t="shared" si="65"/>
        <v>4.7939963748534193</v>
      </c>
      <c r="V206" s="172">
        <f t="shared" si="66"/>
        <v>0.96134913278987144</v>
      </c>
      <c r="W206" s="118">
        <f t="shared" si="67"/>
        <v>4.6712338901912753</v>
      </c>
      <c r="X206" s="118">
        <f t="shared" si="68"/>
        <v>4.7117174344369035</v>
      </c>
      <c r="Y206" s="118">
        <f t="shared" si="69"/>
        <v>4.3360497258505477</v>
      </c>
      <c r="Z206" s="118">
        <f t="shared" si="70"/>
        <v>4.7347894393237731</v>
      </c>
      <c r="AA206" s="119">
        <f t="shared" si="71"/>
        <v>4.5354058155793444</v>
      </c>
      <c r="AB206" s="172">
        <f t="shared" si="72"/>
        <v>0.98674691787749291</v>
      </c>
      <c r="AC206" s="118">
        <f t="shared" si="73"/>
        <v>4.8145355617078414</v>
      </c>
      <c r="AD206" s="172">
        <f t="shared" si="74"/>
        <v>0.97277212934331792</v>
      </c>
      <c r="AE206" s="118">
        <f t="shared" si="75"/>
        <v>4.7267386873643344</v>
      </c>
      <c r="AF206" s="118">
        <f t="shared" si="76"/>
        <v>4.5886113870403786</v>
      </c>
      <c r="AG206" s="118">
        <f t="shared" si="77"/>
        <v>4.7339056935201782</v>
      </c>
      <c r="AH206" s="118">
        <f t="shared" si="78"/>
        <v>4.7823371290134453</v>
      </c>
      <c r="AI206" s="118">
        <f t="shared" si="79"/>
        <v>4.7823371290134453</v>
      </c>
      <c r="AJ206" s="173">
        <f t="shared" si="80"/>
        <v>3.25</v>
      </c>
      <c r="AK206" s="173">
        <f t="shared" si="81"/>
        <v>3.5</v>
      </c>
      <c r="AL206" s="173">
        <f t="shared" si="82"/>
        <v>3.65</v>
      </c>
      <c r="AM206" s="127">
        <f t="shared" si="83"/>
        <v>4.989999999999978</v>
      </c>
      <c r="AN206" s="173">
        <f t="shared" si="84"/>
        <v>3.6599999999999997</v>
      </c>
      <c r="AO206" s="173">
        <f t="shared" si="85"/>
        <v>3.8000000000000003</v>
      </c>
      <c r="AP206" s="174">
        <f t="shared" si="86"/>
        <v>3.9499999999999997</v>
      </c>
      <c r="AQ206" s="173">
        <f t="shared" si="87"/>
        <v>4.0999999999999996</v>
      </c>
      <c r="AR206" s="173">
        <f t="shared" si="88"/>
        <v>4.2</v>
      </c>
      <c r="AS206" s="173">
        <f t="shared" si="89"/>
        <v>4.3</v>
      </c>
      <c r="AT206" s="93" t="e">
        <f t="shared" si="90"/>
        <v>#REF!</v>
      </c>
    </row>
    <row r="207" spans="1:46" ht="14.25" hidden="1" customHeight="1">
      <c r="A207" s="84"/>
      <c r="B207" s="127">
        <f t="shared" si="91"/>
        <v>5.0599999999999774</v>
      </c>
      <c r="C207" s="212">
        <f t="shared" si="92"/>
        <v>179.33694268809481</v>
      </c>
      <c r="D207" s="212">
        <f t="shared" si="93"/>
        <v>293.82120349950344</v>
      </c>
      <c r="E207" s="212">
        <f t="shared" si="94"/>
        <v>209.69989632873964</v>
      </c>
      <c r="F207" s="127">
        <f t="shared" si="54"/>
        <v>2</v>
      </c>
      <c r="G207" s="127">
        <f t="shared" si="55"/>
        <v>1</v>
      </c>
      <c r="H207" s="127">
        <f t="shared" si="56"/>
        <v>4</v>
      </c>
      <c r="I207" s="127">
        <f t="shared" si="57"/>
        <v>3</v>
      </c>
      <c r="J207" s="127">
        <f t="shared" si="58"/>
        <v>4</v>
      </c>
      <c r="K207" s="127">
        <f t="shared" si="59"/>
        <v>3</v>
      </c>
      <c r="L207" s="212">
        <f t="shared" si="60"/>
        <v>5</v>
      </c>
      <c r="M207" s="212">
        <f t="shared" si="61"/>
        <v>4</v>
      </c>
      <c r="N207" s="127">
        <f>MAX(($B207-$C$12)/($C$18*10^-6)/($C207*10^3)*$C$12/$B207,0)</f>
        <v>0.22039904944924624</v>
      </c>
      <c r="O207" s="127">
        <f t="shared" si="62"/>
        <v>0.34437351476444705</v>
      </c>
      <c r="P207" s="127">
        <f t="shared" si="96"/>
        <v>0.13452293853822173</v>
      </c>
      <c r="Q207" s="127">
        <f t="shared" si="63"/>
        <v>0.2101920914659714</v>
      </c>
      <c r="R207" s="212">
        <f t="shared" si="97"/>
        <v>0.18848693962932106</v>
      </c>
      <c r="S207" s="212">
        <f t="shared" si="98"/>
        <v>0.29451084317081416</v>
      </c>
      <c r="T207" s="146">
        <f t="shared" si="64"/>
        <v>0.98254254507151928</v>
      </c>
      <c r="U207" s="118">
        <f t="shared" si="65"/>
        <v>4.8136724368143646</v>
      </c>
      <c r="V207" s="172">
        <f t="shared" si="66"/>
        <v>0.96136083992826038</v>
      </c>
      <c r="W207" s="118">
        <f t="shared" si="67"/>
        <v>4.6905179924435583</v>
      </c>
      <c r="X207" s="118">
        <f t="shared" si="68"/>
        <v>4.7310798240234311</v>
      </c>
      <c r="Y207" s="118">
        <f t="shared" si="69"/>
        <v>4.3540447298882263</v>
      </c>
      <c r="Z207" s="118">
        <f t="shared" si="70"/>
        <v>4.7542268400182737</v>
      </c>
      <c r="AA207" s="119">
        <f t="shared" si="71"/>
        <v>4.5541421705502128</v>
      </c>
      <c r="AB207" s="172">
        <f t="shared" si="72"/>
        <v>0.98675122205342458</v>
      </c>
      <c r="AC207" s="118">
        <f t="shared" si="73"/>
        <v>4.834291587084115</v>
      </c>
      <c r="AD207" s="172">
        <f t="shared" si="74"/>
        <v>0.97278121277090235</v>
      </c>
      <c r="AE207" s="118">
        <f t="shared" si="75"/>
        <v>4.7462384483577216</v>
      </c>
      <c r="AF207" s="118">
        <f t="shared" si="76"/>
        <v>4.6075022935269638</v>
      </c>
      <c r="AG207" s="118">
        <f t="shared" si="77"/>
        <v>4.7533511467634701</v>
      </c>
      <c r="AH207" s="118">
        <f t="shared" si="78"/>
        <v>4.8019674311756395</v>
      </c>
      <c r="AI207" s="118">
        <f t="shared" si="79"/>
        <v>4.8019674311756395</v>
      </c>
      <c r="AJ207" s="173">
        <f t="shared" si="80"/>
        <v>3.25</v>
      </c>
      <c r="AK207" s="173">
        <f t="shared" si="81"/>
        <v>3.5</v>
      </c>
      <c r="AL207" s="173">
        <f t="shared" si="82"/>
        <v>3.65</v>
      </c>
      <c r="AM207" s="127">
        <f t="shared" si="83"/>
        <v>5</v>
      </c>
      <c r="AN207" s="173">
        <f t="shared" si="84"/>
        <v>3.6599999999999997</v>
      </c>
      <c r="AO207" s="173">
        <f t="shared" si="85"/>
        <v>3.8000000000000003</v>
      </c>
      <c r="AP207" s="174">
        <f t="shared" si="86"/>
        <v>3.9499999999999997</v>
      </c>
      <c r="AQ207" s="173">
        <f t="shared" si="87"/>
        <v>4.0999999999999996</v>
      </c>
      <c r="AR207" s="173">
        <f t="shared" si="88"/>
        <v>4.2</v>
      </c>
      <c r="AS207" s="173">
        <f t="shared" si="89"/>
        <v>4.3</v>
      </c>
      <c r="AT207" s="93" t="e">
        <f t="shared" si="90"/>
        <v>#REF!</v>
      </c>
    </row>
    <row r="208" spans="1:46" ht="14.25" hidden="1" customHeight="1">
      <c r="A208" s="84"/>
      <c r="B208" s="127">
        <f t="shared" si="91"/>
        <v>5.079999999999977</v>
      </c>
      <c r="C208" s="212">
        <f t="shared" si="92"/>
        <v>179.28690783981475</v>
      </c>
      <c r="D208" s="212">
        <f t="shared" si="93"/>
        <v>293.76702105831765</v>
      </c>
      <c r="E208" s="212">
        <f t="shared" si="94"/>
        <v>209.63571436312944</v>
      </c>
      <c r="F208" s="127">
        <f t="shared" si="54"/>
        <v>2</v>
      </c>
      <c r="G208" s="127">
        <f t="shared" si="55"/>
        <v>1</v>
      </c>
      <c r="H208" s="127">
        <f t="shared" si="56"/>
        <v>4</v>
      </c>
      <c r="I208" s="127">
        <f t="shared" si="57"/>
        <v>3</v>
      </c>
      <c r="J208" s="127">
        <f t="shared" si="58"/>
        <v>4</v>
      </c>
      <c r="K208" s="127">
        <f t="shared" si="59"/>
        <v>3</v>
      </c>
      <c r="L208" s="212">
        <f t="shared" si="60"/>
        <v>5</v>
      </c>
      <c r="M208" s="212">
        <f t="shared" si="61"/>
        <v>4</v>
      </c>
      <c r="N208" s="127">
        <f t="shared" si="95"/>
        <v>0.29279013706397211</v>
      </c>
      <c r="O208" s="127">
        <f t="shared" si="62"/>
        <v>0.45748458916245643</v>
      </c>
      <c r="P208" s="127">
        <f t="shared" si="96"/>
        <v>0.17869071256223237</v>
      </c>
      <c r="Q208" s="127">
        <f t="shared" si="63"/>
        <v>0.27920423837848801</v>
      </c>
      <c r="R208" s="212">
        <f t="shared" si="97"/>
        <v>0.25040312658398639</v>
      </c>
      <c r="S208" s="212">
        <f t="shared" si="98"/>
        <v>0.39125488528747859</v>
      </c>
      <c r="T208" s="146">
        <f t="shared" si="64"/>
        <v>0.98254767069669602</v>
      </c>
      <c r="U208" s="118">
        <f t="shared" si="65"/>
        <v>4.8333485016911641</v>
      </c>
      <c r="V208" s="172">
        <f t="shared" si="66"/>
        <v>0.96137245305215013</v>
      </c>
      <c r="W208" s="118">
        <f t="shared" si="67"/>
        <v>4.7098021024005838</v>
      </c>
      <c r="X208" s="118">
        <f t="shared" si="68"/>
        <v>4.750442219736013</v>
      </c>
      <c r="Y208" s="118">
        <f t="shared" si="69"/>
        <v>4.37203976020984</v>
      </c>
      <c r="Z208" s="118">
        <f t="shared" si="70"/>
        <v>4.7736642417683948</v>
      </c>
      <c r="AA208" s="119">
        <f t="shared" si="71"/>
        <v>4.5728785291620468</v>
      </c>
      <c r="AB208" s="172">
        <f t="shared" si="72"/>
        <v>0.98675549187699096</v>
      </c>
      <c r="AC208" s="118">
        <f t="shared" si="73"/>
        <v>4.8540476156412717</v>
      </c>
      <c r="AD208" s="172">
        <f t="shared" si="74"/>
        <v>0.97279022354337175</v>
      </c>
      <c r="AE208" s="118">
        <f t="shared" si="75"/>
        <v>4.7657382167478977</v>
      </c>
      <c r="AF208" s="118">
        <f t="shared" si="76"/>
        <v>4.626393211860834</v>
      </c>
      <c r="AG208" s="118">
        <f t="shared" si="77"/>
        <v>4.772796605930405</v>
      </c>
      <c r="AH208" s="118">
        <f t="shared" si="78"/>
        <v>4.821597737286929</v>
      </c>
      <c r="AI208" s="118">
        <f t="shared" si="79"/>
        <v>4.821597737286929</v>
      </c>
      <c r="AJ208" s="173">
        <f t="shared" si="80"/>
        <v>3.25</v>
      </c>
      <c r="AK208" s="173">
        <f t="shared" si="81"/>
        <v>3.5</v>
      </c>
      <c r="AL208" s="173">
        <f t="shared" si="82"/>
        <v>3.65</v>
      </c>
      <c r="AM208" s="127">
        <f t="shared" si="83"/>
        <v>5</v>
      </c>
      <c r="AN208" s="173">
        <f t="shared" si="84"/>
        <v>3.6599999999999997</v>
      </c>
      <c r="AO208" s="173">
        <f t="shared" si="85"/>
        <v>3.8000000000000003</v>
      </c>
      <c r="AP208" s="174">
        <f t="shared" si="86"/>
        <v>3.9499999999999997</v>
      </c>
      <c r="AQ208" s="173">
        <f t="shared" si="87"/>
        <v>4.0999999999999996</v>
      </c>
      <c r="AR208" s="173">
        <f t="shared" si="88"/>
        <v>4.2</v>
      </c>
      <c r="AS208" s="173">
        <f t="shared" si="89"/>
        <v>4.3</v>
      </c>
      <c r="AT208" s="93" t="e">
        <f t="shared" si="90"/>
        <v>#REF!</v>
      </c>
    </row>
    <row r="209" spans="1:46" ht="14.25" hidden="1" customHeight="1">
      <c r="A209" s="84"/>
      <c r="B209" s="127">
        <f t="shared" si="91"/>
        <v>5.0999999999999766</v>
      </c>
      <c r="C209" s="212">
        <f t="shared" si="92"/>
        <v>179.23727105419826</v>
      </c>
      <c r="D209" s="212">
        <f t="shared" si="93"/>
        <v>293.71327373338505</v>
      </c>
      <c r="E209" s="212">
        <f t="shared" si="94"/>
        <v>209.57204054225281</v>
      </c>
      <c r="F209" s="127">
        <f t="shared" si="54"/>
        <v>2</v>
      </c>
      <c r="G209" s="127">
        <f t="shared" si="55"/>
        <v>1</v>
      </c>
      <c r="H209" s="127">
        <f t="shared" si="56"/>
        <v>4</v>
      </c>
      <c r="I209" s="127">
        <f t="shared" si="57"/>
        <v>3</v>
      </c>
      <c r="J209" s="127">
        <f t="shared" si="58"/>
        <v>4</v>
      </c>
      <c r="K209" s="127">
        <f t="shared" si="59"/>
        <v>3</v>
      </c>
      <c r="L209" s="212">
        <f t="shared" si="60"/>
        <v>5</v>
      </c>
      <c r="M209" s="212">
        <f t="shared" si="61"/>
        <v>4</v>
      </c>
      <c r="N209" s="127">
        <f t="shared" si="95"/>
        <v>0.36465338230018235</v>
      </c>
      <c r="O209" s="127">
        <f t="shared" si="62"/>
        <v>0.569770909844035</v>
      </c>
      <c r="P209" s="127">
        <f t="shared" si="96"/>
        <v>0.22252816937207037</v>
      </c>
      <c r="Q209" s="127">
        <f t="shared" si="63"/>
        <v>0.34770026464385989</v>
      </c>
      <c r="R209" s="212">
        <f t="shared" si="97"/>
        <v>0.31187116828683331</v>
      </c>
      <c r="S209" s="212">
        <f t="shared" si="98"/>
        <v>0.48729870044817697</v>
      </c>
      <c r="T209" s="146">
        <f t="shared" si="64"/>
        <v>0.98255275539589071</v>
      </c>
      <c r="U209" s="118">
        <f t="shared" si="65"/>
        <v>4.8530245694513603</v>
      </c>
      <c r="V209" s="172">
        <f t="shared" si="66"/>
        <v>0.96138397329062242</v>
      </c>
      <c r="W209" s="118">
        <f t="shared" si="67"/>
        <v>4.7290862199754811</v>
      </c>
      <c r="X209" s="118">
        <f t="shared" si="68"/>
        <v>4.7698046215061325</v>
      </c>
      <c r="Y209" s="118">
        <f t="shared" si="69"/>
        <v>4.3900348165161125</v>
      </c>
      <c r="Z209" s="118">
        <f t="shared" si="70"/>
        <v>4.793101644561836</v>
      </c>
      <c r="AA209" s="119">
        <f t="shared" si="71"/>
        <v>4.5916148913718091</v>
      </c>
      <c r="AB209" s="172">
        <f t="shared" si="72"/>
        <v>0.98675972775842435</v>
      </c>
      <c r="AC209" s="118">
        <f t="shared" si="73"/>
        <v>4.8738036473443858</v>
      </c>
      <c r="AD209" s="172">
        <f t="shared" si="74"/>
        <v>0.97279916253025212</v>
      </c>
      <c r="AE209" s="118">
        <f t="shared" si="75"/>
        <v>4.7852379924527888</v>
      </c>
      <c r="AF209" s="118">
        <f t="shared" si="76"/>
        <v>4.6452841419086006</v>
      </c>
      <c r="AG209" s="118">
        <f t="shared" si="77"/>
        <v>4.7922420709542886</v>
      </c>
      <c r="AH209" s="118">
        <f t="shared" si="78"/>
        <v>4.8412280473028515</v>
      </c>
      <c r="AI209" s="118">
        <f t="shared" si="79"/>
        <v>4.8412280473028515</v>
      </c>
      <c r="AJ209" s="173">
        <f t="shared" si="80"/>
        <v>3.25</v>
      </c>
      <c r="AK209" s="173">
        <f t="shared" si="81"/>
        <v>3.5</v>
      </c>
      <c r="AL209" s="173">
        <f t="shared" si="82"/>
        <v>3.65</v>
      </c>
      <c r="AM209" s="127">
        <f t="shared" si="83"/>
        <v>5</v>
      </c>
      <c r="AN209" s="173">
        <f t="shared" si="84"/>
        <v>3.6599999999999997</v>
      </c>
      <c r="AO209" s="173">
        <f t="shared" si="85"/>
        <v>3.8000000000000003</v>
      </c>
      <c r="AP209" s="174">
        <f t="shared" si="86"/>
        <v>3.9499999999999997</v>
      </c>
      <c r="AQ209" s="173">
        <f t="shared" si="87"/>
        <v>4.0999999999999996</v>
      </c>
      <c r="AR209" s="173">
        <f t="shared" si="88"/>
        <v>4.2</v>
      </c>
      <c r="AS209" s="173">
        <f t="shared" si="89"/>
        <v>4.3</v>
      </c>
      <c r="AT209" s="93" t="e">
        <f t="shared" si="90"/>
        <v>#REF!</v>
      </c>
    </row>
    <row r="210" spans="1:46" ht="14.25" hidden="1" customHeight="1">
      <c r="A210" s="84"/>
      <c r="B210" s="127">
        <f t="shared" si="91"/>
        <v>5.1199999999999761</v>
      </c>
      <c r="C210" s="212">
        <f t="shared" si="92"/>
        <v>179.18802759499505</v>
      </c>
      <c r="D210" s="212">
        <f t="shared" si="93"/>
        <v>293.65995630347601</v>
      </c>
      <c r="E210" s="212">
        <f t="shared" si="94"/>
        <v>209.50886884629475</v>
      </c>
      <c r="F210" s="127">
        <f t="shared" si="54"/>
        <v>2</v>
      </c>
      <c r="G210" s="127">
        <f t="shared" si="55"/>
        <v>1</v>
      </c>
      <c r="H210" s="127">
        <f t="shared" si="56"/>
        <v>4</v>
      </c>
      <c r="I210" s="127">
        <f t="shared" si="57"/>
        <v>3</v>
      </c>
      <c r="J210" s="127">
        <f t="shared" si="58"/>
        <v>4</v>
      </c>
      <c r="K210" s="127">
        <f t="shared" si="59"/>
        <v>3</v>
      </c>
      <c r="L210" s="212">
        <f t="shared" si="60"/>
        <v>5</v>
      </c>
      <c r="M210" s="212">
        <f t="shared" si="61"/>
        <v>4</v>
      </c>
      <c r="N210" s="127">
        <f t="shared" si="95"/>
        <v>0.43599453070918764</v>
      </c>
      <c r="O210" s="127">
        <f t="shared" si="62"/>
        <v>0.68124145423310545</v>
      </c>
      <c r="P210" s="127">
        <f t="shared" si="96"/>
        <v>0.26603899620297011</v>
      </c>
      <c r="Q210" s="127">
        <f t="shared" si="63"/>
        <v>0.41568593156714068</v>
      </c>
      <c r="R210" s="212">
        <f t="shared" si="97"/>
        <v>0.37289590856080124</v>
      </c>
      <c r="S210" s="212">
        <f t="shared" si="98"/>
        <v>0.58264985712625184</v>
      </c>
      <c r="T210" s="146">
        <f t="shared" si="64"/>
        <v>0.98255779965780798</v>
      </c>
      <c r="U210" s="118">
        <f t="shared" si="65"/>
        <v>4.8727006400629778</v>
      </c>
      <c r="V210" s="172">
        <f t="shared" si="66"/>
        <v>0.96139540175473448</v>
      </c>
      <c r="W210" s="118">
        <f t="shared" si="67"/>
        <v>4.7483703450826811</v>
      </c>
      <c r="X210" s="118">
        <f t="shared" si="68"/>
        <v>4.7891670292662951</v>
      </c>
      <c r="Y210" s="118">
        <f t="shared" si="69"/>
        <v>4.4080298985123081</v>
      </c>
      <c r="Z210" s="118">
        <f t="shared" si="70"/>
        <v>4.8125390483864861</v>
      </c>
      <c r="AA210" s="119">
        <f t="shared" si="71"/>
        <v>4.6103512571371352</v>
      </c>
      <c r="AB210" s="172">
        <f t="shared" si="72"/>
        <v>0.98676393010144214</v>
      </c>
      <c r="AC210" s="118">
        <f t="shared" si="73"/>
        <v>4.8935596821590481</v>
      </c>
      <c r="AD210" s="172">
        <f t="shared" si="74"/>
        <v>0.97280803058723053</v>
      </c>
      <c r="AE210" s="118">
        <f t="shared" si="75"/>
        <v>4.8047377753915326</v>
      </c>
      <c r="AF210" s="118">
        <f t="shared" si="76"/>
        <v>4.6641750835388764</v>
      </c>
      <c r="AG210" s="118">
        <f t="shared" si="77"/>
        <v>4.8116875417694267</v>
      </c>
      <c r="AH210" s="118">
        <f t="shared" si="78"/>
        <v>4.8608583611796092</v>
      </c>
      <c r="AI210" s="118">
        <f t="shared" si="79"/>
        <v>4.8608583611796092</v>
      </c>
      <c r="AJ210" s="173">
        <f t="shared" si="80"/>
        <v>3.25</v>
      </c>
      <c r="AK210" s="173">
        <f t="shared" si="81"/>
        <v>3.5</v>
      </c>
      <c r="AL210" s="173">
        <f t="shared" si="82"/>
        <v>3.65</v>
      </c>
      <c r="AM210" s="127">
        <f t="shared" si="83"/>
        <v>5</v>
      </c>
      <c r="AN210" s="173">
        <f t="shared" si="84"/>
        <v>3.6599999999999997</v>
      </c>
      <c r="AO210" s="173">
        <f t="shared" si="85"/>
        <v>3.8000000000000003</v>
      </c>
      <c r="AP210" s="174">
        <f t="shared" si="86"/>
        <v>3.9499999999999997</v>
      </c>
      <c r="AQ210" s="173">
        <f t="shared" si="87"/>
        <v>4.0999999999999996</v>
      </c>
      <c r="AR210" s="173">
        <f t="shared" si="88"/>
        <v>4.2</v>
      </c>
      <c r="AS210" s="173">
        <f t="shared" si="89"/>
        <v>4.3</v>
      </c>
      <c r="AT210" s="93" t="e">
        <f t="shared" si="90"/>
        <v>#REF!</v>
      </c>
    </row>
    <row r="211" spans="1:46" ht="14.25" hidden="1" customHeight="1">
      <c r="A211" s="84"/>
      <c r="B211" s="127">
        <f t="shared" si="91"/>
        <v>5.1399999999999757</v>
      </c>
      <c r="C211" s="212">
        <f t="shared" si="92"/>
        <v>179.13917280086488</v>
      </c>
      <c r="D211" s="212">
        <f t="shared" si="93"/>
        <v>293.60706363057795</v>
      </c>
      <c r="E211" s="212">
        <f t="shared" si="94"/>
        <v>209.44619335028094</v>
      </c>
      <c r="F211" s="127">
        <f t="shared" si="54"/>
        <v>2</v>
      </c>
      <c r="G211" s="127">
        <f t="shared" si="55"/>
        <v>1</v>
      </c>
      <c r="H211" s="127">
        <f t="shared" si="56"/>
        <v>4</v>
      </c>
      <c r="I211" s="127">
        <f t="shared" si="57"/>
        <v>3</v>
      </c>
      <c r="J211" s="127">
        <f t="shared" si="58"/>
        <v>4</v>
      </c>
      <c r="K211" s="127">
        <f t="shared" si="59"/>
        <v>3</v>
      </c>
      <c r="L211" s="212">
        <f t="shared" si="60"/>
        <v>5</v>
      </c>
      <c r="M211" s="212">
        <f t="shared" si="61"/>
        <v>4</v>
      </c>
      <c r="N211" s="127">
        <f t="shared" si="95"/>
        <v>0.50681924486864682</v>
      </c>
      <c r="O211" s="127">
        <f t="shared" si="62"/>
        <v>0.79190507010726041</v>
      </c>
      <c r="P211" s="127">
        <f t="shared" si="96"/>
        <v>0.30922682568551413</v>
      </c>
      <c r="Q211" s="127">
        <f t="shared" si="63"/>
        <v>0.4831669151336157</v>
      </c>
      <c r="R211" s="212">
        <f t="shared" si="97"/>
        <v>0.43348212174707734</v>
      </c>
      <c r="S211" s="212">
        <f t="shared" si="98"/>
        <v>0.67731581522980822</v>
      </c>
      <c r="T211" s="146">
        <f t="shared" si="64"/>
        <v>0.98256280396339502</v>
      </c>
      <c r="U211" s="118">
        <f t="shared" si="65"/>
        <v>4.892376713494512</v>
      </c>
      <c r="V211" s="172">
        <f t="shared" si="66"/>
        <v>0.96140673953787792</v>
      </c>
      <c r="W211" s="118">
        <f t="shared" si="67"/>
        <v>4.7676544776378948</v>
      </c>
      <c r="X211" s="118">
        <f t="shared" si="68"/>
        <v>4.8085294429500056</v>
      </c>
      <c r="Y211" s="118">
        <f t="shared" si="69"/>
        <v>4.4260250059081381</v>
      </c>
      <c r="Z211" s="118">
        <f t="shared" si="70"/>
        <v>4.8319764532304195</v>
      </c>
      <c r="AA211" s="119">
        <f t="shared" si="71"/>
        <v>4.629087626416327</v>
      </c>
      <c r="AB211" s="172">
        <f t="shared" si="72"/>
        <v>0.98676809930337595</v>
      </c>
      <c r="AC211" s="118">
        <f t="shared" si="73"/>
        <v>4.9133157200513455</v>
      </c>
      <c r="AD211" s="172">
        <f t="shared" si="74"/>
        <v>0.97281682855643059</v>
      </c>
      <c r="AE211" s="118">
        <f t="shared" si="75"/>
        <v>4.8242375654844576</v>
      </c>
      <c r="AF211" s="118">
        <f t="shared" si="76"/>
        <v>4.6830660366222352</v>
      </c>
      <c r="AG211" s="118">
        <f t="shared" si="77"/>
        <v>4.831133018311105</v>
      </c>
      <c r="AH211" s="118">
        <f t="shared" si="78"/>
        <v>4.8804886788740616</v>
      </c>
      <c r="AI211" s="118">
        <f t="shared" si="79"/>
        <v>4.8804886788740616</v>
      </c>
      <c r="AJ211" s="173">
        <f t="shared" si="80"/>
        <v>3.25</v>
      </c>
      <c r="AK211" s="173">
        <f t="shared" si="81"/>
        <v>3.5</v>
      </c>
      <c r="AL211" s="173">
        <f t="shared" si="82"/>
        <v>3.65</v>
      </c>
      <c r="AM211" s="127">
        <f t="shared" si="83"/>
        <v>5</v>
      </c>
      <c r="AN211" s="173">
        <f t="shared" si="84"/>
        <v>3.6599999999999997</v>
      </c>
      <c r="AO211" s="173">
        <f t="shared" si="85"/>
        <v>3.8000000000000003</v>
      </c>
      <c r="AP211" s="174">
        <f t="shared" si="86"/>
        <v>3.9499999999999997</v>
      </c>
      <c r="AQ211" s="173">
        <f t="shared" si="87"/>
        <v>4.0999999999999996</v>
      </c>
      <c r="AR211" s="173">
        <f t="shared" si="88"/>
        <v>4.2</v>
      </c>
      <c r="AS211" s="173">
        <f t="shared" si="89"/>
        <v>4.3</v>
      </c>
      <c r="AT211" s="93" t="e">
        <f t="shared" si="90"/>
        <v>#REF!</v>
      </c>
    </row>
    <row r="212" spans="1:46" ht="14.25" hidden="1" customHeight="1">
      <c r="A212" s="84"/>
      <c r="B212" s="127">
        <f t="shared" si="91"/>
        <v>5.1599999999999753</v>
      </c>
      <c r="C212" s="212">
        <f t="shared" si="92"/>
        <v>179.09070208390105</v>
      </c>
      <c r="D212" s="212">
        <f t="shared" si="93"/>
        <v>293.55459065824357</v>
      </c>
      <c r="E212" s="212">
        <f t="shared" si="94"/>
        <v>209.38400822221547</v>
      </c>
      <c r="F212" s="127">
        <f t="shared" si="54"/>
        <v>2</v>
      </c>
      <c r="G212" s="127">
        <f t="shared" si="55"/>
        <v>1</v>
      </c>
      <c r="H212" s="127">
        <f t="shared" si="56"/>
        <v>4</v>
      </c>
      <c r="I212" s="127">
        <f t="shared" si="57"/>
        <v>3</v>
      </c>
      <c r="J212" s="127">
        <f t="shared" si="58"/>
        <v>4</v>
      </c>
      <c r="K212" s="127">
        <f t="shared" si="59"/>
        <v>3</v>
      </c>
      <c r="L212" s="212">
        <f t="shared" si="60"/>
        <v>5</v>
      </c>
      <c r="M212" s="212">
        <f t="shared" si="61"/>
        <v>4</v>
      </c>
      <c r="N212" s="127">
        <f t="shared" si="95"/>
        <v>0.57713310587267364</v>
      </c>
      <c r="O212" s="127">
        <f t="shared" si="62"/>
        <v>0.90177047792605247</v>
      </c>
      <c r="P212" s="127">
        <f t="shared" si="96"/>
        <v>0.35209523685129596</v>
      </c>
      <c r="Q212" s="127">
        <f t="shared" si="63"/>
        <v>0.55014880758014983</v>
      </c>
      <c r="R212" s="212">
        <f t="shared" si="97"/>
        <v>0.49363451394485808</v>
      </c>
      <c r="S212" s="212">
        <f t="shared" si="98"/>
        <v>0.77130392803884074</v>
      </c>
      <c r="T212" s="146">
        <f t="shared" si="64"/>
        <v>0.98256776878599528</v>
      </c>
      <c r="U212" s="118">
        <f t="shared" si="65"/>
        <v>4.9120527897149229</v>
      </c>
      <c r="V212" s="172">
        <f t="shared" si="66"/>
        <v>0.96141798771612852</v>
      </c>
      <c r="W212" s="118">
        <f t="shared" si="67"/>
        <v>4.7869386175580892</v>
      </c>
      <c r="X212" s="118">
        <f t="shared" si="68"/>
        <v>4.8278918624917546</v>
      </c>
      <c r="Y212" s="118">
        <f t="shared" si="69"/>
        <v>4.4440201384176827</v>
      </c>
      <c r="Z212" s="118">
        <f t="shared" si="70"/>
        <v>4.8514138590818954</v>
      </c>
      <c r="AA212" s="119">
        <f t="shared" si="71"/>
        <v>4.6478239991683354</v>
      </c>
      <c r="AB212" s="172">
        <f t="shared" si="72"/>
        <v>0.98677223575529727</v>
      </c>
      <c r="AC212" s="118">
        <f t="shared" si="73"/>
        <v>4.9330717609878576</v>
      </c>
      <c r="AD212" s="172">
        <f t="shared" si="74"/>
        <v>0.97282555726667941</v>
      </c>
      <c r="AE212" s="118">
        <f t="shared" si="75"/>
        <v>4.8437373626530631</v>
      </c>
      <c r="AF212" s="118">
        <f t="shared" si="76"/>
        <v>4.7019570010311744</v>
      </c>
      <c r="AG212" s="118">
        <f t="shared" si="77"/>
        <v>4.8505785005155753</v>
      </c>
      <c r="AH212" s="118">
        <f t="shared" si="78"/>
        <v>4.9001190003437083</v>
      </c>
      <c r="AI212" s="118">
        <f t="shared" si="79"/>
        <v>4.9001190003437083</v>
      </c>
      <c r="AJ212" s="173">
        <f t="shared" si="80"/>
        <v>3.25</v>
      </c>
      <c r="AK212" s="173">
        <f t="shared" si="81"/>
        <v>3.5</v>
      </c>
      <c r="AL212" s="173">
        <f t="shared" si="82"/>
        <v>3.65</v>
      </c>
      <c r="AM212" s="127">
        <f t="shared" si="83"/>
        <v>5</v>
      </c>
      <c r="AN212" s="173">
        <f t="shared" si="84"/>
        <v>3.6599999999999997</v>
      </c>
      <c r="AO212" s="173">
        <f t="shared" si="85"/>
        <v>3.8000000000000003</v>
      </c>
      <c r="AP212" s="174">
        <f t="shared" si="86"/>
        <v>3.9499999999999997</v>
      </c>
      <c r="AQ212" s="173">
        <f t="shared" si="87"/>
        <v>4.0999999999999996</v>
      </c>
      <c r="AR212" s="173">
        <f t="shared" si="88"/>
        <v>4.2</v>
      </c>
      <c r="AS212" s="173">
        <f t="shared" si="89"/>
        <v>4.3</v>
      </c>
      <c r="AT212" s="93" t="e">
        <f t="shared" si="90"/>
        <v>#REF!</v>
      </c>
    </row>
    <row r="213" spans="1:46" ht="14.25" hidden="1" customHeight="1">
      <c r="A213" s="84"/>
      <c r="B213" s="127">
        <f t="shared" si="91"/>
        <v>5.1799999999999748</v>
      </c>
      <c r="C213" s="212">
        <f t="shared" si="92"/>
        <v>184.23099082748092</v>
      </c>
      <c r="D213" s="212">
        <f t="shared" si="93"/>
        <v>312.52459772563151</v>
      </c>
      <c r="E213" s="212">
        <f t="shared" si="94"/>
        <v>217.67903197156525</v>
      </c>
      <c r="F213" s="127">
        <f t="shared" si="54"/>
        <v>2</v>
      </c>
      <c r="G213" s="127">
        <f t="shared" si="55"/>
        <v>1</v>
      </c>
      <c r="H213" s="127">
        <f t="shared" si="56"/>
        <v>4</v>
      </c>
      <c r="I213" s="127">
        <f t="shared" si="57"/>
        <v>3</v>
      </c>
      <c r="J213" s="127">
        <f t="shared" si="58"/>
        <v>4</v>
      </c>
      <c r="K213" s="127">
        <f t="shared" si="59"/>
        <v>3</v>
      </c>
      <c r="L213" s="212">
        <f t="shared" si="60"/>
        <v>5</v>
      </c>
      <c r="M213" s="212">
        <f t="shared" si="61"/>
        <v>4</v>
      </c>
      <c r="N213" s="127">
        <f t="shared" si="95"/>
        <v>0.62872221068694556</v>
      </c>
      <c r="O213" s="127">
        <f t="shared" si="62"/>
        <v>0.98237845419835235</v>
      </c>
      <c r="P213" s="127">
        <f t="shared" si="96"/>
        <v>0.37062719758074414</v>
      </c>
      <c r="Q213" s="127">
        <f t="shared" si="63"/>
        <v>0.57910499621991252</v>
      </c>
      <c r="R213" s="212">
        <f t="shared" si="97"/>
        <v>0.5321142545563633</v>
      </c>
      <c r="S213" s="212">
        <f t="shared" si="98"/>
        <v>0.83142852274431733</v>
      </c>
      <c r="T213" s="146">
        <f t="shared" si="64"/>
        <v>0.9820404684630234</v>
      </c>
      <c r="U213" s="118">
        <f t="shared" si="65"/>
        <v>4.9290575193095822</v>
      </c>
      <c r="V213" s="172">
        <f t="shared" si="66"/>
        <v>0.96022250274147347</v>
      </c>
      <c r="W213" s="118">
        <f t="shared" si="67"/>
        <v>4.8001907001047117</v>
      </c>
      <c r="X213" s="118">
        <f t="shared" si="68"/>
        <v>4.842095748017992</v>
      </c>
      <c r="Y213" s="118">
        <f t="shared" si="69"/>
        <v>4.4464531445682516</v>
      </c>
      <c r="Z213" s="118">
        <f t="shared" si="70"/>
        <v>4.8603236904266431</v>
      </c>
      <c r="AA213" s="119">
        <f t="shared" si="71"/>
        <v>4.6419335924513572</v>
      </c>
      <c r="AB213" s="172">
        <f t="shared" si="72"/>
        <v>0.98621931415667929</v>
      </c>
      <c r="AC213" s="118">
        <f t="shared" si="73"/>
        <v>4.9500319816151803</v>
      </c>
      <c r="AD213" s="172">
        <f t="shared" si="74"/>
        <v>0.97165746928991792</v>
      </c>
      <c r="AE213" s="118">
        <f t="shared" si="75"/>
        <v>4.8573545552790476</v>
      </c>
      <c r="AF213" s="118">
        <f t="shared" si="76"/>
        <v>4.7122021931984275</v>
      </c>
      <c r="AG213" s="118">
        <f t="shared" si="77"/>
        <v>4.8657010965992011</v>
      </c>
      <c r="AH213" s="118">
        <f t="shared" si="78"/>
        <v>4.9168673977327924</v>
      </c>
      <c r="AI213" s="118">
        <f t="shared" si="79"/>
        <v>4.9168673977327924</v>
      </c>
      <c r="AJ213" s="173">
        <f t="shared" si="80"/>
        <v>3.25</v>
      </c>
      <c r="AK213" s="173">
        <f t="shared" si="81"/>
        <v>3.5</v>
      </c>
      <c r="AL213" s="173">
        <f t="shared" si="82"/>
        <v>3.65</v>
      </c>
      <c r="AM213" s="127">
        <f t="shared" si="83"/>
        <v>5</v>
      </c>
      <c r="AN213" s="173">
        <f t="shared" si="84"/>
        <v>3.6599999999999997</v>
      </c>
      <c r="AO213" s="173">
        <f t="shared" si="85"/>
        <v>3.8000000000000003</v>
      </c>
      <c r="AP213" s="174">
        <f t="shared" si="86"/>
        <v>3.9499999999999997</v>
      </c>
      <c r="AQ213" s="173">
        <f t="shared" si="87"/>
        <v>4.0999999999999996</v>
      </c>
      <c r="AR213" s="173">
        <f t="shared" si="88"/>
        <v>4.2</v>
      </c>
      <c r="AS213" s="173">
        <f t="shared" si="89"/>
        <v>4.3</v>
      </c>
      <c r="AT213" s="93" t="e">
        <f t="shared" si="90"/>
        <v>#REF!</v>
      </c>
    </row>
    <row r="214" spans="1:46" ht="14.25" hidden="1" customHeight="1">
      <c r="A214" s="84"/>
      <c r="B214" s="127">
        <f t="shared" si="91"/>
        <v>5.1999999999999744</v>
      </c>
      <c r="C214" s="212">
        <f t="shared" si="92"/>
        <v>185.12618407059659</v>
      </c>
      <c r="D214" s="212">
        <f t="shared" si="93"/>
        <v>313.19831764809527</v>
      </c>
      <c r="E214" s="212">
        <f t="shared" si="94"/>
        <v>218.93686616006255</v>
      </c>
      <c r="F214" s="127">
        <f t="shared" si="54"/>
        <v>2</v>
      </c>
      <c r="G214" s="127">
        <f t="shared" si="55"/>
        <v>1</v>
      </c>
      <c r="H214" s="127">
        <f t="shared" si="56"/>
        <v>4</v>
      </c>
      <c r="I214" s="127">
        <f t="shared" si="57"/>
        <v>3</v>
      </c>
      <c r="J214" s="127">
        <f t="shared" si="58"/>
        <v>4</v>
      </c>
      <c r="K214" s="127">
        <f t="shared" si="59"/>
        <v>3</v>
      </c>
      <c r="L214" s="212">
        <f t="shared" si="60"/>
        <v>5</v>
      </c>
      <c r="M214" s="212">
        <f t="shared" si="61"/>
        <v>4</v>
      </c>
      <c r="N214" s="127">
        <f t="shared" si="95"/>
        <v>0.69252833600363251</v>
      </c>
      <c r="O214" s="127">
        <f t="shared" si="62"/>
        <v>1.0820755250056757</v>
      </c>
      <c r="P214" s="127">
        <f t="shared" si="96"/>
        <v>0.40934168857561271</v>
      </c>
      <c r="Q214" s="127">
        <f t="shared" si="63"/>
        <v>0.6395963883993947</v>
      </c>
      <c r="R214" s="212">
        <f t="shared" si="97"/>
        <v>0.58558035681109522</v>
      </c>
      <c r="S214" s="212">
        <f t="shared" si="98"/>
        <v>0.91496930751733607</v>
      </c>
      <c r="T214" s="146">
        <f t="shared" si="64"/>
        <v>0.98194847575387467</v>
      </c>
      <c r="U214" s="118">
        <f t="shared" si="65"/>
        <v>4.9482347590188995</v>
      </c>
      <c r="V214" s="172">
        <f t="shared" si="66"/>
        <v>0.9600137634292023</v>
      </c>
      <c r="W214" s="118">
        <f t="shared" si="67"/>
        <v>4.8183474792016794</v>
      </c>
      <c r="X214" s="118">
        <f t="shared" si="68"/>
        <v>4.8604954083076528</v>
      </c>
      <c r="Y214" s="118">
        <f t="shared" si="69"/>
        <v>4.4615465662613651</v>
      </c>
      <c r="Z214" s="118">
        <f t="shared" si="70"/>
        <v>4.8793140259702881</v>
      </c>
      <c r="AA214" s="119">
        <f t="shared" si="71"/>
        <v>4.6596212888990554</v>
      </c>
      <c r="AB214" s="172">
        <f t="shared" si="72"/>
        <v>0.98613526778529992</v>
      </c>
      <c r="AC214" s="118">
        <f t="shared" si="73"/>
        <v>4.9693328414236575</v>
      </c>
      <c r="AD214" s="172">
        <f t="shared" si="74"/>
        <v>0.97147968243928473</v>
      </c>
      <c r="AE214" s="118">
        <f t="shared" si="75"/>
        <v>4.8758953853500424</v>
      </c>
      <c r="AF214" s="118">
        <f t="shared" si="76"/>
        <v>4.7294812282328174</v>
      </c>
      <c r="AG214" s="118">
        <f t="shared" si="77"/>
        <v>4.8843406141163959</v>
      </c>
      <c r="AH214" s="118">
        <f t="shared" si="78"/>
        <v>4.9359604094109217</v>
      </c>
      <c r="AI214" s="118">
        <f t="shared" si="79"/>
        <v>4.9359604094109217</v>
      </c>
      <c r="AJ214" s="173">
        <f t="shared" si="80"/>
        <v>3.25</v>
      </c>
      <c r="AK214" s="173">
        <f t="shared" si="81"/>
        <v>3.5</v>
      </c>
      <c r="AL214" s="173">
        <f t="shared" si="82"/>
        <v>3.65</v>
      </c>
      <c r="AM214" s="127">
        <f t="shared" si="83"/>
        <v>5</v>
      </c>
      <c r="AN214" s="173">
        <f t="shared" si="84"/>
        <v>3.6599999999999997</v>
      </c>
      <c r="AO214" s="173">
        <f t="shared" si="85"/>
        <v>3.8000000000000003</v>
      </c>
      <c r="AP214" s="174">
        <f t="shared" si="86"/>
        <v>3.9499999999999997</v>
      </c>
      <c r="AQ214" s="173">
        <f t="shared" si="87"/>
        <v>4.0999999999999996</v>
      </c>
      <c r="AR214" s="173">
        <f t="shared" si="88"/>
        <v>4.2</v>
      </c>
      <c r="AS214" s="173">
        <f t="shared" si="89"/>
        <v>4.3</v>
      </c>
      <c r="AT214" s="93" t="e">
        <f t="shared" si="90"/>
        <v>#REF!</v>
      </c>
    </row>
    <row r="215" spans="1:46" ht="14.25" hidden="1" customHeight="1">
      <c r="A215" s="84"/>
      <c r="B215" s="127">
        <f t="shared" si="91"/>
        <v>5.219999999999974</v>
      </c>
      <c r="C215" s="212">
        <f t="shared" si="92"/>
        <v>186.00938953260521</v>
      </c>
      <c r="D215" s="212">
        <f t="shared" si="93"/>
        <v>313.8650727832013</v>
      </c>
      <c r="E215" s="212">
        <f t="shared" si="94"/>
        <v>220.17668001105253</v>
      </c>
      <c r="F215" s="127">
        <f t="shared" si="54"/>
        <v>2</v>
      </c>
      <c r="G215" s="127">
        <f t="shared" si="55"/>
        <v>1</v>
      </c>
      <c r="H215" s="127">
        <f t="shared" si="56"/>
        <v>4</v>
      </c>
      <c r="I215" s="127">
        <f t="shared" si="57"/>
        <v>3</v>
      </c>
      <c r="J215" s="127">
        <f t="shared" si="58"/>
        <v>4</v>
      </c>
      <c r="K215" s="127">
        <f t="shared" si="59"/>
        <v>3</v>
      </c>
      <c r="L215" s="212">
        <f t="shared" si="60"/>
        <v>5</v>
      </c>
      <c r="M215" s="212">
        <f t="shared" si="61"/>
        <v>4</v>
      </c>
      <c r="N215" s="127">
        <f t="shared" si="95"/>
        <v>0.75525925466501642</v>
      </c>
      <c r="O215" s="127">
        <f t="shared" si="62"/>
        <v>1.1800925854140878</v>
      </c>
      <c r="P215" s="127">
        <f t="shared" si="96"/>
        <v>0.44759778988256121</v>
      </c>
      <c r="Q215" s="127">
        <f t="shared" si="63"/>
        <v>0.69937154669150159</v>
      </c>
      <c r="R215" s="212">
        <f t="shared" si="97"/>
        <v>0.63805718612905771</v>
      </c>
      <c r="S215" s="212">
        <f t="shared" si="98"/>
        <v>0.99696435332665223</v>
      </c>
      <c r="T215" s="146">
        <f t="shared" si="64"/>
        <v>0.98185766771580985</v>
      </c>
      <c r="U215" s="118">
        <f t="shared" si="65"/>
        <v>4.9674143125077999</v>
      </c>
      <c r="V215" s="172">
        <f t="shared" si="66"/>
        <v>0.95980766112637039</v>
      </c>
      <c r="W215" s="118">
        <f t="shared" si="67"/>
        <v>4.8365091967222007</v>
      </c>
      <c r="X215" s="118">
        <f t="shared" si="68"/>
        <v>4.8788996930944464</v>
      </c>
      <c r="Y215" s="118">
        <f t="shared" si="69"/>
        <v>4.4766547474617493</v>
      </c>
      <c r="Z215" s="118">
        <f t="shared" si="70"/>
        <v>4.8983051283307688</v>
      </c>
      <c r="AA215" s="119">
        <f t="shared" si="71"/>
        <v>4.6773105759220686</v>
      </c>
      <c r="AB215" s="172">
        <f t="shared" si="72"/>
        <v>0.9860523730735703</v>
      </c>
      <c r="AC215" s="118">
        <f t="shared" si="73"/>
        <v>4.988636165853781</v>
      </c>
      <c r="AD215" s="172">
        <f t="shared" si="74"/>
        <v>0.97130427151660348</v>
      </c>
      <c r="AE215" s="118">
        <f t="shared" si="75"/>
        <v>4.8944410763430009</v>
      </c>
      <c r="AF215" s="118">
        <f t="shared" si="76"/>
        <v>4.7467685104302211</v>
      </c>
      <c r="AG215" s="118">
        <f t="shared" si="77"/>
        <v>4.902984255215098</v>
      </c>
      <c r="AH215" s="118">
        <f t="shared" si="78"/>
        <v>4.9550561701433899</v>
      </c>
      <c r="AI215" s="118">
        <f t="shared" si="79"/>
        <v>4.9550561701433899</v>
      </c>
      <c r="AJ215" s="173">
        <f t="shared" si="80"/>
        <v>3.25</v>
      </c>
      <c r="AK215" s="173">
        <f t="shared" si="81"/>
        <v>3.5</v>
      </c>
      <c r="AL215" s="173">
        <f t="shared" si="82"/>
        <v>3.65</v>
      </c>
      <c r="AM215" s="127">
        <f t="shared" si="83"/>
        <v>5</v>
      </c>
      <c r="AN215" s="173">
        <f t="shared" si="84"/>
        <v>3.6599999999999997</v>
      </c>
      <c r="AO215" s="173">
        <f t="shared" si="85"/>
        <v>3.8000000000000003</v>
      </c>
      <c r="AP215" s="174">
        <f t="shared" si="86"/>
        <v>3.9499999999999997</v>
      </c>
      <c r="AQ215" s="173">
        <f t="shared" si="87"/>
        <v>4.0999999999999996</v>
      </c>
      <c r="AR215" s="173">
        <f t="shared" si="88"/>
        <v>4.2</v>
      </c>
      <c r="AS215" s="173">
        <f t="shared" si="89"/>
        <v>4.3</v>
      </c>
      <c r="AT215" s="93" t="e">
        <f t="shared" si="90"/>
        <v>#REF!</v>
      </c>
    </row>
    <row r="216" spans="1:46" ht="14.25" hidden="1" customHeight="1">
      <c r="A216" s="84"/>
      <c r="B216" s="127">
        <f t="shared" si="91"/>
        <v>5.2399999999999736</v>
      </c>
      <c r="C216" s="212">
        <f t="shared" si="92"/>
        <v>186.88089620402732</v>
      </c>
      <c r="D216" s="212">
        <f t="shared" si="93"/>
        <v>314.52497069158403</v>
      </c>
      <c r="E216" s="212">
        <f t="shared" si="94"/>
        <v>221.39896964804845</v>
      </c>
      <c r="F216" s="127">
        <f t="shared" si="54"/>
        <v>2</v>
      </c>
      <c r="G216" s="127">
        <f t="shared" si="55"/>
        <v>1</v>
      </c>
      <c r="H216" s="127">
        <f t="shared" si="56"/>
        <v>4</v>
      </c>
      <c r="I216" s="127">
        <f t="shared" si="57"/>
        <v>3</v>
      </c>
      <c r="J216" s="127">
        <f t="shared" si="58"/>
        <v>4</v>
      </c>
      <c r="K216" s="127">
        <f t="shared" si="59"/>
        <v>3</v>
      </c>
      <c r="L216" s="212">
        <f t="shared" si="60"/>
        <v>5</v>
      </c>
      <c r="M216" s="212">
        <f t="shared" si="61"/>
        <v>4</v>
      </c>
      <c r="N216" s="127">
        <f t="shared" si="95"/>
        <v>0.8169468299129693</v>
      </c>
      <c r="O216" s="127">
        <f t="shared" si="62"/>
        <v>1.2764794217390147</v>
      </c>
      <c r="P216" s="127">
        <f t="shared" si="96"/>
        <v>0.48540424434179885</v>
      </c>
      <c r="Q216" s="127">
        <f t="shared" si="63"/>
        <v>0.75844413178406067</v>
      </c>
      <c r="R216" s="212">
        <f t="shared" si="97"/>
        <v>0.68957753492652951</v>
      </c>
      <c r="S216" s="212">
        <f t="shared" si="98"/>
        <v>1.0774648983227022</v>
      </c>
      <c r="T216" s="146">
        <f t="shared" si="64"/>
        <v>0.98176801648752465</v>
      </c>
      <c r="U216" s="118">
        <f t="shared" si="65"/>
        <v>4.9865961093434095</v>
      </c>
      <c r="V216" s="172">
        <f t="shared" si="66"/>
        <v>0.95960413454340843</v>
      </c>
      <c r="W216" s="118">
        <f t="shared" si="67"/>
        <v>4.8546757008204597</v>
      </c>
      <c r="X216" s="118">
        <f t="shared" si="68"/>
        <v>4.8973084622049825</v>
      </c>
      <c r="Y216" s="118">
        <f t="shared" si="69"/>
        <v>4.4917772425207634</v>
      </c>
      <c r="Z216" s="118">
        <f t="shared" si="70"/>
        <v>4.9172969860727074</v>
      </c>
      <c r="AA216" s="119">
        <f t="shared" si="71"/>
        <v>4.6950014302637024</v>
      </c>
      <c r="AB216" s="172">
        <f t="shared" si="72"/>
        <v>0.98597059904101336</v>
      </c>
      <c r="AC216" s="118">
        <f t="shared" si="73"/>
        <v>5</v>
      </c>
      <c r="AD216" s="172">
        <f t="shared" si="74"/>
        <v>0.97113117339470434</v>
      </c>
      <c r="AE216" s="118">
        <f t="shared" si="75"/>
        <v>4.9129914514507202</v>
      </c>
      <c r="AF216" s="118">
        <f t="shared" si="76"/>
        <v>4.7640637912641424</v>
      </c>
      <c r="AG216" s="118">
        <f t="shared" si="77"/>
        <v>4.9216318956320579</v>
      </c>
      <c r="AH216" s="118">
        <f t="shared" si="78"/>
        <v>4.9741545970880301</v>
      </c>
      <c r="AI216" s="118">
        <f t="shared" si="79"/>
        <v>4.9741545970880301</v>
      </c>
      <c r="AJ216" s="173">
        <f t="shared" si="80"/>
        <v>3.25</v>
      </c>
      <c r="AK216" s="173">
        <f t="shared" si="81"/>
        <v>3.5</v>
      </c>
      <c r="AL216" s="173">
        <f t="shared" si="82"/>
        <v>3.65</v>
      </c>
      <c r="AM216" s="127">
        <f t="shared" si="83"/>
        <v>5</v>
      </c>
      <c r="AN216" s="173">
        <f t="shared" si="84"/>
        <v>3.6599999999999997</v>
      </c>
      <c r="AO216" s="173">
        <f t="shared" si="85"/>
        <v>3.8000000000000003</v>
      </c>
      <c r="AP216" s="174">
        <f t="shared" si="86"/>
        <v>3.9499999999999997</v>
      </c>
      <c r="AQ216" s="173">
        <f t="shared" si="87"/>
        <v>4.0999999999999996</v>
      </c>
      <c r="AR216" s="173">
        <f t="shared" si="88"/>
        <v>4.2</v>
      </c>
      <c r="AS216" s="173">
        <f t="shared" si="89"/>
        <v>4.3</v>
      </c>
      <c r="AT216" s="93" t="e">
        <f t="shared" si="90"/>
        <v>#REF!</v>
      </c>
    </row>
    <row r="217" spans="1:46" ht="14.25" hidden="1" customHeight="1">
      <c r="A217" s="84"/>
      <c r="B217" s="127">
        <f t="shared" si="91"/>
        <v>5.2599999999999731</v>
      </c>
      <c r="C217" s="212">
        <f t="shared" si="92"/>
        <v>187.74098193552217</v>
      </c>
      <c r="D217" s="212">
        <f t="shared" si="93"/>
        <v>315.17811656123138</v>
      </c>
      <c r="E217" s="212">
        <f t="shared" si="94"/>
        <v>222.60420896581337</v>
      </c>
      <c r="F217" s="127">
        <f t="shared" si="54"/>
        <v>2</v>
      </c>
      <c r="G217" s="127">
        <f t="shared" si="55"/>
        <v>1</v>
      </c>
      <c r="H217" s="127">
        <f t="shared" si="56"/>
        <v>4</v>
      </c>
      <c r="I217" s="127">
        <f t="shared" si="57"/>
        <v>3</v>
      </c>
      <c r="J217" s="127">
        <f t="shared" si="58"/>
        <v>4</v>
      </c>
      <c r="K217" s="127">
        <f t="shared" si="59"/>
        <v>3</v>
      </c>
      <c r="L217" s="212">
        <f t="shared" si="60"/>
        <v>5</v>
      </c>
      <c r="M217" s="212">
        <f t="shared" si="61"/>
        <v>4</v>
      </c>
      <c r="N217" s="127">
        <f t="shared" si="95"/>
        <v>0.8776215202646962</v>
      </c>
      <c r="O217" s="127">
        <f t="shared" si="62"/>
        <v>1.3712836254135874</v>
      </c>
      <c r="P217" s="127">
        <f t="shared" si="96"/>
        <v>0.52276956211276149</v>
      </c>
      <c r="Q217" s="127">
        <f t="shared" si="63"/>
        <v>0.81682744080118952</v>
      </c>
      <c r="R217" s="212">
        <f t="shared" si="97"/>
        <v>0.74017255445310937</v>
      </c>
      <c r="S217" s="212">
        <f t="shared" si="98"/>
        <v>1.1565196163329834</v>
      </c>
      <c r="T217" s="146">
        <f t="shared" si="64"/>
        <v>0.98167949527159826</v>
      </c>
      <c r="U217" s="118">
        <f t="shared" si="65"/>
        <v>5</v>
      </c>
      <c r="V217" s="172">
        <f t="shared" si="66"/>
        <v>0.95940312472158196</v>
      </c>
      <c r="W217" s="118">
        <f t="shared" si="67"/>
        <v>4.8728468465858779</v>
      </c>
      <c r="X217" s="118">
        <f t="shared" si="68"/>
        <v>4.9157215818059257</v>
      </c>
      <c r="Y217" s="118">
        <f t="shared" si="69"/>
        <v>4.5069136258661002</v>
      </c>
      <c r="Z217" s="118">
        <f t="shared" si="70"/>
        <v>4.9362895880817854</v>
      </c>
      <c r="AA217" s="119">
        <f t="shared" si="71"/>
        <v>4.7126938293410658</v>
      </c>
      <c r="AB217" s="172">
        <f t="shared" si="72"/>
        <v>0.98588991608568632</v>
      </c>
      <c r="AC217" s="118">
        <f t="shared" si="73"/>
        <v>5</v>
      </c>
      <c r="AD217" s="172">
        <f t="shared" si="74"/>
        <v>0.97096032774669605</v>
      </c>
      <c r="AE217" s="118">
        <f t="shared" si="75"/>
        <v>4.931546343038554</v>
      </c>
      <c r="AF217" s="118">
        <f t="shared" si="76"/>
        <v>4.7813668333915507</v>
      </c>
      <c r="AG217" s="118">
        <f t="shared" si="77"/>
        <v>4.9402834166957614</v>
      </c>
      <c r="AH217" s="118">
        <f t="shared" si="78"/>
        <v>4.9932556111304987</v>
      </c>
      <c r="AI217" s="118">
        <f t="shared" si="79"/>
        <v>4.9932556111304987</v>
      </c>
      <c r="AJ217" s="173">
        <f t="shared" si="80"/>
        <v>3.25</v>
      </c>
      <c r="AK217" s="173">
        <f t="shared" si="81"/>
        <v>3.5</v>
      </c>
      <c r="AL217" s="173">
        <f t="shared" si="82"/>
        <v>3.65</v>
      </c>
      <c r="AM217" s="127">
        <f t="shared" si="83"/>
        <v>5</v>
      </c>
      <c r="AN217" s="173">
        <f t="shared" si="84"/>
        <v>3.6599999999999997</v>
      </c>
      <c r="AO217" s="173">
        <f t="shared" si="85"/>
        <v>3.8000000000000003</v>
      </c>
      <c r="AP217" s="174">
        <f t="shared" si="86"/>
        <v>3.9499999999999997</v>
      </c>
      <c r="AQ217" s="173">
        <f t="shared" si="87"/>
        <v>4.0999999999999996</v>
      </c>
      <c r="AR217" s="173">
        <f t="shared" si="88"/>
        <v>4.2</v>
      </c>
      <c r="AS217" s="173">
        <f t="shared" si="89"/>
        <v>4.3</v>
      </c>
      <c r="AT217" s="93" t="e">
        <f t="shared" si="90"/>
        <v>#REF!</v>
      </c>
    </row>
    <row r="218" spans="1:46" ht="14.25" hidden="1" customHeight="1">
      <c r="A218" s="84"/>
      <c r="B218" s="127">
        <f t="shared" si="91"/>
        <v>5.2799999999999727</v>
      </c>
      <c r="C218" s="212">
        <f t="shared" si="92"/>
        <v>188.58991404422576</v>
      </c>
      <c r="D218" s="212">
        <f t="shared" si="93"/>
        <v>315.82461327761939</v>
      </c>
      <c r="E218" s="212">
        <f t="shared" si="94"/>
        <v>223.79285103494723</v>
      </c>
      <c r="F218" s="127">
        <f t="shared" si="54"/>
        <v>2</v>
      </c>
      <c r="G218" s="127">
        <f t="shared" si="55"/>
        <v>1</v>
      </c>
      <c r="H218" s="127">
        <f t="shared" si="56"/>
        <v>4</v>
      </c>
      <c r="I218" s="127">
        <f t="shared" si="57"/>
        <v>3</v>
      </c>
      <c r="J218" s="127">
        <f t="shared" si="58"/>
        <v>4</v>
      </c>
      <c r="K218" s="127">
        <f t="shared" si="59"/>
        <v>3</v>
      </c>
      <c r="L218" s="212">
        <f t="shared" si="60"/>
        <v>5</v>
      </c>
      <c r="M218" s="212">
        <f t="shared" si="61"/>
        <v>4</v>
      </c>
      <c r="N218" s="127">
        <f t="shared" si="95"/>
        <v>0.93731246267076129</v>
      </c>
      <c r="O218" s="127">
        <f t="shared" si="62"/>
        <v>1.4645507229230643</v>
      </c>
      <c r="P218" s="127">
        <f t="shared" si="96"/>
        <v>0.55970202870881469</v>
      </c>
      <c r="Q218" s="127">
        <f t="shared" si="63"/>
        <v>0.874534419857523</v>
      </c>
      <c r="R218" s="212">
        <f t="shared" si="97"/>
        <v>0.78987186565694456</v>
      </c>
      <c r="S218" s="212">
        <f t="shared" si="98"/>
        <v>1.2341747900889757</v>
      </c>
      <c r="T218" s="146">
        <f t="shared" si="64"/>
        <v>0.98159207827669948</v>
      </c>
      <c r="U218" s="118">
        <f t="shared" si="65"/>
        <v>5</v>
      </c>
      <c r="V218" s="172">
        <f t="shared" si="66"/>
        <v>0.95920457490643785</v>
      </c>
      <c r="W218" s="118">
        <f t="shared" si="67"/>
        <v>4.8910224956308967</v>
      </c>
      <c r="X218" s="118">
        <f t="shared" si="68"/>
        <v>4.9341389240286437</v>
      </c>
      <c r="Y218" s="118">
        <f t="shared" si="69"/>
        <v>4.5220634908151354</v>
      </c>
      <c r="Z218" s="118">
        <f t="shared" si="70"/>
        <v>4.9552829235533302</v>
      </c>
      <c r="AA218" s="119">
        <f t="shared" si="71"/>
        <v>4.7303877512206958</v>
      </c>
      <c r="AB218" s="172">
        <f t="shared" si="72"/>
        <v>0.98581029589713798</v>
      </c>
      <c r="AC218" s="118">
        <f t="shared" si="73"/>
        <v>5</v>
      </c>
      <c r="AD218" s="172">
        <f t="shared" si="74"/>
        <v>0.97079167686914047</v>
      </c>
      <c r="AE218" s="118">
        <f t="shared" si="75"/>
        <v>4.9501055920227968</v>
      </c>
      <c r="AF218" s="118">
        <f t="shared" si="76"/>
        <v>4.7986774099922078</v>
      </c>
      <c r="AG218" s="118">
        <f t="shared" si="77"/>
        <v>4.9589387049960898</v>
      </c>
      <c r="AH218" s="118">
        <f t="shared" si="78"/>
        <v>5</v>
      </c>
      <c r="AI218" s="118">
        <f t="shared" si="79"/>
        <v>5</v>
      </c>
      <c r="AJ218" s="173">
        <f t="shared" si="80"/>
        <v>3.25</v>
      </c>
      <c r="AK218" s="173">
        <f t="shared" si="81"/>
        <v>3.5</v>
      </c>
      <c r="AL218" s="173">
        <f t="shared" si="82"/>
        <v>3.65</v>
      </c>
      <c r="AM218" s="127">
        <f t="shared" si="83"/>
        <v>5</v>
      </c>
      <c r="AN218" s="173">
        <f t="shared" si="84"/>
        <v>3.6599999999999997</v>
      </c>
      <c r="AO218" s="173">
        <f t="shared" si="85"/>
        <v>3.8000000000000003</v>
      </c>
      <c r="AP218" s="174">
        <f t="shared" si="86"/>
        <v>3.9499999999999997</v>
      </c>
      <c r="AQ218" s="173">
        <f t="shared" si="87"/>
        <v>4.0999999999999996</v>
      </c>
      <c r="AR218" s="173">
        <f t="shared" si="88"/>
        <v>4.2</v>
      </c>
      <c r="AS218" s="173">
        <f t="shared" si="89"/>
        <v>4.3</v>
      </c>
      <c r="AT218" s="93" t="e">
        <f t="shared" si="90"/>
        <v>#REF!</v>
      </c>
    </row>
    <row r="219" spans="1:46" ht="14.25" hidden="1" customHeight="1">
      <c r="A219" s="84"/>
      <c r="B219" s="127">
        <f t="shared" si="91"/>
        <v>5.2999999999999723</v>
      </c>
      <c r="C219" s="212">
        <f t="shared" si="92"/>
        <v>189.42794987757776</v>
      </c>
      <c r="D219" s="212">
        <f t="shared" si="93"/>
        <v>316.46456149119979</v>
      </c>
      <c r="E219" s="212">
        <f t="shared" si="94"/>
        <v>224.96532939284083</v>
      </c>
      <c r="F219" s="127">
        <f t="shared" si="54"/>
        <v>2</v>
      </c>
      <c r="G219" s="127">
        <f t="shared" si="55"/>
        <v>1</v>
      </c>
      <c r="H219" s="127">
        <f t="shared" si="56"/>
        <v>4</v>
      </c>
      <c r="I219" s="127">
        <f t="shared" si="57"/>
        <v>3</v>
      </c>
      <c r="J219" s="127">
        <f t="shared" si="58"/>
        <v>4</v>
      </c>
      <c r="K219" s="127">
        <f t="shared" si="59"/>
        <v>3</v>
      </c>
      <c r="L219" s="212">
        <f t="shared" si="60"/>
        <v>5</v>
      </c>
      <c r="M219" s="212">
        <f t="shared" si="61"/>
        <v>4</v>
      </c>
      <c r="N219" s="127">
        <f t="shared" si="95"/>
        <v>0.99604754950333796</v>
      </c>
      <c r="O219" s="127">
        <f t="shared" si="62"/>
        <v>1.5563242960989649</v>
      </c>
      <c r="P219" s="127">
        <f t="shared" si="96"/>
        <v>0.59620971268926493</v>
      </c>
      <c r="Q219" s="127">
        <f t="shared" si="63"/>
        <v>0.93157767607697606</v>
      </c>
      <c r="R219" s="212">
        <f t="shared" si="97"/>
        <v>0.83870366065841806</v>
      </c>
      <c r="S219" s="212">
        <f t="shared" si="98"/>
        <v>1.310474469778778</v>
      </c>
      <c r="T219" s="146">
        <f t="shared" si="64"/>
        <v>0.98150574066384588</v>
      </c>
      <c r="U219" s="118">
        <f t="shared" si="65"/>
        <v>5</v>
      </c>
      <c r="V219" s="172">
        <f t="shared" si="66"/>
        <v>0.95900843043013062</v>
      </c>
      <c r="W219" s="118">
        <f t="shared" si="67"/>
        <v>4.9092025157090298</v>
      </c>
      <c r="X219" s="118">
        <f t="shared" si="68"/>
        <v>4.9525603666213556</v>
      </c>
      <c r="Y219" s="118">
        <f t="shared" si="69"/>
        <v>4.5372264484751863</v>
      </c>
      <c r="Z219" s="118">
        <f t="shared" si="70"/>
        <v>4.9742769819814008</v>
      </c>
      <c r="AA219" s="119">
        <f t="shared" si="71"/>
        <v>4.7480831745952417</v>
      </c>
      <c r="AB219" s="172">
        <f t="shared" si="72"/>
        <v>0.98573171137641091</v>
      </c>
      <c r="AC219" s="118">
        <f t="shared" si="73"/>
        <v>5</v>
      </c>
      <c r="AD219" s="172">
        <f t="shared" si="74"/>
        <v>0.97062516551954725</v>
      </c>
      <c r="AE219" s="118">
        <f t="shared" si="75"/>
        <v>4.968669047301157</v>
      </c>
      <c r="AF219" s="118">
        <f t="shared" si="76"/>
        <v>4.815995304156373</v>
      </c>
      <c r="AG219" s="118">
        <f t="shared" si="77"/>
        <v>4.9775976520781722</v>
      </c>
      <c r="AH219" s="118">
        <f t="shared" si="78"/>
        <v>5</v>
      </c>
      <c r="AI219" s="118">
        <f t="shared" si="79"/>
        <v>5</v>
      </c>
      <c r="AJ219" s="173">
        <f t="shared" si="80"/>
        <v>3.25</v>
      </c>
      <c r="AK219" s="173">
        <f t="shared" si="81"/>
        <v>3.5</v>
      </c>
      <c r="AL219" s="173">
        <f t="shared" si="82"/>
        <v>3.65</v>
      </c>
      <c r="AM219" s="127">
        <f t="shared" si="83"/>
        <v>5</v>
      </c>
      <c r="AN219" s="173">
        <f t="shared" si="84"/>
        <v>3.6599999999999997</v>
      </c>
      <c r="AO219" s="173">
        <f t="shared" si="85"/>
        <v>3.8000000000000003</v>
      </c>
      <c r="AP219" s="174">
        <f t="shared" si="86"/>
        <v>3.9499999999999997</v>
      </c>
      <c r="AQ219" s="173">
        <f t="shared" si="87"/>
        <v>4.0999999999999996</v>
      </c>
      <c r="AR219" s="173">
        <f t="shared" si="88"/>
        <v>4.2</v>
      </c>
      <c r="AS219" s="173">
        <f t="shared" si="89"/>
        <v>4.3</v>
      </c>
      <c r="AT219" s="93" t="e">
        <f t="shared" si="90"/>
        <v>#REF!</v>
      </c>
    </row>
    <row r="220" spans="1:46" ht="14.25" hidden="1" customHeight="1">
      <c r="A220" s="84"/>
      <c r="B220" s="127">
        <f t="shared" si="91"/>
        <v>5.3199999999999719</v>
      </c>
      <c r="C220" s="212">
        <f t="shared" si="92"/>
        <v>190.25533733825273</v>
      </c>
      <c r="D220" s="212">
        <f t="shared" si="93"/>
        <v>317.09805968236407</v>
      </c>
      <c r="E220" s="212">
        <f t="shared" si="94"/>
        <v>226.12205923209032</v>
      </c>
      <c r="F220" s="127">
        <f t="shared" si="54"/>
        <v>2</v>
      </c>
      <c r="G220" s="127">
        <f t="shared" si="55"/>
        <v>1</v>
      </c>
      <c r="H220" s="127">
        <f t="shared" si="56"/>
        <v>4</v>
      </c>
      <c r="I220" s="127">
        <f t="shared" si="57"/>
        <v>3</v>
      </c>
      <c r="J220" s="127">
        <f t="shared" si="58"/>
        <v>4</v>
      </c>
      <c r="K220" s="127">
        <f t="shared" si="59"/>
        <v>3</v>
      </c>
      <c r="L220" s="212">
        <f t="shared" si="60"/>
        <v>5</v>
      </c>
      <c r="M220" s="212">
        <f t="shared" si="61"/>
        <v>4</v>
      </c>
      <c r="N220" s="127">
        <f t="shared" si="95"/>
        <v>1.0538534999223002</v>
      </c>
      <c r="O220" s="127">
        <f t="shared" si="62"/>
        <v>1.6466460936285938</v>
      </c>
      <c r="P220" s="127">
        <f t="shared" si="96"/>
        <v>0.63230047302609438</v>
      </c>
      <c r="Q220" s="127">
        <f t="shared" si="63"/>
        <v>0.98796948910327209</v>
      </c>
      <c r="R220" s="212">
        <f t="shared" si="97"/>
        <v>0.88669479578293708</v>
      </c>
      <c r="S220" s="212">
        <f t="shared" si="98"/>
        <v>1.3854606184108389</v>
      </c>
      <c r="T220" s="146">
        <f t="shared" si="64"/>
        <v>0.98142045849637083</v>
      </c>
      <c r="U220" s="118">
        <f t="shared" si="65"/>
        <v>5</v>
      </c>
      <c r="V220" s="172">
        <f t="shared" si="66"/>
        <v>0.95881463860186977</v>
      </c>
      <c r="W220" s="118">
        <f t="shared" si="67"/>
        <v>4.9273867803605267</v>
      </c>
      <c r="X220" s="118">
        <f t="shared" si="68"/>
        <v>4.9709857926263963</v>
      </c>
      <c r="Y220" s="118">
        <f t="shared" si="69"/>
        <v>4.552402126723111</v>
      </c>
      <c r="Z220" s="118">
        <f t="shared" si="70"/>
        <v>4.9932717531483215</v>
      </c>
      <c r="AA220" s="119">
        <f t="shared" si="71"/>
        <v>4.7657800787611544</v>
      </c>
      <c r="AB220" s="172">
        <f t="shared" si="72"/>
        <v>0.98565413656240131</v>
      </c>
      <c r="AC220" s="118">
        <f t="shared" si="73"/>
        <v>5</v>
      </c>
      <c r="AD220" s="172">
        <f t="shared" si="74"/>
        <v>0.97046074076678757</v>
      </c>
      <c r="AE220" s="118">
        <f t="shared" si="75"/>
        <v>4.9872365652301252</v>
      </c>
      <c r="AF220" s="118">
        <f t="shared" si="76"/>
        <v>4.8333203083166634</v>
      </c>
      <c r="AG220" s="118">
        <f t="shared" si="77"/>
        <v>4.9962601541583176</v>
      </c>
      <c r="AH220" s="118">
        <f t="shared" si="78"/>
        <v>5</v>
      </c>
      <c r="AI220" s="118">
        <f t="shared" si="79"/>
        <v>5</v>
      </c>
      <c r="AJ220" s="173">
        <f t="shared" si="80"/>
        <v>3.25</v>
      </c>
      <c r="AK220" s="173">
        <f t="shared" si="81"/>
        <v>3.5</v>
      </c>
      <c r="AL220" s="173">
        <f t="shared" si="82"/>
        <v>3.65</v>
      </c>
      <c r="AM220" s="127">
        <f t="shared" si="83"/>
        <v>5</v>
      </c>
      <c r="AN220" s="173">
        <f t="shared" si="84"/>
        <v>3.6599999999999997</v>
      </c>
      <c r="AO220" s="173">
        <f t="shared" si="85"/>
        <v>3.8000000000000003</v>
      </c>
      <c r="AP220" s="174">
        <f t="shared" si="86"/>
        <v>3.9499999999999997</v>
      </c>
      <c r="AQ220" s="173">
        <f t="shared" si="87"/>
        <v>4.0999999999999996</v>
      </c>
      <c r="AR220" s="173">
        <f t="shared" si="88"/>
        <v>4.2</v>
      </c>
      <c r="AS220" s="173">
        <f t="shared" si="89"/>
        <v>4.3</v>
      </c>
      <c r="AT220" s="93" t="e">
        <f t="shared" si="90"/>
        <v>#REF!</v>
      </c>
    </row>
    <row r="221" spans="1:46" ht="14.25" hidden="1" customHeight="1">
      <c r="A221" s="84"/>
      <c r="B221" s="127">
        <f t="shared" si="91"/>
        <v>5.3399999999999714</v>
      </c>
      <c r="C221" s="212">
        <f t="shared" si="92"/>
        <v>191.07231537345305</v>
      </c>
      <c r="D221" s="212">
        <f t="shared" si="93"/>
        <v>317.725204224001</v>
      </c>
      <c r="E221" s="212">
        <f t="shared" si="94"/>
        <v>227.26343849620736</v>
      </c>
      <c r="F221" s="127">
        <f t="shared" si="54"/>
        <v>2</v>
      </c>
      <c r="G221" s="127">
        <f t="shared" si="55"/>
        <v>1</v>
      </c>
      <c r="H221" s="127">
        <f t="shared" si="56"/>
        <v>4</v>
      </c>
      <c r="I221" s="127">
        <f t="shared" si="57"/>
        <v>3</v>
      </c>
      <c r="J221" s="127">
        <f t="shared" si="58"/>
        <v>4</v>
      </c>
      <c r="K221" s="127">
        <f t="shared" si="59"/>
        <v>3</v>
      </c>
      <c r="L221" s="212">
        <f t="shared" si="60"/>
        <v>5</v>
      </c>
      <c r="M221" s="212">
        <f t="shared" si="61"/>
        <v>4</v>
      </c>
      <c r="N221" s="127">
        <f t="shared" si="95"/>
        <v>1.110755926110474</v>
      </c>
      <c r="O221" s="127">
        <f t="shared" si="62"/>
        <v>1.7355561345476154</v>
      </c>
      <c r="P221" s="127">
        <f t="shared" si="96"/>
        <v>0.66798196616181504</v>
      </c>
      <c r="Q221" s="127">
        <f t="shared" si="63"/>
        <v>1.0437218221278357</v>
      </c>
      <c r="R221" s="212">
        <f t="shared" si="97"/>
        <v>0.93387087699218385</v>
      </c>
      <c r="S221" s="212">
        <f t="shared" si="98"/>
        <v>1.4591732453002868</v>
      </c>
      <c r="T221" s="146">
        <f t="shared" si="64"/>
        <v>0.98133620869328841</v>
      </c>
      <c r="U221" s="118">
        <f t="shared" si="65"/>
        <v>5</v>
      </c>
      <c r="V221" s="172">
        <f t="shared" si="66"/>
        <v>0.95862314860580888</v>
      </c>
      <c r="W221" s="118">
        <f t="shared" si="67"/>
        <v>4.9455751685832849</v>
      </c>
      <c r="X221" s="118">
        <f t="shared" si="68"/>
        <v>4.989415090080433</v>
      </c>
      <c r="Y221" s="118">
        <f t="shared" si="69"/>
        <v>4.5675901692574197</v>
      </c>
      <c r="Z221" s="118">
        <f t="shared" si="70"/>
        <v>5</v>
      </c>
      <c r="AA221" s="119">
        <f t="shared" si="71"/>
        <v>4.783478443597331</v>
      </c>
      <c r="AB221" s="172">
        <f t="shared" si="72"/>
        <v>0.98557754656396568</v>
      </c>
      <c r="AC221" s="118">
        <f t="shared" si="73"/>
        <v>5</v>
      </c>
      <c r="AD221" s="172">
        <f t="shared" si="74"/>
        <v>0.97029835185318958</v>
      </c>
      <c r="AE221" s="118">
        <f t="shared" si="75"/>
        <v>5</v>
      </c>
      <c r="AF221" s="118">
        <f t="shared" si="76"/>
        <v>4.8506522237202869</v>
      </c>
      <c r="AG221" s="118">
        <f t="shared" si="77"/>
        <v>5</v>
      </c>
      <c r="AH221" s="118">
        <f t="shared" si="78"/>
        <v>5</v>
      </c>
      <c r="AI221" s="118">
        <f t="shared" si="79"/>
        <v>5</v>
      </c>
      <c r="AJ221" s="173">
        <f t="shared" si="80"/>
        <v>3.25</v>
      </c>
      <c r="AK221" s="173">
        <f t="shared" si="81"/>
        <v>3.5</v>
      </c>
      <c r="AL221" s="173">
        <f t="shared" si="82"/>
        <v>3.65</v>
      </c>
      <c r="AM221" s="127">
        <f t="shared" si="83"/>
        <v>5</v>
      </c>
      <c r="AN221" s="173">
        <f t="shared" si="84"/>
        <v>3.6599999999999997</v>
      </c>
      <c r="AO221" s="173">
        <f t="shared" si="85"/>
        <v>3.8000000000000003</v>
      </c>
      <c r="AP221" s="174">
        <f t="shared" si="86"/>
        <v>3.9499999999999997</v>
      </c>
      <c r="AQ221" s="173">
        <f t="shared" si="87"/>
        <v>4.0999999999999996</v>
      </c>
      <c r="AR221" s="173">
        <f t="shared" si="88"/>
        <v>4.2</v>
      </c>
      <c r="AS221" s="173">
        <f t="shared" si="89"/>
        <v>4.3</v>
      </c>
      <c r="AT221" s="93" t="e">
        <f t="shared" si="90"/>
        <v>#REF!</v>
      </c>
    </row>
    <row r="222" spans="1:46" ht="14.25" hidden="1" customHeight="1">
      <c r="A222" s="84"/>
      <c r="B222" s="127">
        <f t="shared" si="91"/>
        <v>5.359999999999971</v>
      </c>
      <c r="C222" s="212">
        <f t="shared" si="92"/>
        <v>191.87911443150281</v>
      </c>
      <c r="D222" s="212">
        <f t="shared" si="93"/>
        <v>318.34608944175403</v>
      </c>
      <c r="E222" s="212">
        <f t="shared" si="94"/>
        <v>228.38984889136319</v>
      </c>
      <c r="F222" s="127">
        <f t="shared" si="54"/>
        <v>2</v>
      </c>
      <c r="G222" s="127">
        <f t="shared" si="55"/>
        <v>1</v>
      </c>
      <c r="H222" s="127">
        <f t="shared" si="56"/>
        <v>4</v>
      </c>
      <c r="I222" s="127">
        <f t="shared" si="57"/>
        <v>3</v>
      </c>
      <c r="J222" s="127">
        <f t="shared" si="58"/>
        <v>4</v>
      </c>
      <c r="K222" s="127">
        <f t="shared" si="59"/>
        <v>3</v>
      </c>
      <c r="L222" s="212">
        <f t="shared" si="60"/>
        <v>5</v>
      </c>
      <c r="M222" s="212">
        <f t="shared" si="61"/>
        <v>4</v>
      </c>
      <c r="N222" s="127">
        <f t="shared" si="95"/>
        <v>1.1667793948195946</v>
      </c>
      <c r="O222" s="127">
        <f t="shared" si="62"/>
        <v>1.8230928044056154</v>
      </c>
      <c r="P222" s="127">
        <f t="shared" si="96"/>
        <v>0.70326165277387742</v>
      </c>
      <c r="Q222" s="127">
        <f t="shared" si="63"/>
        <v>1.0988463324591831</v>
      </c>
      <c r="R222" s="212">
        <f t="shared" si="97"/>
        <v>0.98025633845662064</v>
      </c>
      <c r="S222" s="212">
        <f t="shared" si="98"/>
        <v>1.5316505288384694</v>
      </c>
      <c r="T222" s="146">
        <f t="shared" si="64"/>
        <v>0.98125296898577485</v>
      </c>
      <c r="U222" s="118">
        <f t="shared" si="65"/>
        <v>5</v>
      </c>
      <c r="V222" s="172">
        <f t="shared" si="66"/>
        <v>0.95843391140576195</v>
      </c>
      <c r="W222" s="118">
        <f t="shared" si="67"/>
        <v>4.9637675645268695</v>
      </c>
      <c r="X222" s="118">
        <f t="shared" si="68"/>
        <v>5</v>
      </c>
      <c r="Y222" s="118">
        <f t="shared" si="69"/>
        <v>4.5827902347167768</v>
      </c>
      <c r="Z222" s="118">
        <f t="shared" si="70"/>
        <v>5</v>
      </c>
      <c r="AA222" s="119">
        <f t="shared" si="71"/>
        <v>4.8011782495446633</v>
      </c>
      <c r="AB222" s="172">
        <f t="shared" si="72"/>
        <v>0.98550191749723304</v>
      </c>
      <c r="AC222" s="118">
        <f t="shared" si="73"/>
        <v>5</v>
      </c>
      <c r="AD222" s="172">
        <f t="shared" si="74"/>
        <v>0.97013795006721149</v>
      </c>
      <c r="AE222" s="118">
        <f t="shared" si="75"/>
        <v>5</v>
      </c>
      <c r="AF222" s="118">
        <f t="shared" si="76"/>
        <v>4.8679908599382191</v>
      </c>
      <c r="AG222" s="118">
        <f t="shared" si="77"/>
        <v>5</v>
      </c>
      <c r="AH222" s="118">
        <f t="shared" si="78"/>
        <v>5</v>
      </c>
      <c r="AI222" s="118">
        <f t="shared" si="79"/>
        <v>5</v>
      </c>
      <c r="AJ222" s="173">
        <f t="shared" si="80"/>
        <v>3.25</v>
      </c>
      <c r="AK222" s="173">
        <f t="shared" si="81"/>
        <v>3.5</v>
      </c>
      <c r="AL222" s="173">
        <f t="shared" si="82"/>
        <v>3.65</v>
      </c>
      <c r="AM222" s="127">
        <f t="shared" si="83"/>
        <v>5</v>
      </c>
      <c r="AN222" s="173">
        <f t="shared" si="84"/>
        <v>3.6599999999999997</v>
      </c>
      <c r="AO222" s="173">
        <f t="shared" si="85"/>
        <v>3.8000000000000003</v>
      </c>
      <c r="AP222" s="174">
        <f t="shared" si="86"/>
        <v>3.9499999999999997</v>
      </c>
      <c r="AQ222" s="173">
        <f t="shared" si="87"/>
        <v>4.0999999999999996</v>
      </c>
      <c r="AR222" s="173">
        <f t="shared" si="88"/>
        <v>4.2</v>
      </c>
      <c r="AS222" s="173">
        <f t="shared" si="89"/>
        <v>4.3</v>
      </c>
      <c r="AT222" s="93" t="e">
        <f t="shared" si="90"/>
        <v>#REF!</v>
      </c>
    </row>
    <row r="223" spans="1:46" ht="14.25" hidden="1" customHeight="1">
      <c r="A223" s="84"/>
      <c r="B223" s="127">
        <f t="shared" si="91"/>
        <v>5.3799999999999706</v>
      </c>
      <c r="C223" s="212">
        <f t="shared" si="92"/>
        <v>192.67595688839674</v>
      </c>
      <c r="D223" s="212">
        <f t="shared" si="93"/>
        <v>318.96080767208497</v>
      </c>
      <c r="E223" s="212">
        <f t="shared" si="94"/>
        <v>229.50165682194495</v>
      </c>
      <c r="F223" s="127">
        <f t="shared" si="54"/>
        <v>2</v>
      </c>
      <c r="G223" s="127">
        <f t="shared" si="55"/>
        <v>1</v>
      </c>
      <c r="H223" s="127">
        <f t="shared" si="56"/>
        <v>4</v>
      </c>
      <c r="I223" s="127">
        <f t="shared" si="57"/>
        <v>3</v>
      </c>
      <c r="J223" s="127">
        <f t="shared" si="58"/>
        <v>4</v>
      </c>
      <c r="K223" s="127">
        <f t="shared" si="59"/>
        <v>3</v>
      </c>
      <c r="L223" s="212">
        <f t="shared" si="60"/>
        <v>5</v>
      </c>
      <c r="M223" s="212">
        <f t="shared" si="61"/>
        <v>4</v>
      </c>
      <c r="N223" s="127">
        <f t="shared" si="95"/>
        <v>1.2219474846244909</v>
      </c>
      <c r="O223" s="127">
        <f t="shared" si="62"/>
        <v>1.9092929447257663</v>
      </c>
      <c r="P223" s="127">
        <f t="shared" si="96"/>
        <v>0.73814680426017321</v>
      </c>
      <c r="Q223" s="127">
        <f t="shared" si="63"/>
        <v>1.1533543816565204</v>
      </c>
      <c r="R223" s="212">
        <f t="shared" si="97"/>
        <v>1.0258745149280353</v>
      </c>
      <c r="S223" s="212">
        <f t="shared" si="98"/>
        <v>1.6029289295750553</v>
      </c>
      <c r="T223" s="146">
        <f t="shared" si="64"/>
        <v>0.981170717876514</v>
      </c>
      <c r="U223" s="118">
        <f t="shared" si="65"/>
        <v>5</v>
      </c>
      <c r="V223" s="172">
        <f t="shared" si="66"/>
        <v>0.95824687965619293</v>
      </c>
      <c r="W223" s="118">
        <f t="shared" si="67"/>
        <v>4.9819638572077052</v>
      </c>
      <c r="X223" s="118">
        <f t="shared" si="68"/>
        <v>5</v>
      </c>
      <c r="Y223" s="118">
        <f t="shared" si="69"/>
        <v>4.5980019958593443</v>
      </c>
      <c r="Z223" s="118">
        <f t="shared" si="70"/>
        <v>5</v>
      </c>
      <c r="AA223" s="119">
        <f t="shared" si="71"/>
        <v>4.8188794775864547</v>
      </c>
      <c r="AB223" s="172">
        <f t="shared" si="72"/>
        <v>0.9854272264276398</v>
      </c>
      <c r="AC223" s="118">
        <f t="shared" si="73"/>
        <v>5</v>
      </c>
      <c r="AD223" s="172">
        <f t="shared" si="74"/>
        <v>0.96997948862571182</v>
      </c>
      <c r="AE223" s="118">
        <f t="shared" si="75"/>
        <v>5</v>
      </c>
      <c r="AF223" s="118">
        <f t="shared" si="76"/>
        <v>4.8853360344082546</v>
      </c>
      <c r="AG223" s="118">
        <f t="shared" si="77"/>
        <v>5</v>
      </c>
      <c r="AH223" s="118">
        <f t="shared" si="78"/>
        <v>5</v>
      </c>
      <c r="AI223" s="118">
        <f t="shared" si="79"/>
        <v>5</v>
      </c>
      <c r="AJ223" s="173">
        <f t="shared" si="80"/>
        <v>3.25</v>
      </c>
      <c r="AK223" s="173">
        <f t="shared" si="81"/>
        <v>3.5</v>
      </c>
      <c r="AL223" s="173">
        <f t="shared" si="82"/>
        <v>3.65</v>
      </c>
      <c r="AM223" s="127">
        <f t="shared" si="83"/>
        <v>5</v>
      </c>
      <c r="AN223" s="173">
        <f t="shared" si="84"/>
        <v>3.6599999999999997</v>
      </c>
      <c r="AO223" s="173">
        <f t="shared" si="85"/>
        <v>3.8000000000000003</v>
      </c>
      <c r="AP223" s="174">
        <f t="shared" si="86"/>
        <v>3.9499999999999997</v>
      </c>
      <c r="AQ223" s="173">
        <f t="shared" si="87"/>
        <v>4.0999999999999996</v>
      </c>
      <c r="AR223" s="173">
        <f t="shared" si="88"/>
        <v>4.2</v>
      </c>
      <c r="AS223" s="173">
        <f t="shared" si="89"/>
        <v>4.3</v>
      </c>
      <c r="AT223" s="93" t="e">
        <f t="shared" si="90"/>
        <v>#REF!</v>
      </c>
    </row>
    <row r="224" spans="1:46" ht="14.25" hidden="1" customHeight="1">
      <c r="A224" s="84"/>
      <c r="B224" s="127">
        <f t="shared" si="91"/>
        <v>5.3999999999999702</v>
      </c>
      <c r="C224" s="212">
        <f t="shared" si="92"/>
        <v>193.46305744670866</v>
      </c>
      <c r="D224" s="212">
        <f t="shared" si="93"/>
        <v>319.56944931823995</v>
      </c>
      <c r="E224" s="212">
        <f t="shared" si="94"/>
        <v>230.5992142568646</v>
      </c>
      <c r="F224" s="127">
        <f t="shared" si="54"/>
        <v>2</v>
      </c>
      <c r="G224" s="127">
        <f t="shared" si="55"/>
        <v>1</v>
      </c>
      <c r="H224" s="127">
        <f t="shared" si="56"/>
        <v>4</v>
      </c>
      <c r="I224" s="127">
        <f t="shared" si="57"/>
        <v>3</v>
      </c>
      <c r="J224" s="127">
        <f t="shared" si="58"/>
        <v>4</v>
      </c>
      <c r="K224" s="127">
        <f t="shared" si="59"/>
        <v>3</v>
      </c>
      <c r="L224" s="212">
        <f t="shared" si="60"/>
        <v>5</v>
      </c>
      <c r="M224" s="212">
        <f t="shared" si="61"/>
        <v>4</v>
      </c>
      <c r="N224" s="127">
        <f t="shared" si="95"/>
        <v>1.2762828392439283</v>
      </c>
      <c r="O224" s="127">
        <f t="shared" si="62"/>
        <v>1.9941919363186373</v>
      </c>
      <c r="P224" s="127">
        <f t="shared" si="96"/>
        <v>0.77264450895933479</v>
      </c>
      <c r="Q224" s="127">
        <f t="shared" si="63"/>
        <v>1.2072570452489602</v>
      </c>
      <c r="R224" s="212">
        <f t="shared" si="97"/>
        <v>1.0707477084976509</v>
      </c>
      <c r="S224" s="212">
        <f t="shared" si="98"/>
        <v>1.6730432945275786</v>
      </c>
      <c r="T224" s="146">
        <f t="shared" si="64"/>
        <v>0.98108943460167797</v>
      </c>
      <c r="U224" s="118">
        <f t="shared" si="65"/>
        <v>5</v>
      </c>
      <c r="V224" s="172">
        <f t="shared" si="66"/>
        <v>0.95806200761897431</v>
      </c>
      <c r="W224" s="118">
        <f t="shared" si="67"/>
        <v>5</v>
      </c>
      <c r="X224" s="118">
        <f t="shared" si="68"/>
        <v>5</v>
      </c>
      <c r="Y224" s="118">
        <f t="shared" si="69"/>
        <v>4.6132251387979712</v>
      </c>
      <c r="Z224" s="118">
        <f t="shared" si="70"/>
        <v>5</v>
      </c>
      <c r="AA224" s="119">
        <f t="shared" si="71"/>
        <v>4.836582109229643</v>
      </c>
      <c r="AB224" s="172">
        <f t="shared" si="72"/>
        <v>0.98535345131625707</v>
      </c>
      <c r="AC224" s="118">
        <f t="shared" si="73"/>
        <v>5</v>
      </c>
      <c r="AD224" s="172">
        <f t="shared" si="74"/>
        <v>0.96982292256494285</v>
      </c>
      <c r="AE224" s="118">
        <f t="shared" si="75"/>
        <v>5</v>
      </c>
      <c r="AF224" s="118">
        <f t="shared" si="76"/>
        <v>4.9026875720091398</v>
      </c>
      <c r="AG224" s="118">
        <f t="shared" si="77"/>
        <v>5</v>
      </c>
      <c r="AH224" s="118">
        <f t="shared" si="78"/>
        <v>5</v>
      </c>
      <c r="AI224" s="118">
        <f t="shared" si="79"/>
        <v>5</v>
      </c>
      <c r="AJ224" s="173">
        <f t="shared" si="80"/>
        <v>3.25</v>
      </c>
      <c r="AK224" s="173">
        <f t="shared" si="81"/>
        <v>3.5</v>
      </c>
      <c r="AL224" s="173">
        <f t="shared" si="82"/>
        <v>3.65</v>
      </c>
      <c r="AM224" s="127">
        <f t="shared" si="83"/>
        <v>5</v>
      </c>
      <c r="AN224" s="173">
        <f t="shared" si="84"/>
        <v>3.6599999999999997</v>
      </c>
      <c r="AO224" s="173">
        <f t="shared" si="85"/>
        <v>3.8000000000000003</v>
      </c>
      <c r="AP224" s="174">
        <f t="shared" si="86"/>
        <v>3.9499999999999997</v>
      </c>
      <c r="AQ224" s="173">
        <f t="shared" si="87"/>
        <v>4.0999999999999996</v>
      </c>
      <c r="AR224" s="173">
        <f t="shared" si="88"/>
        <v>4.2</v>
      </c>
      <c r="AS224" s="173">
        <f t="shared" si="89"/>
        <v>4.3</v>
      </c>
      <c r="AT224" s="93" t="e">
        <f t="shared" si="90"/>
        <v>#REF!</v>
      </c>
    </row>
    <row r="225" spans="1:46" ht="14.25" hidden="1" customHeight="1">
      <c r="A225" s="84"/>
      <c r="B225" s="127">
        <f t="shared" si="91"/>
        <v>5.4199999999999697</v>
      </c>
      <c r="C225" s="212">
        <f t="shared" si="92"/>
        <v>194.24062350903756</v>
      </c>
      <c r="D225" s="212">
        <f t="shared" si="93"/>
        <v>320.17210290421161</v>
      </c>
      <c r="E225" s="212">
        <f t="shared" si="94"/>
        <v>231.68285953282324</v>
      </c>
      <c r="F225" s="127">
        <f t="shared" si="54"/>
        <v>2</v>
      </c>
      <c r="G225" s="127">
        <f t="shared" si="55"/>
        <v>1</v>
      </c>
      <c r="H225" s="127">
        <f t="shared" si="56"/>
        <v>4</v>
      </c>
      <c r="I225" s="127">
        <f t="shared" si="57"/>
        <v>3</v>
      </c>
      <c r="J225" s="127">
        <f t="shared" si="58"/>
        <v>4</v>
      </c>
      <c r="K225" s="127">
        <f t="shared" si="59"/>
        <v>3</v>
      </c>
      <c r="L225" s="212">
        <f t="shared" si="60"/>
        <v>5</v>
      </c>
      <c r="M225" s="212">
        <f t="shared" si="61"/>
        <v>4</v>
      </c>
      <c r="N225" s="127">
        <f t="shared" si="95"/>
        <v>1.3298072172518269</v>
      </c>
      <c r="O225" s="127">
        <f t="shared" si="62"/>
        <v>2.0778237769559795</v>
      </c>
      <c r="P225" s="127">
        <f t="shared" si="96"/>
        <v>0.80676167811875676</v>
      </c>
      <c r="Q225" s="127">
        <f t="shared" si="63"/>
        <v>1.2605651220605576</v>
      </c>
      <c r="R225" s="212">
        <f t="shared" si="97"/>
        <v>1.1148972502612717</v>
      </c>
      <c r="S225" s="212">
        <f t="shared" si="98"/>
        <v>1.7420269535332367</v>
      </c>
      <c r="T225" s="146">
        <f t="shared" si="64"/>
        <v>0.98100909909533407</v>
      </c>
      <c r="U225" s="118">
        <f t="shared" si="65"/>
        <v>5</v>
      </c>
      <c r="V225" s="172">
        <f t="shared" si="66"/>
        <v>0.95787925108546146</v>
      </c>
      <c r="W225" s="118">
        <f t="shared" si="67"/>
        <v>5</v>
      </c>
      <c r="X225" s="118">
        <f t="shared" si="68"/>
        <v>5</v>
      </c>
      <c r="Y225" s="118">
        <f t="shared" si="69"/>
        <v>4.6284593622867005</v>
      </c>
      <c r="Z225" s="118">
        <f t="shared" si="70"/>
        <v>5</v>
      </c>
      <c r="AA225" s="119">
        <f t="shared" si="71"/>
        <v>4.8542861264868167</v>
      </c>
      <c r="AB225" s="172">
        <f t="shared" si="72"/>
        <v>0.98528057097002542</v>
      </c>
      <c r="AC225" s="118">
        <f t="shared" si="73"/>
        <v>5</v>
      </c>
      <c r="AD225" s="172">
        <f t="shared" si="74"/>
        <v>0.96966820863948466</v>
      </c>
      <c r="AE225" s="118">
        <f t="shared" si="75"/>
        <v>5</v>
      </c>
      <c r="AF225" s="118">
        <f t="shared" si="76"/>
        <v>4.9200453046632733</v>
      </c>
      <c r="AG225" s="118">
        <f t="shared" si="77"/>
        <v>5</v>
      </c>
      <c r="AH225" s="118">
        <f t="shared" si="78"/>
        <v>5</v>
      </c>
      <c r="AI225" s="118">
        <f t="shared" si="79"/>
        <v>5</v>
      </c>
      <c r="AJ225" s="173">
        <f t="shared" si="80"/>
        <v>3.25</v>
      </c>
      <c r="AK225" s="173">
        <f t="shared" si="81"/>
        <v>3.5</v>
      </c>
      <c r="AL225" s="173">
        <f t="shared" si="82"/>
        <v>3.65</v>
      </c>
      <c r="AM225" s="127">
        <f t="shared" si="83"/>
        <v>5</v>
      </c>
      <c r="AN225" s="173">
        <f t="shared" si="84"/>
        <v>3.6599999999999997</v>
      </c>
      <c r="AO225" s="173">
        <f t="shared" si="85"/>
        <v>3.8000000000000003</v>
      </c>
      <c r="AP225" s="174">
        <f t="shared" si="86"/>
        <v>3.9499999999999997</v>
      </c>
      <c r="AQ225" s="173">
        <f t="shared" si="87"/>
        <v>4.0999999999999996</v>
      </c>
      <c r="AR225" s="173">
        <f t="shared" si="88"/>
        <v>4.2</v>
      </c>
      <c r="AS225" s="173">
        <f t="shared" si="89"/>
        <v>4.3</v>
      </c>
      <c r="AT225" s="93" t="e">
        <f t="shared" si="90"/>
        <v>#REF!</v>
      </c>
    </row>
    <row r="226" spans="1:46" ht="14.25" hidden="1" customHeight="1">
      <c r="A226" s="84"/>
      <c r="B226" s="127">
        <f t="shared" si="91"/>
        <v>5.4399999999999693</v>
      </c>
      <c r="C226" s="212">
        <f t="shared" si="92"/>
        <v>195.00885552796896</v>
      </c>
      <c r="D226" s="212">
        <f t="shared" si="93"/>
        <v>320.76885512678444</v>
      </c>
      <c r="E226" s="212">
        <f t="shared" si="94"/>
        <v>232.7529181000875</v>
      </c>
      <c r="F226" s="127">
        <f t="shared" si="54"/>
        <v>2</v>
      </c>
      <c r="G226" s="127">
        <f t="shared" si="55"/>
        <v>1</v>
      </c>
      <c r="H226" s="127">
        <f t="shared" si="56"/>
        <v>4</v>
      </c>
      <c r="I226" s="127">
        <f t="shared" si="57"/>
        <v>3</v>
      </c>
      <c r="J226" s="127">
        <f t="shared" si="58"/>
        <v>4</v>
      </c>
      <c r="K226" s="127">
        <f t="shared" si="59"/>
        <v>3</v>
      </c>
      <c r="L226" s="212">
        <f t="shared" si="60"/>
        <v>5</v>
      </c>
      <c r="M226" s="212">
        <f t="shared" si="61"/>
        <v>4</v>
      </c>
      <c r="N226" s="127">
        <f t="shared" si="95"/>
        <v>1.3825415384716688</v>
      </c>
      <c r="O226" s="127">
        <f t="shared" si="62"/>
        <v>2.1602211538619818</v>
      </c>
      <c r="P226" s="127">
        <f t="shared" si="96"/>
        <v>0.84050505162252953</v>
      </c>
      <c r="Q226" s="127">
        <f t="shared" si="63"/>
        <v>1.3132891431602021</v>
      </c>
      <c r="R226" s="212">
        <f t="shared" si="97"/>
        <v>1.1583435573568273</v>
      </c>
      <c r="S226" s="212">
        <f t="shared" si="98"/>
        <v>1.8099118083700423</v>
      </c>
      <c r="T226" s="146">
        <f t="shared" si="64"/>
        <v>0.98092969195608992</v>
      </c>
      <c r="U226" s="118">
        <f t="shared" si="65"/>
        <v>5</v>
      </c>
      <c r="V226" s="172">
        <f t="shared" si="66"/>
        <v>0.95769856730346858</v>
      </c>
      <c r="W226" s="118">
        <f t="shared" si="67"/>
        <v>5</v>
      </c>
      <c r="X226" s="118">
        <f t="shared" si="68"/>
        <v>5</v>
      </c>
      <c r="Y226" s="118">
        <f t="shared" si="69"/>
        <v>4.6437043770544877</v>
      </c>
      <c r="Z226" s="118">
        <f t="shared" si="70"/>
        <v>5</v>
      </c>
      <c r="AA226" s="119">
        <f t="shared" si="71"/>
        <v>4.871991511858961</v>
      </c>
      <c r="AB226" s="172">
        <f t="shared" si="72"/>
        <v>0.98520856499555332</v>
      </c>
      <c r="AC226" s="118">
        <f t="shared" si="73"/>
        <v>5</v>
      </c>
      <c r="AD226" s="172">
        <f t="shared" si="74"/>
        <v>0.96951530522841811</v>
      </c>
      <c r="AE226" s="118">
        <f t="shared" si="75"/>
        <v>5</v>
      </c>
      <c r="AF226" s="118">
        <f t="shared" si="76"/>
        <v>4.9374090709656908</v>
      </c>
      <c r="AG226" s="118">
        <f t="shared" si="77"/>
        <v>5</v>
      </c>
      <c r="AH226" s="118">
        <f t="shared" si="78"/>
        <v>5</v>
      </c>
      <c r="AI226" s="118">
        <f t="shared" si="79"/>
        <v>5</v>
      </c>
      <c r="AJ226" s="173">
        <f t="shared" si="80"/>
        <v>3.25</v>
      </c>
      <c r="AK226" s="173">
        <f t="shared" si="81"/>
        <v>3.5</v>
      </c>
      <c r="AL226" s="173">
        <f t="shared" si="82"/>
        <v>3.65</v>
      </c>
      <c r="AM226" s="127">
        <f t="shared" si="83"/>
        <v>5</v>
      </c>
      <c r="AN226" s="173">
        <f t="shared" si="84"/>
        <v>3.6599999999999997</v>
      </c>
      <c r="AO226" s="173">
        <f t="shared" si="85"/>
        <v>3.8000000000000003</v>
      </c>
      <c r="AP226" s="174">
        <f t="shared" si="86"/>
        <v>3.9499999999999997</v>
      </c>
      <c r="AQ226" s="173">
        <f t="shared" si="87"/>
        <v>4.0999999999999996</v>
      </c>
      <c r="AR226" s="173">
        <f t="shared" si="88"/>
        <v>4.2</v>
      </c>
      <c r="AS226" s="173">
        <f t="shared" si="89"/>
        <v>4.3</v>
      </c>
      <c r="AT226" s="93" t="e">
        <f t="shared" si="90"/>
        <v>#REF!</v>
      </c>
    </row>
    <row r="227" spans="1:46" ht="14.25" hidden="1" customHeight="1">
      <c r="A227" s="84"/>
      <c r="B227" s="127">
        <f t="shared" si="91"/>
        <v>5.4599999999999689</v>
      </c>
      <c r="C227" s="212">
        <f t="shared" si="92"/>
        <v>195.76794733434983</v>
      </c>
      <c r="D227" s="212">
        <f t="shared" si="93"/>
        <v>321.35979090574784</v>
      </c>
      <c r="E227" s="212">
        <f t="shared" si="94"/>
        <v>233.80970321576211</v>
      </c>
      <c r="F227" s="127">
        <f t="shared" si="54"/>
        <v>2</v>
      </c>
      <c r="G227" s="127">
        <f t="shared" si="55"/>
        <v>1</v>
      </c>
      <c r="H227" s="127">
        <f t="shared" si="56"/>
        <v>4</v>
      </c>
      <c r="I227" s="127">
        <f t="shared" si="57"/>
        <v>3</v>
      </c>
      <c r="J227" s="127">
        <f t="shared" si="58"/>
        <v>4</v>
      </c>
      <c r="K227" s="127">
        <f t="shared" si="59"/>
        <v>3</v>
      </c>
      <c r="L227" s="212">
        <f t="shared" si="60"/>
        <v>5</v>
      </c>
      <c r="M227" s="212">
        <f t="shared" si="61"/>
        <v>4</v>
      </c>
      <c r="N227" s="127">
        <f t="shared" si="95"/>
        <v>1.4345059273193308</v>
      </c>
      <c r="O227" s="127">
        <f t="shared" si="62"/>
        <v>2.241415511436454</v>
      </c>
      <c r="P227" s="127">
        <f t="shared" si="96"/>
        <v>0.87388120349078957</v>
      </c>
      <c r="Q227" s="127">
        <f t="shared" si="63"/>
        <v>1.3654393804543585</v>
      </c>
      <c r="R227" s="212">
        <f t="shared" si="97"/>
        <v>1.2011061857903744</v>
      </c>
      <c r="S227" s="212">
        <f t="shared" si="98"/>
        <v>1.876728415297459</v>
      </c>
      <c r="T227" s="146">
        <f t="shared" si="64"/>
        <v>0.98085119441580626</v>
      </c>
      <c r="U227" s="118">
        <f t="shared" si="65"/>
        <v>5</v>
      </c>
      <c r="V227" s="172">
        <f t="shared" si="66"/>
        <v>0.95751991490877064</v>
      </c>
      <c r="W227" s="118">
        <f t="shared" si="67"/>
        <v>5</v>
      </c>
      <c r="X227" s="118">
        <f t="shared" si="68"/>
        <v>5</v>
      </c>
      <c r="Y227" s="118">
        <f t="shared" si="69"/>
        <v>4.6589599051824173</v>
      </c>
      <c r="Z227" s="118">
        <f t="shared" si="70"/>
        <v>5</v>
      </c>
      <c r="AA227" s="119">
        <f t="shared" si="71"/>
        <v>4.8896982483189149</v>
      </c>
      <c r="AB227" s="172">
        <f t="shared" si="72"/>
        <v>0.98513741375616892</v>
      </c>
      <c r="AC227" s="118">
        <f t="shared" si="73"/>
        <v>5</v>
      </c>
      <c r="AD227" s="172">
        <f t="shared" si="74"/>
        <v>0.96936417224811067</v>
      </c>
      <c r="AE227" s="118">
        <f t="shared" si="75"/>
        <v>5</v>
      </c>
      <c r="AF227" s="118">
        <f t="shared" si="76"/>
        <v>4.9547787158372607</v>
      </c>
      <c r="AG227" s="118">
        <f t="shared" si="77"/>
        <v>5</v>
      </c>
      <c r="AH227" s="118">
        <f t="shared" si="78"/>
        <v>5</v>
      </c>
      <c r="AI227" s="118">
        <f t="shared" si="79"/>
        <v>5</v>
      </c>
      <c r="AJ227" s="173">
        <f t="shared" si="80"/>
        <v>3.25</v>
      </c>
      <c r="AK227" s="173">
        <f t="shared" si="81"/>
        <v>3.5</v>
      </c>
      <c r="AL227" s="173">
        <f t="shared" si="82"/>
        <v>3.65</v>
      </c>
      <c r="AM227" s="127">
        <f t="shared" si="83"/>
        <v>5</v>
      </c>
      <c r="AN227" s="173">
        <f t="shared" si="84"/>
        <v>3.6599999999999997</v>
      </c>
      <c r="AO227" s="173">
        <f t="shared" si="85"/>
        <v>3.8000000000000003</v>
      </c>
      <c r="AP227" s="174">
        <f t="shared" si="86"/>
        <v>3.9499999999999997</v>
      </c>
      <c r="AQ227" s="173">
        <f t="shared" si="87"/>
        <v>4.0999999999999996</v>
      </c>
      <c r="AR227" s="173">
        <f t="shared" si="88"/>
        <v>4.2</v>
      </c>
      <c r="AS227" s="173">
        <f t="shared" si="89"/>
        <v>4.3</v>
      </c>
      <c r="AT227" s="93" t="e">
        <f t="shared" si="90"/>
        <v>#REF!</v>
      </c>
    </row>
    <row r="228" spans="1:46" ht="14.25" hidden="1" customHeight="1">
      <c r="A228" s="84"/>
      <c r="B228" s="127">
        <f t="shared" si="91"/>
        <v>5.4799999999999685</v>
      </c>
      <c r="C228" s="212">
        <f t="shared" si="92"/>
        <v>196.51808644551318</v>
      </c>
      <c r="D228" s="212">
        <f t="shared" si="93"/>
        <v>321.94499343235407</v>
      </c>
      <c r="E228" s="212">
        <f t="shared" si="94"/>
        <v>234.85351658903991</v>
      </c>
      <c r="F228" s="127">
        <f t="shared" si="54"/>
        <v>2</v>
      </c>
      <c r="G228" s="127">
        <f t="shared" si="55"/>
        <v>1</v>
      </c>
      <c r="H228" s="127">
        <f t="shared" si="56"/>
        <v>4</v>
      </c>
      <c r="I228" s="127">
        <f t="shared" si="57"/>
        <v>3</v>
      </c>
      <c r="J228" s="127">
        <f t="shared" si="58"/>
        <v>4</v>
      </c>
      <c r="K228" s="127">
        <f t="shared" si="59"/>
        <v>3</v>
      </c>
      <c r="L228" s="212">
        <f t="shared" si="60"/>
        <v>5</v>
      </c>
      <c r="M228" s="212">
        <f t="shared" si="61"/>
        <v>4</v>
      </c>
      <c r="N228" s="127">
        <f t="shared" si="95"/>
        <v>1.4857197533349822</v>
      </c>
      <c r="O228" s="127">
        <f t="shared" si="62"/>
        <v>2.3214371145859092</v>
      </c>
      <c r="P228" s="127">
        <f t="shared" si="96"/>
        <v>0.90689654716136592</v>
      </c>
      <c r="Q228" s="127">
        <f t="shared" si="63"/>
        <v>1.417025854939634</v>
      </c>
      <c r="R228" s="212">
        <f t="shared" si="97"/>
        <v>1.2432038794232649</v>
      </c>
      <c r="S228" s="212">
        <f t="shared" si="98"/>
        <v>1.9425060615988505</v>
      </c>
      <c r="T228" s="146">
        <f t="shared" si="64"/>
        <v>0.98077358831021921</v>
      </c>
      <c r="U228" s="118">
        <f t="shared" si="65"/>
        <v>5</v>
      </c>
      <c r="V228" s="172">
        <f t="shared" si="66"/>
        <v>0.95734325386078944</v>
      </c>
      <c r="W228" s="118">
        <f t="shared" si="67"/>
        <v>5</v>
      </c>
      <c r="X228" s="118">
        <f t="shared" si="68"/>
        <v>5</v>
      </c>
      <c r="Y228" s="118">
        <f t="shared" si="69"/>
        <v>4.6742256795210331</v>
      </c>
      <c r="Z228" s="118">
        <f t="shared" si="70"/>
        <v>5</v>
      </c>
      <c r="AA228" s="119">
        <f t="shared" si="71"/>
        <v>4.9074063192954993</v>
      </c>
      <c r="AB228" s="172">
        <f t="shared" si="72"/>
        <v>0.98506709833194872</v>
      </c>
      <c r="AC228" s="118">
        <f t="shared" si="73"/>
        <v>5</v>
      </c>
      <c r="AD228" s="172">
        <f t="shared" si="74"/>
        <v>0.96921477107104859</v>
      </c>
      <c r="AE228" s="118">
        <f t="shared" si="75"/>
        <v>5</v>
      </c>
      <c r="AF228" s="118">
        <f t="shared" si="76"/>
        <v>4.972154090200207</v>
      </c>
      <c r="AG228" s="118">
        <f t="shared" si="77"/>
        <v>5</v>
      </c>
      <c r="AH228" s="118">
        <f t="shared" si="78"/>
        <v>5</v>
      </c>
      <c r="AI228" s="118">
        <f t="shared" si="79"/>
        <v>5</v>
      </c>
      <c r="AJ228" s="173">
        <f t="shared" si="80"/>
        <v>3.25</v>
      </c>
      <c r="AK228" s="173">
        <f t="shared" si="81"/>
        <v>3.5</v>
      </c>
      <c r="AL228" s="173">
        <f t="shared" si="82"/>
        <v>3.65</v>
      </c>
      <c r="AM228" s="127">
        <f t="shared" si="83"/>
        <v>5</v>
      </c>
      <c r="AN228" s="173">
        <f t="shared" si="84"/>
        <v>3.6599999999999997</v>
      </c>
      <c r="AO228" s="173">
        <f t="shared" si="85"/>
        <v>3.8000000000000003</v>
      </c>
      <c r="AP228" s="174">
        <f t="shared" si="86"/>
        <v>3.9499999999999997</v>
      </c>
      <c r="AQ228" s="173">
        <f t="shared" si="87"/>
        <v>4.0999999999999996</v>
      </c>
      <c r="AR228" s="173">
        <f t="shared" si="88"/>
        <v>4.2</v>
      </c>
      <c r="AS228" s="173">
        <f t="shared" si="89"/>
        <v>4.3</v>
      </c>
      <c r="AT228" s="93" t="e">
        <f t="shared" si="90"/>
        <v>#REF!</v>
      </c>
    </row>
    <row r="229" spans="1:46" ht="14.25" hidden="1" customHeight="1">
      <c r="A229" s="84"/>
      <c r="B229" s="127">
        <f t="shared" si="91"/>
        <v>5.499999999999968</v>
      </c>
      <c r="C229" s="212">
        <f t="shared" si="92"/>
        <v>197.2594543549454</v>
      </c>
      <c r="D229" s="212">
        <f t="shared" si="93"/>
        <v>322.52454421609775</v>
      </c>
      <c r="E229" s="212">
        <f t="shared" si="94"/>
        <v>235.8846489824638</v>
      </c>
      <c r="F229" s="127">
        <f t="shared" si="54"/>
        <v>2</v>
      </c>
      <c r="G229" s="127">
        <f t="shared" si="55"/>
        <v>1</v>
      </c>
      <c r="H229" s="127">
        <f t="shared" si="56"/>
        <v>4</v>
      </c>
      <c r="I229" s="127">
        <f t="shared" si="57"/>
        <v>3</v>
      </c>
      <c r="J229" s="127">
        <f t="shared" si="58"/>
        <v>4</v>
      </c>
      <c r="K229" s="127">
        <f t="shared" si="59"/>
        <v>3</v>
      </c>
      <c r="L229" s="212">
        <f t="shared" si="60"/>
        <v>5</v>
      </c>
      <c r="M229" s="212">
        <f t="shared" si="61"/>
        <v>4</v>
      </c>
      <c r="N229" s="127">
        <f t="shared" si="95"/>
        <v>1.5362016691226252</v>
      </c>
      <c r="O229" s="127">
        <f t="shared" si="62"/>
        <v>2.4003151080041016</v>
      </c>
      <c r="P229" s="127">
        <f t="shared" si="96"/>
        <v>0.93955734056397633</v>
      </c>
      <c r="Q229" s="127">
        <f t="shared" si="63"/>
        <v>1.4680583446312125</v>
      </c>
      <c r="R229" s="212">
        <f t="shared" si="97"/>
        <v>1.2846546154549181</v>
      </c>
      <c r="S229" s="212">
        <f t="shared" si="98"/>
        <v>2.0072728366483092</v>
      </c>
      <c r="T229" s="146">
        <f t="shared" si="64"/>
        <v>0.98069685605133239</v>
      </c>
      <c r="U229" s="118">
        <f t="shared" si="65"/>
        <v>5</v>
      </c>
      <c r="V229" s="172">
        <f t="shared" si="66"/>
        <v>0.9571685453821529</v>
      </c>
      <c r="W229" s="118">
        <f t="shared" si="67"/>
        <v>5</v>
      </c>
      <c r="X229" s="118">
        <f t="shared" si="68"/>
        <v>5</v>
      </c>
      <c r="Y229" s="118">
        <f t="shared" si="69"/>
        <v>4.6895014431446951</v>
      </c>
      <c r="Z229" s="118">
        <f t="shared" si="70"/>
        <v>5</v>
      </c>
      <c r="AA229" s="119">
        <f t="shared" si="71"/>
        <v>4.9251157086582813</v>
      </c>
      <c r="AB229" s="172">
        <f t="shared" si="72"/>
        <v>0.98499760048247131</v>
      </c>
      <c r="AC229" s="118">
        <f t="shared" si="73"/>
        <v>5</v>
      </c>
      <c r="AD229" s="172">
        <f t="shared" si="74"/>
        <v>0.96906706445020663</v>
      </c>
      <c r="AE229" s="118">
        <f t="shared" si="75"/>
        <v>5</v>
      </c>
      <c r="AF229" s="118">
        <f t="shared" si="76"/>
        <v>4.9895350506742506</v>
      </c>
      <c r="AG229" s="118">
        <f t="shared" si="77"/>
        <v>5</v>
      </c>
      <c r="AH229" s="118">
        <f t="shared" si="78"/>
        <v>5</v>
      </c>
      <c r="AI229" s="118">
        <f t="shared" si="79"/>
        <v>5</v>
      </c>
      <c r="AJ229" s="173">
        <f t="shared" si="80"/>
        <v>3.25</v>
      </c>
      <c r="AK229" s="173">
        <f t="shared" si="81"/>
        <v>3.5</v>
      </c>
      <c r="AL229" s="173">
        <f t="shared" si="82"/>
        <v>3.65</v>
      </c>
      <c r="AM229" s="127">
        <f t="shared" si="83"/>
        <v>5</v>
      </c>
      <c r="AN229" s="173">
        <f t="shared" si="84"/>
        <v>3.6599999999999997</v>
      </c>
      <c r="AO229" s="173">
        <f t="shared" si="85"/>
        <v>3.8000000000000003</v>
      </c>
      <c r="AP229" s="174">
        <f t="shared" si="86"/>
        <v>3.9499999999999997</v>
      </c>
      <c r="AQ229" s="173">
        <f t="shared" si="87"/>
        <v>4.0999999999999996</v>
      </c>
      <c r="AR229" s="173">
        <f t="shared" si="88"/>
        <v>4.2</v>
      </c>
      <c r="AS229" s="173">
        <f t="shared" si="89"/>
        <v>4.3</v>
      </c>
      <c r="AT229" s="93" t="e">
        <f t="shared" si="90"/>
        <v>#REF!</v>
      </c>
    </row>
    <row r="230" spans="1:46" ht="14.25" hidden="1" customHeight="1">
      <c r="A230" s="84"/>
      <c r="B230" s="127">
        <f t="shared" si="91"/>
        <v>5.5199999999999676</v>
      </c>
      <c r="C230" s="212">
        <f t="shared" si="92"/>
        <v>197.99222680475762</v>
      </c>
      <c r="D230" s="212">
        <f t="shared" si="93"/>
        <v>323.09852312988863</v>
      </c>
      <c r="E230" s="212">
        <f t="shared" si="94"/>
        <v>236.90338077283965</v>
      </c>
      <c r="F230" s="127">
        <f t="shared" si="54"/>
        <v>2</v>
      </c>
      <c r="G230" s="127">
        <f t="shared" si="55"/>
        <v>1</v>
      </c>
      <c r="H230" s="127">
        <f t="shared" si="56"/>
        <v>4</v>
      </c>
      <c r="I230" s="127">
        <f t="shared" si="57"/>
        <v>3</v>
      </c>
      <c r="J230" s="127">
        <f t="shared" si="58"/>
        <v>4</v>
      </c>
      <c r="K230" s="127">
        <f t="shared" si="59"/>
        <v>3</v>
      </c>
      <c r="L230" s="212">
        <f t="shared" si="60"/>
        <v>5</v>
      </c>
      <c r="M230" s="212">
        <f t="shared" si="61"/>
        <v>4</v>
      </c>
      <c r="N230" s="127">
        <f t="shared" si="95"/>
        <v>1.5859696458961468</v>
      </c>
      <c r="O230" s="127">
        <f t="shared" si="62"/>
        <v>2.478077571712729</v>
      </c>
      <c r="P230" s="127">
        <f t="shared" si="96"/>
        <v>0.97186969099668774</v>
      </c>
      <c r="Q230" s="127">
        <f t="shared" si="63"/>
        <v>1.5185463921823243</v>
      </c>
      <c r="R230" s="212">
        <f t="shared" si="97"/>
        <v>1.3254756467018365</v>
      </c>
      <c r="S230" s="212">
        <f t="shared" si="98"/>
        <v>2.071055697971619</v>
      </c>
      <c r="T230" s="146">
        <f t="shared" si="64"/>
        <v>0.98062098060144653</v>
      </c>
      <c r="U230" s="118">
        <f t="shared" si="65"/>
        <v>5</v>
      </c>
      <c r="V230" s="172">
        <f t="shared" si="66"/>
        <v>0.95699575190184094</v>
      </c>
      <c r="W230" s="118">
        <f t="shared" si="67"/>
        <v>5</v>
      </c>
      <c r="X230" s="118">
        <f t="shared" si="68"/>
        <v>5</v>
      </c>
      <c r="Y230" s="118">
        <f t="shared" si="69"/>
        <v>4.7047869488401677</v>
      </c>
      <c r="Z230" s="118">
        <f t="shared" si="70"/>
        <v>5</v>
      </c>
      <c r="AA230" s="119">
        <f t="shared" si="71"/>
        <v>4.9428264007029519</v>
      </c>
      <c r="AB230" s="172">
        <f t="shared" si="72"/>
        <v>0.984928902612072</v>
      </c>
      <c r="AC230" s="118">
        <f t="shared" si="73"/>
        <v>5</v>
      </c>
      <c r="AD230" s="172">
        <f t="shared" si="74"/>
        <v>0.96892101644849893</v>
      </c>
      <c r="AE230" s="118">
        <f t="shared" si="75"/>
        <v>5</v>
      </c>
      <c r="AF230" s="118">
        <f t="shared" si="76"/>
        <v>5</v>
      </c>
      <c r="AG230" s="118">
        <f t="shared" si="77"/>
        <v>5</v>
      </c>
      <c r="AH230" s="118">
        <f t="shared" si="78"/>
        <v>5</v>
      </c>
      <c r="AI230" s="118">
        <f t="shared" si="79"/>
        <v>5</v>
      </c>
      <c r="AJ230" s="173">
        <f t="shared" si="80"/>
        <v>3.25</v>
      </c>
      <c r="AK230" s="173">
        <f t="shared" si="81"/>
        <v>3.5</v>
      </c>
      <c r="AL230" s="173">
        <f t="shared" si="82"/>
        <v>3.65</v>
      </c>
      <c r="AM230" s="127">
        <f t="shared" si="83"/>
        <v>5</v>
      </c>
      <c r="AN230" s="173">
        <f t="shared" si="84"/>
        <v>3.6599999999999997</v>
      </c>
      <c r="AO230" s="173">
        <f t="shared" si="85"/>
        <v>3.8000000000000003</v>
      </c>
      <c r="AP230" s="174">
        <f t="shared" si="86"/>
        <v>3.9499999999999997</v>
      </c>
      <c r="AQ230" s="173">
        <f t="shared" si="87"/>
        <v>4.0999999999999996</v>
      </c>
      <c r="AR230" s="173">
        <f t="shared" si="88"/>
        <v>4.2</v>
      </c>
      <c r="AS230" s="173">
        <f t="shared" si="89"/>
        <v>4.3</v>
      </c>
      <c r="AT230" s="93" t="e">
        <f t="shared" si="90"/>
        <v>#REF!</v>
      </c>
    </row>
    <row r="231" spans="1:46" ht="14.25" hidden="1" customHeight="1">
      <c r="A231" s="84"/>
      <c r="B231" s="127">
        <f t="shared" si="91"/>
        <v>5.5399999999999672</v>
      </c>
      <c r="C231" s="212">
        <f t="shared" si="92"/>
        <v>198.71657404220616</v>
      </c>
      <c r="D231" s="212">
        <f t="shared" si="93"/>
        <v>323.66700845368149</v>
      </c>
      <c r="E231" s="212">
        <f t="shared" si="94"/>
        <v>237.90998247508671</v>
      </c>
      <c r="F231" s="127">
        <f t="shared" si="54"/>
        <v>2</v>
      </c>
      <c r="G231" s="127">
        <f t="shared" si="55"/>
        <v>1</v>
      </c>
      <c r="H231" s="127">
        <f t="shared" si="56"/>
        <v>4</v>
      </c>
      <c r="I231" s="127">
        <f t="shared" si="57"/>
        <v>3</v>
      </c>
      <c r="J231" s="127">
        <f t="shared" si="58"/>
        <v>4</v>
      </c>
      <c r="K231" s="127">
        <f t="shared" si="59"/>
        <v>3</v>
      </c>
      <c r="L231" s="212">
        <f t="shared" si="60"/>
        <v>5</v>
      </c>
      <c r="M231" s="212">
        <f t="shared" si="61"/>
        <v>4</v>
      </c>
      <c r="N231" s="127">
        <f t="shared" si="95"/>
        <v>1.6350410068130106</v>
      </c>
      <c r="O231" s="127">
        <f t="shared" si="62"/>
        <v>2.554751573145329</v>
      </c>
      <c r="P231" s="127">
        <f t="shared" si="96"/>
        <v>1.0038395598138241</v>
      </c>
      <c r="Q231" s="127">
        <f t="shared" si="63"/>
        <v>1.5684993122091</v>
      </c>
      <c r="R231" s="212">
        <f t="shared" si="97"/>
        <v>1.3656835409435779</v>
      </c>
      <c r="S231" s="212">
        <f t="shared" si="98"/>
        <v>2.1338805327243398</v>
      </c>
      <c r="T231" s="146">
        <f t="shared" si="64"/>
        <v>0.98054594544870954</v>
      </c>
      <c r="U231" s="118">
        <f t="shared" si="65"/>
        <v>5</v>
      </c>
      <c r="V231" s="172">
        <f t="shared" si="66"/>
        <v>0.95682483700166132</v>
      </c>
      <c r="W231" s="118">
        <f t="shared" si="67"/>
        <v>5</v>
      </c>
      <c r="X231" s="118">
        <f t="shared" si="68"/>
        <v>5</v>
      </c>
      <c r="Y231" s="118">
        <f t="shared" si="69"/>
        <v>4.720081958626885</v>
      </c>
      <c r="Z231" s="118">
        <f t="shared" si="70"/>
        <v>5</v>
      </c>
      <c r="AA231" s="119">
        <f t="shared" si="71"/>
        <v>4.9605383801372858</v>
      </c>
      <c r="AB231" s="172">
        <f t="shared" si="72"/>
        <v>0.98486098773739394</v>
      </c>
      <c r="AC231" s="118">
        <f t="shared" si="73"/>
        <v>5</v>
      </c>
      <c r="AD231" s="172">
        <f t="shared" si="74"/>
        <v>0.96877659237289371</v>
      </c>
      <c r="AE231" s="118">
        <f t="shared" si="75"/>
        <v>5</v>
      </c>
      <c r="AF231" s="118">
        <f t="shared" si="76"/>
        <v>5</v>
      </c>
      <c r="AG231" s="118">
        <f t="shared" si="77"/>
        <v>5</v>
      </c>
      <c r="AH231" s="118">
        <f t="shared" si="78"/>
        <v>5</v>
      </c>
      <c r="AI231" s="118">
        <f t="shared" si="79"/>
        <v>5</v>
      </c>
      <c r="AJ231" s="173">
        <f t="shared" si="80"/>
        <v>3.25</v>
      </c>
      <c r="AK231" s="173">
        <f t="shared" si="81"/>
        <v>3.5</v>
      </c>
      <c r="AL231" s="173">
        <f t="shared" si="82"/>
        <v>3.65</v>
      </c>
      <c r="AM231" s="127">
        <f t="shared" si="83"/>
        <v>5</v>
      </c>
      <c r="AN231" s="173">
        <f t="shared" si="84"/>
        <v>3.6599999999999997</v>
      </c>
      <c r="AO231" s="173">
        <f t="shared" si="85"/>
        <v>3.8000000000000003</v>
      </c>
      <c r="AP231" s="174">
        <f t="shared" si="86"/>
        <v>3.9499999999999997</v>
      </c>
      <c r="AQ231" s="173">
        <f t="shared" si="87"/>
        <v>4.0999999999999996</v>
      </c>
      <c r="AR231" s="173">
        <f t="shared" si="88"/>
        <v>4.2</v>
      </c>
      <c r="AS231" s="173">
        <f t="shared" si="89"/>
        <v>4.3</v>
      </c>
      <c r="AT231" s="93" t="e">
        <f t="shared" si="90"/>
        <v>#REF!</v>
      </c>
    </row>
    <row r="232" spans="1:46" ht="14.25" hidden="1" customHeight="1">
      <c r="A232" s="84"/>
      <c r="B232" s="127">
        <f t="shared" si="91"/>
        <v>5.5599999999999667</v>
      </c>
      <c r="C232" s="212">
        <f t="shared" si="92"/>
        <v>199.43266106140177</v>
      </c>
      <c r="D232" s="212">
        <f t="shared" si="93"/>
        <v>324.23007691663327</v>
      </c>
      <c r="E232" s="212">
        <f t="shared" si="94"/>
        <v>238.90471523200145</v>
      </c>
      <c r="F232" s="127">
        <f t="shared" si="54"/>
        <v>2</v>
      </c>
      <c r="G232" s="127">
        <f t="shared" si="55"/>
        <v>1</v>
      </c>
      <c r="H232" s="127">
        <f t="shared" si="56"/>
        <v>4</v>
      </c>
      <c r="I232" s="127">
        <f t="shared" si="57"/>
        <v>3</v>
      </c>
      <c r="J232" s="127">
        <f t="shared" si="58"/>
        <v>4</v>
      </c>
      <c r="K232" s="127">
        <f t="shared" si="59"/>
        <v>3</v>
      </c>
      <c r="L232" s="212">
        <f t="shared" si="60"/>
        <v>5</v>
      </c>
      <c r="M232" s="212">
        <f t="shared" si="61"/>
        <v>4</v>
      </c>
      <c r="N232" s="127">
        <f t="shared" si="95"/>
        <v>1.6834324582607954</v>
      </c>
      <c r="O232" s="127">
        <f t="shared" si="62"/>
        <v>2.6303632160324928</v>
      </c>
      <c r="P232" s="127">
        <f t="shared" si="96"/>
        <v>1.0354727669339927</v>
      </c>
      <c r="Q232" s="127">
        <f t="shared" si="63"/>
        <v>1.6179261983343636</v>
      </c>
      <c r="R232" s="212">
        <f t="shared" si="97"/>
        <v>1.40529421757983</v>
      </c>
      <c r="S232" s="212">
        <f t="shared" si="98"/>
        <v>2.1957722149684842</v>
      </c>
      <c r="T232" s="146">
        <f t="shared" si="64"/>
        <v>0.98047173458407788</v>
      </c>
      <c r="U232" s="118">
        <f t="shared" si="65"/>
        <v>5</v>
      </c>
      <c r="V232" s="172">
        <f t="shared" si="66"/>
        <v>0.95665576536581343</v>
      </c>
      <c r="W232" s="118">
        <f t="shared" si="67"/>
        <v>5</v>
      </c>
      <c r="X232" s="118">
        <f t="shared" si="68"/>
        <v>5</v>
      </c>
      <c r="Y232" s="118">
        <f t="shared" si="69"/>
        <v>4.7353862433065377</v>
      </c>
      <c r="Z232" s="118">
        <f t="shared" si="70"/>
        <v>5</v>
      </c>
      <c r="AA232" s="119">
        <f t="shared" si="71"/>
        <v>4.9782516320676438</v>
      </c>
      <c r="AB232" s="172">
        <f t="shared" si="72"/>
        <v>0.98479383945705146</v>
      </c>
      <c r="AC232" s="118">
        <f t="shared" si="73"/>
        <v>5</v>
      </c>
      <c r="AD232" s="172">
        <f t="shared" si="74"/>
        <v>0.96863375871281943</v>
      </c>
      <c r="AE232" s="118">
        <f t="shared" si="75"/>
        <v>5</v>
      </c>
      <c r="AF232" s="118">
        <f t="shared" si="76"/>
        <v>5</v>
      </c>
      <c r="AG232" s="118">
        <f t="shared" si="77"/>
        <v>5</v>
      </c>
      <c r="AH232" s="118">
        <f t="shared" si="78"/>
        <v>5</v>
      </c>
      <c r="AI232" s="118">
        <f t="shared" si="79"/>
        <v>5</v>
      </c>
      <c r="AJ232" s="173">
        <f t="shared" si="80"/>
        <v>3.25</v>
      </c>
      <c r="AK232" s="173">
        <f t="shared" si="81"/>
        <v>3.5</v>
      </c>
      <c r="AL232" s="173">
        <f t="shared" si="82"/>
        <v>3.65</v>
      </c>
      <c r="AM232" s="127">
        <f t="shared" si="83"/>
        <v>5</v>
      </c>
      <c r="AN232" s="173">
        <f t="shared" si="84"/>
        <v>3.6599999999999997</v>
      </c>
      <c r="AO232" s="173">
        <f t="shared" si="85"/>
        <v>3.8000000000000003</v>
      </c>
      <c r="AP232" s="174">
        <f t="shared" si="86"/>
        <v>3.9499999999999997</v>
      </c>
      <c r="AQ232" s="173">
        <f t="shared" si="87"/>
        <v>4.0999999999999996</v>
      </c>
      <c r="AR232" s="173">
        <f t="shared" si="88"/>
        <v>4.2</v>
      </c>
      <c r="AS232" s="173">
        <f t="shared" si="89"/>
        <v>4.3</v>
      </c>
      <c r="AT232" s="93" t="e">
        <f t="shared" si="90"/>
        <v>#REF!</v>
      </c>
    </row>
    <row r="233" spans="1:46" ht="14.25" hidden="1" customHeight="1">
      <c r="A233" s="84"/>
      <c r="B233" s="127">
        <f t="shared" si="91"/>
        <v>5.5799999999999663</v>
      </c>
      <c r="C233" s="212">
        <f t="shared" si="92"/>
        <v>200.1406478312505</v>
      </c>
      <c r="D233" s="212">
        <f t="shared" si="93"/>
        <v>324.78780373784241</v>
      </c>
      <c r="E233" s="212">
        <f t="shared" si="94"/>
        <v>239.88783127262923</v>
      </c>
      <c r="F233" s="127">
        <f t="shared" si="54"/>
        <v>2</v>
      </c>
      <c r="G233" s="127">
        <f t="shared" si="55"/>
        <v>1</v>
      </c>
      <c r="H233" s="127">
        <f t="shared" si="56"/>
        <v>4</v>
      </c>
      <c r="I233" s="127">
        <f t="shared" si="57"/>
        <v>3</v>
      </c>
      <c r="J233" s="127">
        <f t="shared" si="58"/>
        <v>4</v>
      </c>
      <c r="K233" s="127">
        <f t="shared" si="59"/>
        <v>3</v>
      </c>
      <c r="L233" s="212">
        <f t="shared" si="60"/>
        <v>4</v>
      </c>
      <c r="M233" s="212">
        <f t="shared" si="61"/>
        <v>3</v>
      </c>
      <c r="N233" s="127">
        <f t="shared" si="95"/>
        <v>1.7311601192474639</v>
      </c>
      <c r="O233" s="127">
        <f t="shared" si="62"/>
        <v>2.7049376863241621</v>
      </c>
      <c r="P233" s="127">
        <f t="shared" si="96"/>
        <v>1.0667749951764676</v>
      </c>
      <c r="Q233" s="127">
        <f t="shared" si="63"/>
        <v>1.6668359299632305</v>
      </c>
      <c r="R233" s="212">
        <f t="shared" si="97"/>
        <v>1.444322981819147</v>
      </c>
      <c r="S233" s="212">
        <f t="shared" si="98"/>
        <v>2.2567546590924175</v>
      </c>
      <c r="T233" s="146">
        <f t="shared" si="64"/>
        <v>0.98039833247958941</v>
      </c>
      <c r="U233" s="118">
        <f t="shared" si="65"/>
        <v>5</v>
      </c>
      <c r="V233" s="172">
        <f t="shared" si="66"/>
        <v>0.95648850273332597</v>
      </c>
      <c r="W233" s="118">
        <f t="shared" si="67"/>
        <v>5</v>
      </c>
      <c r="X233" s="118">
        <f t="shared" si="68"/>
        <v>5</v>
      </c>
      <c r="Y233" s="118">
        <f t="shared" si="69"/>
        <v>4.7506995820398696</v>
      </c>
      <c r="Z233" s="118">
        <f t="shared" si="70"/>
        <v>5</v>
      </c>
      <c r="AA233" s="119">
        <f t="shared" si="71"/>
        <v>4.9959661419860213</v>
      </c>
      <c r="AB233" s="172">
        <f t="shared" si="72"/>
        <v>0.980981916101758</v>
      </c>
      <c r="AC233" s="118">
        <f t="shared" si="73"/>
        <v>5</v>
      </c>
      <c r="AD233" s="172">
        <f t="shared" si="74"/>
        <v>0.95842660228727883</v>
      </c>
      <c r="AE233" s="118">
        <f t="shared" si="75"/>
        <v>5</v>
      </c>
      <c r="AF233" s="118">
        <f t="shared" si="76"/>
        <v>5</v>
      </c>
      <c r="AG233" s="118">
        <f t="shared" si="77"/>
        <v>5</v>
      </c>
      <c r="AH233" s="118">
        <f t="shared" si="78"/>
        <v>5</v>
      </c>
      <c r="AI233" s="118">
        <f t="shared" si="79"/>
        <v>5</v>
      </c>
      <c r="AJ233" s="173">
        <f t="shared" si="80"/>
        <v>3.25</v>
      </c>
      <c r="AK233" s="173">
        <f t="shared" si="81"/>
        <v>3.5</v>
      </c>
      <c r="AL233" s="173">
        <f t="shared" si="82"/>
        <v>3.65</v>
      </c>
      <c r="AM233" s="127">
        <f t="shared" si="83"/>
        <v>5</v>
      </c>
      <c r="AN233" s="173">
        <f t="shared" si="84"/>
        <v>3.6599999999999997</v>
      </c>
      <c r="AO233" s="173">
        <f t="shared" si="85"/>
        <v>3.8000000000000003</v>
      </c>
      <c r="AP233" s="174">
        <f t="shared" si="86"/>
        <v>3.9499999999999997</v>
      </c>
      <c r="AQ233" s="173">
        <f t="shared" si="87"/>
        <v>4.0999999999999996</v>
      </c>
      <c r="AR233" s="173">
        <f t="shared" si="88"/>
        <v>4.2</v>
      </c>
      <c r="AS233" s="173">
        <f t="shared" si="89"/>
        <v>4.3</v>
      </c>
      <c r="AT233" s="93" t="e">
        <f t="shared" si="90"/>
        <v>#REF!</v>
      </c>
    </row>
    <row r="234" spans="1:46" ht="14.25" hidden="1" customHeight="1">
      <c r="A234" s="84"/>
      <c r="B234" s="127">
        <f t="shared" si="91"/>
        <v>5.5999999999999659</v>
      </c>
      <c r="C234" s="212">
        <f t="shared" si="92"/>
        <v>200.84068951058453</v>
      </c>
      <c r="D234" s="212">
        <f t="shared" si="93"/>
        <v>325.34026266573352</v>
      </c>
      <c r="E234" s="212">
        <f t="shared" si="94"/>
        <v>240.85957434168986</v>
      </c>
      <c r="F234" s="127">
        <f t="shared" si="54"/>
        <v>2</v>
      </c>
      <c r="G234" s="127">
        <f t="shared" si="55"/>
        <v>1</v>
      </c>
      <c r="H234" s="127">
        <f t="shared" si="56"/>
        <v>4</v>
      </c>
      <c r="I234" s="127">
        <f t="shared" si="57"/>
        <v>3</v>
      </c>
      <c r="J234" s="127">
        <f t="shared" si="58"/>
        <v>4</v>
      </c>
      <c r="K234" s="127">
        <f t="shared" si="59"/>
        <v>3</v>
      </c>
      <c r="L234" s="212">
        <f t="shared" si="60"/>
        <v>4</v>
      </c>
      <c r="M234" s="212">
        <f t="shared" si="61"/>
        <v>3</v>
      </c>
      <c r="N234" s="127">
        <f t="shared" si="95"/>
        <v>1.7782395490333007</v>
      </c>
      <c r="O234" s="127">
        <f t="shared" si="62"/>
        <v>2.7784992953645316</v>
      </c>
      <c r="P234" s="127">
        <f t="shared" si="96"/>
        <v>1.0977517944336961</v>
      </c>
      <c r="Q234" s="127">
        <f t="shared" si="63"/>
        <v>1.7152371788026497</v>
      </c>
      <c r="R234" s="212">
        <f t="shared" si="97"/>
        <v>1.4827845565988858</v>
      </c>
      <c r="S234" s="212">
        <f t="shared" si="98"/>
        <v>2.316850869685759</v>
      </c>
      <c r="T234" s="146">
        <f t="shared" si="64"/>
        <v>0.98032572406785723</v>
      </c>
      <c r="U234" s="118">
        <f t="shared" si="65"/>
        <v>5</v>
      </c>
      <c r="V234" s="172">
        <f t="shared" si="66"/>
        <v>0.95632301585316593</v>
      </c>
      <c r="W234" s="118">
        <f t="shared" si="67"/>
        <v>5</v>
      </c>
      <c r="X234" s="118">
        <f t="shared" si="68"/>
        <v>5</v>
      </c>
      <c r="Y234" s="118">
        <f t="shared" si="69"/>
        <v>4.7660217619487071</v>
      </c>
      <c r="Z234" s="118">
        <f t="shared" si="70"/>
        <v>5</v>
      </c>
      <c r="AA234" s="119">
        <f t="shared" si="71"/>
        <v>5</v>
      </c>
      <c r="AB234" s="172">
        <f t="shared" si="72"/>
        <v>0.98090046299491018</v>
      </c>
      <c r="AC234" s="118">
        <f t="shared" si="73"/>
        <v>5</v>
      </c>
      <c r="AD234" s="172">
        <f t="shared" si="74"/>
        <v>0.95824413190860613</v>
      </c>
      <c r="AE234" s="118">
        <f t="shared" si="75"/>
        <v>5</v>
      </c>
      <c r="AF234" s="118">
        <f t="shared" si="76"/>
        <v>5</v>
      </c>
      <c r="AG234" s="118">
        <f t="shared" si="77"/>
        <v>5</v>
      </c>
      <c r="AH234" s="118">
        <f t="shared" si="78"/>
        <v>5</v>
      </c>
      <c r="AI234" s="118">
        <f t="shared" si="79"/>
        <v>5</v>
      </c>
      <c r="AJ234" s="173">
        <f t="shared" si="80"/>
        <v>3.25</v>
      </c>
      <c r="AK234" s="173">
        <f t="shared" si="81"/>
        <v>3.5</v>
      </c>
      <c r="AL234" s="173">
        <f t="shared" si="82"/>
        <v>3.65</v>
      </c>
      <c r="AM234" s="127">
        <f t="shared" si="83"/>
        <v>5</v>
      </c>
      <c r="AN234" s="173">
        <f t="shared" si="84"/>
        <v>3.6599999999999997</v>
      </c>
      <c r="AO234" s="173">
        <f t="shared" si="85"/>
        <v>3.8000000000000003</v>
      </c>
      <c r="AP234" s="174">
        <f t="shared" si="86"/>
        <v>3.9499999999999997</v>
      </c>
      <c r="AQ234" s="173">
        <f t="shared" si="87"/>
        <v>4.0999999999999996</v>
      </c>
      <c r="AR234" s="173">
        <f t="shared" si="88"/>
        <v>4.2</v>
      </c>
      <c r="AS234" s="173">
        <f t="shared" si="89"/>
        <v>4.3</v>
      </c>
      <c r="AT234" s="93" t="e">
        <f t="shared" si="90"/>
        <v>#REF!</v>
      </c>
    </row>
    <row r="235" spans="1:46" ht="14.25" hidden="1" customHeight="1">
      <c r="A235" s="84"/>
      <c r="B235" s="127">
        <f t="shared" si="91"/>
        <v>5.6199999999999655</v>
      </c>
      <c r="C235" s="212">
        <f t="shared" si="92"/>
        <v>201.53293665136226</v>
      </c>
      <c r="D235" s="212">
        <f t="shared" si="93"/>
        <v>325.88752601613891</v>
      </c>
      <c r="E235" s="212">
        <f t="shared" si="94"/>
        <v>241.8201801022816</v>
      </c>
      <c r="F235" s="127">
        <f t="shared" si="54"/>
        <v>2</v>
      </c>
      <c r="G235" s="127">
        <f t="shared" si="55"/>
        <v>1</v>
      </c>
      <c r="H235" s="127">
        <f t="shared" si="56"/>
        <v>4</v>
      </c>
      <c r="I235" s="127">
        <f t="shared" si="57"/>
        <v>3</v>
      </c>
      <c r="J235" s="127">
        <f t="shared" si="58"/>
        <v>4</v>
      </c>
      <c r="K235" s="127">
        <f t="shared" si="59"/>
        <v>3</v>
      </c>
      <c r="L235" s="212">
        <f t="shared" si="60"/>
        <v>4</v>
      </c>
      <c r="M235" s="212">
        <f t="shared" si="61"/>
        <v>3</v>
      </c>
      <c r="N235" s="127">
        <f t="shared" si="95"/>
        <v>1.8246857731307999</v>
      </c>
      <c r="O235" s="127">
        <f t="shared" si="62"/>
        <v>2.8510715205168733</v>
      </c>
      <c r="P235" s="127">
        <f t="shared" si="96"/>
        <v>1.1284085856873214</v>
      </c>
      <c r="Q235" s="127">
        <f t="shared" si="63"/>
        <v>1.7631384151364393</v>
      </c>
      <c r="R235" s="212">
        <f t="shared" si="97"/>
        <v>1.5206931124171381</v>
      </c>
      <c r="S235" s="212">
        <f t="shared" si="98"/>
        <v>2.3760829881517771</v>
      </c>
      <c r="T235" s="146">
        <f t="shared" si="64"/>
        <v>0.98025389472269975</v>
      </c>
      <c r="U235" s="118">
        <f t="shared" si="65"/>
        <v>5</v>
      </c>
      <c r="V235" s="172">
        <f t="shared" si="66"/>
        <v>0.95615927244183596</v>
      </c>
      <c r="W235" s="118">
        <f t="shared" si="67"/>
        <v>5</v>
      </c>
      <c r="X235" s="118">
        <f t="shared" si="68"/>
        <v>5</v>
      </c>
      <c r="Y235" s="118">
        <f t="shared" si="69"/>
        <v>4.7813525777414352</v>
      </c>
      <c r="Z235" s="118">
        <f t="shared" si="70"/>
        <v>5</v>
      </c>
      <c r="AA235" s="119">
        <f t="shared" si="71"/>
        <v>5</v>
      </c>
      <c r="AB235" s="172">
        <f t="shared" si="72"/>
        <v>0.98081990641307593</v>
      </c>
      <c r="AC235" s="118">
        <f t="shared" si="73"/>
        <v>5</v>
      </c>
      <c r="AD235" s="172">
        <f t="shared" si="74"/>
        <v>0.95806363196055178</v>
      </c>
      <c r="AE235" s="118">
        <f t="shared" si="75"/>
        <v>5</v>
      </c>
      <c r="AF235" s="118">
        <f t="shared" si="76"/>
        <v>5</v>
      </c>
      <c r="AG235" s="118">
        <f t="shared" si="77"/>
        <v>5</v>
      </c>
      <c r="AH235" s="118">
        <f t="shared" si="78"/>
        <v>5</v>
      </c>
      <c r="AI235" s="118">
        <f t="shared" si="79"/>
        <v>5</v>
      </c>
      <c r="AJ235" s="173">
        <f t="shared" si="80"/>
        <v>3.25</v>
      </c>
      <c r="AK235" s="173">
        <f t="shared" si="81"/>
        <v>3.5</v>
      </c>
      <c r="AL235" s="173">
        <f t="shared" si="82"/>
        <v>3.65</v>
      </c>
      <c r="AM235" s="127">
        <f t="shared" si="83"/>
        <v>5</v>
      </c>
      <c r="AN235" s="173">
        <f t="shared" si="84"/>
        <v>3.6599999999999997</v>
      </c>
      <c r="AO235" s="173">
        <f t="shared" si="85"/>
        <v>3.8000000000000003</v>
      </c>
      <c r="AP235" s="174">
        <f t="shared" si="86"/>
        <v>3.9499999999999997</v>
      </c>
      <c r="AQ235" s="173">
        <f t="shared" si="87"/>
        <v>4.0999999999999996</v>
      </c>
      <c r="AR235" s="173">
        <f t="shared" si="88"/>
        <v>4.2</v>
      </c>
      <c r="AS235" s="173">
        <f t="shared" si="89"/>
        <v>4.3</v>
      </c>
      <c r="AT235" s="93" t="e">
        <f t="shared" si="90"/>
        <v>#REF!</v>
      </c>
    </row>
    <row r="236" spans="1:46" ht="14.25" hidden="1" customHeight="1">
      <c r="A236" s="84"/>
      <c r="B236" s="127">
        <f t="shared" si="91"/>
        <v>5.639999999999965</v>
      </c>
      <c r="C236" s="212">
        <f t="shared" si="92"/>
        <v>202.21753539074552</v>
      </c>
      <c r="D236" s="212">
        <f t="shared" si="93"/>
        <v>326.42966470913188</v>
      </c>
      <c r="E236" s="212">
        <f t="shared" si="94"/>
        <v>242.76987651388617</v>
      </c>
      <c r="F236" s="127">
        <f t="shared" si="54"/>
        <v>2</v>
      </c>
      <c r="G236" s="127">
        <f t="shared" si="55"/>
        <v>1</v>
      </c>
      <c r="H236" s="127">
        <f t="shared" si="56"/>
        <v>4</v>
      </c>
      <c r="I236" s="127">
        <f t="shared" si="57"/>
        <v>3</v>
      </c>
      <c r="J236" s="127">
        <f t="shared" si="58"/>
        <v>4</v>
      </c>
      <c r="K236" s="127">
        <f t="shared" si="59"/>
        <v>3</v>
      </c>
      <c r="L236" s="212">
        <f t="shared" si="60"/>
        <v>4</v>
      </c>
      <c r="M236" s="212">
        <f t="shared" si="61"/>
        <v>3</v>
      </c>
      <c r="N236" s="127">
        <f t="shared" si="95"/>
        <v>1.8705133077882461</v>
      </c>
      <c r="O236" s="127">
        <f t="shared" si="62"/>
        <v>2.9226770434191338</v>
      </c>
      <c r="P236" s="127">
        <f t="shared" si="96"/>
        <v>1.1587506648746944</v>
      </c>
      <c r="Q236" s="127">
        <f t="shared" si="63"/>
        <v>1.81054791386671</v>
      </c>
      <c r="R236" s="212">
        <f t="shared" si="97"/>
        <v>1.5580622952407135</v>
      </c>
      <c r="S236" s="212">
        <f t="shared" si="98"/>
        <v>2.4344723363136151</v>
      </c>
      <c r="T236" s="146">
        <f t="shared" si="64"/>
        <v>0.98018283024083042</v>
      </c>
      <c r="U236" s="118">
        <f t="shared" si="65"/>
        <v>5</v>
      </c>
      <c r="V236" s="172">
        <f t="shared" si="66"/>
        <v>0.95599724114329221</v>
      </c>
      <c r="W236" s="118">
        <f t="shared" si="67"/>
        <v>5</v>
      </c>
      <c r="X236" s="118">
        <f t="shared" si="68"/>
        <v>5</v>
      </c>
      <c r="Y236" s="118">
        <f t="shared" si="69"/>
        <v>4.7966918313602722</v>
      </c>
      <c r="Z236" s="118">
        <f t="shared" si="70"/>
        <v>5</v>
      </c>
      <c r="AA236" s="119">
        <f t="shared" si="71"/>
        <v>5</v>
      </c>
      <c r="AB236" s="172">
        <f t="shared" si="72"/>
        <v>0.98074022848200915</v>
      </c>
      <c r="AC236" s="118">
        <f t="shared" si="73"/>
        <v>5</v>
      </c>
      <c r="AD236" s="172">
        <f t="shared" si="74"/>
        <v>0.9578850636290881</v>
      </c>
      <c r="AE236" s="118">
        <f t="shared" si="75"/>
        <v>5</v>
      </c>
      <c r="AF236" s="118">
        <f t="shared" si="76"/>
        <v>5</v>
      </c>
      <c r="AG236" s="118">
        <f t="shared" si="77"/>
        <v>5</v>
      </c>
      <c r="AH236" s="118">
        <f t="shared" si="78"/>
        <v>5</v>
      </c>
      <c r="AI236" s="118">
        <f t="shared" si="79"/>
        <v>5</v>
      </c>
      <c r="AJ236" s="173">
        <f t="shared" si="80"/>
        <v>3.25</v>
      </c>
      <c r="AK236" s="173">
        <f t="shared" si="81"/>
        <v>3.5</v>
      </c>
      <c r="AL236" s="173">
        <f t="shared" si="82"/>
        <v>3.65</v>
      </c>
      <c r="AM236" s="127">
        <f t="shared" si="83"/>
        <v>5</v>
      </c>
      <c r="AN236" s="173">
        <f t="shared" si="84"/>
        <v>3.6599999999999997</v>
      </c>
      <c r="AO236" s="173">
        <f t="shared" si="85"/>
        <v>3.8000000000000003</v>
      </c>
      <c r="AP236" s="174">
        <f t="shared" si="86"/>
        <v>3.9499999999999997</v>
      </c>
      <c r="AQ236" s="173">
        <f t="shared" si="87"/>
        <v>4.0999999999999996</v>
      </c>
      <c r="AR236" s="173">
        <f t="shared" si="88"/>
        <v>4.2</v>
      </c>
      <c r="AS236" s="173">
        <f t="shared" si="89"/>
        <v>4.3</v>
      </c>
      <c r="AT236" s="93" t="e">
        <f t="shared" si="90"/>
        <v>#REF!</v>
      </c>
    </row>
    <row r="237" spans="1:46" ht="14.25" hidden="1" customHeight="1">
      <c r="A237" s="84"/>
      <c r="B237" s="127">
        <f t="shared" si="91"/>
        <v>5.6599999999999646</v>
      </c>
      <c r="C237" s="212">
        <f t="shared" si="92"/>
        <v>202.89462763279855</v>
      </c>
      <c r="D237" s="212">
        <f t="shared" si="93"/>
        <v>326.96674830466117</v>
      </c>
      <c r="E237" s="212">
        <f t="shared" si="94"/>
        <v>243.70888418751912</v>
      </c>
      <c r="F237" s="127">
        <f t="shared" si="54"/>
        <v>2</v>
      </c>
      <c r="G237" s="127">
        <f t="shared" si="55"/>
        <v>1</v>
      </c>
      <c r="H237" s="127">
        <f t="shared" si="56"/>
        <v>4</v>
      </c>
      <c r="I237" s="127">
        <f t="shared" si="57"/>
        <v>3</v>
      </c>
      <c r="J237" s="127">
        <f t="shared" si="58"/>
        <v>4</v>
      </c>
      <c r="K237" s="127">
        <f t="shared" si="59"/>
        <v>3</v>
      </c>
      <c r="L237" s="212">
        <f t="shared" si="60"/>
        <v>4</v>
      </c>
      <c r="M237" s="212">
        <f t="shared" si="61"/>
        <v>3</v>
      </c>
      <c r="N237" s="127">
        <f t="shared" si="95"/>
        <v>1.9157361830631763</v>
      </c>
      <c r="O237" s="127">
        <f t="shared" si="62"/>
        <v>2.993337786036212</v>
      </c>
      <c r="P237" s="127">
        <f t="shared" si="96"/>
        <v>1.1887832066125141</v>
      </c>
      <c r="Q237" s="127">
        <f t="shared" si="63"/>
        <v>1.8574737603320535</v>
      </c>
      <c r="R237" s="212">
        <f t="shared" si="97"/>
        <v>1.5949052526382532</v>
      </c>
      <c r="S237" s="212">
        <f t="shared" si="98"/>
        <v>2.4920394572472699</v>
      </c>
      <c r="T237" s="146">
        <f t="shared" si="64"/>
        <v>0.98011251682453682</v>
      </c>
      <c r="U237" s="118">
        <f t="shared" si="65"/>
        <v>5</v>
      </c>
      <c r="V237" s="172">
        <f t="shared" si="66"/>
        <v>0.95583689149102624</v>
      </c>
      <c r="W237" s="118">
        <f t="shared" si="67"/>
        <v>5</v>
      </c>
      <c r="X237" s="118">
        <f t="shared" si="68"/>
        <v>5</v>
      </c>
      <c r="Y237" s="118">
        <f t="shared" si="69"/>
        <v>4.8120393316488439</v>
      </c>
      <c r="Z237" s="118">
        <f t="shared" si="70"/>
        <v>5</v>
      </c>
      <c r="AA237" s="119">
        <f t="shared" si="71"/>
        <v>5</v>
      </c>
      <c r="AB237" s="172">
        <f t="shared" si="72"/>
        <v>0.98066141189706202</v>
      </c>
      <c r="AC237" s="118">
        <f t="shared" si="73"/>
        <v>5</v>
      </c>
      <c r="AD237" s="172">
        <f t="shared" si="74"/>
        <v>0.95770838933108005</v>
      </c>
      <c r="AE237" s="118">
        <f t="shared" si="75"/>
        <v>5</v>
      </c>
      <c r="AF237" s="118">
        <f t="shared" si="76"/>
        <v>5</v>
      </c>
      <c r="AG237" s="118">
        <f t="shared" si="77"/>
        <v>5</v>
      </c>
      <c r="AH237" s="118">
        <f t="shared" si="78"/>
        <v>5</v>
      </c>
      <c r="AI237" s="118">
        <f t="shared" si="79"/>
        <v>5</v>
      </c>
      <c r="AJ237" s="173">
        <f t="shared" si="80"/>
        <v>3.25</v>
      </c>
      <c r="AK237" s="173">
        <f t="shared" si="81"/>
        <v>3.5</v>
      </c>
      <c r="AL237" s="173">
        <f t="shared" si="82"/>
        <v>3.65</v>
      </c>
      <c r="AM237" s="127">
        <f t="shared" si="83"/>
        <v>5</v>
      </c>
      <c r="AN237" s="173">
        <f t="shared" si="84"/>
        <v>3.6599999999999997</v>
      </c>
      <c r="AO237" s="173">
        <f t="shared" si="85"/>
        <v>3.8000000000000003</v>
      </c>
      <c r="AP237" s="174">
        <f t="shared" si="86"/>
        <v>3.9499999999999997</v>
      </c>
      <c r="AQ237" s="173">
        <f t="shared" si="87"/>
        <v>4.0999999999999996</v>
      </c>
      <c r="AR237" s="173">
        <f t="shared" si="88"/>
        <v>4.2</v>
      </c>
      <c r="AS237" s="173">
        <f t="shared" si="89"/>
        <v>4.3</v>
      </c>
      <c r="AT237" s="93" t="e">
        <f t="shared" si="90"/>
        <v>#REF!</v>
      </c>
    </row>
    <row r="238" spans="1:46" ht="14.25" hidden="1" customHeight="1">
      <c r="A238" s="84"/>
      <c r="B238" s="127">
        <f t="shared" si="91"/>
        <v>5.6799999999999642</v>
      </c>
      <c r="C238" s="212">
        <f t="shared" si="92"/>
        <v>203.56435122049493</v>
      </c>
      <c r="D238" s="212">
        <f t="shared" si="93"/>
        <v>327.49884503703322</v>
      </c>
      <c r="E238" s="212">
        <f t="shared" si="94"/>
        <v>244.63741671970868</v>
      </c>
      <c r="F238" s="127">
        <f t="shared" si="54"/>
        <v>2</v>
      </c>
      <c r="G238" s="127">
        <f t="shared" si="55"/>
        <v>1</v>
      </c>
      <c r="H238" s="127">
        <f t="shared" si="56"/>
        <v>4</v>
      </c>
      <c r="I238" s="127">
        <f t="shared" si="57"/>
        <v>3</v>
      </c>
      <c r="J238" s="127">
        <f t="shared" si="58"/>
        <v>4</v>
      </c>
      <c r="K238" s="127">
        <f t="shared" si="59"/>
        <v>3</v>
      </c>
      <c r="L238" s="212">
        <f t="shared" si="60"/>
        <v>4</v>
      </c>
      <c r="M238" s="212">
        <f t="shared" si="61"/>
        <v>3</v>
      </c>
      <c r="N238" s="127">
        <f t="shared" si="95"/>
        <v>1.9603679645832495</v>
      </c>
      <c r="O238" s="127">
        <f t="shared" si="62"/>
        <v>3.0630749446613259</v>
      </c>
      <c r="P238" s="127">
        <f t="shared" si="96"/>
        <v>1.2185112677838783</v>
      </c>
      <c r="Q238" s="127">
        <f t="shared" si="63"/>
        <v>1.9039238559123095</v>
      </c>
      <c r="R238" s="212">
        <f t="shared" si="97"/>
        <v>1.6312346582740946</v>
      </c>
      <c r="S238" s="212">
        <f t="shared" si="98"/>
        <v>2.5488041535532724</v>
      </c>
      <c r="T238" s="146">
        <f t="shared" si="64"/>
        <v>0.98004294106528178</v>
      </c>
      <c r="U238" s="118">
        <f t="shared" si="65"/>
        <v>5</v>
      </c>
      <c r="V238" s="172">
        <f t="shared" si="66"/>
        <v>0.9556781938721679</v>
      </c>
      <c r="W238" s="118">
        <f t="shared" si="67"/>
        <v>5</v>
      </c>
      <c r="X238" s="118">
        <f t="shared" si="68"/>
        <v>5</v>
      </c>
      <c r="Y238" s="118">
        <f t="shared" si="69"/>
        <v>4.8273948940386378</v>
      </c>
      <c r="Z238" s="118">
        <f t="shared" si="70"/>
        <v>5</v>
      </c>
      <c r="AA238" s="119">
        <f t="shared" si="71"/>
        <v>5</v>
      </c>
      <c r="AB238" s="172">
        <f t="shared" si="72"/>
        <v>0.98058343989737684</v>
      </c>
      <c r="AC238" s="118">
        <f t="shared" si="73"/>
        <v>5</v>
      </c>
      <c r="AD238" s="172">
        <f t="shared" si="74"/>
        <v>0.9575335726585672</v>
      </c>
      <c r="AE238" s="118">
        <f t="shared" si="75"/>
        <v>5</v>
      </c>
      <c r="AF238" s="118">
        <f t="shared" si="76"/>
        <v>5</v>
      </c>
      <c r="AG238" s="118">
        <f t="shared" si="77"/>
        <v>5</v>
      </c>
      <c r="AH238" s="118">
        <f t="shared" si="78"/>
        <v>5</v>
      </c>
      <c r="AI238" s="118">
        <f t="shared" si="79"/>
        <v>5</v>
      </c>
      <c r="AJ238" s="173">
        <f t="shared" si="80"/>
        <v>3.25</v>
      </c>
      <c r="AK238" s="173">
        <f t="shared" si="81"/>
        <v>3.5</v>
      </c>
      <c r="AL238" s="173">
        <f t="shared" si="82"/>
        <v>3.65</v>
      </c>
      <c r="AM238" s="127">
        <f t="shared" si="83"/>
        <v>5</v>
      </c>
      <c r="AN238" s="173">
        <f t="shared" si="84"/>
        <v>3.6599999999999997</v>
      </c>
      <c r="AO238" s="173">
        <f t="shared" si="85"/>
        <v>3.8000000000000003</v>
      </c>
      <c r="AP238" s="174">
        <f t="shared" si="86"/>
        <v>3.9499999999999997</v>
      </c>
      <c r="AQ238" s="173">
        <f t="shared" si="87"/>
        <v>4.0999999999999996</v>
      </c>
      <c r="AR238" s="173">
        <f t="shared" si="88"/>
        <v>4.2</v>
      </c>
      <c r="AS238" s="173">
        <f t="shared" si="89"/>
        <v>4.3</v>
      </c>
      <c r="AT238" s="93" t="e">
        <f t="shared" si="90"/>
        <v>#REF!</v>
      </c>
    </row>
    <row r="239" spans="1:46" ht="14.25" hidden="1" customHeight="1">
      <c r="A239" s="84"/>
      <c r="B239" s="127">
        <f t="shared" si="91"/>
        <v>5.6999999999999638</v>
      </c>
      <c r="C239" s="212">
        <f t="shared" si="92"/>
        <v>204.22684009866313</v>
      </c>
      <c r="D239" s="212">
        <f t="shared" si="93"/>
        <v>328.02602184828947</v>
      </c>
      <c r="E239" s="212">
        <f t="shared" si="94"/>
        <v>245.55568100684073</v>
      </c>
      <c r="F239" s="127">
        <f t="shared" si="54"/>
        <v>2</v>
      </c>
      <c r="G239" s="127">
        <f t="shared" si="55"/>
        <v>1</v>
      </c>
      <c r="H239" s="127">
        <f t="shared" si="56"/>
        <v>4</v>
      </c>
      <c r="I239" s="127">
        <f t="shared" si="57"/>
        <v>3</v>
      </c>
      <c r="J239" s="127">
        <f t="shared" si="58"/>
        <v>4</v>
      </c>
      <c r="K239" s="127">
        <f t="shared" si="59"/>
        <v>3</v>
      </c>
      <c r="L239" s="212">
        <f t="shared" si="60"/>
        <v>4</v>
      </c>
      <c r="M239" s="212">
        <f t="shared" si="61"/>
        <v>3</v>
      </c>
      <c r="N239" s="127">
        <f t="shared" si="95"/>
        <v>2.0044217740842369</v>
      </c>
      <c r="O239" s="127">
        <f t="shared" si="62"/>
        <v>3.1319090220066208</v>
      </c>
      <c r="P239" s="127">
        <f t="shared" si="96"/>
        <v>1.247939790994709</v>
      </c>
      <c r="Q239" s="127">
        <f t="shared" si="63"/>
        <v>1.9499059234292331</v>
      </c>
      <c r="R239" s="212">
        <f t="shared" si="97"/>
        <v>1.6670627348864973</v>
      </c>
      <c r="S239" s="212">
        <f t="shared" si="98"/>
        <v>2.6047855232601518</v>
      </c>
      <c r="T239" s="146">
        <f t="shared" si="64"/>
        <v>0.97997408992816926</v>
      </c>
      <c r="U239" s="118">
        <f t="shared" si="65"/>
        <v>5</v>
      </c>
      <c r="V239" s="172">
        <f t="shared" si="66"/>
        <v>0.95552111949347818</v>
      </c>
      <c r="W239" s="118">
        <f t="shared" si="67"/>
        <v>5</v>
      </c>
      <c r="X239" s="118">
        <f t="shared" si="68"/>
        <v>5</v>
      </c>
      <c r="Y239" s="118">
        <f t="shared" si="69"/>
        <v>4.8427583402530932</v>
      </c>
      <c r="Z239" s="118">
        <f t="shared" si="70"/>
        <v>5</v>
      </c>
      <c r="AA239" s="119">
        <f t="shared" si="71"/>
        <v>5</v>
      </c>
      <c r="AB239" s="172">
        <f t="shared" si="72"/>
        <v>0.98050629624159524</v>
      </c>
      <c r="AC239" s="118">
        <f t="shared" si="73"/>
        <v>5</v>
      </c>
      <c r="AD239" s="172">
        <f t="shared" si="74"/>
        <v>0.95736057832632393</v>
      </c>
      <c r="AE239" s="118">
        <f t="shared" si="75"/>
        <v>5</v>
      </c>
      <c r="AF239" s="118">
        <f t="shared" si="76"/>
        <v>5</v>
      </c>
      <c r="AG239" s="118">
        <f t="shared" si="77"/>
        <v>5</v>
      </c>
      <c r="AH239" s="118">
        <f t="shared" si="78"/>
        <v>5</v>
      </c>
      <c r="AI239" s="118">
        <f t="shared" si="79"/>
        <v>5</v>
      </c>
      <c r="AJ239" s="173">
        <f t="shared" si="80"/>
        <v>3.25</v>
      </c>
      <c r="AK239" s="173">
        <f t="shared" si="81"/>
        <v>3.5</v>
      </c>
      <c r="AL239" s="173">
        <f t="shared" si="82"/>
        <v>3.65</v>
      </c>
      <c r="AM239" s="127">
        <f t="shared" si="83"/>
        <v>5</v>
      </c>
      <c r="AN239" s="173">
        <f t="shared" si="84"/>
        <v>3.6599999999999997</v>
      </c>
      <c r="AO239" s="173">
        <f t="shared" si="85"/>
        <v>3.8000000000000003</v>
      </c>
      <c r="AP239" s="174">
        <f t="shared" si="86"/>
        <v>3.9499999999999997</v>
      </c>
      <c r="AQ239" s="173">
        <f t="shared" si="87"/>
        <v>4.0999999999999996</v>
      </c>
      <c r="AR239" s="173">
        <f t="shared" si="88"/>
        <v>4.2</v>
      </c>
      <c r="AS239" s="173">
        <f t="shared" si="89"/>
        <v>4.3</v>
      </c>
      <c r="AT239" s="93" t="e">
        <f t="shared" si="90"/>
        <v>#REF!</v>
      </c>
    </row>
    <row r="240" spans="1:46" ht="14.25" hidden="1" customHeight="1">
      <c r="A240" s="84"/>
      <c r="B240" s="127">
        <f t="shared" si="91"/>
        <v>5.7199999999999633</v>
      </c>
      <c r="C240" s="212">
        <f t="shared" si="92"/>
        <v>204.88222446845688</v>
      </c>
      <c r="D240" s="212">
        <f t="shared" si="93"/>
        <v>328.54834442052049</v>
      </c>
      <c r="E240" s="212">
        <f t="shared" si="94"/>
        <v>246.4638775412773</v>
      </c>
      <c r="F240" s="127">
        <f t="shared" si="54"/>
        <v>2</v>
      </c>
      <c r="G240" s="127">
        <f t="shared" si="55"/>
        <v>1</v>
      </c>
      <c r="H240" s="127">
        <f t="shared" si="56"/>
        <v>4</v>
      </c>
      <c r="I240" s="127">
        <f t="shared" si="57"/>
        <v>3</v>
      </c>
      <c r="J240" s="127">
        <f t="shared" si="58"/>
        <v>4</v>
      </c>
      <c r="K240" s="127">
        <f t="shared" si="59"/>
        <v>3</v>
      </c>
      <c r="L240" s="212">
        <f t="shared" si="60"/>
        <v>4</v>
      </c>
      <c r="M240" s="212">
        <f t="shared" si="61"/>
        <v>3</v>
      </c>
      <c r="N240" s="127">
        <f t="shared" si="95"/>
        <v>2.0479103088076749</v>
      </c>
      <c r="O240" s="127">
        <f t="shared" si="62"/>
        <v>3.1998598575119916</v>
      </c>
      <c r="P240" s="127">
        <f t="shared" si="96"/>
        <v>1.2770736079052201</v>
      </c>
      <c r="Q240" s="127">
        <f t="shared" si="63"/>
        <v>1.9954275123519054</v>
      </c>
      <c r="R240" s="212">
        <f t="shared" si="97"/>
        <v>1.7024012758629523</v>
      </c>
      <c r="S240" s="212">
        <f t="shared" si="98"/>
        <v>2.6600019935358628</v>
      </c>
      <c r="T240" s="146">
        <f t="shared" si="64"/>
        <v>0.97990595073721598</v>
      </c>
      <c r="U240" s="118">
        <f t="shared" si="65"/>
        <v>5</v>
      </c>
      <c r="V240" s="172">
        <f t="shared" si="66"/>
        <v>0.95536564034910876</v>
      </c>
      <c r="W240" s="118">
        <f t="shared" si="67"/>
        <v>5</v>
      </c>
      <c r="X240" s="118">
        <f t="shared" si="68"/>
        <v>5</v>
      </c>
      <c r="Y240" s="118">
        <f t="shared" si="69"/>
        <v>4.8581294980281111</v>
      </c>
      <c r="Z240" s="118">
        <f t="shared" si="70"/>
        <v>5</v>
      </c>
      <c r="AA240" s="119">
        <f t="shared" si="71"/>
        <v>5</v>
      </c>
      <c r="AB240" s="172">
        <f t="shared" si="72"/>
        <v>0.98042996518497527</v>
      </c>
      <c r="AC240" s="118">
        <f t="shared" si="73"/>
        <v>5</v>
      </c>
      <c r="AD240" s="172">
        <f t="shared" si="74"/>
        <v>0.95718937212245958</v>
      </c>
      <c r="AE240" s="118">
        <f t="shared" si="75"/>
        <v>5</v>
      </c>
      <c r="AF240" s="118">
        <f t="shared" si="76"/>
        <v>5</v>
      </c>
      <c r="AG240" s="118">
        <f t="shared" si="77"/>
        <v>5</v>
      </c>
      <c r="AH240" s="118">
        <f t="shared" si="78"/>
        <v>5</v>
      </c>
      <c r="AI240" s="118">
        <f t="shared" si="79"/>
        <v>5</v>
      </c>
      <c r="AJ240" s="173">
        <f t="shared" si="80"/>
        <v>3.25</v>
      </c>
      <c r="AK240" s="173">
        <f t="shared" si="81"/>
        <v>3.5</v>
      </c>
      <c r="AL240" s="173">
        <f t="shared" si="82"/>
        <v>3.65</v>
      </c>
      <c r="AM240" s="127">
        <f t="shared" si="83"/>
        <v>5</v>
      </c>
      <c r="AN240" s="173">
        <f t="shared" si="84"/>
        <v>3.6599999999999997</v>
      </c>
      <c r="AO240" s="173">
        <f t="shared" si="85"/>
        <v>3.8000000000000003</v>
      </c>
      <c r="AP240" s="174">
        <f t="shared" si="86"/>
        <v>3.9499999999999997</v>
      </c>
      <c r="AQ240" s="173">
        <f t="shared" si="87"/>
        <v>4.0999999999999996</v>
      </c>
      <c r="AR240" s="173">
        <f t="shared" si="88"/>
        <v>4.2</v>
      </c>
      <c r="AS240" s="173">
        <f t="shared" si="89"/>
        <v>4.3</v>
      </c>
      <c r="AT240" s="93" t="e">
        <f t="shared" si="90"/>
        <v>#REF!</v>
      </c>
    </row>
    <row r="241" spans="1:46" ht="14.25" hidden="1" customHeight="1">
      <c r="A241" s="84"/>
      <c r="B241" s="127">
        <f t="shared" si="91"/>
        <v>5.7399999999999629</v>
      </c>
      <c r="C241" s="212">
        <f t="shared" si="92"/>
        <v>205.53063093388846</v>
      </c>
      <c r="D241" s="212">
        <f t="shared" si="93"/>
        <v>329.0658772071593</v>
      </c>
      <c r="E241" s="212">
        <f t="shared" si="94"/>
        <v>247.36220069053684</v>
      </c>
      <c r="F241" s="127">
        <f t="shared" si="54"/>
        <v>2</v>
      </c>
      <c r="G241" s="127">
        <f t="shared" si="55"/>
        <v>1</v>
      </c>
      <c r="H241" s="127">
        <f t="shared" si="56"/>
        <v>4</v>
      </c>
      <c r="I241" s="127">
        <f t="shared" si="57"/>
        <v>3</v>
      </c>
      <c r="J241" s="127">
        <f t="shared" si="58"/>
        <v>4</v>
      </c>
      <c r="K241" s="127">
        <f t="shared" si="59"/>
        <v>3</v>
      </c>
      <c r="L241" s="212">
        <f t="shared" si="60"/>
        <v>4</v>
      </c>
      <c r="M241" s="212">
        <f t="shared" si="61"/>
        <v>3</v>
      </c>
      <c r="N241" s="127">
        <f t="shared" si="95"/>
        <v>2.0908458598342419</v>
      </c>
      <c r="O241" s="127">
        <f t="shared" si="62"/>
        <v>3.2669466559910028</v>
      </c>
      <c r="P241" s="127">
        <f t="shared" si="96"/>
        <v>1.3059174424417981</v>
      </c>
      <c r="Q241" s="127">
        <f t="shared" si="63"/>
        <v>2.040496003815309</v>
      </c>
      <c r="R241" s="212">
        <f t="shared" si="97"/>
        <v>1.7372616655155761</v>
      </c>
      <c r="S241" s="212">
        <f t="shared" si="98"/>
        <v>2.7144713523680868</v>
      </c>
      <c r="T241" s="146">
        <f t="shared" si="64"/>
        <v>0.97983851116138021</v>
      </c>
      <c r="U241" s="118">
        <f t="shared" si="65"/>
        <v>5</v>
      </c>
      <c r="V241" s="172">
        <f t="shared" si="66"/>
        <v>0.95521172919001684</v>
      </c>
      <c r="W241" s="118">
        <f t="shared" si="67"/>
        <v>5</v>
      </c>
      <c r="X241" s="118">
        <f t="shared" si="68"/>
        <v>5</v>
      </c>
      <c r="Y241" s="118">
        <f t="shared" si="69"/>
        <v>4.873508200847934</v>
      </c>
      <c r="Z241" s="118">
        <f t="shared" si="70"/>
        <v>5</v>
      </c>
      <c r="AA241" s="119">
        <f t="shared" si="71"/>
        <v>5</v>
      </c>
      <c r="AB241" s="172">
        <f t="shared" si="72"/>
        <v>0.9803544314578172</v>
      </c>
      <c r="AC241" s="118">
        <f t="shared" si="73"/>
        <v>5</v>
      </c>
      <c r="AD241" s="172">
        <f t="shared" si="74"/>
        <v>0.95701992086184451</v>
      </c>
      <c r="AE241" s="118">
        <f t="shared" si="75"/>
        <v>5</v>
      </c>
      <c r="AF241" s="118">
        <f t="shared" si="76"/>
        <v>5</v>
      </c>
      <c r="AG241" s="118">
        <f t="shared" si="77"/>
        <v>5</v>
      </c>
      <c r="AH241" s="118">
        <f t="shared" si="78"/>
        <v>5</v>
      </c>
      <c r="AI241" s="118">
        <f t="shared" si="79"/>
        <v>5</v>
      </c>
      <c r="AJ241" s="173">
        <f t="shared" si="80"/>
        <v>3.25</v>
      </c>
      <c r="AK241" s="173">
        <f t="shared" si="81"/>
        <v>3.5</v>
      </c>
      <c r="AL241" s="173">
        <f t="shared" si="82"/>
        <v>3.65</v>
      </c>
      <c r="AM241" s="127">
        <f t="shared" si="83"/>
        <v>5</v>
      </c>
      <c r="AN241" s="173">
        <f t="shared" si="84"/>
        <v>3.6599999999999997</v>
      </c>
      <c r="AO241" s="173">
        <f t="shared" si="85"/>
        <v>3.8000000000000003</v>
      </c>
      <c r="AP241" s="174">
        <f t="shared" si="86"/>
        <v>3.9499999999999997</v>
      </c>
      <c r="AQ241" s="173">
        <f t="shared" si="87"/>
        <v>4.0999999999999996</v>
      </c>
      <c r="AR241" s="173">
        <f t="shared" si="88"/>
        <v>4.2</v>
      </c>
      <c r="AS241" s="173">
        <f t="shared" si="89"/>
        <v>4.3</v>
      </c>
      <c r="AT241" s="93" t="e">
        <f t="shared" si="90"/>
        <v>#REF!</v>
      </c>
    </row>
    <row r="242" spans="1:46" ht="14.25" hidden="1" customHeight="1">
      <c r="A242" s="84"/>
      <c r="B242" s="127">
        <f t="shared" si="91"/>
        <v>5.7599999999999625</v>
      </c>
      <c r="C242" s="212">
        <f t="shared" si="92"/>
        <v>206.17218264092421</v>
      </c>
      <c r="D242" s="212">
        <f t="shared" si="93"/>
        <v>329.57868346329252</v>
      </c>
      <c r="E242" s="212">
        <f t="shared" si="94"/>
        <v>248.25083896071848</v>
      </c>
      <c r="F242" s="127">
        <f t="shared" si="54"/>
        <v>2</v>
      </c>
      <c r="G242" s="127">
        <f t="shared" si="55"/>
        <v>1</v>
      </c>
      <c r="H242" s="127">
        <f t="shared" si="56"/>
        <v>4</v>
      </c>
      <c r="I242" s="127">
        <f t="shared" si="57"/>
        <v>3</v>
      </c>
      <c r="J242" s="127">
        <f t="shared" si="58"/>
        <v>4</v>
      </c>
      <c r="K242" s="127">
        <f t="shared" si="59"/>
        <v>3</v>
      </c>
      <c r="L242" s="212">
        <f t="shared" si="60"/>
        <v>4</v>
      </c>
      <c r="M242" s="212">
        <f t="shared" si="61"/>
        <v>3</v>
      </c>
      <c r="N242" s="127">
        <f t="shared" si="95"/>
        <v>2.1332403294230575</v>
      </c>
      <c r="O242" s="127">
        <f t="shared" si="62"/>
        <v>3.3331880147235267</v>
      </c>
      <c r="P242" s="127">
        <f t="shared" si="96"/>
        <v>1.3344759138944167</v>
      </c>
      <c r="Q242" s="127">
        <f t="shared" si="63"/>
        <v>2.0851186154600256</v>
      </c>
      <c r="R242" s="212">
        <f t="shared" si="97"/>
        <v>1.7716548981507743</v>
      </c>
      <c r="S242" s="212">
        <f t="shared" si="98"/>
        <v>2.7682107783605843</v>
      </c>
      <c r="T242" s="146">
        <f t="shared" si="64"/>
        <v>0.97977175920129844</v>
      </c>
      <c r="U242" s="118">
        <f t="shared" si="65"/>
        <v>5</v>
      </c>
      <c r="V242" s="172">
        <f t="shared" si="66"/>
        <v>0.95505935949493059</v>
      </c>
      <c r="W242" s="118">
        <f t="shared" si="67"/>
        <v>5</v>
      </c>
      <c r="X242" s="118">
        <f t="shared" si="68"/>
        <v>5</v>
      </c>
      <c r="Y242" s="118">
        <f t="shared" si="69"/>
        <v>4.8888942876953543</v>
      </c>
      <c r="Z242" s="118">
        <f t="shared" si="70"/>
        <v>5</v>
      </c>
      <c r="AA242" s="119">
        <f t="shared" si="71"/>
        <v>5</v>
      </c>
      <c r="AB242" s="172">
        <f t="shared" si="72"/>
        <v>0.98027968024510781</v>
      </c>
      <c r="AC242" s="118">
        <f t="shared" si="73"/>
        <v>5</v>
      </c>
      <c r="AD242" s="172">
        <f t="shared" si="74"/>
        <v>0.95685219234216567</v>
      </c>
      <c r="AE242" s="118">
        <f t="shared" si="75"/>
        <v>5</v>
      </c>
      <c r="AF242" s="118">
        <f t="shared" si="76"/>
        <v>5</v>
      </c>
      <c r="AG242" s="118">
        <f t="shared" si="77"/>
        <v>5</v>
      </c>
      <c r="AH242" s="118">
        <f t="shared" si="78"/>
        <v>5</v>
      </c>
      <c r="AI242" s="118">
        <f t="shared" si="79"/>
        <v>5</v>
      </c>
      <c r="AJ242" s="173">
        <f t="shared" si="80"/>
        <v>3.25</v>
      </c>
      <c r="AK242" s="173">
        <f t="shared" si="81"/>
        <v>3.5</v>
      </c>
      <c r="AL242" s="173">
        <f t="shared" si="82"/>
        <v>3.65</v>
      </c>
      <c r="AM242" s="127">
        <f t="shared" si="83"/>
        <v>5</v>
      </c>
      <c r="AN242" s="173">
        <f t="shared" si="84"/>
        <v>3.6599999999999997</v>
      </c>
      <c r="AO242" s="173">
        <f t="shared" si="85"/>
        <v>3.8000000000000003</v>
      </c>
      <c r="AP242" s="174">
        <f t="shared" si="86"/>
        <v>3.9499999999999997</v>
      </c>
      <c r="AQ242" s="173">
        <f t="shared" si="87"/>
        <v>4.0999999999999996</v>
      </c>
      <c r="AR242" s="173">
        <f t="shared" si="88"/>
        <v>4.2</v>
      </c>
      <c r="AS242" s="173">
        <f t="shared" si="89"/>
        <v>4.3</v>
      </c>
      <c r="AT242" s="93" t="e">
        <f t="shared" si="90"/>
        <v>#REF!</v>
      </c>
    </row>
    <row r="243" spans="1:46" ht="14.25" hidden="1" customHeight="1">
      <c r="A243" s="84"/>
      <c r="B243" s="127">
        <f t="shared" si="91"/>
        <v>5.7799999999999621</v>
      </c>
      <c r="C243" s="212">
        <f t="shared" si="92"/>
        <v>206.80699940960628</v>
      </c>
      <c r="D243" s="212">
        <f t="shared" si="93"/>
        <v>330.08682527502697</v>
      </c>
      <c r="E243" s="212">
        <f t="shared" si="94"/>
        <v>249.12997524525488</v>
      </c>
      <c r="F243" s="127">
        <f t="shared" si="54"/>
        <v>2</v>
      </c>
      <c r="G243" s="127">
        <f t="shared" si="55"/>
        <v>1</v>
      </c>
      <c r="H243" s="127">
        <f t="shared" si="56"/>
        <v>4</v>
      </c>
      <c r="I243" s="127">
        <f t="shared" si="57"/>
        <v>3</v>
      </c>
      <c r="J243" s="127">
        <f t="shared" si="58"/>
        <v>4</v>
      </c>
      <c r="K243" s="127">
        <f t="shared" si="59"/>
        <v>3</v>
      </c>
      <c r="L243" s="212">
        <f t="shared" si="60"/>
        <v>4</v>
      </c>
      <c r="M243" s="212">
        <f t="shared" si="61"/>
        <v>3</v>
      </c>
      <c r="N243" s="127">
        <f t="shared" si="95"/>
        <v>2.1751052474216377</v>
      </c>
      <c r="O243" s="127">
        <f t="shared" si="62"/>
        <v>3.3986019490963093</v>
      </c>
      <c r="P243" s="127">
        <f t="shared" si="96"/>
        <v>1.3627535399044304</v>
      </c>
      <c r="Q243" s="127">
        <f t="shared" si="63"/>
        <v>2.1293024061006727</v>
      </c>
      <c r="R243" s="212">
        <f t="shared" si="97"/>
        <v>1.8055915960194193</v>
      </c>
      <c r="S243" s="212">
        <f t="shared" si="98"/>
        <v>2.8212368687803426</v>
      </c>
      <c r="T243" s="146">
        <f t="shared" si="64"/>
        <v>0.97970568317668638</v>
      </c>
      <c r="U243" s="118">
        <f t="shared" si="65"/>
        <v>5</v>
      </c>
      <c r="V243" s="172">
        <f t="shared" si="66"/>
        <v>0.95490850544276851</v>
      </c>
      <c r="W243" s="118">
        <f t="shared" si="67"/>
        <v>5</v>
      </c>
      <c r="X243" s="118">
        <f t="shared" si="68"/>
        <v>5</v>
      </c>
      <c r="Y243" s="118">
        <f t="shared" si="69"/>
        <v>4.9042876028153497</v>
      </c>
      <c r="Z243" s="118">
        <f t="shared" si="70"/>
        <v>5</v>
      </c>
      <c r="AA243" s="119">
        <f t="shared" si="71"/>
        <v>5</v>
      </c>
      <c r="AB243" s="172">
        <f t="shared" si="72"/>
        <v>0.98020569716729644</v>
      </c>
      <c r="AC243" s="118">
        <f t="shared" si="73"/>
        <v>5</v>
      </c>
      <c r="AD243" s="172">
        <f t="shared" si="74"/>
        <v>0.95668615530242873</v>
      </c>
      <c r="AE243" s="118">
        <f t="shared" si="75"/>
        <v>5</v>
      </c>
      <c r="AF243" s="118">
        <f t="shared" si="76"/>
        <v>5</v>
      </c>
      <c r="AG243" s="118">
        <f t="shared" si="77"/>
        <v>5</v>
      </c>
      <c r="AH243" s="118">
        <f t="shared" si="78"/>
        <v>5</v>
      </c>
      <c r="AI243" s="118">
        <f t="shared" si="79"/>
        <v>5</v>
      </c>
      <c r="AJ243" s="173">
        <f t="shared" si="80"/>
        <v>3.25</v>
      </c>
      <c r="AK243" s="173">
        <f t="shared" si="81"/>
        <v>3.5</v>
      </c>
      <c r="AL243" s="173">
        <f t="shared" si="82"/>
        <v>3.65</v>
      </c>
      <c r="AM243" s="127">
        <f t="shared" si="83"/>
        <v>5</v>
      </c>
      <c r="AN243" s="173">
        <f t="shared" si="84"/>
        <v>3.6599999999999997</v>
      </c>
      <c r="AO243" s="173">
        <f t="shared" si="85"/>
        <v>3.8000000000000003</v>
      </c>
      <c r="AP243" s="174">
        <f t="shared" si="86"/>
        <v>3.9499999999999997</v>
      </c>
      <c r="AQ243" s="173">
        <f t="shared" si="87"/>
        <v>4.0999999999999996</v>
      </c>
      <c r="AR243" s="173">
        <f t="shared" si="88"/>
        <v>4.2</v>
      </c>
      <c r="AS243" s="173">
        <f t="shared" si="89"/>
        <v>4.3</v>
      </c>
      <c r="AT243" s="93" t="e">
        <f t="shared" si="90"/>
        <v>#REF!</v>
      </c>
    </row>
    <row r="244" spans="1:46" ht="14.25" hidden="1" customHeight="1">
      <c r="A244" s="84"/>
      <c r="B244" s="127">
        <f t="shared" si="91"/>
        <v>5.7999999999999616</v>
      </c>
      <c r="C244" s="212">
        <f t="shared" si="92"/>
        <v>207.43519785962582</v>
      </c>
      <c r="D244" s="212">
        <f t="shared" si="93"/>
        <v>330.59036358794833</v>
      </c>
      <c r="E244" s="212">
        <f t="shared" si="94"/>
        <v>249.99978705999266</v>
      </c>
      <c r="F244" s="127">
        <f t="shared" si="54"/>
        <v>2</v>
      </c>
      <c r="G244" s="127">
        <f t="shared" si="55"/>
        <v>1</v>
      </c>
      <c r="H244" s="127">
        <f t="shared" si="56"/>
        <v>4</v>
      </c>
      <c r="I244" s="127">
        <f t="shared" si="57"/>
        <v>3</v>
      </c>
      <c r="J244" s="127">
        <f t="shared" si="58"/>
        <v>4</v>
      </c>
      <c r="K244" s="127">
        <f t="shared" si="59"/>
        <v>3</v>
      </c>
      <c r="L244" s="212">
        <f t="shared" si="60"/>
        <v>4</v>
      </c>
      <c r="M244" s="212">
        <f t="shared" si="61"/>
        <v>3</v>
      </c>
      <c r="N244" s="127">
        <f t="shared" si="95"/>
        <v>2.2164517868064144</v>
      </c>
      <c r="O244" s="127">
        <f t="shared" si="62"/>
        <v>3.4632059168850216</v>
      </c>
      <c r="P244" s="127">
        <f t="shared" si="96"/>
        <v>1.3907547393473711</v>
      </c>
      <c r="Q244" s="127">
        <f t="shared" si="63"/>
        <v>2.1730542802302666</v>
      </c>
      <c r="R244" s="212">
        <f t="shared" si="97"/>
        <v>1.8390820262265997</v>
      </c>
      <c r="S244" s="212">
        <f t="shared" si="98"/>
        <v>2.8735656659790609</v>
      </c>
      <c r="T244" s="146">
        <f t="shared" si="64"/>
        <v>0.97964027171436407</v>
      </c>
      <c r="U244" s="118">
        <f t="shared" si="65"/>
        <v>5</v>
      </c>
      <c r="V244" s="172">
        <f t="shared" si="66"/>
        <v>0.95475914188642319</v>
      </c>
      <c r="W244" s="118">
        <f t="shared" si="67"/>
        <v>5</v>
      </c>
      <c r="X244" s="118">
        <f t="shared" si="68"/>
        <v>5</v>
      </c>
      <c r="Y244" s="118">
        <f t="shared" si="69"/>
        <v>4.9196879954912758</v>
      </c>
      <c r="Z244" s="118">
        <f t="shared" si="70"/>
        <v>5</v>
      </c>
      <c r="AA244" s="119">
        <f t="shared" si="71"/>
        <v>5</v>
      </c>
      <c r="AB244" s="172">
        <f t="shared" si="72"/>
        <v>0.98013246826212852</v>
      </c>
      <c r="AC244" s="118">
        <f t="shared" si="73"/>
        <v>5</v>
      </c>
      <c r="AD244" s="172">
        <f t="shared" si="74"/>
        <v>0.95652177938374128</v>
      </c>
      <c r="AE244" s="118">
        <f t="shared" si="75"/>
        <v>5</v>
      </c>
      <c r="AF244" s="118">
        <f t="shared" si="76"/>
        <v>5</v>
      </c>
      <c r="AG244" s="118">
        <f t="shared" si="77"/>
        <v>5</v>
      </c>
      <c r="AH244" s="118">
        <f t="shared" si="78"/>
        <v>5</v>
      </c>
      <c r="AI244" s="118">
        <f t="shared" si="79"/>
        <v>5</v>
      </c>
      <c r="AJ244" s="173">
        <f t="shared" si="80"/>
        <v>3.25</v>
      </c>
      <c r="AK244" s="173">
        <f t="shared" si="81"/>
        <v>3.5</v>
      </c>
      <c r="AL244" s="173">
        <f t="shared" si="82"/>
        <v>3.65</v>
      </c>
      <c r="AM244" s="127">
        <f t="shared" si="83"/>
        <v>5</v>
      </c>
      <c r="AN244" s="173">
        <f t="shared" si="84"/>
        <v>3.6599999999999997</v>
      </c>
      <c r="AO244" s="173">
        <f t="shared" si="85"/>
        <v>3.8000000000000003</v>
      </c>
      <c r="AP244" s="174">
        <f t="shared" si="86"/>
        <v>3.9499999999999997</v>
      </c>
      <c r="AQ244" s="173">
        <f t="shared" si="87"/>
        <v>4.0999999999999996</v>
      </c>
      <c r="AR244" s="173">
        <f t="shared" si="88"/>
        <v>4.2</v>
      </c>
      <c r="AS244" s="173">
        <f t="shared" si="89"/>
        <v>4.3</v>
      </c>
      <c r="AT244" s="93" t="e">
        <f t="shared" si="90"/>
        <v>#REF!</v>
      </c>
    </row>
    <row r="245" spans="1:46" ht="14.25" hidden="1" customHeight="1">
      <c r="A245" s="84"/>
      <c r="B245" s="127">
        <f t="shared" si="91"/>
        <v>5.8199999999999612</v>
      </c>
      <c r="C245" s="212">
        <f t="shared" si="92"/>
        <v>208.05689152974941</v>
      </c>
      <c r="D245" s="212">
        <f t="shared" si="93"/>
        <v>331.08935823470603</v>
      </c>
      <c r="E245" s="212">
        <f t="shared" si="94"/>
        <v>250.86044676551666</v>
      </c>
      <c r="F245" s="127">
        <f t="shared" si="54"/>
        <v>2</v>
      </c>
      <c r="G245" s="127">
        <f t="shared" si="55"/>
        <v>1</v>
      </c>
      <c r="H245" s="127">
        <f t="shared" si="56"/>
        <v>4</v>
      </c>
      <c r="I245" s="127">
        <f t="shared" si="57"/>
        <v>3</v>
      </c>
      <c r="J245" s="127">
        <f t="shared" si="58"/>
        <v>4</v>
      </c>
      <c r="K245" s="127">
        <f t="shared" si="59"/>
        <v>3</v>
      </c>
      <c r="L245" s="212">
        <f t="shared" si="60"/>
        <v>4</v>
      </c>
      <c r="M245" s="212">
        <f t="shared" si="61"/>
        <v>3</v>
      </c>
      <c r="N245" s="127">
        <f t="shared" si="95"/>
        <v>2.2572907784091409</v>
      </c>
      <c r="O245" s="127">
        <f t="shared" si="62"/>
        <v>3.5270168412642819</v>
      </c>
      <c r="P245" s="127">
        <f t="shared" si="96"/>
        <v>1.4184838351151339</v>
      </c>
      <c r="Q245" s="127">
        <f t="shared" si="63"/>
        <v>2.2163809923673963</v>
      </c>
      <c r="R245" s="212">
        <f t="shared" si="97"/>
        <v>1.8721361166735027</v>
      </c>
      <c r="S245" s="212">
        <f t="shared" si="98"/>
        <v>2.9252126823023472</v>
      </c>
      <c r="T245" s="146">
        <f t="shared" si="64"/>
        <v>0.97957551373686569</v>
      </c>
      <c r="U245" s="118">
        <f t="shared" si="65"/>
        <v>5</v>
      </c>
      <c r="V245" s="172">
        <f t="shared" si="66"/>
        <v>0.95461124432782796</v>
      </c>
      <c r="W245" s="118">
        <f t="shared" si="67"/>
        <v>5</v>
      </c>
      <c r="X245" s="118">
        <f t="shared" si="68"/>
        <v>5</v>
      </c>
      <c r="Y245" s="118">
        <f t="shared" si="69"/>
        <v>4.9350953198328158</v>
      </c>
      <c r="Z245" s="118">
        <f t="shared" si="70"/>
        <v>5</v>
      </c>
      <c r="AA245" s="119">
        <f t="shared" si="71"/>
        <v>5</v>
      </c>
      <c r="AB245" s="172">
        <f t="shared" si="72"/>
        <v>0.9800599799674643</v>
      </c>
      <c r="AC245" s="118">
        <f t="shared" si="73"/>
        <v>5</v>
      </c>
      <c r="AD245" s="172">
        <f t="shared" si="74"/>
        <v>0.95635903509222353</v>
      </c>
      <c r="AE245" s="118">
        <f t="shared" si="75"/>
        <v>5</v>
      </c>
      <c r="AF245" s="118">
        <f t="shared" si="76"/>
        <v>5</v>
      </c>
      <c r="AG245" s="118">
        <f t="shared" si="77"/>
        <v>5</v>
      </c>
      <c r="AH245" s="118">
        <f t="shared" si="78"/>
        <v>5</v>
      </c>
      <c r="AI245" s="118">
        <f t="shared" si="79"/>
        <v>5</v>
      </c>
      <c r="AJ245" s="173">
        <f t="shared" si="80"/>
        <v>3.25</v>
      </c>
      <c r="AK245" s="173">
        <f t="shared" si="81"/>
        <v>3.5</v>
      </c>
      <c r="AL245" s="173">
        <f t="shared" si="82"/>
        <v>3.65</v>
      </c>
      <c r="AM245" s="127">
        <f t="shared" si="83"/>
        <v>5</v>
      </c>
      <c r="AN245" s="173">
        <f t="shared" si="84"/>
        <v>3.6599999999999997</v>
      </c>
      <c r="AO245" s="173">
        <f t="shared" si="85"/>
        <v>3.8000000000000003</v>
      </c>
      <c r="AP245" s="174">
        <f t="shared" si="86"/>
        <v>3.9499999999999997</v>
      </c>
      <c r="AQ245" s="173">
        <f t="shared" si="87"/>
        <v>4.0999999999999996</v>
      </c>
      <c r="AR245" s="173">
        <f t="shared" si="88"/>
        <v>4.2</v>
      </c>
      <c r="AS245" s="173">
        <f t="shared" si="89"/>
        <v>4.3</v>
      </c>
      <c r="AT245" s="93" t="e">
        <f t="shared" si="90"/>
        <v>#REF!</v>
      </c>
    </row>
    <row r="246" spans="1:46" ht="14.25" hidden="1" customHeight="1">
      <c r="A246" s="84"/>
      <c r="B246" s="127">
        <f t="shared" si="91"/>
        <v>5.8399999999999608</v>
      </c>
      <c r="C246" s="212">
        <f t="shared" si="92"/>
        <v>208.67219099146322</v>
      </c>
      <c r="D246" s="212">
        <f t="shared" si="93"/>
        <v>331.58386796175472</v>
      </c>
      <c r="E246" s="212">
        <f t="shared" si="94"/>
        <v>251.71212177756485</v>
      </c>
      <c r="F246" s="127">
        <f t="shared" si="54"/>
        <v>2</v>
      </c>
      <c r="G246" s="127">
        <f t="shared" si="55"/>
        <v>1</v>
      </c>
      <c r="H246" s="127">
        <f t="shared" si="56"/>
        <v>4</v>
      </c>
      <c r="I246" s="127">
        <f t="shared" si="57"/>
        <v>3</v>
      </c>
      <c r="J246" s="127">
        <f t="shared" si="58"/>
        <v>4</v>
      </c>
      <c r="K246" s="127">
        <f t="shared" si="59"/>
        <v>3</v>
      </c>
      <c r="L246" s="212">
        <f t="shared" si="60"/>
        <v>4</v>
      </c>
      <c r="M246" s="212">
        <f t="shared" si="61"/>
        <v>3</v>
      </c>
      <c r="N246" s="127">
        <f t="shared" si="95"/>
        <v>2.2976327248805073</v>
      </c>
      <c r="O246" s="127">
        <f t="shared" si="62"/>
        <v>3.590051132625792</v>
      </c>
      <c r="P246" s="127">
        <f t="shared" si="96"/>
        <v>1.4459450568017438</v>
      </c>
      <c r="Q246" s="127">
        <f t="shared" si="63"/>
        <v>2.2592891512527244</v>
      </c>
      <c r="R246" s="212">
        <f t="shared" si="97"/>
        <v>1.9047634710980972</v>
      </c>
      <c r="S246" s="212">
        <f t="shared" si="98"/>
        <v>2.976192923590776</v>
      </c>
      <c r="T246" s="146">
        <f t="shared" si="64"/>
        <v>0.97951139845160073</v>
      </c>
      <c r="U246" s="118">
        <f t="shared" si="65"/>
        <v>5</v>
      </c>
      <c r="V246" s="172">
        <f t="shared" si="66"/>
        <v>0.95446478889422715</v>
      </c>
      <c r="W246" s="118">
        <f t="shared" si="67"/>
        <v>5</v>
      </c>
      <c r="X246" s="118">
        <f t="shared" si="68"/>
        <v>5</v>
      </c>
      <c r="Y246" s="118">
        <f t="shared" si="69"/>
        <v>4.9505094345749683</v>
      </c>
      <c r="Z246" s="118">
        <f t="shared" si="70"/>
        <v>5</v>
      </c>
      <c r="AA246" s="119">
        <f t="shared" si="71"/>
        <v>5</v>
      </c>
      <c r="AB246" s="172">
        <f t="shared" si="72"/>
        <v>0.97998821910501732</v>
      </c>
      <c r="AC246" s="118">
        <f t="shared" si="73"/>
        <v>5</v>
      </c>
      <c r="AD246" s="172">
        <f t="shared" si="74"/>
        <v>0.95619789376390529</v>
      </c>
      <c r="AE246" s="118">
        <f t="shared" si="75"/>
        <v>5</v>
      </c>
      <c r="AF246" s="118">
        <f t="shared" si="76"/>
        <v>5</v>
      </c>
      <c r="AG246" s="118">
        <f t="shared" si="77"/>
        <v>5</v>
      </c>
      <c r="AH246" s="118">
        <f t="shared" si="78"/>
        <v>5</v>
      </c>
      <c r="AI246" s="118">
        <f t="shared" si="79"/>
        <v>5</v>
      </c>
      <c r="AJ246" s="173">
        <f t="shared" si="80"/>
        <v>3.25</v>
      </c>
      <c r="AK246" s="173">
        <f t="shared" si="81"/>
        <v>3.5</v>
      </c>
      <c r="AL246" s="173">
        <f t="shared" si="82"/>
        <v>3.65</v>
      </c>
      <c r="AM246" s="127">
        <f t="shared" si="83"/>
        <v>5</v>
      </c>
      <c r="AN246" s="173">
        <f t="shared" si="84"/>
        <v>3.6599999999999997</v>
      </c>
      <c r="AO246" s="173">
        <f t="shared" si="85"/>
        <v>3.8000000000000003</v>
      </c>
      <c r="AP246" s="174">
        <f t="shared" si="86"/>
        <v>3.9499999999999997</v>
      </c>
      <c r="AQ246" s="173">
        <f t="shared" si="87"/>
        <v>4.0999999999999996</v>
      </c>
      <c r="AR246" s="173">
        <f t="shared" si="88"/>
        <v>4.2</v>
      </c>
      <c r="AS246" s="173">
        <f t="shared" si="89"/>
        <v>4.3</v>
      </c>
      <c r="AT246" s="93" t="e">
        <f t="shared" si="90"/>
        <v>#REF!</v>
      </c>
    </row>
    <row r="247" spans="1:46" ht="14.25" hidden="1" customHeight="1">
      <c r="A247" s="84"/>
      <c r="B247" s="127">
        <f t="shared" si="91"/>
        <v>5.8599999999999604</v>
      </c>
      <c r="C247" s="212">
        <f t="shared" si="92"/>
        <v>209.28120395718224</v>
      </c>
      <c r="D247" s="212">
        <f t="shared" si="93"/>
        <v>332.07395045528909</v>
      </c>
      <c r="E247" s="212">
        <f t="shared" si="94"/>
        <v>252.55497476631263</v>
      </c>
      <c r="F247" s="127">
        <f t="shared" si="54"/>
        <v>2</v>
      </c>
      <c r="G247" s="127">
        <f t="shared" si="55"/>
        <v>1</v>
      </c>
      <c r="H247" s="127">
        <f t="shared" si="56"/>
        <v>4</v>
      </c>
      <c r="I247" s="127">
        <f t="shared" si="57"/>
        <v>3</v>
      </c>
      <c r="J247" s="127">
        <f t="shared" si="58"/>
        <v>4</v>
      </c>
      <c r="K247" s="127">
        <f t="shared" si="59"/>
        <v>3</v>
      </c>
      <c r="L247" s="212">
        <f t="shared" si="60"/>
        <v>4</v>
      </c>
      <c r="M247" s="212">
        <f t="shared" si="61"/>
        <v>3</v>
      </c>
      <c r="N247" s="127">
        <f t="shared" si="95"/>
        <v>2.3374878139384077</v>
      </c>
      <c r="O247" s="127">
        <f t="shared" si="62"/>
        <v>3.6523247092787625</v>
      </c>
      <c r="P247" s="127">
        <f t="shared" si="96"/>
        <v>1.4731425432966547</v>
      </c>
      <c r="Q247" s="127">
        <f t="shared" si="63"/>
        <v>2.3017852239010237</v>
      </c>
      <c r="R247" s="212">
        <f t="shared" si="97"/>
        <v>1.9369733832759308</v>
      </c>
      <c r="S247" s="212">
        <f t="shared" si="98"/>
        <v>3.0265209113686424</v>
      </c>
      <c r="T247" s="146">
        <f t="shared" si="64"/>
        <v>0.97944791534053233</v>
      </c>
      <c r="U247" s="118">
        <f t="shared" si="65"/>
        <v>5</v>
      </c>
      <c r="V247" s="172">
        <f t="shared" si="66"/>
        <v>0.95431975231558053</v>
      </c>
      <c r="W247" s="118">
        <f t="shared" si="67"/>
        <v>5</v>
      </c>
      <c r="X247" s="118">
        <f t="shared" si="68"/>
        <v>5</v>
      </c>
      <c r="Y247" s="118">
        <f t="shared" si="69"/>
        <v>4.9659302028873675</v>
      </c>
      <c r="Z247" s="118">
        <f t="shared" si="70"/>
        <v>5</v>
      </c>
      <c r="AA247" s="119">
        <f t="shared" si="71"/>
        <v>5</v>
      </c>
      <c r="AB247" s="172">
        <f t="shared" si="72"/>
        <v>0.97991717286495272</v>
      </c>
      <c r="AC247" s="118">
        <f t="shared" si="73"/>
        <v>5</v>
      </c>
      <c r="AD247" s="172">
        <f t="shared" si="74"/>
        <v>0.95603832753147888</v>
      </c>
      <c r="AE247" s="118">
        <f t="shared" si="75"/>
        <v>5</v>
      </c>
      <c r="AF247" s="118">
        <f t="shared" si="76"/>
        <v>5</v>
      </c>
      <c r="AG247" s="118">
        <f t="shared" si="77"/>
        <v>5</v>
      </c>
      <c r="AH247" s="118">
        <f t="shared" si="78"/>
        <v>5</v>
      </c>
      <c r="AI247" s="118">
        <f t="shared" si="79"/>
        <v>5</v>
      </c>
      <c r="AJ247" s="173">
        <f t="shared" si="80"/>
        <v>3.25</v>
      </c>
      <c r="AK247" s="173">
        <f t="shared" si="81"/>
        <v>3.5</v>
      </c>
      <c r="AL247" s="173">
        <f t="shared" si="82"/>
        <v>3.65</v>
      </c>
      <c r="AM247" s="127">
        <f t="shared" si="83"/>
        <v>5</v>
      </c>
      <c r="AN247" s="173">
        <f t="shared" si="84"/>
        <v>3.6599999999999997</v>
      </c>
      <c r="AO247" s="173">
        <f t="shared" si="85"/>
        <v>3.8000000000000003</v>
      </c>
      <c r="AP247" s="174">
        <f t="shared" si="86"/>
        <v>3.9499999999999997</v>
      </c>
      <c r="AQ247" s="173">
        <f t="shared" si="87"/>
        <v>4.0999999999999996</v>
      </c>
      <c r="AR247" s="173">
        <f t="shared" si="88"/>
        <v>4.2</v>
      </c>
      <c r="AS247" s="173">
        <f t="shared" si="89"/>
        <v>4.3</v>
      </c>
      <c r="AT247" s="93" t="e">
        <f t="shared" si="90"/>
        <v>#REF!</v>
      </c>
    </row>
    <row r="248" spans="1:46" ht="14.25" hidden="1" customHeight="1">
      <c r="A248" s="84"/>
      <c r="B248" s="127">
        <f t="shared" si="91"/>
        <v>5.8799999999999599</v>
      </c>
      <c r="C248" s="212">
        <f t="shared" si="92"/>
        <v>209.88403538333969</v>
      </c>
      <c r="D248" s="212">
        <f t="shared" si="93"/>
        <v>332.55966236639483</v>
      </c>
      <c r="E248" s="212">
        <f t="shared" si="94"/>
        <v>253.38916384524697</v>
      </c>
      <c r="F248" s="127">
        <f t="shared" si="54"/>
        <v>2</v>
      </c>
      <c r="G248" s="127">
        <f t="shared" si="55"/>
        <v>1</v>
      </c>
      <c r="H248" s="127">
        <f t="shared" si="56"/>
        <v>4</v>
      </c>
      <c r="I248" s="127">
        <f t="shared" si="57"/>
        <v>3</v>
      </c>
      <c r="J248" s="127">
        <f t="shared" si="58"/>
        <v>4</v>
      </c>
      <c r="K248" s="127">
        <f t="shared" si="59"/>
        <v>3</v>
      </c>
      <c r="L248" s="212">
        <f t="shared" si="60"/>
        <v>4</v>
      </c>
      <c r="M248" s="212">
        <f t="shared" si="61"/>
        <v>3</v>
      </c>
      <c r="N248" s="127">
        <f t="shared" si="95"/>
        <v>2.3768659309449673</v>
      </c>
      <c r="O248" s="127">
        <f t="shared" si="62"/>
        <v>3.7138530171015107</v>
      </c>
      <c r="P248" s="127">
        <f t="shared" si="96"/>
        <v>1.5000803452894009</v>
      </c>
      <c r="Q248" s="127">
        <f t="shared" si="63"/>
        <v>2.3438755395146886</v>
      </c>
      <c r="R248" s="212">
        <f t="shared" si="97"/>
        <v>1.9687748504374953</v>
      </c>
      <c r="S248" s="212">
        <f t="shared" si="98"/>
        <v>3.0762107038085862</v>
      </c>
      <c r="T248" s="146">
        <f t="shared" si="64"/>
        <v>0.9793850541503436</v>
      </c>
      <c r="U248" s="118">
        <f t="shared" si="65"/>
        <v>5</v>
      </c>
      <c r="V248" s="172">
        <f t="shared" si="66"/>
        <v>0.95417611190303375</v>
      </c>
      <c r="W248" s="118">
        <f t="shared" si="67"/>
        <v>5</v>
      </c>
      <c r="X248" s="118">
        <f t="shared" si="68"/>
        <v>5</v>
      </c>
      <c r="Y248" s="118">
        <f t="shared" si="69"/>
        <v>4.9813574921933244</v>
      </c>
      <c r="Z248" s="118">
        <f t="shared" si="70"/>
        <v>5</v>
      </c>
      <c r="AA248" s="119">
        <f t="shared" si="71"/>
        <v>5</v>
      </c>
      <c r="AB248" s="172">
        <f t="shared" si="72"/>
        <v>0.97984682879129037</v>
      </c>
      <c r="AC248" s="118">
        <f t="shared" si="73"/>
        <v>5</v>
      </c>
      <c r="AD248" s="172">
        <f t="shared" si="74"/>
        <v>0.95588030929278889</v>
      </c>
      <c r="AE248" s="118">
        <f t="shared" si="75"/>
        <v>5</v>
      </c>
      <c r="AF248" s="118">
        <f t="shared" si="76"/>
        <v>5</v>
      </c>
      <c r="AG248" s="118">
        <f t="shared" si="77"/>
        <v>5</v>
      </c>
      <c r="AH248" s="118">
        <f t="shared" si="78"/>
        <v>5</v>
      </c>
      <c r="AI248" s="118">
        <f t="shared" si="79"/>
        <v>5</v>
      </c>
      <c r="AJ248" s="173">
        <f t="shared" si="80"/>
        <v>3.25</v>
      </c>
      <c r="AK248" s="173">
        <f t="shared" si="81"/>
        <v>3.5</v>
      </c>
      <c r="AL248" s="173">
        <f t="shared" si="82"/>
        <v>3.65</v>
      </c>
      <c r="AM248" s="127">
        <f t="shared" si="83"/>
        <v>5</v>
      </c>
      <c r="AN248" s="173">
        <f t="shared" si="84"/>
        <v>3.6599999999999997</v>
      </c>
      <c r="AO248" s="173">
        <f t="shared" si="85"/>
        <v>3.8000000000000003</v>
      </c>
      <c r="AP248" s="174">
        <f t="shared" si="86"/>
        <v>3.9499999999999997</v>
      </c>
      <c r="AQ248" s="173">
        <f t="shared" si="87"/>
        <v>4.0999999999999996</v>
      </c>
      <c r="AR248" s="173">
        <f t="shared" si="88"/>
        <v>4.2</v>
      </c>
      <c r="AS248" s="173">
        <f t="shared" si="89"/>
        <v>4.3</v>
      </c>
      <c r="AT248" s="93" t="e">
        <f t="shared" si="90"/>
        <v>#REF!</v>
      </c>
    </row>
    <row r="249" spans="1:46" ht="14.25" hidden="1" customHeight="1">
      <c r="A249" s="84"/>
      <c r="B249" s="127">
        <f t="shared" si="91"/>
        <v>5.8999999999999595</v>
      </c>
      <c r="C249" s="212">
        <f t="shared" si="92"/>
        <v>210.48078756865667</v>
      </c>
      <c r="D249" s="212">
        <f t="shared" si="93"/>
        <v>333.04105933545014</v>
      </c>
      <c r="E249" s="212">
        <f t="shared" si="94"/>
        <v>254.21484275029587</v>
      </c>
      <c r="F249" s="127">
        <f t="shared" si="54"/>
        <v>2</v>
      </c>
      <c r="G249" s="127">
        <f t="shared" si="55"/>
        <v>1</v>
      </c>
      <c r="H249" s="127">
        <f t="shared" si="56"/>
        <v>4</v>
      </c>
      <c r="I249" s="127">
        <f t="shared" si="57"/>
        <v>3</v>
      </c>
      <c r="J249" s="127">
        <f t="shared" si="58"/>
        <v>4</v>
      </c>
      <c r="K249" s="127">
        <f t="shared" si="59"/>
        <v>3</v>
      </c>
      <c r="L249" s="212">
        <f t="shared" si="60"/>
        <v>3</v>
      </c>
      <c r="M249" s="212">
        <f t="shared" si="61"/>
        <v>2</v>
      </c>
      <c r="N249" s="127">
        <f t="shared" si="95"/>
        <v>2.4157766708531905</v>
      </c>
      <c r="O249" s="127">
        <f t="shared" si="62"/>
        <v>3.7746510482081099</v>
      </c>
      <c r="P249" s="127">
        <f t="shared" si="96"/>
        <v>1.5267624276891771</v>
      </c>
      <c r="Q249" s="127">
        <f t="shared" si="63"/>
        <v>2.385566293264338</v>
      </c>
      <c r="R249" s="212">
        <f t="shared" si="97"/>
        <v>2.0001765859541858</v>
      </c>
      <c r="S249" s="212">
        <f t="shared" si="98"/>
        <v>3.1252759155534151</v>
      </c>
      <c r="T249" s="146">
        <f t="shared" si="64"/>
        <v>0.97932280488306289</v>
      </c>
      <c r="U249" s="118">
        <f t="shared" si="65"/>
        <v>5</v>
      </c>
      <c r="V249" s="172">
        <f t="shared" si="66"/>
        <v>0.95403384552839421</v>
      </c>
      <c r="W249" s="118">
        <f t="shared" si="67"/>
        <v>5</v>
      </c>
      <c r="X249" s="118">
        <f t="shared" si="68"/>
        <v>5</v>
      </c>
      <c r="Y249" s="118">
        <f t="shared" si="69"/>
        <v>4.9967911739979742</v>
      </c>
      <c r="Z249" s="118">
        <f t="shared" si="70"/>
        <v>5</v>
      </c>
      <c r="AA249" s="119">
        <f t="shared" si="71"/>
        <v>5</v>
      </c>
      <c r="AB249" s="172">
        <f t="shared" si="72"/>
        <v>0.97321677716889954</v>
      </c>
      <c r="AC249" s="118">
        <f t="shared" si="73"/>
        <v>5</v>
      </c>
      <c r="AD249" s="172">
        <f t="shared" si="74"/>
        <v>0.93502416024746693</v>
      </c>
      <c r="AE249" s="118">
        <f t="shared" si="75"/>
        <v>5</v>
      </c>
      <c r="AF249" s="118">
        <f t="shared" si="76"/>
        <v>5</v>
      </c>
      <c r="AG249" s="118">
        <f t="shared" si="77"/>
        <v>5</v>
      </c>
      <c r="AH249" s="118">
        <f t="shared" si="78"/>
        <v>5</v>
      </c>
      <c r="AI249" s="118">
        <f t="shared" si="79"/>
        <v>5</v>
      </c>
      <c r="AJ249" s="173">
        <f t="shared" si="80"/>
        <v>3.25</v>
      </c>
      <c r="AK249" s="173">
        <f t="shared" si="81"/>
        <v>3.5</v>
      </c>
      <c r="AL249" s="173">
        <f t="shared" si="82"/>
        <v>3.65</v>
      </c>
      <c r="AM249" s="127">
        <f t="shared" si="83"/>
        <v>5</v>
      </c>
      <c r="AN249" s="173">
        <f t="shared" si="84"/>
        <v>3.6599999999999997</v>
      </c>
      <c r="AO249" s="173">
        <f t="shared" si="85"/>
        <v>3.8000000000000003</v>
      </c>
      <c r="AP249" s="174">
        <f t="shared" si="86"/>
        <v>3.9499999999999997</v>
      </c>
      <c r="AQ249" s="173">
        <f t="shared" si="87"/>
        <v>4.0999999999999996</v>
      </c>
      <c r="AR249" s="173">
        <f t="shared" si="88"/>
        <v>4.2</v>
      </c>
      <c r="AS249" s="173">
        <f t="shared" si="89"/>
        <v>4.3</v>
      </c>
      <c r="AT249" s="93" t="e">
        <f t="shared" si="90"/>
        <v>#REF!</v>
      </c>
    </row>
    <row r="250" spans="1:46" ht="14.25" hidden="1" customHeight="1">
      <c r="A250" s="84"/>
      <c r="B250" s="127">
        <f t="shared" si="91"/>
        <v>5.9199999999999591</v>
      </c>
      <c r="C250" s="212">
        <f t="shared" si="92"/>
        <v>211.07156024786681</v>
      </c>
      <c r="D250" s="212">
        <f t="shared" si="93"/>
        <v>333.51819601580291</v>
      </c>
      <c r="E250" s="212">
        <f t="shared" si="94"/>
        <v>255.03216100982689</v>
      </c>
      <c r="F250" s="127">
        <f t="shared" si="54"/>
        <v>2</v>
      </c>
      <c r="G250" s="127">
        <f t="shared" si="55"/>
        <v>1</v>
      </c>
      <c r="H250" s="127">
        <f t="shared" si="56"/>
        <v>4</v>
      </c>
      <c r="I250" s="127">
        <f t="shared" si="57"/>
        <v>3</v>
      </c>
      <c r="J250" s="127">
        <f t="shared" si="58"/>
        <v>4</v>
      </c>
      <c r="K250" s="127">
        <f t="shared" si="59"/>
        <v>3</v>
      </c>
      <c r="L250" s="212">
        <f t="shared" si="60"/>
        <v>3</v>
      </c>
      <c r="M250" s="212">
        <f t="shared" si="61"/>
        <v>2</v>
      </c>
      <c r="N250" s="127">
        <f t="shared" si="95"/>
        <v>2.4542293495612411</v>
      </c>
      <c r="O250" s="127">
        <f t="shared" si="62"/>
        <v>3.834733358689439</v>
      </c>
      <c r="P250" s="127">
        <f t="shared" si="96"/>
        <v>1.5531926719628024</v>
      </c>
      <c r="Q250" s="127">
        <f t="shared" si="63"/>
        <v>2.4268635499418778</v>
      </c>
      <c r="R250" s="212">
        <f t="shared" si="97"/>
        <v>2.0311870313408757</v>
      </c>
      <c r="S250" s="212">
        <f t="shared" si="98"/>
        <v>3.173729736470118</v>
      </c>
      <c r="T250" s="146">
        <f t="shared" si="64"/>
        <v>0.97926115778712153</v>
      </c>
      <c r="U250" s="118">
        <f t="shared" si="65"/>
        <v>5</v>
      </c>
      <c r="V250" s="172">
        <f t="shared" si="66"/>
        <v>0.95389293160455391</v>
      </c>
      <c r="W250" s="118">
        <f t="shared" si="67"/>
        <v>5</v>
      </c>
      <c r="X250" s="118">
        <f t="shared" si="68"/>
        <v>5</v>
      </c>
      <c r="Y250" s="118">
        <f t="shared" si="69"/>
        <v>5</v>
      </c>
      <c r="Z250" s="118">
        <f t="shared" si="70"/>
        <v>5</v>
      </c>
      <c r="AA250" s="119">
        <f t="shared" si="71"/>
        <v>5</v>
      </c>
      <c r="AB250" s="172">
        <f t="shared" si="72"/>
        <v>0.97312603903084594</v>
      </c>
      <c r="AC250" s="118">
        <f t="shared" si="73"/>
        <v>5</v>
      </c>
      <c r="AD250" s="172">
        <f t="shared" si="74"/>
        <v>0.93480163838390062</v>
      </c>
      <c r="AE250" s="118">
        <f t="shared" si="75"/>
        <v>5</v>
      </c>
      <c r="AF250" s="118">
        <f t="shared" si="76"/>
        <v>5</v>
      </c>
      <c r="AG250" s="118">
        <f t="shared" si="77"/>
        <v>5</v>
      </c>
      <c r="AH250" s="118">
        <f t="shared" si="78"/>
        <v>5</v>
      </c>
      <c r="AI250" s="118">
        <f t="shared" si="79"/>
        <v>5</v>
      </c>
      <c r="AJ250" s="173">
        <f t="shared" si="80"/>
        <v>3.25</v>
      </c>
      <c r="AK250" s="173">
        <f t="shared" si="81"/>
        <v>3.5</v>
      </c>
      <c r="AL250" s="173">
        <f t="shared" si="82"/>
        <v>3.65</v>
      </c>
      <c r="AM250" s="127">
        <f t="shared" si="83"/>
        <v>5</v>
      </c>
      <c r="AN250" s="173">
        <f t="shared" si="84"/>
        <v>3.6599999999999997</v>
      </c>
      <c r="AO250" s="173">
        <f t="shared" si="85"/>
        <v>3.8000000000000003</v>
      </c>
      <c r="AP250" s="174">
        <f t="shared" si="86"/>
        <v>3.9499999999999997</v>
      </c>
      <c r="AQ250" s="173">
        <f t="shared" si="87"/>
        <v>4.0999999999999996</v>
      </c>
      <c r="AR250" s="173">
        <f t="shared" si="88"/>
        <v>4.2</v>
      </c>
      <c r="AS250" s="173">
        <f t="shared" si="89"/>
        <v>4.3</v>
      </c>
      <c r="AT250" s="93" t="e">
        <f t="shared" si="90"/>
        <v>#REF!</v>
      </c>
    </row>
    <row r="251" spans="1:46" ht="14.25" hidden="1" customHeight="1">
      <c r="A251" s="84"/>
      <c r="B251" s="127">
        <f t="shared" si="91"/>
        <v>5.9399999999999586</v>
      </c>
      <c r="C251" s="212">
        <f t="shared" si="92"/>
        <v>211.65645068115433</v>
      </c>
      <c r="D251" s="212">
        <f t="shared" si="93"/>
        <v>333.99112609674887</v>
      </c>
      <c r="E251" s="212">
        <f t="shared" si="94"/>
        <v>255.84126410608559</v>
      </c>
      <c r="F251" s="127">
        <f t="shared" si="54"/>
        <v>2</v>
      </c>
      <c r="G251" s="127">
        <f t="shared" si="55"/>
        <v>1</v>
      </c>
      <c r="H251" s="127">
        <f t="shared" si="56"/>
        <v>4</v>
      </c>
      <c r="I251" s="127">
        <f t="shared" si="57"/>
        <v>3</v>
      </c>
      <c r="J251" s="127">
        <f t="shared" si="58"/>
        <v>4</v>
      </c>
      <c r="K251" s="127">
        <f t="shared" si="59"/>
        <v>3</v>
      </c>
      <c r="L251" s="212">
        <f t="shared" si="60"/>
        <v>3</v>
      </c>
      <c r="M251" s="212">
        <f t="shared" si="61"/>
        <v>2</v>
      </c>
      <c r="N251" s="127">
        <f t="shared" si="95"/>
        <v>2.4922330147096674</v>
      </c>
      <c r="O251" s="127">
        <f t="shared" si="62"/>
        <v>3.8941140854838547</v>
      </c>
      <c r="P251" s="127">
        <f t="shared" si="96"/>
        <v>1.5793748783943393</v>
      </c>
      <c r="Q251" s="127">
        <f t="shared" si="63"/>
        <v>2.4677732474911558</v>
      </c>
      <c r="R251" s="212">
        <f t="shared" si="97"/>
        <v>2.0618143676194176</v>
      </c>
      <c r="S251" s="212">
        <f t="shared" si="98"/>
        <v>3.2215849494053392</v>
      </c>
      <c r="T251" s="146">
        <f t="shared" si="64"/>
        <v>0.97920010334881991</v>
      </c>
      <c r="U251" s="118">
        <f t="shared" si="65"/>
        <v>5</v>
      </c>
      <c r="V251" s="172">
        <f t="shared" si="66"/>
        <v>0.95375334906680498</v>
      </c>
      <c r="W251" s="118">
        <f t="shared" si="67"/>
        <v>5</v>
      </c>
      <c r="X251" s="118">
        <f t="shared" si="68"/>
        <v>5</v>
      </c>
      <c r="Y251" s="118">
        <f t="shared" si="69"/>
        <v>5</v>
      </c>
      <c r="Z251" s="118">
        <f t="shared" si="70"/>
        <v>5</v>
      </c>
      <c r="AA251" s="119">
        <f t="shared" si="71"/>
        <v>5</v>
      </c>
      <c r="AB251" s="172">
        <f t="shared" si="72"/>
        <v>0.97303618214011145</v>
      </c>
      <c r="AC251" s="118">
        <f t="shared" si="73"/>
        <v>5</v>
      </c>
      <c r="AD251" s="172">
        <f t="shared" si="74"/>
        <v>0.93458126155706778</v>
      </c>
      <c r="AE251" s="118">
        <f t="shared" si="75"/>
        <v>5</v>
      </c>
      <c r="AF251" s="118">
        <f t="shared" si="76"/>
        <v>5</v>
      </c>
      <c r="AG251" s="118">
        <f t="shared" si="77"/>
        <v>5</v>
      </c>
      <c r="AH251" s="118">
        <f t="shared" si="78"/>
        <v>5</v>
      </c>
      <c r="AI251" s="118">
        <f t="shared" si="79"/>
        <v>5</v>
      </c>
      <c r="AJ251" s="173">
        <f t="shared" si="80"/>
        <v>3.25</v>
      </c>
      <c r="AK251" s="173">
        <f t="shared" si="81"/>
        <v>3.5</v>
      </c>
      <c r="AL251" s="173">
        <f t="shared" si="82"/>
        <v>3.65</v>
      </c>
      <c r="AM251" s="127">
        <f t="shared" si="83"/>
        <v>5</v>
      </c>
      <c r="AN251" s="173">
        <f t="shared" si="84"/>
        <v>3.6599999999999997</v>
      </c>
      <c r="AO251" s="173">
        <f t="shared" si="85"/>
        <v>3.8000000000000003</v>
      </c>
      <c r="AP251" s="174">
        <f t="shared" si="86"/>
        <v>3.9499999999999997</v>
      </c>
      <c r="AQ251" s="173">
        <f t="shared" si="87"/>
        <v>4.0999999999999996</v>
      </c>
      <c r="AR251" s="173">
        <f t="shared" si="88"/>
        <v>4.2</v>
      </c>
      <c r="AS251" s="173">
        <f t="shared" si="89"/>
        <v>4.3</v>
      </c>
      <c r="AT251" s="93" t="e">
        <f t="shared" si="90"/>
        <v>#REF!</v>
      </c>
    </row>
    <row r="252" spans="1:46" ht="14.25" hidden="1" customHeight="1">
      <c r="A252" s="84"/>
      <c r="B252" s="127">
        <f t="shared" si="91"/>
        <v>5.9599999999999582</v>
      </c>
      <c r="C252" s="212">
        <f t="shared" si="92"/>
        <v>212.23555373954645</v>
      </c>
      <c r="D252" s="212">
        <f t="shared" si="93"/>
        <v>334.45990232583739</v>
      </c>
      <c r="E252" s="212">
        <f t="shared" si="94"/>
        <v>256.64229362860112</v>
      </c>
      <c r="F252" s="127">
        <f t="shared" si="54"/>
        <v>2</v>
      </c>
      <c r="G252" s="127">
        <f t="shared" si="55"/>
        <v>1</v>
      </c>
      <c r="H252" s="127">
        <f t="shared" si="56"/>
        <v>4</v>
      </c>
      <c r="I252" s="127">
        <f t="shared" si="57"/>
        <v>3</v>
      </c>
      <c r="J252" s="127">
        <f t="shared" si="58"/>
        <v>4</v>
      </c>
      <c r="K252" s="127">
        <f t="shared" si="59"/>
        <v>3</v>
      </c>
      <c r="L252" s="212">
        <f t="shared" si="60"/>
        <v>3</v>
      </c>
      <c r="M252" s="212">
        <f t="shared" si="61"/>
        <v>2</v>
      </c>
      <c r="N252" s="127">
        <f t="shared" si="95"/>
        <v>2.5297964559544401</v>
      </c>
      <c r="O252" s="127">
        <f t="shared" si="62"/>
        <v>3.952806962428812</v>
      </c>
      <c r="P252" s="127">
        <f t="shared" si="96"/>
        <v>1.6053127682694883</v>
      </c>
      <c r="Q252" s="127">
        <f t="shared" si="63"/>
        <v>2.5083012004210752</v>
      </c>
      <c r="R252" s="212">
        <f t="shared" si="97"/>
        <v>2.0920665260840594</v>
      </c>
      <c r="S252" s="212">
        <f t="shared" si="98"/>
        <v>3.2688539470063431</v>
      </c>
      <c r="T252" s="146">
        <f t="shared" si="64"/>
        <v>0.97913963228417966</v>
      </c>
      <c r="U252" s="118">
        <f t="shared" si="65"/>
        <v>5</v>
      </c>
      <c r="V252" s="172">
        <f t="shared" si="66"/>
        <v>0.95361507735499962</v>
      </c>
      <c r="W252" s="118">
        <f t="shared" si="67"/>
        <v>5</v>
      </c>
      <c r="X252" s="118">
        <f t="shared" si="68"/>
        <v>5</v>
      </c>
      <c r="Y252" s="118">
        <f t="shared" si="69"/>
        <v>5</v>
      </c>
      <c r="Z252" s="118">
        <f t="shared" si="70"/>
        <v>5</v>
      </c>
      <c r="AA252" s="119">
        <f t="shared" si="71"/>
        <v>5</v>
      </c>
      <c r="AB252" s="172">
        <f t="shared" si="72"/>
        <v>0.97294719168197319</v>
      </c>
      <c r="AC252" s="118">
        <f t="shared" si="73"/>
        <v>5</v>
      </c>
      <c r="AD252" s="172">
        <f t="shared" si="74"/>
        <v>0.93436299389888677</v>
      </c>
      <c r="AE252" s="118">
        <f t="shared" si="75"/>
        <v>5</v>
      </c>
      <c r="AF252" s="118">
        <f t="shared" si="76"/>
        <v>5</v>
      </c>
      <c r="AG252" s="118">
        <f t="shared" si="77"/>
        <v>5</v>
      </c>
      <c r="AH252" s="118">
        <f t="shared" si="78"/>
        <v>5</v>
      </c>
      <c r="AI252" s="118">
        <f t="shared" si="79"/>
        <v>5</v>
      </c>
      <c r="AJ252" s="173">
        <f t="shared" si="80"/>
        <v>3.25</v>
      </c>
      <c r="AK252" s="173">
        <f t="shared" si="81"/>
        <v>3.5</v>
      </c>
      <c r="AL252" s="173">
        <f t="shared" si="82"/>
        <v>3.65</v>
      </c>
      <c r="AM252" s="127">
        <f t="shared" si="83"/>
        <v>5</v>
      </c>
      <c r="AN252" s="173">
        <f t="shared" si="84"/>
        <v>3.6599999999999997</v>
      </c>
      <c r="AO252" s="173">
        <f t="shared" si="85"/>
        <v>3.8000000000000003</v>
      </c>
      <c r="AP252" s="174">
        <f t="shared" si="86"/>
        <v>3.9499999999999997</v>
      </c>
      <c r="AQ252" s="173">
        <f t="shared" si="87"/>
        <v>4.0999999999999996</v>
      </c>
      <c r="AR252" s="173">
        <f t="shared" si="88"/>
        <v>4.2</v>
      </c>
      <c r="AS252" s="173">
        <f t="shared" si="89"/>
        <v>4.3</v>
      </c>
      <c r="AT252" s="93" t="e">
        <f t="shared" si="90"/>
        <v>#REF!</v>
      </c>
    </row>
    <row r="253" spans="1:46" ht="14.25" hidden="1" customHeight="1">
      <c r="A253" s="84"/>
      <c r="B253" s="127">
        <f t="shared" si="91"/>
        <v>5.9799999999999578</v>
      </c>
      <c r="C253" s="212">
        <f t="shared" si="92"/>
        <v>212.80896198648443</v>
      </c>
      <c r="D253" s="212">
        <f t="shared" si="93"/>
        <v>334.92457653052816</v>
      </c>
      <c r="E253" s="212">
        <f t="shared" si="94"/>
        <v>257.43538742004785</v>
      </c>
      <c r="F253" s="127">
        <f t="shared" si="54"/>
        <v>2</v>
      </c>
      <c r="G253" s="127">
        <f t="shared" si="55"/>
        <v>1</v>
      </c>
      <c r="H253" s="127">
        <f t="shared" si="56"/>
        <v>4</v>
      </c>
      <c r="I253" s="127">
        <f t="shared" si="57"/>
        <v>3</v>
      </c>
      <c r="J253" s="127">
        <f t="shared" si="58"/>
        <v>4</v>
      </c>
      <c r="K253" s="127">
        <f t="shared" si="59"/>
        <v>3</v>
      </c>
      <c r="L253" s="212">
        <f t="shared" si="60"/>
        <v>3</v>
      </c>
      <c r="M253" s="212">
        <f t="shared" si="61"/>
        <v>2</v>
      </c>
      <c r="N253" s="127">
        <f t="shared" si="95"/>
        <v>2.5669282147464183</v>
      </c>
      <c r="O253" s="127">
        <f t="shared" si="62"/>
        <v>4.0108253355412771</v>
      </c>
      <c r="P253" s="127">
        <f t="shared" si="96"/>
        <v>1.6310099859877352</v>
      </c>
      <c r="Q253" s="127">
        <f t="shared" si="63"/>
        <v>2.5484531031058357</v>
      </c>
      <c r="R253" s="212">
        <f t="shared" si="97"/>
        <v>2.1219511985066908</v>
      </c>
      <c r="S253" s="212">
        <f t="shared" si="98"/>
        <v>3.3155487476667038</v>
      </c>
      <c r="T253" s="146">
        <f t="shared" si="64"/>
        <v>0.97907973553115835</v>
      </c>
      <c r="U253" s="118">
        <f t="shared" si="65"/>
        <v>5</v>
      </c>
      <c r="V253" s="172">
        <f t="shared" si="66"/>
        <v>0.95347809639650505</v>
      </c>
      <c r="W253" s="118">
        <f t="shared" si="67"/>
        <v>5</v>
      </c>
      <c r="X253" s="118">
        <f t="shared" si="68"/>
        <v>5</v>
      </c>
      <c r="Y253" s="118">
        <f t="shared" si="69"/>
        <v>5</v>
      </c>
      <c r="Z253" s="118">
        <f t="shared" si="70"/>
        <v>5</v>
      </c>
      <c r="AA253" s="119">
        <f t="shared" si="71"/>
        <v>5</v>
      </c>
      <c r="AB253" s="172">
        <f t="shared" si="72"/>
        <v>0.97285905322858601</v>
      </c>
      <c r="AC253" s="118">
        <f t="shared" si="73"/>
        <v>5</v>
      </c>
      <c r="AD253" s="172">
        <f t="shared" si="74"/>
        <v>0.93414680047539667</v>
      </c>
      <c r="AE253" s="118">
        <f t="shared" si="75"/>
        <v>5</v>
      </c>
      <c r="AF253" s="118">
        <f t="shared" si="76"/>
        <v>5</v>
      </c>
      <c r="AG253" s="118">
        <f t="shared" si="77"/>
        <v>5</v>
      </c>
      <c r="AH253" s="118">
        <f t="shared" si="78"/>
        <v>5</v>
      </c>
      <c r="AI253" s="118">
        <f t="shared" si="79"/>
        <v>5</v>
      </c>
      <c r="AJ253" s="173">
        <f t="shared" si="80"/>
        <v>3.25</v>
      </c>
      <c r="AK253" s="173">
        <f t="shared" si="81"/>
        <v>3.5</v>
      </c>
      <c r="AL253" s="173">
        <f t="shared" si="82"/>
        <v>3.65</v>
      </c>
      <c r="AM253" s="127">
        <f t="shared" si="83"/>
        <v>5</v>
      </c>
      <c r="AN253" s="173">
        <f t="shared" si="84"/>
        <v>3.6599999999999997</v>
      </c>
      <c r="AO253" s="173">
        <f t="shared" si="85"/>
        <v>3.8000000000000003</v>
      </c>
      <c r="AP253" s="174">
        <f t="shared" si="86"/>
        <v>3.9499999999999997</v>
      </c>
      <c r="AQ253" s="173">
        <f t="shared" si="87"/>
        <v>4.0999999999999996</v>
      </c>
      <c r="AR253" s="173">
        <f t="shared" si="88"/>
        <v>4.2</v>
      </c>
      <c r="AS253" s="173">
        <f t="shared" si="89"/>
        <v>4.3</v>
      </c>
      <c r="AT253" s="93" t="e">
        <f t="shared" si="90"/>
        <v>#REF!</v>
      </c>
    </row>
    <row r="254" spans="1:46" ht="14.25" hidden="1" customHeight="1">
      <c r="A254" s="84"/>
      <c r="B254" s="127">
        <f t="shared" si="91"/>
        <v>5.9999999999999574</v>
      </c>
      <c r="C254" s="212">
        <f t="shared" si="92"/>
        <v>213.37676575578391</v>
      </c>
      <c r="D254" s="212">
        <f t="shared" si="93"/>
        <v>335.38519963922187</v>
      </c>
      <c r="E254" s="212">
        <f t="shared" si="94"/>
        <v>258.22067971501866</v>
      </c>
      <c r="F254" s="127">
        <f t="shared" si="54"/>
        <v>2</v>
      </c>
      <c r="G254" s="127">
        <f t="shared" si="55"/>
        <v>1</v>
      </c>
      <c r="H254" s="127">
        <f t="shared" si="56"/>
        <v>4</v>
      </c>
      <c r="I254" s="127">
        <f t="shared" si="57"/>
        <v>3</v>
      </c>
      <c r="J254" s="127">
        <f t="shared" si="58"/>
        <v>4</v>
      </c>
      <c r="K254" s="127">
        <f t="shared" si="59"/>
        <v>3</v>
      </c>
      <c r="L254" s="212">
        <f t="shared" si="60"/>
        <v>3</v>
      </c>
      <c r="M254" s="212">
        <f t="shared" si="61"/>
        <v>2</v>
      </c>
      <c r="N254" s="127">
        <f t="shared" si="95"/>
        <v>2.6036365936457475</v>
      </c>
      <c r="O254" s="127">
        <f t="shared" si="62"/>
        <v>4.0681821775714804</v>
      </c>
      <c r="P254" s="127">
        <f t="shared" si="96"/>
        <v>1.6564701011050993</v>
      </c>
      <c r="Q254" s="127">
        <f t="shared" si="63"/>
        <v>2.5882345329767174</v>
      </c>
      <c r="R254" s="212">
        <f t="shared" si="97"/>
        <v>2.1514758468170183</v>
      </c>
      <c r="S254" s="212">
        <f t="shared" si="98"/>
        <v>3.3616810106515906</v>
      </c>
      <c r="T254" s="146">
        <f t="shared" si="64"/>
        <v>0.97902040424220904</v>
      </c>
      <c r="U254" s="118">
        <f t="shared" si="65"/>
        <v>5</v>
      </c>
      <c r="V254" s="172">
        <f t="shared" si="66"/>
        <v>0.95334238658991188</v>
      </c>
      <c r="W254" s="118">
        <f t="shared" si="67"/>
        <v>5</v>
      </c>
      <c r="X254" s="118">
        <f t="shared" si="68"/>
        <v>5</v>
      </c>
      <c r="Y254" s="118">
        <f t="shared" si="69"/>
        <v>5</v>
      </c>
      <c r="Z254" s="118">
        <f t="shared" si="70"/>
        <v>5</v>
      </c>
      <c r="AA254" s="119">
        <f t="shared" si="71"/>
        <v>5</v>
      </c>
      <c r="AB254" s="172">
        <f t="shared" si="72"/>
        <v>0.97277175272472405</v>
      </c>
      <c r="AC254" s="118">
        <f t="shared" si="73"/>
        <v>5</v>
      </c>
      <c r="AD254" s="172">
        <f t="shared" si="74"/>
        <v>0.93393264725236358</v>
      </c>
      <c r="AE254" s="118">
        <f t="shared" si="75"/>
        <v>5</v>
      </c>
      <c r="AF254" s="118">
        <f t="shared" si="76"/>
        <v>5</v>
      </c>
      <c r="AG254" s="118">
        <f t="shared" si="77"/>
        <v>5</v>
      </c>
      <c r="AH254" s="118">
        <f t="shared" si="78"/>
        <v>5</v>
      </c>
      <c r="AI254" s="118">
        <f t="shared" si="79"/>
        <v>5</v>
      </c>
      <c r="AJ254" s="173">
        <f t="shared" si="80"/>
        <v>3.25</v>
      </c>
      <c r="AK254" s="173">
        <f t="shared" si="81"/>
        <v>3.5</v>
      </c>
      <c r="AL254" s="173">
        <f t="shared" si="82"/>
        <v>3.65</v>
      </c>
      <c r="AM254" s="127">
        <f t="shared" si="83"/>
        <v>5</v>
      </c>
      <c r="AN254" s="173">
        <f t="shared" si="84"/>
        <v>3.6599999999999997</v>
      </c>
      <c r="AO254" s="173">
        <f t="shared" si="85"/>
        <v>3.8000000000000003</v>
      </c>
      <c r="AP254" s="174">
        <f t="shared" si="86"/>
        <v>3.9499999999999997</v>
      </c>
      <c r="AQ254" s="173">
        <f t="shared" si="87"/>
        <v>4.0999999999999996</v>
      </c>
      <c r="AR254" s="173">
        <f t="shared" si="88"/>
        <v>4.2</v>
      </c>
      <c r="AS254" s="173">
        <f t="shared" si="89"/>
        <v>4.3</v>
      </c>
      <c r="AT254" s="93" t="e">
        <f t="shared" si="90"/>
        <v>#REF!</v>
      </c>
    </row>
    <row r="255" spans="1:46" ht="14.25" hidden="1" customHeight="1">
      <c r="A255" s="84"/>
      <c r="B255" s="127">
        <f t="shared" si="91"/>
        <v>6.0199999999999569</v>
      </c>
      <c r="C255" s="212">
        <f t="shared" si="92"/>
        <v>213.93905322617928</v>
      </c>
      <c r="D255" s="212">
        <f t="shared" si="93"/>
        <v>335.84182170168634</v>
      </c>
      <c r="E255" s="212">
        <f t="shared" si="94"/>
        <v>258.9983012721305</v>
      </c>
      <c r="F255" s="127">
        <f t="shared" si="54"/>
        <v>2</v>
      </c>
      <c r="G255" s="127">
        <f t="shared" si="55"/>
        <v>1</v>
      </c>
      <c r="H255" s="127">
        <f t="shared" si="56"/>
        <v>3</v>
      </c>
      <c r="I255" s="127">
        <f t="shared" si="57"/>
        <v>2</v>
      </c>
      <c r="J255" s="127">
        <f t="shared" si="58"/>
        <v>3</v>
      </c>
      <c r="K255" s="127">
        <f t="shared" si="59"/>
        <v>2</v>
      </c>
      <c r="L255" s="212">
        <f t="shared" si="60"/>
        <v>3</v>
      </c>
      <c r="M255" s="212">
        <f t="shared" si="61"/>
        <v>2</v>
      </c>
      <c r="N255" s="127">
        <f t="shared" si="95"/>
        <v>2.6399296651978212</v>
      </c>
      <c r="O255" s="127">
        <f t="shared" si="62"/>
        <v>4.1248901018715962</v>
      </c>
      <c r="P255" s="127">
        <f t="shared" si="96"/>
        <v>1.6816966103101936</v>
      </c>
      <c r="Q255" s="127">
        <f t="shared" si="63"/>
        <v>2.627650953609677</v>
      </c>
      <c r="R255" s="212">
        <f t="shared" si="97"/>
        <v>2.1806477122902268</v>
      </c>
      <c r="S255" s="212">
        <f t="shared" si="98"/>
        <v>3.4072620504534794</v>
      </c>
      <c r="T255" s="146">
        <f t="shared" si="64"/>
        <v>0.97214418667408953</v>
      </c>
      <c r="U255" s="118">
        <f t="shared" si="65"/>
        <v>5</v>
      </c>
      <c r="V255" s="172">
        <f t="shared" si="66"/>
        <v>0.93141647575925213</v>
      </c>
      <c r="W255" s="118">
        <f t="shared" si="67"/>
        <v>5</v>
      </c>
      <c r="X255" s="118">
        <f t="shared" si="68"/>
        <v>5</v>
      </c>
      <c r="Y255" s="118">
        <f t="shared" si="69"/>
        <v>5</v>
      </c>
      <c r="Z255" s="118">
        <f t="shared" si="70"/>
        <v>5</v>
      </c>
      <c r="AA255" s="119">
        <f t="shared" si="71"/>
        <v>5</v>
      </c>
      <c r="AB255" s="172">
        <f t="shared" si="72"/>
        <v>0.97268527647420733</v>
      </c>
      <c r="AC255" s="118">
        <f t="shared" si="73"/>
        <v>5</v>
      </c>
      <c r="AD255" s="172">
        <f t="shared" si="74"/>
        <v>0.93372050106253557</v>
      </c>
      <c r="AE255" s="118">
        <f t="shared" si="75"/>
        <v>5</v>
      </c>
      <c r="AF255" s="118">
        <f t="shared" si="76"/>
        <v>5</v>
      </c>
      <c r="AG255" s="118">
        <f t="shared" si="77"/>
        <v>5</v>
      </c>
      <c r="AH255" s="118">
        <f t="shared" si="78"/>
        <v>5</v>
      </c>
      <c r="AI255" s="118">
        <f t="shared" si="79"/>
        <v>5</v>
      </c>
      <c r="AJ255" s="173">
        <f t="shared" si="80"/>
        <v>3.25</v>
      </c>
      <c r="AK255" s="173">
        <f t="shared" si="81"/>
        <v>3.5</v>
      </c>
      <c r="AL255" s="173">
        <f t="shared" si="82"/>
        <v>3.65</v>
      </c>
      <c r="AM255" s="127">
        <f t="shared" si="83"/>
        <v>5</v>
      </c>
      <c r="AN255" s="173">
        <f t="shared" si="84"/>
        <v>3.6599999999999997</v>
      </c>
      <c r="AO255" s="173">
        <f t="shared" si="85"/>
        <v>3.8000000000000003</v>
      </c>
      <c r="AP255" s="174">
        <f t="shared" si="86"/>
        <v>3.9499999999999997</v>
      </c>
      <c r="AQ255" s="173">
        <f t="shared" si="87"/>
        <v>4.0999999999999996</v>
      </c>
      <c r="AR255" s="173">
        <f t="shared" si="88"/>
        <v>4.2</v>
      </c>
      <c r="AS255" s="173">
        <f t="shared" si="89"/>
        <v>4.3</v>
      </c>
      <c r="AT255" s="93" t="e">
        <f t="shared" si="90"/>
        <v>#REF!</v>
      </c>
    </row>
    <row r="256" spans="1:46" ht="14.25" hidden="1" customHeight="1">
      <c r="A256" s="84"/>
      <c r="B256" s="127">
        <f t="shared" si="91"/>
        <v>6.0399999999999565</v>
      </c>
      <c r="C256" s="212">
        <f t="shared" si="92"/>
        <v>214.49591049263853</v>
      </c>
      <c r="D256" s="212">
        <f t="shared" si="93"/>
        <v>336.29449190890017</v>
      </c>
      <c r="E256" s="212">
        <f t="shared" si="94"/>
        <v>259.76837949985617</v>
      </c>
      <c r="F256" s="127">
        <f t="shared" si="54"/>
        <v>2</v>
      </c>
      <c r="G256" s="127">
        <f t="shared" si="55"/>
        <v>1</v>
      </c>
      <c r="H256" s="127">
        <f t="shared" si="56"/>
        <v>3</v>
      </c>
      <c r="I256" s="127">
        <f t="shared" si="57"/>
        <v>2</v>
      </c>
      <c r="J256" s="127">
        <f t="shared" si="58"/>
        <v>3</v>
      </c>
      <c r="K256" s="127">
        <f t="shared" si="59"/>
        <v>2</v>
      </c>
      <c r="L256" s="212">
        <f t="shared" si="60"/>
        <v>3</v>
      </c>
      <c r="M256" s="212">
        <f t="shared" si="61"/>
        <v>2</v>
      </c>
      <c r="N256" s="127">
        <f t="shared" si="95"/>
        <v>2.6758152803955912</v>
      </c>
      <c r="O256" s="127">
        <f t="shared" si="62"/>
        <v>4.1809613756181117</v>
      </c>
      <c r="P256" s="127">
        <f t="shared" si="96"/>
        <v>1.7066929393361778</v>
      </c>
      <c r="Q256" s="127">
        <f t="shared" si="63"/>
        <v>2.6667077177127774</v>
      </c>
      <c r="R256" s="212">
        <f t="shared" si="97"/>
        <v>2.2094738242723073</v>
      </c>
      <c r="S256" s="212">
        <f t="shared" si="98"/>
        <v>3.4523028504254794</v>
      </c>
      <c r="T256" s="146">
        <f t="shared" si="64"/>
        <v>0.97206763090014303</v>
      </c>
      <c r="U256" s="118">
        <f t="shared" si="65"/>
        <v>5</v>
      </c>
      <c r="V256" s="172">
        <f t="shared" si="66"/>
        <v>0.93122568399308492</v>
      </c>
      <c r="W256" s="118">
        <f t="shared" si="67"/>
        <v>5</v>
      </c>
      <c r="X256" s="118">
        <f t="shared" si="68"/>
        <v>5</v>
      </c>
      <c r="Y256" s="118">
        <f t="shared" si="69"/>
        <v>5</v>
      </c>
      <c r="Z256" s="118">
        <f t="shared" si="70"/>
        <v>5</v>
      </c>
      <c r="AA256" s="119">
        <f t="shared" si="71"/>
        <v>5</v>
      </c>
      <c r="AB256" s="172">
        <f t="shared" si="72"/>
        <v>0.97259961112697191</v>
      </c>
      <c r="AC256" s="118">
        <f t="shared" si="73"/>
        <v>5</v>
      </c>
      <c r="AD256" s="172">
        <f t="shared" si="74"/>
        <v>0.93351032957445279</v>
      </c>
      <c r="AE256" s="118">
        <f t="shared" si="75"/>
        <v>5</v>
      </c>
      <c r="AF256" s="118">
        <f t="shared" si="76"/>
        <v>5</v>
      </c>
      <c r="AG256" s="118">
        <f t="shared" si="77"/>
        <v>5</v>
      </c>
      <c r="AH256" s="118">
        <f t="shared" si="78"/>
        <v>5</v>
      </c>
      <c r="AI256" s="118">
        <f t="shared" si="79"/>
        <v>5</v>
      </c>
      <c r="AJ256" s="173">
        <f t="shared" si="80"/>
        <v>3.25</v>
      </c>
      <c r="AK256" s="173">
        <f t="shared" si="81"/>
        <v>3.5</v>
      </c>
      <c r="AL256" s="173">
        <f t="shared" si="82"/>
        <v>3.65</v>
      </c>
      <c r="AM256" s="127">
        <f t="shared" si="83"/>
        <v>5</v>
      </c>
      <c r="AN256" s="173">
        <f t="shared" si="84"/>
        <v>3.6599999999999997</v>
      </c>
      <c r="AO256" s="173">
        <f t="shared" si="85"/>
        <v>3.8000000000000003</v>
      </c>
      <c r="AP256" s="174">
        <f t="shared" si="86"/>
        <v>3.9499999999999997</v>
      </c>
      <c r="AQ256" s="173">
        <f t="shared" si="87"/>
        <v>4.0999999999999996</v>
      </c>
      <c r="AR256" s="173">
        <f t="shared" si="88"/>
        <v>4.2</v>
      </c>
      <c r="AS256" s="173">
        <f t="shared" si="89"/>
        <v>4.3</v>
      </c>
      <c r="AT256" s="93" t="e">
        <f t="shared" si="90"/>
        <v>#REF!</v>
      </c>
    </row>
    <row r="257" spans="1:46" ht="14.25" hidden="1" customHeight="1">
      <c r="A257" s="84"/>
      <c r="B257" s="127">
        <f t="shared" si="91"/>
        <v>6.0599999999999561</v>
      </c>
      <c r="C257" s="212">
        <f t="shared" si="92"/>
        <v>215.04742163461765</v>
      </c>
      <c r="D257" s="212">
        <f t="shared" si="93"/>
        <v>336.74325861233478</v>
      </c>
      <c r="E257" s="212">
        <f t="shared" si="94"/>
        <v>260.53103857644635</v>
      </c>
      <c r="F257" s="127">
        <f t="shared" ref="F257:F320" si="99">IF(($C$13-0.5*N257*$H$125)&gt;$L$91/2,1,2)</f>
        <v>2</v>
      </c>
      <c r="G257" s="127">
        <f t="shared" ref="G257:G320" si="100">IF(($C$13-0.5*O257*$H$125)&gt;$M$91/2,1,2)</f>
        <v>1</v>
      </c>
      <c r="H257" s="127">
        <f t="shared" ref="H257:H320" si="101">IF(($C$13-0.5*N257*$H$125)&gt;$L$91/2,1,2)+IF(B257&lt;6,2,IF(B257&gt;7,0,1))</f>
        <v>3</v>
      </c>
      <c r="I257" s="127">
        <f t="shared" ref="I257:I320" si="102">IF(($C$13-0.5*O257*$H$125)&gt;$M$91/2,1,2)+IF(B257&lt;6,2,IF(B257&gt;7,0,1))</f>
        <v>2</v>
      </c>
      <c r="J257" s="127">
        <f t="shared" ref="J257:J320" si="103">IF(($C$13-0.5*P257*$H$125)&gt;$L$91/2,1,2)+IF(B257&lt;6,2,IF(B257&gt;7,0,1))</f>
        <v>3</v>
      </c>
      <c r="K257" s="127">
        <f t="shared" ref="K257:K320" si="104">IF(($C$13-0.5*Q257*$H$125)&gt;$M$91/2,1,2)+IF(B257&lt;6,2,IF(B257&gt;7,0,1))</f>
        <v>2</v>
      </c>
      <c r="L257" s="212">
        <f t="shared" ref="L257:L320" si="105">IF(($C$13-0.5*P257*$H$125)&gt;$L$91/2,1,2)+IF(B257&lt;5.57,3,IF(B257&gt;6.69,0,IF(B257&lt;5.89,2,1)))</f>
        <v>3</v>
      </c>
      <c r="M257" s="212">
        <f t="shared" ref="M257:M320" si="106">IF(($C$13-0.5*Q257*$H$125)&gt;$M$91/2,1,2)+IF(B257&lt;5.57,3,IF(B257&gt;6.69,0,IF(B257&lt;5.89,2,1)))</f>
        <v>2</v>
      </c>
      <c r="N257" s="127">
        <f t="shared" si="95"/>
        <v>2.711301076751456</v>
      </c>
      <c r="O257" s="127">
        <f t="shared" ref="O257:O320" si="107">MAX(($B257-$C$12)/(($C$18*(1-$C$19))*10^-6)/(($C257*(1-$C$124))*10^3)*$C$12/$B257,0)</f>
        <v>4.2364079324241484</v>
      </c>
      <c r="P257" s="127">
        <f t="shared" si="96"/>
        <v>1.7314624448110805</v>
      </c>
      <c r="Q257" s="127">
        <f t="shared" ref="Q257:Q320" si="108">MAX(($B257-$C$12)/(($C$18*(1-$C$19))*10^-6)/(($D257*(1-$C$124))*10^3)*$C$12/$B257,0)</f>
        <v>2.7054100700173129</v>
      </c>
      <c r="R257" s="212">
        <f t="shared" si="97"/>
        <v>2.2379610084710855</v>
      </c>
      <c r="S257" s="212">
        <f t="shared" si="98"/>
        <v>3.4968140757360699</v>
      </c>
      <c r="T257" s="146">
        <f t="shared" ref="T257:T320" si="109">((10^6/$C257-L$80)*$H257)/((10^6/$C257-L$80)*$H257+L$80)</f>
        <v>0.9719917882117477</v>
      </c>
      <c r="U257" s="118">
        <f t="shared" ref="U257:U320" si="110">MIN(($B257-L$85*(L$86+L$88+L$87)*10^-3)*((10^6/$C257-L$80)*$H257)/((10^6/$C257-L$80)*$H257+L$80), U$127)</f>
        <v>5</v>
      </c>
      <c r="V257" s="172">
        <f t="shared" ref="V257:V320" si="111">((10^6/($C257*(1+$C$124))-M$80)*$I257)/((10^6/($C257*(1+$C$124))-M$80)*$I257+M$80)</f>
        <v>0.93103665676459135</v>
      </c>
      <c r="W257" s="118">
        <f t="shared" ref="W257:W320" si="112">MIN(($B257-M$85*(M$86+M$88+M$87)*10^-3)*((10^6/($C257*(1+$C$124))-M$80)*$I257)/((10^6/($C257*(1+$C$124))-M$80)*$I257+M$80), W$127)</f>
        <v>5</v>
      </c>
      <c r="X257" s="118">
        <f t="shared" ref="X257:X320" si="113">MIN(($B257-N$85*(N$86+N$88+N$87)*10^-3)*((10^6/$C257-N$80)*$F257)/((10^6/$C257-N$80)*$F257+N$80), X$127)</f>
        <v>5</v>
      </c>
      <c r="Y257" s="118">
        <f t="shared" ref="Y257:Y320" si="114">MIN(($B257-O$85*(O$86+O$88+O$87)*10^-3)*((10^6/($C257*(1+$C$124))-O$80)*$G257)/((10^6/($C257*(1+$C$124))-O$80)*$G257+O$80), Y$127)</f>
        <v>5</v>
      </c>
      <c r="Z257" s="118">
        <f t="shared" ref="Z257:Z320" si="115">MIN(($B257-P$85*(P$86+P$88+P$87)*10^-3)*((10^6/$D257-P$80)*$J257)/((10^6/$D257-P$80)*$J257+P$80), Z$127)</f>
        <v>5</v>
      </c>
      <c r="AA257" s="119">
        <f t="shared" ref="AA257:AA320" si="116">MIN(($B257-Q$85*(Q$86+Q$88+Q$87)*10^-3)*((10^6/($D257*(1+$C$124))-Q$80)*$K257)/((10^6/($D257*(1+$C$124))-Q$80)*$K257+Q$80), AA$127)</f>
        <v>5</v>
      </c>
      <c r="AB257" s="172">
        <f t="shared" ref="AB257:AB320" si="117">((10^6/$E257-R$80)*$L257)/((10^6/$E257-R$80)*$L257+R$80)</f>
        <v>0.97251474366674695</v>
      </c>
      <c r="AC257" s="118">
        <f t="shared" ref="AC257:AC320" si="118">MIN(($B257-R$85*(R$86+R$88+R$87)*10^-3)*((10^6/$E257-R$80)*$L257)/((10^6/$E257-R$80)*$L257+R$80), AC$127)</f>
        <v>5</v>
      </c>
      <c r="AD257" s="172">
        <f t="shared" ref="AD257:AD320" si="119">((10^6/($E257*(1+$C$124))-S$80)*$M257)/((10^6/($E257*(1+$C$124))-S$80)*$M257+S$80)</f>
        <v>0.93330210126271917</v>
      </c>
      <c r="AE257" s="118">
        <f t="shared" ref="AE257:AE320" si="120">MIN(($B257-S$85*(S$86+S$88+S$87)*10^-3)*((10^6/($E257*(1+$C$124))-S$80)*$M257)/((10^6/($E257*(1+$C$124))-S$80)*$M257+S$80), AE$127)</f>
        <v>5</v>
      </c>
      <c r="AF257" s="118">
        <f t="shared" ref="AF257:AF320" si="121">MIN(($B257-H$85*(H$86+H$88+H$87)*10^-3)*(10^6/$C257*H$84-H$80-H$82)/(10^6/$C257*H$84), AF$127)</f>
        <v>5</v>
      </c>
      <c r="AG257" s="118">
        <f t="shared" ref="AG257:AG320" si="122">MIN(($B257-I$85*(I$86+I$88+I$87)*10^-3)*(10^6/$C257*I$84-I$80-I$82)/(10^6/$C257*I$84), AG$127)</f>
        <v>5</v>
      </c>
      <c r="AH257" s="118">
        <f t="shared" ref="AH257:AH320" si="123">MIN(($B257-J$85*(J$86+J$88+J$87)*10^-3)*(10^6/$C257*J$84-J$80-J$82)/(10^6/$C257*J$84), AH$127)</f>
        <v>5</v>
      </c>
      <c r="AI257" s="118">
        <f t="shared" ref="AI257:AI320" si="124">MIN(($B257-K$85*(K$86+K$88+K$87)*10^-3)*(10^6/$C257*K$84-K$80-K$82)/(10^6/$C257*K$84), AI$127)</f>
        <v>5</v>
      </c>
      <c r="AJ257" s="173">
        <f t="shared" ref="AJ257:AJ320" si="125">$V$80</f>
        <v>3.25</v>
      </c>
      <c r="AK257" s="173">
        <f t="shared" ref="AK257:AK320" si="126">$V$81</f>
        <v>3.5</v>
      </c>
      <c r="AL257" s="173">
        <f t="shared" ref="AL257:AL320" si="127">$V$82</f>
        <v>3.65</v>
      </c>
      <c r="AM257" s="127">
        <f t="shared" ref="AM257:AM320" si="128">MIN($B257-$AM$127, 5)</f>
        <v>5</v>
      </c>
      <c r="AN257" s="173">
        <f t="shared" ref="AN257:AN320" si="129">$Y$80</f>
        <v>3.6599999999999997</v>
      </c>
      <c r="AO257" s="173">
        <f t="shared" ref="AO257:AO320" si="130">$Y$81</f>
        <v>3.8000000000000003</v>
      </c>
      <c r="AP257" s="174">
        <f t="shared" ref="AP257:AP320" si="131">$Y$82</f>
        <v>3.9499999999999997</v>
      </c>
      <c r="AQ257" s="173">
        <f t="shared" ref="AQ257:AQ320" si="132">$W$80</f>
        <v>4.0999999999999996</v>
      </c>
      <c r="AR257" s="173">
        <f t="shared" ref="AR257:AR320" si="133">$W$81</f>
        <v>4.2</v>
      </c>
      <c r="AS257" s="173">
        <f t="shared" ref="AS257:AS320" si="134">$W$82</f>
        <v>4.3</v>
      </c>
      <c r="AT257" s="93" t="e">
        <f t="shared" ref="AT257:AT320" si="135">MIN(($B257-H$85*(H$86+H$88)*10^-3)*H$90, AF$127)</f>
        <v>#REF!</v>
      </c>
    </row>
    <row r="258" spans="1:46" ht="14.25" hidden="1" customHeight="1">
      <c r="A258" s="84"/>
      <c r="B258" s="127">
        <f t="shared" ref="B258:B321" si="136">B257+0.02</f>
        <v>6.0799999999999557</v>
      </c>
      <c r="C258" s="212">
        <f t="shared" ref="C258:C321" si="137">IF(B258-($C$14+$C$20+$C$23)*10^-3*$C$13&gt;=$C$12,$C$12/$B258/(-$J$95*LN($I$95/$E$95*(1-$D$95*$C$12/$C$95/$B258))+$G$95/1000)*10^3,1/(-$J$95*LN($I$95/$E$95*(1-$D$95*(B258-($C$14+$C$20+$C$23)*10^-3*$C$13)/$C$95/$B258))+$G$95/1000+$R$80/1000)*10^3)</f>
        <v>215.59366878141844</v>
      </c>
      <c r="D258" s="212">
        <f t="shared" ref="D258:D321" si="138">IF(B258-($C$14+$C$20+$C$23)*10^-3*$C$13&gt;=$C$12,$C$12/$B258/(-$J$96*LN($I$96/$E$96*(1-$D$96*$C$12/$C$96/$B258))+$G$96/1000)*10^3,1/(-$J$96*LN($I$96/$E$96*(1-$D$96*(B258-($C$14+$C$20+$C$23)*10^-3*$C$13)/$C$96/$B258))+$G$96/1000+$R$80/1000)*10^3)</f>
        <v>337.18816934268995</v>
      </c>
      <c r="E258" s="212">
        <f t="shared" ref="E258:E321" si="139">IF(B258-($C$14+$C$20+$C$23)*10^-3*$C$13&gt;=$C$12,$C$12/$B258/(-$J$97*LN($I$97/$E$97*(1-$D$97*$C$12/$C$97/$B258))+$G$97/1000)*10^3,1/(-$J$97*LN($I$97/$E$97*(1-$D$97*(B258-($C$14+$C$20+$C$23)*10^-3*$C$13)/$C$97/$B258))+$G$97/1000+$R$80/1000)*10^3)</f>
        <v>261.28639956428333</v>
      </c>
      <c r="F258" s="127">
        <f t="shared" si="99"/>
        <v>2</v>
      </c>
      <c r="G258" s="127">
        <f t="shared" si="100"/>
        <v>1</v>
      </c>
      <c r="H258" s="127">
        <f t="shared" si="101"/>
        <v>3</v>
      </c>
      <c r="I258" s="127">
        <f t="shared" si="102"/>
        <v>2</v>
      </c>
      <c r="J258" s="127">
        <f t="shared" si="103"/>
        <v>3</v>
      </c>
      <c r="K258" s="127">
        <f t="shared" si="104"/>
        <v>2</v>
      </c>
      <c r="L258" s="212">
        <f t="shared" si="105"/>
        <v>3</v>
      </c>
      <c r="M258" s="212">
        <f t="shared" si="106"/>
        <v>2</v>
      </c>
      <c r="N258" s="127">
        <f t="shared" ref="N258:N321" si="140">MAX(($B258-$C$12)/($C$18*10^-6)/($C258*10^3)*$C$12/$B258,0)</f>
        <v>2.746394486000356</v>
      </c>
      <c r="O258" s="127">
        <f t="shared" si="107"/>
        <v>4.2912413843755557</v>
      </c>
      <c r="P258" s="127">
        <f t="shared" ref="P258:P321" si="141">MAX(($B258-$C$12)/($C$18*10^-6)/($D258*10^3)*$C$12/$B258,0)</f>
        <v>1.7560084160488685</v>
      </c>
      <c r="Q258" s="127">
        <f t="shared" si="108"/>
        <v>2.7437631500763571</v>
      </c>
      <c r="R258" s="212">
        <f t="shared" ref="R258:R321" si="142">MAX(($B258-$C$12)/($C$18*10^-6)/($E258*10^3)*$C$12/$B258,0)</f>
        <v>2.2661158948389937</v>
      </c>
      <c r="S258" s="212">
        <f t="shared" ref="S258:S321" si="143">MAX(($B258-$C$12)/(($C$18*(1-$C$19))*10^-6)/(($E258*(1-$C$124))*10^3)*$C$12/$B258,0)</f>
        <v>3.5408060856859271</v>
      </c>
      <c r="T258" s="146">
        <f t="shared" si="109"/>
        <v>0.97191664793407717</v>
      </c>
      <c r="U258" s="118">
        <f t="shared" si="110"/>
        <v>5</v>
      </c>
      <c r="V258" s="172">
        <f t="shared" si="111"/>
        <v>0.93084936781839867</v>
      </c>
      <c r="W258" s="118">
        <f t="shared" si="112"/>
        <v>5</v>
      </c>
      <c r="X258" s="118">
        <f t="shared" si="113"/>
        <v>5</v>
      </c>
      <c r="Y258" s="118">
        <f t="shared" si="114"/>
        <v>5</v>
      </c>
      <c r="Z258" s="118">
        <f t="shared" si="115"/>
        <v>5</v>
      </c>
      <c r="AA258" s="119">
        <f t="shared" si="116"/>
        <v>5</v>
      </c>
      <c r="AB258" s="172">
        <f t="shared" si="117"/>
        <v>0.97243066139930268</v>
      </c>
      <c r="AC258" s="118">
        <f t="shared" si="118"/>
        <v>5</v>
      </c>
      <c r="AD258" s="172">
        <f t="shared" si="119"/>
        <v>0.93309578537965365</v>
      </c>
      <c r="AE258" s="118">
        <f t="shared" si="120"/>
        <v>5</v>
      </c>
      <c r="AF258" s="118">
        <f t="shared" si="121"/>
        <v>5</v>
      </c>
      <c r="AG258" s="118">
        <f t="shared" si="122"/>
        <v>5</v>
      </c>
      <c r="AH258" s="118">
        <f t="shared" si="123"/>
        <v>5</v>
      </c>
      <c r="AI258" s="118">
        <f t="shared" si="124"/>
        <v>5</v>
      </c>
      <c r="AJ258" s="173">
        <f t="shared" si="125"/>
        <v>3.25</v>
      </c>
      <c r="AK258" s="173">
        <f t="shared" si="126"/>
        <v>3.5</v>
      </c>
      <c r="AL258" s="173">
        <f t="shared" si="127"/>
        <v>3.65</v>
      </c>
      <c r="AM258" s="127">
        <f t="shared" si="128"/>
        <v>5</v>
      </c>
      <c r="AN258" s="173">
        <f t="shared" si="129"/>
        <v>3.6599999999999997</v>
      </c>
      <c r="AO258" s="173">
        <f t="shared" si="130"/>
        <v>3.8000000000000003</v>
      </c>
      <c r="AP258" s="174">
        <f t="shared" si="131"/>
        <v>3.9499999999999997</v>
      </c>
      <c r="AQ258" s="173">
        <f t="shared" si="132"/>
        <v>4.0999999999999996</v>
      </c>
      <c r="AR258" s="173">
        <f t="shared" si="133"/>
        <v>4.2</v>
      </c>
      <c r="AS258" s="173">
        <f t="shared" si="134"/>
        <v>4.3</v>
      </c>
      <c r="AT258" s="93" t="e">
        <f t="shared" si="135"/>
        <v>#REF!</v>
      </c>
    </row>
    <row r="259" spans="1:46" ht="14.25" hidden="1" customHeight="1">
      <c r="A259" s="84"/>
      <c r="B259" s="127">
        <f t="shared" si="136"/>
        <v>6.0999999999999552</v>
      </c>
      <c r="C259" s="212">
        <f t="shared" si="137"/>
        <v>216.13473217479887</v>
      </c>
      <c r="D259" s="212">
        <f t="shared" si="138"/>
        <v>337.6292708281087</v>
      </c>
      <c r="E259" s="212">
        <f t="shared" si="139"/>
        <v>262.0345805189832</v>
      </c>
      <c r="F259" s="127">
        <f t="shared" si="99"/>
        <v>2</v>
      </c>
      <c r="G259" s="127">
        <f t="shared" si="100"/>
        <v>1</v>
      </c>
      <c r="H259" s="127">
        <f t="shared" si="101"/>
        <v>3</v>
      </c>
      <c r="I259" s="127">
        <f t="shared" si="102"/>
        <v>2</v>
      </c>
      <c r="J259" s="127">
        <f t="shared" si="103"/>
        <v>3</v>
      </c>
      <c r="K259" s="127">
        <f t="shared" si="104"/>
        <v>2</v>
      </c>
      <c r="L259" s="212">
        <f t="shared" si="105"/>
        <v>3</v>
      </c>
      <c r="M259" s="212">
        <f t="shared" si="106"/>
        <v>2</v>
      </c>
      <c r="N259" s="127">
        <f t="shared" si="140"/>
        <v>2.7811027414543892</v>
      </c>
      <c r="O259" s="127">
        <f t="shared" si="107"/>
        <v>4.3454730335224827</v>
      </c>
      <c r="P259" s="127">
        <f t="shared" si="141"/>
        <v>1.7803340767834885</v>
      </c>
      <c r="Q259" s="127">
        <f t="shared" si="108"/>
        <v>2.7817719949742008</v>
      </c>
      <c r="R259" s="212">
        <f t="shared" si="142"/>
        <v>2.2939449250718145</v>
      </c>
      <c r="S259" s="212">
        <f t="shared" si="143"/>
        <v>3.58428894542471</v>
      </c>
      <c r="T259" s="146">
        <f t="shared" si="109"/>
        <v>0.97184219963371099</v>
      </c>
      <c r="U259" s="118">
        <f t="shared" si="110"/>
        <v>5</v>
      </c>
      <c r="V259" s="172">
        <f t="shared" si="111"/>
        <v>0.93066379149070888</v>
      </c>
      <c r="W259" s="118">
        <f t="shared" si="112"/>
        <v>5</v>
      </c>
      <c r="X259" s="118">
        <f t="shared" si="113"/>
        <v>5</v>
      </c>
      <c r="Y259" s="118">
        <f t="shared" si="114"/>
        <v>5</v>
      </c>
      <c r="Z259" s="118">
        <f t="shared" si="115"/>
        <v>5</v>
      </c>
      <c r="AA259" s="119">
        <f t="shared" si="116"/>
        <v>5</v>
      </c>
      <c r="AB259" s="172">
        <f t="shared" si="117"/>
        <v>0.97234735194123834</v>
      </c>
      <c r="AC259" s="118">
        <f t="shared" si="118"/>
        <v>5</v>
      </c>
      <c r="AD259" s="172">
        <f t="shared" si="119"/>
        <v>0.93289135192824102</v>
      </c>
      <c r="AE259" s="118">
        <f t="shared" si="120"/>
        <v>5</v>
      </c>
      <c r="AF259" s="118">
        <f t="shared" si="121"/>
        <v>5</v>
      </c>
      <c r="AG259" s="118">
        <f t="shared" si="122"/>
        <v>5</v>
      </c>
      <c r="AH259" s="118">
        <f t="shared" si="123"/>
        <v>5</v>
      </c>
      <c r="AI259" s="118">
        <f t="shared" si="124"/>
        <v>5</v>
      </c>
      <c r="AJ259" s="173">
        <f t="shared" si="125"/>
        <v>3.25</v>
      </c>
      <c r="AK259" s="173">
        <f t="shared" si="126"/>
        <v>3.5</v>
      </c>
      <c r="AL259" s="173">
        <f t="shared" si="127"/>
        <v>3.65</v>
      </c>
      <c r="AM259" s="127">
        <f t="shared" si="128"/>
        <v>5</v>
      </c>
      <c r="AN259" s="173">
        <f t="shared" si="129"/>
        <v>3.6599999999999997</v>
      </c>
      <c r="AO259" s="173">
        <f t="shared" si="130"/>
        <v>3.8000000000000003</v>
      </c>
      <c r="AP259" s="174">
        <f t="shared" si="131"/>
        <v>3.9499999999999997</v>
      </c>
      <c r="AQ259" s="173">
        <f t="shared" si="132"/>
        <v>4.0999999999999996</v>
      </c>
      <c r="AR259" s="173">
        <f t="shared" si="133"/>
        <v>4.2</v>
      </c>
      <c r="AS259" s="173">
        <f t="shared" si="134"/>
        <v>4.3</v>
      </c>
      <c r="AT259" s="93" t="e">
        <f t="shared" si="135"/>
        <v>#REF!</v>
      </c>
    </row>
    <row r="260" spans="1:46" ht="14.25" hidden="1" customHeight="1">
      <c r="A260" s="84"/>
      <c r="B260" s="127">
        <f t="shared" si="136"/>
        <v>6.1199999999999548</v>
      </c>
      <c r="C260" s="212">
        <f t="shared" si="137"/>
        <v>216.67069022897928</v>
      </c>
      <c r="D260" s="212">
        <f t="shared" si="138"/>
        <v>338.06660901188235</v>
      </c>
      <c r="E260" s="212">
        <f t="shared" si="139"/>
        <v>262.77569659354077</v>
      </c>
      <c r="F260" s="127">
        <f t="shared" si="99"/>
        <v>2</v>
      </c>
      <c r="G260" s="127">
        <f t="shared" si="100"/>
        <v>1</v>
      </c>
      <c r="H260" s="127">
        <f t="shared" si="101"/>
        <v>3</v>
      </c>
      <c r="I260" s="127">
        <f t="shared" si="102"/>
        <v>2</v>
      </c>
      <c r="J260" s="127">
        <f t="shared" si="103"/>
        <v>3</v>
      </c>
      <c r="K260" s="127">
        <f t="shared" si="104"/>
        <v>2</v>
      </c>
      <c r="L260" s="212">
        <f t="shared" si="105"/>
        <v>3</v>
      </c>
      <c r="M260" s="212">
        <f t="shared" si="106"/>
        <v>2</v>
      </c>
      <c r="N260" s="127">
        <f t="shared" si="140"/>
        <v>2.8154328850278678</v>
      </c>
      <c r="O260" s="127">
        <f t="shared" si="107"/>
        <v>4.3991138828560423</v>
      </c>
      <c r="P260" s="127">
        <f t="shared" si="141"/>
        <v>1.8044425868480656</v>
      </c>
      <c r="Q260" s="127">
        <f t="shared" si="108"/>
        <v>2.8194415419501024</v>
      </c>
      <c r="R260" s="212">
        <f t="shared" si="142"/>
        <v>2.3214543597459509</v>
      </c>
      <c r="S260" s="212">
        <f t="shared" si="143"/>
        <v>3.6272724371030489</v>
      </c>
      <c r="T260" s="146">
        <f t="shared" si="109"/>
        <v>0.97176843311101924</v>
      </c>
      <c r="U260" s="118">
        <f t="shared" si="110"/>
        <v>5</v>
      </c>
      <c r="V260" s="172">
        <f t="shared" si="111"/>
        <v>0.93047990269066649</v>
      </c>
      <c r="W260" s="118">
        <f t="shared" si="112"/>
        <v>5</v>
      </c>
      <c r="X260" s="118">
        <f t="shared" si="113"/>
        <v>5</v>
      </c>
      <c r="Y260" s="118">
        <f t="shared" si="114"/>
        <v>5</v>
      </c>
      <c r="Z260" s="118">
        <f t="shared" si="115"/>
        <v>5</v>
      </c>
      <c r="AA260" s="119">
        <f t="shared" si="116"/>
        <v>5</v>
      </c>
      <c r="AB260" s="172">
        <f t="shared" si="117"/>
        <v>0.97226480320927777</v>
      </c>
      <c r="AC260" s="118">
        <f t="shared" si="118"/>
        <v>5</v>
      </c>
      <c r="AD260" s="172">
        <f t="shared" si="119"/>
        <v>0.9326887716363097</v>
      </c>
      <c r="AE260" s="118">
        <f t="shared" si="120"/>
        <v>5</v>
      </c>
      <c r="AF260" s="118">
        <f t="shared" si="121"/>
        <v>5</v>
      </c>
      <c r="AG260" s="118">
        <f t="shared" si="122"/>
        <v>5</v>
      </c>
      <c r="AH260" s="118">
        <f t="shared" si="123"/>
        <v>5</v>
      </c>
      <c r="AI260" s="118">
        <f t="shared" si="124"/>
        <v>5</v>
      </c>
      <c r="AJ260" s="173">
        <f t="shared" si="125"/>
        <v>3.25</v>
      </c>
      <c r="AK260" s="173">
        <f t="shared" si="126"/>
        <v>3.5</v>
      </c>
      <c r="AL260" s="173">
        <f t="shared" si="127"/>
        <v>3.65</v>
      </c>
      <c r="AM260" s="127">
        <f t="shared" si="128"/>
        <v>5</v>
      </c>
      <c r="AN260" s="173">
        <f t="shared" si="129"/>
        <v>3.6599999999999997</v>
      </c>
      <c r="AO260" s="173">
        <f t="shared" si="130"/>
        <v>3.8000000000000003</v>
      </c>
      <c r="AP260" s="174">
        <f t="shared" si="131"/>
        <v>3.9499999999999997</v>
      </c>
      <c r="AQ260" s="173">
        <f t="shared" si="132"/>
        <v>4.0999999999999996</v>
      </c>
      <c r="AR260" s="173">
        <f t="shared" si="133"/>
        <v>4.2</v>
      </c>
      <c r="AS260" s="173">
        <f t="shared" si="134"/>
        <v>4.3</v>
      </c>
      <c r="AT260" s="93" t="e">
        <f t="shared" si="135"/>
        <v>#REF!</v>
      </c>
    </row>
    <row r="261" spans="1:46" ht="14.25" hidden="1" customHeight="1">
      <c r="A261" s="84"/>
      <c r="B261" s="127">
        <f t="shared" si="136"/>
        <v>6.1399999999999544</v>
      </c>
      <c r="C261" s="212">
        <f t="shared" si="137"/>
        <v>217.20161958817692</v>
      </c>
      <c r="D261" s="212">
        <f t="shared" si="138"/>
        <v>338.50022906966677</v>
      </c>
      <c r="E261" s="212">
        <f t="shared" si="139"/>
        <v>263.50986013779698</v>
      </c>
      <c r="F261" s="127">
        <f t="shared" si="99"/>
        <v>2</v>
      </c>
      <c r="G261" s="127">
        <f t="shared" si="100"/>
        <v>1</v>
      </c>
      <c r="H261" s="127">
        <f t="shared" si="101"/>
        <v>3</v>
      </c>
      <c r="I261" s="127">
        <f t="shared" si="102"/>
        <v>2</v>
      </c>
      <c r="J261" s="127">
        <f t="shared" si="103"/>
        <v>3</v>
      </c>
      <c r="K261" s="127">
        <f t="shared" si="104"/>
        <v>2</v>
      </c>
      <c r="L261" s="212">
        <f t="shared" si="105"/>
        <v>3</v>
      </c>
      <c r="M261" s="212">
        <f t="shared" si="106"/>
        <v>2</v>
      </c>
      <c r="N261" s="127">
        <f t="shared" si="140"/>
        <v>2.8493917739506163</v>
      </c>
      <c r="O261" s="127">
        <f t="shared" si="107"/>
        <v>4.4521746467978369</v>
      </c>
      <c r="P261" s="127">
        <f t="shared" si="141"/>
        <v>1.8283370438013145</v>
      </c>
      <c r="Q261" s="127">
        <f t="shared" si="108"/>
        <v>2.856776630939553</v>
      </c>
      <c r="R261" s="212">
        <f t="shared" si="142"/>
        <v>2.348650285115196</v>
      </c>
      <c r="S261" s="212">
        <f t="shared" si="143"/>
        <v>3.6697660704924924</v>
      </c>
      <c r="T261" s="146">
        <f t="shared" si="109"/>
        <v>0.97169533839285982</v>
      </c>
      <c r="U261" s="118">
        <f t="shared" si="110"/>
        <v>5</v>
      </c>
      <c r="V261" s="172">
        <f t="shared" si="111"/>
        <v>0.93029767688249265</v>
      </c>
      <c r="W261" s="118">
        <f t="shared" si="112"/>
        <v>5</v>
      </c>
      <c r="X261" s="118">
        <f t="shared" si="113"/>
        <v>5</v>
      </c>
      <c r="Y261" s="118">
        <f t="shared" si="114"/>
        <v>5</v>
      </c>
      <c r="Z261" s="118">
        <f t="shared" si="115"/>
        <v>5</v>
      </c>
      <c r="AA261" s="119">
        <f t="shared" si="116"/>
        <v>5</v>
      </c>
      <c r="AB261" s="172">
        <f t="shared" si="117"/>
        <v>0.97218300341004582</v>
      </c>
      <c r="AC261" s="118">
        <f t="shared" si="118"/>
        <v>5</v>
      </c>
      <c r="AD261" s="172">
        <f t="shared" si="119"/>
        <v>0.93248801593186825</v>
      </c>
      <c r="AE261" s="118">
        <f t="shared" si="120"/>
        <v>5</v>
      </c>
      <c r="AF261" s="118">
        <f t="shared" si="121"/>
        <v>5</v>
      </c>
      <c r="AG261" s="118">
        <f t="shared" si="122"/>
        <v>5</v>
      </c>
      <c r="AH261" s="118">
        <f t="shared" si="123"/>
        <v>5</v>
      </c>
      <c r="AI261" s="118">
        <f t="shared" si="124"/>
        <v>5</v>
      </c>
      <c r="AJ261" s="173">
        <f t="shared" si="125"/>
        <v>3.25</v>
      </c>
      <c r="AK261" s="173">
        <f t="shared" si="126"/>
        <v>3.5</v>
      </c>
      <c r="AL261" s="173">
        <f t="shared" si="127"/>
        <v>3.65</v>
      </c>
      <c r="AM261" s="127">
        <f t="shared" si="128"/>
        <v>5</v>
      </c>
      <c r="AN261" s="173">
        <f t="shared" si="129"/>
        <v>3.6599999999999997</v>
      </c>
      <c r="AO261" s="173">
        <f t="shared" si="130"/>
        <v>3.8000000000000003</v>
      </c>
      <c r="AP261" s="174">
        <f t="shared" si="131"/>
        <v>3.9499999999999997</v>
      </c>
      <c r="AQ261" s="173">
        <f t="shared" si="132"/>
        <v>4.0999999999999996</v>
      </c>
      <c r="AR261" s="173">
        <f t="shared" si="133"/>
        <v>4.2</v>
      </c>
      <c r="AS261" s="173">
        <f t="shared" si="134"/>
        <v>4.3</v>
      </c>
      <c r="AT261" s="93" t="e">
        <f t="shared" si="135"/>
        <v>#REF!</v>
      </c>
    </row>
    <row r="262" spans="1:46" ht="14.25" hidden="1" customHeight="1">
      <c r="A262" s="84"/>
      <c r="B262" s="127">
        <f t="shared" si="136"/>
        <v>6.159999999999954</v>
      </c>
      <c r="C262" s="212">
        <f t="shared" si="137"/>
        <v>217.72759518179444</v>
      </c>
      <c r="D262" s="212">
        <f t="shared" si="138"/>
        <v>338.93017542622539</v>
      </c>
      <c r="E262" s="212">
        <f t="shared" si="139"/>
        <v>264.2371807934835</v>
      </c>
      <c r="F262" s="127">
        <f t="shared" si="99"/>
        <v>2</v>
      </c>
      <c r="G262" s="127">
        <f t="shared" si="100"/>
        <v>1</v>
      </c>
      <c r="H262" s="127">
        <f t="shared" si="101"/>
        <v>3</v>
      </c>
      <c r="I262" s="127">
        <f t="shared" si="102"/>
        <v>2</v>
      </c>
      <c r="J262" s="127">
        <f t="shared" si="103"/>
        <v>3</v>
      </c>
      <c r="K262" s="127">
        <f t="shared" si="104"/>
        <v>2</v>
      </c>
      <c r="L262" s="212">
        <f t="shared" si="105"/>
        <v>3</v>
      </c>
      <c r="M262" s="212">
        <f t="shared" si="106"/>
        <v>2</v>
      </c>
      <c r="N262" s="127">
        <f t="shared" si="140"/>
        <v>2.8829860871861315</v>
      </c>
      <c r="O262" s="127">
        <f t="shared" si="107"/>
        <v>4.5046657612283294</v>
      </c>
      <c r="P262" s="127">
        <f t="shared" si="141"/>
        <v>1.8520204845031261</v>
      </c>
      <c r="Q262" s="127">
        <f t="shared" si="108"/>
        <v>2.8937820070361342</v>
      </c>
      <c r="R262" s="212">
        <f t="shared" si="142"/>
        <v>2.3755386195866031</v>
      </c>
      <c r="S262" s="212">
        <f t="shared" si="143"/>
        <v>3.7117790931040666</v>
      </c>
      <c r="T262" s="146">
        <f t="shared" si="109"/>
        <v>0.97162290572557286</v>
      </c>
      <c r="U262" s="118">
        <f t="shared" si="110"/>
        <v>5</v>
      </c>
      <c r="V262" s="172">
        <f t="shared" si="111"/>
        <v>0.93011709006834409</v>
      </c>
      <c r="W262" s="118">
        <f t="shared" si="112"/>
        <v>5</v>
      </c>
      <c r="X262" s="118">
        <f t="shared" si="113"/>
        <v>5</v>
      </c>
      <c r="Y262" s="118">
        <f t="shared" si="114"/>
        <v>5</v>
      </c>
      <c r="Z262" s="118">
        <f t="shared" si="115"/>
        <v>5</v>
      </c>
      <c r="AA262" s="119">
        <f t="shared" si="116"/>
        <v>5</v>
      </c>
      <c r="AB262" s="172">
        <f t="shared" si="117"/>
        <v>0.97210194103029879</v>
      </c>
      <c r="AC262" s="118">
        <f t="shared" si="118"/>
        <v>5</v>
      </c>
      <c r="AD262" s="172">
        <f t="shared" si="119"/>
        <v>0.93228905691953601</v>
      </c>
      <c r="AE262" s="118">
        <f t="shared" si="120"/>
        <v>5</v>
      </c>
      <c r="AF262" s="118">
        <f t="shared" si="121"/>
        <v>5</v>
      </c>
      <c r="AG262" s="118">
        <f t="shared" si="122"/>
        <v>5</v>
      </c>
      <c r="AH262" s="118">
        <f t="shared" si="123"/>
        <v>5</v>
      </c>
      <c r="AI262" s="118">
        <f t="shared" si="124"/>
        <v>5</v>
      </c>
      <c r="AJ262" s="173">
        <f t="shared" si="125"/>
        <v>3.25</v>
      </c>
      <c r="AK262" s="173">
        <f t="shared" si="126"/>
        <v>3.5</v>
      </c>
      <c r="AL262" s="173">
        <f t="shared" si="127"/>
        <v>3.65</v>
      </c>
      <c r="AM262" s="127">
        <f t="shared" si="128"/>
        <v>5</v>
      </c>
      <c r="AN262" s="173">
        <f t="shared" si="129"/>
        <v>3.6599999999999997</v>
      </c>
      <c r="AO262" s="173">
        <f t="shared" si="130"/>
        <v>3.8000000000000003</v>
      </c>
      <c r="AP262" s="174">
        <f t="shared" si="131"/>
        <v>3.9499999999999997</v>
      </c>
      <c r="AQ262" s="173">
        <f t="shared" si="132"/>
        <v>4.0999999999999996</v>
      </c>
      <c r="AR262" s="173">
        <f t="shared" si="133"/>
        <v>4.2</v>
      </c>
      <c r="AS262" s="173">
        <f t="shared" si="134"/>
        <v>4.3</v>
      </c>
      <c r="AT262" s="93" t="e">
        <f t="shared" si="135"/>
        <v>#REF!</v>
      </c>
    </row>
    <row r="263" spans="1:46" ht="14.25" hidden="1" customHeight="1">
      <c r="A263" s="84"/>
      <c r="B263" s="127">
        <f t="shared" si="136"/>
        <v>6.1799999999999535</v>
      </c>
      <c r="C263" s="212">
        <f t="shared" si="137"/>
        <v>218.24869027737941</v>
      </c>
      <c r="D263" s="212">
        <f t="shared" si="138"/>
        <v>339.35649177171592</v>
      </c>
      <c r="E263" s="212">
        <f t="shared" si="139"/>
        <v>264.95776558508697</v>
      </c>
      <c r="F263" s="127">
        <f t="shared" si="99"/>
        <v>2</v>
      </c>
      <c r="G263" s="127">
        <f t="shared" si="100"/>
        <v>1</v>
      </c>
      <c r="H263" s="127">
        <f t="shared" si="101"/>
        <v>3</v>
      </c>
      <c r="I263" s="127">
        <f t="shared" si="102"/>
        <v>2</v>
      </c>
      <c r="J263" s="127">
        <f t="shared" si="103"/>
        <v>3</v>
      </c>
      <c r="K263" s="127">
        <f t="shared" si="104"/>
        <v>2</v>
      </c>
      <c r="L263" s="212">
        <f t="shared" si="105"/>
        <v>3</v>
      </c>
      <c r="M263" s="212">
        <f t="shared" si="106"/>
        <v>2</v>
      </c>
      <c r="N263" s="127">
        <f t="shared" si="140"/>
        <v>2.9162223315702334</v>
      </c>
      <c r="O263" s="127">
        <f t="shared" si="107"/>
        <v>4.5565973930784898</v>
      </c>
      <c r="P263" s="127">
        <f t="shared" si="141"/>
        <v>1.8754958866412228</v>
      </c>
      <c r="Q263" s="127">
        <f t="shared" si="108"/>
        <v>2.9304623228769109</v>
      </c>
      <c r="R263" s="212">
        <f t="shared" si="142"/>
        <v>2.4021251198937201</v>
      </c>
      <c r="S263" s="212">
        <f t="shared" si="143"/>
        <v>3.7533204998339365</v>
      </c>
      <c r="T263" s="146">
        <f t="shared" si="109"/>
        <v>0.97155112556825673</v>
      </c>
      <c r="U263" s="118">
        <f t="shared" si="110"/>
        <v>5</v>
      </c>
      <c r="V263" s="172">
        <f t="shared" si="111"/>
        <v>0.92993811877186316</v>
      </c>
      <c r="W263" s="118">
        <f t="shared" si="112"/>
        <v>5</v>
      </c>
      <c r="X263" s="118">
        <f t="shared" si="113"/>
        <v>5</v>
      </c>
      <c r="Y263" s="118">
        <f t="shared" si="114"/>
        <v>5</v>
      </c>
      <c r="Z263" s="118">
        <f t="shared" si="115"/>
        <v>5</v>
      </c>
      <c r="AA263" s="119">
        <f t="shared" si="116"/>
        <v>5</v>
      </c>
      <c r="AB263" s="172">
        <f t="shared" si="117"/>
        <v>0.97202160482758326</v>
      </c>
      <c r="AC263" s="118">
        <f t="shared" si="118"/>
        <v>5</v>
      </c>
      <c r="AD263" s="172">
        <f t="shared" si="119"/>
        <v>0.93209186735800842</v>
      </c>
      <c r="AE263" s="118">
        <f t="shared" si="120"/>
        <v>5</v>
      </c>
      <c r="AF263" s="118">
        <f t="shared" si="121"/>
        <v>5</v>
      </c>
      <c r="AG263" s="118">
        <f t="shared" si="122"/>
        <v>5</v>
      </c>
      <c r="AH263" s="118">
        <f t="shared" si="123"/>
        <v>5</v>
      </c>
      <c r="AI263" s="118">
        <f t="shared" si="124"/>
        <v>5</v>
      </c>
      <c r="AJ263" s="173">
        <f t="shared" si="125"/>
        <v>3.25</v>
      </c>
      <c r="AK263" s="173">
        <f t="shared" si="126"/>
        <v>3.5</v>
      </c>
      <c r="AL263" s="173">
        <f t="shared" si="127"/>
        <v>3.65</v>
      </c>
      <c r="AM263" s="127">
        <f t="shared" si="128"/>
        <v>5</v>
      </c>
      <c r="AN263" s="173">
        <f t="shared" si="129"/>
        <v>3.6599999999999997</v>
      </c>
      <c r="AO263" s="173">
        <f t="shared" si="130"/>
        <v>3.8000000000000003</v>
      </c>
      <c r="AP263" s="174">
        <f t="shared" si="131"/>
        <v>3.9499999999999997</v>
      </c>
      <c r="AQ263" s="173">
        <f t="shared" si="132"/>
        <v>4.0999999999999996</v>
      </c>
      <c r="AR263" s="173">
        <f t="shared" si="133"/>
        <v>4.2</v>
      </c>
      <c r="AS263" s="173">
        <f t="shared" si="134"/>
        <v>4.3</v>
      </c>
      <c r="AT263" s="93" t="e">
        <f t="shared" si="135"/>
        <v>#REF!</v>
      </c>
    </row>
    <row r="264" spans="1:46" ht="14.25" hidden="1" customHeight="1">
      <c r="A264" s="84"/>
      <c r="B264" s="127">
        <f t="shared" si="136"/>
        <v>6.1999999999999531</v>
      </c>
      <c r="C264" s="212">
        <f t="shared" si="137"/>
        <v>218.76497653146637</v>
      </c>
      <c r="D264" s="212">
        <f t="shared" si="138"/>
        <v>339.77922107753233</v>
      </c>
      <c r="E264" s="212">
        <f t="shared" si="139"/>
        <v>265.67171900675982</v>
      </c>
      <c r="F264" s="127">
        <f t="shared" si="99"/>
        <v>2</v>
      </c>
      <c r="G264" s="127">
        <f t="shared" si="100"/>
        <v>1</v>
      </c>
      <c r="H264" s="127">
        <f t="shared" si="101"/>
        <v>3</v>
      </c>
      <c r="I264" s="127">
        <f t="shared" si="102"/>
        <v>2</v>
      </c>
      <c r="J264" s="127">
        <f t="shared" si="103"/>
        <v>3</v>
      </c>
      <c r="K264" s="127">
        <f t="shared" si="104"/>
        <v>2</v>
      </c>
      <c r="L264" s="212">
        <f t="shared" si="105"/>
        <v>3</v>
      </c>
      <c r="M264" s="212">
        <f t="shared" si="106"/>
        <v>2</v>
      </c>
      <c r="N264" s="127">
        <f t="shared" si="140"/>
        <v>2.9491068476848374</v>
      </c>
      <c r="O264" s="127">
        <f t="shared" si="107"/>
        <v>4.6079794495075577</v>
      </c>
      <c r="P264" s="127">
        <f t="shared" si="141"/>
        <v>1.8987661702106984</v>
      </c>
      <c r="Q264" s="127">
        <f t="shared" si="108"/>
        <v>2.9668221409542159</v>
      </c>
      <c r="R264" s="212">
        <f t="shared" si="142"/>
        <v>2.4284153869842076</v>
      </c>
      <c r="S264" s="212">
        <f t="shared" si="143"/>
        <v>3.7943990421628233</v>
      </c>
      <c r="T264" s="146">
        <f t="shared" si="109"/>
        <v>0.97147998858631301</v>
      </c>
      <c r="U264" s="118">
        <f t="shared" si="110"/>
        <v>5</v>
      </c>
      <c r="V264" s="172">
        <f t="shared" si="111"/>
        <v>0.92976074002238274</v>
      </c>
      <c r="W264" s="118">
        <f t="shared" si="112"/>
        <v>5</v>
      </c>
      <c r="X264" s="118">
        <f t="shared" si="113"/>
        <v>5</v>
      </c>
      <c r="Y264" s="118">
        <f t="shared" si="114"/>
        <v>5</v>
      </c>
      <c r="Z264" s="118">
        <f t="shared" si="115"/>
        <v>5</v>
      </c>
      <c r="AA264" s="119">
        <f t="shared" si="116"/>
        <v>5</v>
      </c>
      <c r="AB264" s="172">
        <f t="shared" si="117"/>
        <v>0.97194198382130115</v>
      </c>
      <c r="AC264" s="118">
        <f t="shared" si="118"/>
        <v>5</v>
      </c>
      <c r="AD264" s="172">
        <f t="shared" si="119"/>
        <v>0.93189642063850187</v>
      </c>
      <c r="AE264" s="118">
        <f t="shared" si="120"/>
        <v>5</v>
      </c>
      <c r="AF264" s="118">
        <f t="shared" si="121"/>
        <v>5</v>
      </c>
      <c r="AG264" s="118">
        <f t="shared" si="122"/>
        <v>5</v>
      </c>
      <c r="AH264" s="118">
        <f t="shared" si="123"/>
        <v>5</v>
      </c>
      <c r="AI264" s="118">
        <f t="shared" si="124"/>
        <v>5</v>
      </c>
      <c r="AJ264" s="173">
        <f t="shared" si="125"/>
        <v>3.25</v>
      </c>
      <c r="AK264" s="173">
        <f t="shared" si="126"/>
        <v>3.5</v>
      </c>
      <c r="AL264" s="173">
        <f t="shared" si="127"/>
        <v>3.65</v>
      </c>
      <c r="AM264" s="127">
        <f t="shared" si="128"/>
        <v>5</v>
      </c>
      <c r="AN264" s="173">
        <f t="shared" si="129"/>
        <v>3.6599999999999997</v>
      </c>
      <c r="AO264" s="173">
        <f t="shared" si="130"/>
        <v>3.8000000000000003</v>
      </c>
      <c r="AP264" s="174">
        <f t="shared" si="131"/>
        <v>3.9499999999999997</v>
      </c>
      <c r="AQ264" s="173">
        <f t="shared" si="132"/>
        <v>4.0999999999999996</v>
      </c>
      <c r="AR264" s="173">
        <f t="shared" si="133"/>
        <v>4.2</v>
      </c>
      <c r="AS264" s="173">
        <f t="shared" si="134"/>
        <v>4.3</v>
      </c>
      <c r="AT264" s="93" t="e">
        <f t="shared" si="135"/>
        <v>#REF!</v>
      </c>
    </row>
    <row r="265" spans="1:46" ht="14.25" hidden="1" customHeight="1">
      <c r="A265" s="84"/>
      <c r="B265" s="127">
        <f t="shared" si="136"/>
        <v>6.2199999999999527</v>
      </c>
      <c r="C265" s="212">
        <f t="shared" si="137"/>
        <v>219.27652403840438</v>
      </c>
      <c r="D265" s="212">
        <f t="shared" si="138"/>
        <v>340.19840561172072</v>
      </c>
      <c r="E265" s="212">
        <f t="shared" si="139"/>
        <v>266.37914310548666</v>
      </c>
      <c r="F265" s="127">
        <f t="shared" si="99"/>
        <v>2</v>
      </c>
      <c r="G265" s="127">
        <f t="shared" si="100"/>
        <v>1</v>
      </c>
      <c r="H265" s="127">
        <f t="shared" si="101"/>
        <v>3</v>
      </c>
      <c r="I265" s="127">
        <f t="shared" si="102"/>
        <v>2</v>
      </c>
      <c r="J265" s="127">
        <f t="shared" si="103"/>
        <v>3</v>
      </c>
      <c r="K265" s="127">
        <f t="shared" si="104"/>
        <v>2</v>
      </c>
      <c r="L265" s="212">
        <f t="shared" si="105"/>
        <v>3</v>
      </c>
      <c r="M265" s="212">
        <f t="shared" si="106"/>
        <v>2</v>
      </c>
      <c r="N265" s="127">
        <f t="shared" si="140"/>
        <v>2.9816458154806069</v>
      </c>
      <c r="O265" s="127">
        <f t="shared" si="107"/>
        <v>4.6588215866884477</v>
      </c>
      <c r="P265" s="127">
        <f t="shared" si="141"/>
        <v>1.921834198948156</v>
      </c>
      <c r="Q265" s="127">
        <f t="shared" si="108"/>
        <v>3.0028659358564931</v>
      </c>
      <c r="R265" s="212">
        <f t="shared" si="142"/>
        <v>2.4544148716378036</v>
      </c>
      <c r="S265" s="212">
        <f t="shared" si="143"/>
        <v>3.8350232369340671</v>
      </c>
      <c r="T265" s="146">
        <f t="shared" si="109"/>
        <v>0.97140948564524554</v>
      </c>
      <c r="U265" s="118">
        <f t="shared" si="110"/>
        <v>5</v>
      </c>
      <c r="V265" s="172">
        <f t="shared" si="111"/>
        <v>0.9295849313397555</v>
      </c>
      <c r="W265" s="118">
        <f t="shared" si="112"/>
        <v>5</v>
      </c>
      <c r="X265" s="118">
        <f t="shared" si="113"/>
        <v>5</v>
      </c>
      <c r="Y265" s="118">
        <f t="shared" si="114"/>
        <v>5</v>
      </c>
      <c r="Z265" s="118">
        <f t="shared" si="115"/>
        <v>5</v>
      </c>
      <c r="AA265" s="119">
        <f t="shared" si="116"/>
        <v>5</v>
      </c>
      <c r="AB265" s="172">
        <f t="shared" si="117"/>
        <v>0.97186306728415883</v>
      </c>
      <c r="AC265" s="118">
        <f t="shared" si="118"/>
        <v>5</v>
      </c>
      <c r="AD265" s="172">
        <f t="shared" si="119"/>
        <v>0.93170269076412404</v>
      </c>
      <c r="AE265" s="118">
        <f t="shared" si="120"/>
        <v>5</v>
      </c>
      <c r="AF265" s="118">
        <f t="shared" si="121"/>
        <v>5</v>
      </c>
      <c r="AG265" s="118">
        <f t="shared" si="122"/>
        <v>5</v>
      </c>
      <c r="AH265" s="118">
        <f t="shared" si="123"/>
        <v>5</v>
      </c>
      <c r="AI265" s="118">
        <f t="shared" si="124"/>
        <v>5</v>
      </c>
      <c r="AJ265" s="173">
        <f t="shared" si="125"/>
        <v>3.25</v>
      </c>
      <c r="AK265" s="173">
        <f t="shared" si="126"/>
        <v>3.5</v>
      </c>
      <c r="AL265" s="173">
        <f t="shared" si="127"/>
        <v>3.65</v>
      </c>
      <c r="AM265" s="127">
        <f t="shared" si="128"/>
        <v>5</v>
      </c>
      <c r="AN265" s="173">
        <f t="shared" si="129"/>
        <v>3.6599999999999997</v>
      </c>
      <c r="AO265" s="173">
        <f t="shared" si="130"/>
        <v>3.8000000000000003</v>
      </c>
      <c r="AP265" s="174">
        <f t="shared" si="131"/>
        <v>3.9499999999999997</v>
      </c>
      <c r="AQ265" s="173">
        <f t="shared" si="132"/>
        <v>4.0999999999999996</v>
      </c>
      <c r="AR265" s="173">
        <f t="shared" si="133"/>
        <v>4.2</v>
      </c>
      <c r="AS265" s="173">
        <f t="shared" si="134"/>
        <v>4.3</v>
      </c>
      <c r="AT265" s="93" t="e">
        <f t="shared" si="135"/>
        <v>#REF!</v>
      </c>
    </row>
    <row r="266" spans="1:46" ht="14.25" hidden="1" customHeight="1">
      <c r="A266" s="84"/>
      <c r="B266" s="127">
        <f t="shared" si="136"/>
        <v>6.2399999999999523</v>
      </c>
      <c r="C266" s="212">
        <f t="shared" si="137"/>
        <v>219.78340137727</v>
      </c>
      <c r="D266" s="212">
        <f t="shared" si="138"/>
        <v>340.61408695398171</v>
      </c>
      <c r="E266" s="212">
        <f t="shared" si="139"/>
        <v>267.08013756070653</v>
      </c>
      <c r="F266" s="127">
        <f t="shared" si="99"/>
        <v>2</v>
      </c>
      <c r="G266" s="127">
        <f t="shared" si="100"/>
        <v>1</v>
      </c>
      <c r="H266" s="127">
        <f t="shared" si="101"/>
        <v>3</v>
      </c>
      <c r="I266" s="127">
        <f t="shared" si="102"/>
        <v>2</v>
      </c>
      <c r="J266" s="127">
        <f t="shared" si="103"/>
        <v>3</v>
      </c>
      <c r="K266" s="127">
        <f t="shared" si="104"/>
        <v>2</v>
      </c>
      <c r="L266" s="212">
        <f t="shared" si="105"/>
        <v>3</v>
      </c>
      <c r="M266" s="212">
        <f t="shared" si="106"/>
        <v>2</v>
      </c>
      <c r="N266" s="127">
        <f t="shared" si="140"/>
        <v>3.0138452596613909</v>
      </c>
      <c r="O266" s="127">
        <f t="shared" si="107"/>
        <v>4.7091332182209218</v>
      </c>
      <c r="P266" s="127">
        <f t="shared" si="141"/>
        <v>1.9447027817221012</v>
      </c>
      <c r="Q266" s="127">
        <f t="shared" si="108"/>
        <v>3.0385980964407833</v>
      </c>
      <c r="R266" s="212">
        <f t="shared" si="142"/>
        <v>2.4801288798294934</v>
      </c>
      <c r="S266" s="212">
        <f t="shared" si="143"/>
        <v>3.8752013747335825</v>
      </c>
      <c r="T266" s="146">
        <f t="shared" si="109"/>
        <v>0.97133960780470274</v>
      </c>
      <c r="U266" s="118">
        <f t="shared" si="110"/>
        <v>5</v>
      </c>
      <c r="V266" s="172">
        <f t="shared" si="111"/>
        <v>0.92941067071977457</v>
      </c>
      <c r="W266" s="118">
        <f t="shared" si="112"/>
        <v>5</v>
      </c>
      <c r="X266" s="118">
        <f t="shared" si="113"/>
        <v>5</v>
      </c>
      <c r="Y266" s="118">
        <f t="shared" si="114"/>
        <v>5</v>
      </c>
      <c r="Z266" s="118">
        <f t="shared" si="115"/>
        <v>5</v>
      </c>
      <c r="AA266" s="119">
        <f t="shared" si="116"/>
        <v>5</v>
      </c>
      <c r="AB266" s="172">
        <f t="shared" si="117"/>
        <v>0.9717848447339803</v>
      </c>
      <c r="AC266" s="118">
        <f t="shared" si="118"/>
        <v>5</v>
      </c>
      <c r="AD266" s="172">
        <f t="shared" si="119"/>
        <v>0.93151065233012309</v>
      </c>
      <c r="AE266" s="118">
        <f t="shared" si="120"/>
        <v>5</v>
      </c>
      <c r="AF266" s="118">
        <f t="shared" si="121"/>
        <v>5</v>
      </c>
      <c r="AG266" s="118">
        <f t="shared" si="122"/>
        <v>5</v>
      </c>
      <c r="AH266" s="118">
        <f t="shared" si="123"/>
        <v>5</v>
      </c>
      <c r="AI266" s="118">
        <f t="shared" si="124"/>
        <v>5</v>
      </c>
      <c r="AJ266" s="173">
        <f t="shared" si="125"/>
        <v>3.25</v>
      </c>
      <c r="AK266" s="173">
        <f t="shared" si="126"/>
        <v>3.5</v>
      </c>
      <c r="AL266" s="173">
        <f t="shared" si="127"/>
        <v>3.65</v>
      </c>
      <c r="AM266" s="127">
        <f t="shared" si="128"/>
        <v>5</v>
      </c>
      <c r="AN266" s="173">
        <f t="shared" si="129"/>
        <v>3.6599999999999997</v>
      </c>
      <c r="AO266" s="173">
        <f t="shared" si="130"/>
        <v>3.8000000000000003</v>
      </c>
      <c r="AP266" s="174">
        <f t="shared" si="131"/>
        <v>3.9499999999999997</v>
      </c>
      <c r="AQ266" s="173">
        <f t="shared" si="132"/>
        <v>4.0999999999999996</v>
      </c>
      <c r="AR266" s="173">
        <f t="shared" si="133"/>
        <v>4.2</v>
      </c>
      <c r="AS266" s="173">
        <f t="shared" si="134"/>
        <v>4.3</v>
      </c>
      <c r="AT266" s="93" t="e">
        <f t="shared" si="135"/>
        <v>#REF!</v>
      </c>
    </row>
    <row r="267" spans="1:46" ht="14.25" hidden="1" customHeight="1">
      <c r="A267" s="84"/>
      <c r="B267" s="127">
        <f t="shared" si="136"/>
        <v>6.2599999999999518</v>
      </c>
      <c r="C267" s="212">
        <f t="shared" si="137"/>
        <v>220.28567565695616</v>
      </c>
      <c r="D267" s="212">
        <f t="shared" si="138"/>
        <v>341.02630601027107</v>
      </c>
      <c r="E267" s="212">
        <f t="shared" si="139"/>
        <v>267.77479976057487</v>
      </c>
      <c r="F267" s="127">
        <f t="shared" si="99"/>
        <v>2</v>
      </c>
      <c r="G267" s="127">
        <f t="shared" si="100"/>
        <v>1</v>
      </c>
      <c r="H267" s="127">
        <f t="shared" si="101"/>
        <v>3</v>
      </c>
      <c r="I267" s="127">
        <f t="shared" si="102"/>
        <v>2</v>
      </c>
      <c r="J267" s="127">
        <f t="shared" si="103"/>
        <v>3</v>
      </c>
      <c r="K267" s="127">
        <f t="shared" si="104"/>
        <v>2</v>
      </c>
      <c r="L267" s="212">
        <f t="shared" si="105"/>
        <v>3</v>
      </c>
      <c r="M267" s="212">
        <f t="shared" si="106"/>
        <v>2</v>
      </c>
      <c r="N267" s="127">
        <f t="shared" si="140"/>
        <v>3.0457110548426081</v>
      </c>
      <c r="O267" s="127">
        <f t="shared" si="107"/>
        <v>4.7589235231915739</v>
      </c>
      <c r="P267" s="127">
        <f t="shared" si="141"/>
        <v>1.9673746738811915</v>
      </c>
      <c r="Q267" s="127">
        <f t="shared" si="108"/>
        <v>3.0740229279393616</v>
      </c>
      <c r="R267" s="212">
        <f t="shared" si="142"/>
        <v>2.5055625778518333</v>
      </c>
      <c r="S267" s="212">
        <f t="shared" si="143"/>
        <v>3.9149415278934891</v>
      </c>
      <c r="T267" s="146">
        <f t="shared" si="109"/>
        <v>0.97127034631275011</v>
      </c>
      <c r="U267" s="118">
        <f t="shared" si="110"/>
        <v>5</v>
      </c>
      <c r="V267" s="172">
        <f t="shared" si="111"/>
        <v>0.92923793662016063</v>
      </c>
      <c r="W267" s="118">
        <f t="shared" si="112"/>
        <v>5</v>
      </c>
      <c r="X267" s="118">
        <f t="shared" si="113"/>
        <v>5</v>
      </c>
      <c r="Y267" s="118">
        <f t="shared" si="114"/>
        <v>5</v>
      </c>
      <c r="Z267" s="118">
        <f t="shared" si="115"/>
        <v>5</v>
      </c>
      <c r="AA267" s="119">
        <f t="shared" si="116"/>
        <v>5</v>
      </c>
      <c r="AB267" s="172">
        <f t="shared" si="117"/>
        <v>0.97170730592586474</v>
      </c>
      <c r="AC267" s="118">
        <f t="shared" si="118"/>
        <v>5</v>
      </c>
      <c r="AD267" s="172">
        <f t="shared" si="119"/>
        <v>0.93132028050496729</v>
      </c>
      <c r="AE267" s="118">
        <f t="shared" si="120"/>
        <v>5</v>
      </c>
      <c r="AF267" s="118">
        <f t="shared" si="121"/>
        <v>5</v>
      </c>
      <c r="AG267" s="118">
        <f t="shared" si="122"/>
        <v>5</v>
      </c>
      <c r="AH267" s="118">
        <f t="shared" si="123"/>
        <v>5</v>
      </c>
      <c r="AI267" s="118">
        <f t="shared" si="124"/>
        <v>5</v>
      </c>
      <c r="AJ267" s="173">
        <f t="shared" si="125"/>
        <v>3.25</v>
      </c>
      <c r="AK267" s="173">
        <f t="shared" si="126"/>
        <v>3.5</v>
      </c>
      <c r="AL267" s="173">
        <f t="shared" si="127"/>
        <v>3.65</v>
      </c>
      <c r="AM267" s="127">
        <f t="shared" si="128"/>
        <v>5</v>
      </c>
      <c r="AN267" s="173">
        <f t="shared" si="129"/>
        <v>3.6599999999999997</v>
      </c>
      <c r="AO267" s="173">
        <f t="shared" si="130"/>
        <v>3.8000000000000003</v>
      </c>
      <c r="AP267" s="174">
        <f t="shared" si="131"/>
        <v>3.9499999999999997</v>
      </c>
      <c r="AQ267" s="173">
        <f t="shared" si="132"/>
        <v>4.0999999999999996</v>
      </c>
      <c r="AR267" s="173">
        <f t="shared" si="133"/>
        <v>4.2</v>
      </c>
      <c r="AS267" s="173">
        <f t="shared" si="134"/>
        <v>4.3</v>
      </c>
      <c r="AT267" s="93" t="e">
        <f t="shared" si="135"/>
        <v>#REF!</v>
      </c>
    </row>
    <row r="268" spans="1:46" ht="14.25" hidden="1" customHeight="1">
      <c r="A268" s="84"/>
      <c r="B268" s="127">
        <f t="shared" si="136"/>
        <v>6.2799999999999514</v>
      </c>
      <c r="C268" s="212">
        <f t="shared" si="137"/>
        <v>220.78341255952546</v>
      </c>
      <c r="D268" s="212">
        <f t="shared" si="138"/>
        <v>341.43510302701526</v>
      </c>
      <c r="E268" s="212">
        <f t="shared" si="139"/>
        <v>268.46322487504096</v>
      </c>
      <c r="F268" s="127">
        <f t="shared" si="99"/>
        <v>2</v>
      </c>
      <c r="G268" s="127">
        <f t="shared" si="100"/>
        <v>1</v>
      </c>
      <c r="H268" s="127">
        <f t="shared" si="101"/>
        <v>3</v>
      </c>
      <c r="I268" s="127">
        <f t="shared" si="102"/>
        <v>2</v>
      </c>
      <c r="J268" s="127">
        <f t="shared" si="103"/>
        <v>3</v>
      </c>
      <c r="K268" s="127">
        <f t="shared" si="104"/>
        <v>2</v>
      </c>
      <c r="L268" s="212">
        <f t="shared" si="105"/>
        <v>3</v>
      </c>
      <c r="M268" s="212">
        <f t="shared" si="106"/>
        <v>2</v>
      </c>
      <c r="N268" s="127">
        <f t="shared" si="140"/>
        <v>3.0772489304949762</v>
      </c>
      <c r="O268" s="127">
        <f t="shared" si="107"/>
        <v>4.8082014538983993</v>
      </c>
      <c r="P268" s="127">
        <f t="shared" si="141"/>
        <v>1.9898525785618308</v>
      </c>
      <c r="Q268" s="127">
        <f t="shared" si="108"/>
        <v>3.1091446540028609</v>
      </c>
      <c r="R268" s="212">
        <f t="shared" si="142"/>
        <v>2.5307209972094582</v>
      </c>
      <c r="S268" s="212">
        <f t="shared" si="143"/>
        <v>3.954251558139779</v>
      </c>
      <c r="T268" s="146">
        <f t="shared" si="109"/>
        <v>0.97120169260036315</v>
      </c>
      <c r="U268" s="118">
        <f t="shared" si="110"/>
        <v>5</v>
      </c>
      <c r="V268" s="172">
        <f t="shared" si="111"/>
        <v>0.92906670794708512</v>
      </c>
      <c r="W268" s="118">
        <f t="shared" si="112"/>
        <v>5</v>
      </c>
      <c r="X268" s="118">
        <f t="shared" si="113"/>
        <v>5</v>
      </c>
      <c r="Y268" s="118">
        <f t="shared" si="114"/>
        <v>5</v>
      </c>
      <c r="Z268" s="118">
        <f t="shared" si="115"/>
        <v>5</v>
      </c>
      <c r="AA268" s="119">
        <f t="shared" si="116"/>
        <v>5</v>
      </c>
      <c r="AB268" s="172">
        <f t="shared" si="117"/>
        <v>0.97163044084467132</v>
      </c>
      <c r="AC268" s="118">
        <f t="shared" si="118"/>
        <v>5</v>
      </c>
      <c r="AD268" s="172">
        <f t="shared" si="119"/>
        <v>0.93113155101221334</v>
      </c>
      <c r="AE268" s="118">
        <f t="shared" si="120"/>
        <v>5</v>
      </c>
      <c r="AF268" s="118">
        <f t="shared" si="121"/>
        <v>5</v>
      </c>
      <c r="AG268" s="118">
        <f t="shared" si="122"/>
        <v>5</v>
      </c>
      <c r="AH268" s="118">
        <f t="shared" si="123"/>
        <v>5</v>
      </c>
      <c r="AI268" s="118">
        <f t="shared" si="124"/>
        <v>5</v>
      </c>
      <c r="AJ268" s="173">
        <f t="shared" si="125"/>
        <v>3.25</v>
      </c>
      <c r="AK268" s="173">
        <f t="shared" si="126"/>
        <v>3.5</v>
      </c>
      <c r="AL268" s="173">
        <f t="shared" si="127"/>
        <v>3.65</v>
      </c>
      <c r="AM268" s="127">
        <f t="shared" si="128"/>
        <v>5</v>
      </c>
      <c r="AN268" s="173">
        <f t="shared" si="129"/>
        <v>3.6599999999999997</v>
      </c>
      <c r="AO268" s="173">
        <f t="shared" si="130"/>
        <v>3.8000000000000003</v>
      </c>
      <c r="AP268" s="174">
        <f t="shared" si="131"/>
        <v>3.9499999999999997</v>
      </c>
      <c r="AQ268" s="173">
        <f t="shared" si="132"/>
        <v>4.0999999999999996</v>
      </c>
      <c r="AR268" s="173">
        <f t="shared" si="133"/>
        <v>4.2</v>
      </c>
      <c r="AS268" s="173">
        <f t="shared" si="134"/>
        <v>4.3</v>
      </c>
      <c r="AT268" s="93" t="e">
        <f t="shared" si="135"/>
        <v>#REF!</v>
      </c>
    </row>
    <row r="269" spans="1:46" ht="14.25" hidden="1" customHeight="1">
      <c r="A269" s="84"/>
      <c r="B269" s="127">
        <f t="shared" si="136"/>
        <v>6.299999999999951</v>
      </c>
      <c r="C269" s="212">
        <f t="shared" si="137"/>
        <v>221.27667638190954</v>
      </c>
      <c r="D269" s="212">
        <f t="shared" si="138"/>
        <v>341.8405176049497</v>
      </c>
      <c r="E269" s="212">
        <f t="shared" si="139"/>
        <v>269.14550592590314</v>
      </c>
      <c r="F269" s="127">
        <f t="shared" si="99"/>
        <v>2</v>
      </c>
      <c r="G269" s="127">
        <f t="shared" si="100"/>
        <v>1</v>
      </c>
      <c r="H269" s="127">
        <f t="shared" si="101"/>
        <v>3</v>
      </c>
      <c r="I269" s="127">
        <f t="shared" si="102"/>
        <v>2</v>
      </c>
      <c r="J269" s="127">
        <f t="shared" si="103"/>
        <v>3</v>
      </c>
      <c r="K269" s="127">
        <f t="shared" si="104"/>
        <v>2</v>
      </c>
      <c r="L269" s="212">
        <f t="shared" si="105"/>
        <v>3</v>
      </c>
      <c r="M269" s="212">
        <f t="shared" si="106"/>
        <v>2</v>
      </c>
      <c r="N269" s="127">
        <f t="shared" si="140"/>
        <v>3.1084644756843463</v>
      </c>
      <c r="O269" s="127">
        <f t="shared" si="107"/>
        <v>4.8569757432567906</v>
      </c>
      <c r="P269" s="127">
        <f t="shared" si="141"/>
        <v>2.012139147956602</v>
      </c>
      <c r="Q269" s="127">
        <f t="shared" si="108"/>
        <v>3.1439674186821893</v>
      </c>
      <c r="R269" s="212">
        <f t="shared" si="142"/>
        <v>2.555609039297984</v>
      </c>
      <c r="S269" s="212">
        <f t="shared" si="143"/>
        <v>3.9931391239030991</v>
      </c>
      <c r="T269" s="146">
        <f t="shared" si="109"/>
        <v>0.97113363827612875</v>
      </c>
      <c r="U269" s="118">
        <f t="shared" si="110"/>
        <v>5</v>
      </c>
      <c r="V269" s="172">
        <f t="shared" si="111"/>
        <v>0.9288969640422059</v>
      </c>
      <c r="W269" s="118">
        <f t="shared" si="112"/>
        <v>5</v>
      </c>
      <c r="X269" s="118">
        <f t="shared" si="113"/>
        <v>5</v>
      </c>
      <c r="Y269" s="118">
        <f t="shared" si="114"/>
        <v>5</v>
      </c>
      <c r="Z269" s="118">
        <f t="shared" si="115"/>
        <v>5</v>
      </c>
      <c r="AA269" s="119">
        <f t="shared" si="116"/>
        <v>5</v>
      </c>
      <c r="AB269" s="172">
        <f t="shared" si="117"/>
        <v>0.97155423969781396</v>
      </c>
      <c r="AC269" s="118">
        <f t="shared" si="118"/>
        <v>5</v>
      </c>
      <c r="AD269" s="172">
        <f t="shared" si="119"/>
        <v>0.93094444011312327</v>
      </c>
      <c r="AE269" s="118">
        <f t="shared" si="120"/>
        <v>5</v>
      </c>
      <c r="AF269" s="118">
        <f t="shared" si="121"/>
        <v>5</v>
      </c>
      <c r="AG269" s="118">
        <f t="shared" si="122"/>
        <v>5</v>
      </c>
      <c r="AH269" s="118">
        <f t="shared" si="123"/>
        <v>5</v>
      </c>
      <c r="AI269" s="118">
        <f t="shared" si="124"/>
        <v>5</v>
      </c>
      <c r="AJ269" s="173">
        <f t="shared" si="125"/>
        <v>3.25</v>
      </c>
      <c r="AK269" s="173">
        <f t="shared" si="126"/>
        <v>3.5</v>
      </c>
      <c r="AL269" s="173">
        <f t="shared" si="127"/>
        <v>3.65</v>
      </c>
      <c r="AM269" s="127">
        <f t="shared" si="128"/>
        <v>5</v>
      </c>
      <c r="AN269" s="173">
        <f t="shared" si="129"/>
        <v>3.6599999999999997</v>
      </c>
      <c r="AO269" s="173">
        <f t="shared" si="130"/>
        <v>3.8000000000000003</v>
      </c>
      <c r="AP269" s="174">
        <f t="shared" si="131"/>
        <v>3.9499999999999997</v>
      </c>
      <c r="AQ269" s="173">
        <f t="shared" si="132"/>
        <v>4.0999999999999996</v>
      </c>
      <c r="AR269" s="173">
        <f t="shared" si="133"/>
        <v>4.2</v>
      </c>
      <c r="AS269" s="173">
        <f t="shared" si="134"/>
        <v>4.3</v>
      </c>
      <c r="AT269" s="93" t="e">
        <f t="shared" si="135"/>
        <v>#REF!</v>
      </c>
    </row>
    <row r="270" spans="1:46" ht="14.25" hidden="1" customHeight="1">
      <c r="A270" s="84"/>
      <c r="B270" s="127">
        <f t="shared" si="136"/>
        <v>6.3199999999999505</v>
      </c>
      <c r="C270" s="212">
        <f t="shared" si="137"/>
        <v>221.76553007603275</v>
      </c>
      <c r="D270" s="212">
        <f t="shared" si="138"/>
        <v>342.24258871259599</v>
      </c>
      <c r="E270" s="212">
        <f t="shared" si="139"/>
        <v>269.82173385399568</v>
      </c>
      <c r="F270" s="127">
        <f t="shared" si="99"/>
        <v>2</v>
      </c>
      <c r="G270" s="127">
        <f t="shared" si="100"/>
        <v>1</v>
      </c>
      <c r="H270" s="127">
        <f t="shared" si="101"/>
        <v>3</v>
      </c>
      <c r="I270" s="127">
        <f t="shared" si="102"/>
        <v>2</v>
      </c>
      <c r="J270" s="127">
        <f t="shared" si="103"/>
        <v>3</v>
      </c>
      <c r="K270" s="127">
        <f t="shared" si="104"/>
        <v>2</v>
      </c>
      <c r="L270" s="212">
        <f t="shared" si="105"/>
        <v>3</v>
      </c>
      <c r="M270" s="212">
        <f t="shared" si="106"/>
        <v>2</v>
      </c>
      <c r="N270" s="127">
        <f t="shared" si="140"/>
        <v>3.1393631436177416</v>
      </c>
      <c r="O270" s="127">
        <f t="shared" si="107"/>
        <v>4.9052549119027207</v>
      </c>
      <c r="P270" s="127">
        <f t="shared" si="141"/>
        <v>2.0342369845448918</v>
      </c>
      <c r="Q270" s="127">
        <f t="shared" si="108"/>
        <v>3.1784952883513937</v>
      </c>
      <c r="R270" s="212">
        <f t="shared" si="142"/>
        <v>2.5802314798787629</v>
      </c>
      <c r="S270" s="212">
        <f t="shared" si="143"/>
        <v>4.0316116873105656</v>
      </c>
      <c r="T270" s="146">
        <f t="shared" si="109"/>
        <v>0.97106617512114746</v>
      </c>
      <c r="U270" s="118">
        <f t="shared" si="110"/>
        <v>5</v>
      </c>
      <c r="V270" s="172">
        <f t="shared" si="111"/>
        <v>0.92872868467019076</v>
      </c>
      <c r="W270" s="118">
        <f t="shared" si="112"/>
        <v>5</v>
      </c>
      <c r="X270" s="118">
        <f t="shared" si="113"/>
        <v>5</v>
      </c>
      <c r="Y270" s="118">
        <f t="shared" si="114"/>
        <v>5</v>
      </c>
      <c r="Z270" s="118">
        <f t="shared" si="115"/>
        <v>5</v>
      </c>
      <c r="AA270" s="119">
        <f t="shared" si="116"/>
        <v>5</v>
      </c>
      <c r="AB270" s="172">
        <f t="shared" si="117"/>
        <v>0.97147869290835021</v>
      </c>
      <c r="AC270" s="118">
        <f t="shared" si="118"/>
        <v>5</v>
      </c>
      <c r="AD270" s="172">
        <f t="shared" si="119"/>
        <v>0.93075892458999043</v>
      </c>
      <c r="AE270" s="118">
        <f t="shared" si="120"/>
        <v>5</v>
      </c>
      <c r="AF270" s="118">
        <f t="shared" si="121"/>
        <v>5</v>
      </c>
      <c r="AG270" s="118">
        <f t="shared" si="122"/>
        <v>5</v>
      </c>
      <c r="AH270" s="118">
        <f t="shared" si="123"/>
        <v>5</v>
      </c>
      <c r="AI270" s="118">
        <f t="shared" si="124"/>
        <v>5</v>
      </c>
      <c r="AJ270" s="173">
        <f t="shared" si="125"/>
        <v>3.25</v>
      </c>
      <c r="AK270" s="173">
        <f t="shared" si="126"/>
        <v>3.5</v>
      </c>
      <c r="AL270" s="173">
        <f t="shared" si="127"/>
        <v>3.65</v>
      </c>
      <c r="AM270" s="127">
        <f t="shared" si="128"/>
        <v>5</v>
      </c>
      <c r="AN270" s="173">
        <f t="shared" si="129"/>
        <v>3.6599999999999997</v>
      </c>
      <c r="AO270" s="173">
        <f t="shared" si="130"/>
        <v>3.8000000000000003</v>
      </c>
      <c r="AP270" s="174">
        <f t="shared" si="131"/>
        <v>3.9499999999999997</v>
      </c>
      <c r="AQ270" s="173">
        <f t="shared" si="132"/>
        <v>4.0999999999999996</v>
      </c>
      <c r="AR270" s="173">
        <f t="shared" si="133"/>
        <v>4.2</v>
      </c>
      <c r="AS270" s="173">
        <f t="shared" si="134"/>
        <v>4.3</v>
      </c>
      <c r="AT270" s="93" t="e">
        <f t="shared" si="135"/>
        <v>#REF!</v>
      </c>
    </row>
    <row r="271" spans="1:46" ht="14.25" hidden="1" customHeight="1">
      <c r="A271" s="84"/>
      <c r="B271" s="127">
        <f t="shared" si="136"/>
        <v>6.3399999999999501</v>
      </c>
      <c r="C271" s="212">
        <f t="shared" si="137"/>
        <v>222.25003528743235</v>
      </c>
      <c r="D271" s="212">
        <f t="shared" si="138"/>
        <v>342.64135469938691</v>
      </c>
      <c r="E271" s="212">
        <f t="shared" si="139"/>
        <v>270.49199758365199</v>
      </c>
      <c r="F271" s="127">
        <f t="shared" si="99"/>
        <v>2</v>
      </c>
      <c r="G271" s="127">
        <f t="shared" si="100"/>
        <v>2</v>
      </c>
      <c r="H271" s="127">
        <f t="shared" si="101"/>
        <v>3</v>
      </c>
      <c r="I271" s="127">
        <f t="shared" si="102"/>
        <v>3</v>
      </c>
      <c r="J271" s="127">
        <f t="shared" si="103"/>
        <v>3</v>
      </c>
      <c r="K271" s="127">
        <f t="shared" si="104"/>
        <v>2</v>
      </c>
      <c r="L271" s="212">
        <f t="shared" si="105"/>
        <v>3</v>
      </c>
      <c r="M271" s="212">
        <f t="shared" si="106"/>
        <v>2</v>
      </c>
      <c r="N271" s="127">
        <f t="shared" si="140"/>
        <v>3.1699502560051571</v>
      </c>
      <c r="O271" s="127">
        <f t="shared" si="107"/>
        <v>4.953047275008057</v>
      </c>
      <c r="P271" s="127">
        <f t="shared" si="141"/>
        <v>2.0561486422870829</v>
      </c>
      <c r="Q271" s="127">
        <f t="shared" si="108"/>
        <v>3.2127322535735674</v>
      </c>
      <c r="R271" s="212">
        <f t="shared" si="142"/>
        <v>2.6045929733602269</v>
      </c>
      <c r="S271" s="212">
        <f t="shared" si="143"/>
        <v>4.0696765208753538</v>
      </c>
      <c r="T271" s="146">
        <f t="shared" si="109"/>
        <v>0.97099929508412464</v>
      </c>
      <c r="U271" s="118">
        <f t="shared" si="110"/>
        <v>5</v>
      </c>
      <c r="V271" s="172">
        <f t="shared" si="111"/>
        <v>0.95121281116659384</v>
      </c>
      <c r="W271" s="118">
        <f t="shared" si="112"/>
        <v>5</v>
      </c>
      <c r="X271" s="118">
        <f t="shared" si="113"/>
        <v>5</v>
      </c>
      <c r="Y271" s="118">
        <f t="shared" si="114"/>
        <v>5</v>
      </c>
      <c r="Z271" s="118">
        <f t="shared" si="115"/>
        <v>5</v>
      </c>
      <c r="AA271" s="119">
        <f t="shared" si="116"/>
        <v>5</v>
      </c>
      <c r="AB271" s="172">
        <f t="shared" si="117"/>
        <v>0.97140379110835051</v>
      </c>
      <c r="AC271" s="118">
        <f t="shared" si="118"/>
        <v>5</v>
      </c>
      <c r="AD271" s="172">
        <f t="shared" si="119"/>
        <v>0.93057498173014053</v>
      </c>
      <c r="AE271" s="118">
        <f t="shared" si="120"/>
        <v>5</v>
      </c>
      <c r="AF271" s="118">
        <f t="shared" si="121"/>
        <v>5</v>
      </c>
      <c r="AG271" s="118">
        <f t="shared" si="122"/>
        <v>5</v>
      </c>
      <c r="AH271" s="118">
        <f t="shared" si="123"/>
        <v>5</v>
      </c>
      <c r="AI271" s="118">
        <f t="shared" si="124"/>
        <v>5</v>
      </c>
      <c r="AJ271" s="173">
        <f t="shared" si="125"/>
        <v>3.25</v>
      </c>
      <c r="AK271" s="173">
        <f t="shared" si="126"/>
        <v>3.5</v>
      </c>
      <c r="AL271" s="173">
        <f t="shared" si="127"/>
        <v>3.65</v>
      </c>
      <c r="AM271" s="127">
        <f t="shared" si="128"/>
        <v>5</v>
      </c>
      <c r="AN271" s="173">
        <f t="shared" si="129"/>
        <v>3.6599999999999997</v>
      </c>
      <c r="AO271" s="173">
        <f t="shared" si="130"/>
        <v>3.8000000000000003</v>
      </c>
      <c r="AP271" s="174">
        <f t="shared" si="131"/>
        <v>3.9499999999999997</v>
      </c>
      <c r="AQ271" s="173">
        <f t="shared" si="132"/>
        <v>4.0999999999999996</v>
      </c>
      <c r="AR271" s="173">
        <f t="shared" si="133"/>
        <v>4.2</v>
      </c>
      <c r="AS271" s="173">
        <f t="shared" si="134"/>
        <v>4.3</v>
      </c>
      <c r="AT271" s="93" t="e">
        <f t="shared" si="135"/>
        <v>#REF!</v>
      </c>
    </row>
    <row r="272" spans="1:46" ht="14.25" hidden="1" customHeight="1">
      <c r="A272" s="84"/>
      <c r="B272" s="127">
        <f t="shared" si="136"/>
        <v>6.3599999999999497</v>
      </c>
      <c r="C272" s="212">
        <f t="shared" si="137"/>
        <v>222.73025239244575</v>
      </c>
      <c r="D272" s="212">
        <f t="shared" si="138"/>
        <v>343.03685330845178</v>
      </c>
      <c r="E272" s="212">
        <f t="shared" si="139"/>
        <v>271.15638408458</v>
      </c>
      <c r="F272" s="127">
        <f t="shared" si="99"/>
        <v>2</v>
      </c>
      <c r="G272" s="127">
        <f t="shared" si="100"/>
        <v>2</v>
      </c>
      <c r="H272" s="127">
        <f t="shared" si="101"/>
        <v>3</v>
      </c>
      <c r="I272" s="127">
        <f t="shared" si="102"/>
        <v>3</v>
      </c>
      <c r="J272" s="127">
        <f t="shared" si="103"/>
        <v>3</v>
      </c>
      <c r="K272" s="127">
        <f t="shared" si="104"/>
        <v>2</v>
      </c>
      <c r="L272" s="212">
        <f t="shared" si="105"/>
        <v>3</v>
      </c>
      <c r="M272" s="212">
        <f t="shared" si="106"/>
        <v>2</v>
      </c>
      <c r="N272" s="127">
        <f t="shared" si="140"/>
        <v>3.2002310072460807</v>
      </c>
      <c r="O272" s="127">
        <f t="shared" si="107"/>
        <v>5.0003609488220011</v>
      </c>
      <c r="P272" s="127">
        <f t="shared" si="141"/>
        <v>2.0778766277835627</v>
      </c>
      <c r="Q272" s="127">
        <f t="shared" si="108"/>
        <v>3.2466822309118171</v>
      </c>
      <c r="R272" s="212">
        <f t="shared" si="142"/>
        <v>2.628698056895888</v>
      </c>
      <c r="S272" s="212">
        <f t="shared" si="143"/>
        <v>4.1073407138998244</v>
      </c>
      <c r="T272" s="146">
        <f t="shared" si="109"/>
        <v>0.97093299027664415</v>
      </c>
      <c r="U272" s="118">
        <f t="shared" si="110"/>
        <v>5</v>
      </c>
      <c r="V272" s="172">
        <f t="shared" si="111"/>
        <v>0.95109708618699196</v>
      </c>
      <c r="W272" s="118">
        <f t="shared" si="112"/>
        <v>5</v>
      </c>
      <c r="X272" s="118">
        <f t="shared" si="113"/>
        <v>5</v>
      </c>
      <c r="Y272" s="118">
        <f t="shared" si="114"/>
        <v>5</v>
      </c>
      <c r="Z272" s="118">
        <f t="shared" si="115"/>
        <v>5</v>
      </c>
      <c r="AA272" s="119">
        <f t="shared" si="116"/>
        <v>5</v>
      </c>
      <c r="AB272" s="172">
        <f t="shared" si="117"/>
        <v>0.9713295251325319</v>
      </c>
      <c r="AC272" s="118">
        <f t="shared" si="118"/>
        <v>5</v>
      </c>
      <c r="AD272" s="172">
        <f t="shared" si="119"/>
        <v>0.93039258931057223</v>
      </c>
      <c r="AE272" s="118">
        <f t="shared" si="120"/>
        <v>5</v>
      </c>
      <c r="AF272" s="118">
        <f t="shared" si="121"/>
        <v>5</v>
      </c>
      <c r="AG272" s="118">
        <f t="shared" si="122"/>
        <v>5</v>
      </c>
      <c r="AH272" s="118">
        <f t="shared" si="123"/>
        <v>5</v>
      </c>
      <c r="AI272" s="118">
        <f t="shared" si="124"/>
        <v>5</v>
      </c>
      <c r="AJ272" s="173">
        <f t="shared" si="125"/>
        <v>3.25</v>
      </c>
      <c r="AK272" s="173">
        <f t="shared" si="126"/>
        <v>3.5</v>
      </c>
      <c r="AL272" s="173">
        <f t="shared" si="127"/>
        <v>3.65</v>
      </c>
      <c r="AM272" s="127">
        <f t="shared" si="128"/>
        <v>5</v>
      </c>
      <c r="AN272" s="173">
        <f t="shared" si="129"/>
        <v>3.6599999999999997</v>
      </c>
      <c r="AO272" s="173">
        <f t="shared" si="130"/>
        <v>3.8000000000000003</v>
      </c>
      <c r="AP272" s="174">
        <f t="shared" si="131"/>
        <v>3.9499999999999997</v>
      </c>
      <c r="AQ272" s="173">
        <f t="shared" si="132"/>
        <v>4.0999999999999996</v>
      </c>
      <c r="AR272" s="173">
        <f t="shared" si="133"/>
        <v>4.2</v>
      </c>
      <c r="AS272" s="173">
        <f t="shared" si="134"/>
        <v>4.3</v>
      </c>
      <c r="AT272" s="93" t="e">
        <f t="shared" si="135"/>
        <v>#REF!</v>
      </c>
    </row>
    <row r="273" spans="1:46" ht="14.25" hidden="1" customHeight="1">
      <c r="A273" s="84"/>
      <c r="B273" s="127">
        <f t="shared" si="136"/>
        <v>6.3799999999999493</v>
      </c>
      <c r="C273" s="212">
        <f t="shared" si="137"/>
        <v>223.20624053402946</v>
      </c>
      <c r="D273" s="212">
        <f t="shared" si="138"/>
        <v>343.42912168907077</v>
      </c>
      <c r="E273" s="212">
        <f t="shared" si="139"/>
        <v>271.81497843127647</v>
      </c>
      <c r="F273" s="127">
        <f t="shared" si="99"/>
        <v>2</v>
      </c>
      <c r="G273" s="127">
        <f t="shared" si="100"/>
        <v>2</v>
      </c>
      <c r="H273" s="127">
        <f t="shared" si="101"/>
        <v>3</v>
      </c>
      <c r="I273" s="127">
        <f t="shared" si="102"/>
        <v>3</v>
      </c>
      <c r="J273" s="127">
        <f t="shared" si="103"/>
        <v>3</v>
      </c>
      <c r="K273" s="127">
        <f t="shared" si="104"/>
        <v>2</v>
      </c>
      <c r="L273" s="212">
        <f t="shared" si="105"/>
        <v>3</v>
      </c>
      <c r="M273" s="212">
        <f t="shared" si="106"/>
        <v>2</v>
      </c>
      <c r="N273" s="127">
        <f t="shared" si="140"/>
        <v>3.2302104684492239</v>
      </c>
      <c r="O273" s="127">
        <f t="shared" si="107"/>
        <v>5.0472038569519118</v>
      </c>
      <c r="P273" s="127">
        <f t="shared" si="141"/>
        <v>2.0994234013998079</v>
      </c>
      <c r="Q273" s="127">
        <f t="shared" si="108"/>
        <v>3.2803490646871998</v>
      </c>
      <c r="R273" s="212">
        <f t="shared" si="142"/>
        <v>2.6525511543084819</v>
      </c>
      <c r="S273" s="212">
        <f t="shared" si="143"/>
        <v>4.1446111786070023</v>
      </c>
      <c r="T273" s="146">
        <f t="shared" si="109"/>
        <v>0.97086725296861465</v>
      </c>
      <c r="U273" s="118">
        <f t="shared" si="110"/>
        <v>5</v>
      </c>
      <c r="V273" s="172">
        <f t="shared" si="111"/>
        <v>0.95098233214887606</v>
      </c>
      <c r="W273" s="118">
        <f t="shared" si="112"/>
        <v>5</v>
      </c>
      <c r="X273" s="118">
        <f t="shared" si="113"/>
        <v>5</v>
      </c>
      <c r="Y273" s="118">
        <f t="shared" si="114"/>
        <v>5</v>
      </c>
      <c r="Z273" s="118">
        <f t="shared" si="115"/>
        <v>5</v>
      </c>
      <c r="AA273" s="119">
        <f t="shared" si="116"/>
        <v>5</v>
      </c>
      <c r="AB273" s="172">
        <f t="shared" si="117"/>
        <v>0.97125588601214541</v>
      </c>
      <c r="AC273" s="118">
        <f t="shared" si="118"/>
        <v>5</v>
      </c>
      <c r="AD273" s="172">
        <f t="shared" si="119"/>
        <v>0.93021172558320819</v>
      </c>
      <c r="AE273" s="118">
        <f t="shared" si="120"/>
        <v>5</v>
      </c>
      <c r="AF273" s="118">
        <f t="shared" si="121"/>
        <v>5</v>
      </c>
      <c r="AG273" s="118">
        <f t="shared" si="122"/>
        <v>5</v>
      </c>
      <c r="AH273" s="118">
        <f t="shared" si="123"/>
        <v>5</v>
      </c>
      <c r="AI273" s="118">
        <f t="shared" si="124"/>
        <v>5</v>
      </c>
      <c r="AJ273" s="173">
        <f t="shared" si="125"/>
        <v>3.25</v>
      </c>
      <c r="AK273" s="173">
        <f t="shared" si="126"/>
        <v>3.5</v>
      </c>
      <c r="AL273" s="173">
        <f t="shared" si="127"/>
        <v>3.65</v>
      </c>
      <c r="AM273" s="127">
        <f t="shared" si="128"/>
        <v>5</v>
      </c>
      <c r="AN273" s="173">
        <f t="shared" si="129"/>
        <v>3.6599999999999997</v>
      </c>
      <c r="AO273" s="173">
        <f t="shared" si="130"/>
        <v>3.8000000000000003</v>
      </c>
      <c r="AP273" s="174">
        <f t="shared" si="131"/>
        <v>3.9499999999999997</v>
      </c>
      <c r="AQ273" s="173">
        <f t="shared" si="132"/>
        <v>4.0999999999999996</v>
      </c>
      <c r="AR273" s="173">
        <f t="shared" si="133"/>
        <v>4.2</v>
      </c>
      <c r="AS273" s="173">
        <f t="shared" si="134"/>
        <v>4.3</v>
      </c>
      <c r="AT273" s="93" t="e">
        <f t="shared" si="135"/>
        <v>#REF!</v>
      </c>
    </row>
    <row r="274" spans="1:46" ht="14.25" hidden="1" customHeight="1">
      <c r="A274" s="84"/>
      <c r="B274" s="127">
        <f t="shared" si="136"/>
        <v>6.3999999999999488</v>
      </c>
      <c r="C274" s="212">
        <f t="shared" si="137"/>
        <v>223.67805765627179</v>
      </c>
      <c r="D274" s="212">
        <f t="shared" si="138"/>
        <v>343.81819640881287</v>
      </c>
      <c r="E274" s="212">
        <f t="shared" si="139"/>
        <v>272.4678638601024</v>
      </c>
      <c r="F274" s="127">
        <f t="shared" si="99"/>
        <v>2</v>
      </c>
      <c r="G274" s="127">
        <f t="shared" si="100"/>
        <v>2</v>
      </c>
      <c r="H274" s="127">
        <f t="shared" si="101"/>
        <v>3</v>
      </c>
      <c r="I274" s="127">
        <f t="shared" si="102"/>
        <v>3</v>
      </c>
      <c r="J274" s="127">
        <f t="shared" si="103"/>
        <v>3</v>
      </c>
      <c r="K274" s="127">
        <f t="shared" si="104"/>
        <v>2</v>
      </c>
      <c r="L274" s="212">
        <f t="shared" si="105"/>
        <v>3</v>
      </c>
      <c r="M274" s="212">
        <f t="shared" si="106"/>
        <v>2</v>
      </c>
      <c r="N274" s="127">
        <f t="shared" si="140"/>
        <v>3.2598935912934435</v>
      </c>
      <c r="O274" s="127">
        <f t="shared" si="107"/>
        <v>5.0935837363960053</v>
      </c>
      <c r="P274" s="127">
        <f t="shared" si="141"/>
        <v>2.120791378358692</v>
      </c>
      <c r="Q274" s="127">
        <f t="shared" si="108"/>
        <v>3.3137365286854563</v>
      </c>
      <c r="R274" s="212">
        <f t="shared" si="142"/>
        <v>2.6761565798491147</v>
      </c>
      <c r="S274" s="212">
        <f t="shared" si="143"/>
        <v>4.1814946560142401</v>
      </c>
      <c r="T274" s="146">
        <f t="shared" si="109"/>
        <v>0.97080207558388176</v>
      </c>
      <c r="U274" s="118">
        <f t="shared" si="110"/>
        <v>5</v>
      </c>
      <c r="V274" s="172">
        <f t="shared" si="111"/>
        <v>0.95086853632268509</v>
      </c>
      <c r="W274" s="118">
        <f t="shared" si="112"/>
        <v>5</v>
      </c>
      <c r="X274" s="118">
        <f t="shared" si="113"/>
        <v>5</v>
      </c>
      <c r="Y274" s="118">
        <f t="shared" si="114"/>
        <v>5</v>
      </c>
      <c r="Z274" s="118">
        <f t="shared" si="115"/>
        <v>5</v>
      </c>
      <c r="AA274" s="119">
        <f t="shared" si="116"/>
        <v>5</v>
      </c>
      <c r="AB274" s="172">
        <f t="shared" si="117"/>
        <v>0.97118286496910244</v>
      </c>
      <c r="AC274" s="118">
        <f t="shared" si="118"/>
        <v>5</v>
      </c>
      <c r="AD274" s="172">
        <f t="shared" si="119"/>
        <v>0.93003236926072352</v>
      </c>
      <c r="AE274" s="118">
        <f t="shared" si="120"/>
        <v>5</v>
      </c>
      <c r="AF274" s="118">
        <f t="shared" si="121"/>
        <v>5</v>
      </c>
      <c r="AG274" s="118">
        <f t="shared" si="122"/>
        <v>5</v>
      </c>
      <c r="AH274" s="118">
        <f t="shared" si="123"/>
        <v>5</v>
      </c>
      <c r="AI274" s="118">
        <f t="shared" si="124"/>
        <v>5</v>
      </c>
      <c r="AJ274" s="173">
        <f t="shared" si="125"/>
        <v>3.25</v>
      </c>
      <c r="AK274" s="173">
        <f t="shared" si="126"/>
        <v>3.5</v>
      </c>
      <c r="AL274" s="173">
        <f t="shared" si="127"/>
        <v>3.65</v>
      </c>
      <c r="AM274" s="127">
        <f t="shared" si="128"/>
        <v>5</v>
      </c>
      <c r="AN274" s="173">
        <f t="shared" si="129"/>
        <v>3.6599999999999997</v>
      </c>
      <c r="AO274" s="173">
        <f t="shared" si="130"/>
        <v>3.8000000000000003</v>
      </c>
      <c r="AP274" s="174">
        <f t="shared" si="131"/>
        <v>3.9499999999999997</v>
      </c>
      <c r="AQ274" s="173">
        <f t="shared" si="132"/>
        <v>4.0999999999999996</v>
      </c>
      <c r="AR274" s="173">
        <f t="shared" si="133"/>
        <v>4.2</v>
      </c>
      <c r="AS274" s="173">
        <f t="shared" si="134"/>
        <v>4.3</v>
      </c>
      <c r="AT274" s="93" t="e">
        <f t="shared" si="135"/>
        <v>#REF!</v>
      </c>
    </row>
    <row r="275" spans="1:46" ht="14.25" hidden="1" customHeight="1">
      <c r="A275" s="84"/>
      <c r="B275" s="127">
        <f t="shared" si="136"/>
        <v>6.4199999999999484</v>
      </c>
      <c r="C275" s="212">
        <f t="shared" si="137"/>
        <v>224.14576053765859</v>
      </c>
      <c r="D275" s="212">
        <f t="shared" si="138"/>
        <v>344.20411346536076</v>
      </c>
      <c r="E275" s="212">
        <f t="shared" si="139"/>
        <v>273.11512182413037</v>
      </c>
      <c r="F275" s="127">
        <f t="shared" si="99"/>
        <v>2</v>
      </c>
      <c r="G275" s="127">
        <f t="shared" si="100"/>
        <v>2</v>
      </c>
      <c r="H275" s="127">
        <f t="shared" si="101"/>
        <v>3</v>
      </c>
      <c r="I275" s="127">
        <f t="shared" si="102"/>
        <v>3</v>
      </c>
      <c r="J275" s="127">
        <f t="shared" si="103"/>
        <v>3</v>
      </c>
      <c r="K275" s="127">
        <f t="shared" si="104"/>
        <v>2</v>
      </c>
      <c r="L275" s="212">
        <f t="shared" si="105"/>
        <v>3</v>
      </c>
      <c r="M275" s="212">
        <f t="shared" si="106"/>
        <v>2</v>
      </c>
      <c r="N275" s="127">
        <f t="shared" si="140"/>
        <v>3.2892852117374125</v>
      </c>
      <c r="O275" s="127">
        <f t="shared" si="107"/>
        <v>5.1395081433397056</v>
      </c>
      <c r="P275" s="127">
        <f t="shared" si="141"/>
        <v>2.1419829298011925</v>
      </c>
      <c r="Q275" s="127">
        <f t="shared" si="108"/>
        <v>3.3468483278143633</v>
      </c>
      <c r="R275" s="212">
        <f t="shared" si="142"/>
        <v>2.6995185417998164</v>
      </c>
      <c r="S275" s="212">
        <f t="shared" si="143"/>
        <v>4.2179977215622122</v>
      </c>
      <c r="T275" s="146">
        <f t="shared" si="109"/>
        <v>0.97073745069599815</v>
      </c>
      <c r="U275" s="118">
        <f t="shared" si="110"/>
        <v>5</v>
      </c>
      <c r="V275" s="172">
        <f t="shared" si="111"/>
        <v>0.95075568622738071</v>
      </c>
      <c r="W275" s="118">
        <f t="shared" si="112"/>
        <v>5</v>
      </c>
      <c r="X275" s="118">
        <f t="shared" si="113"/>
        <v>5</v>
      </c>
      <c r="Y275" s="118">
        <f t="shared" si="114"/>
        <v>5</v>
      </c>
      <c r="Z275" s="118">
        <f t="shared" si="115"/>
        <v>5</v>
      </c>
      <c r="AA275" s="119">
        <f t="shared" si="116"/>
        <v>5</v>
      </c>
      <c r="AB275" s="172">
        <f t="shared" si="117"/>
        <v>0.97111045341033064</v>
      </c>
      <c r="AC275" s="118">
        <f t="shared" si="118"/>
        <v>5</v>
      </c>
      <c r="AD275" s="172">
        <f t="shared" si="119"/>
        <v>0.92985449950292731</v>
      </c>
      <c r="AE275" s="118">
        <f t="shared" si="120"/>
        <v>5</v>
      </c>
      <c r="AF275" s="118">
        <f t="shared" si="121"/>
        <v>5</v>
      </c>
      <c r="AG275" s="118">
        <f t="shared" si="122"/>
        <v>5</v>
      </c>
      <c r="AH275" s="118">
        <f t="shared" si="123"/>
        <v>5</v>
      </c>
      <c r="AI275" s="118">
        <f t="shared" si="124"/>
        <v>5</v>
      </c>
      <c r="AJ275" s="173">
        <f t="shared" si="125"/>
        <v>3.25</v>
      </c>
      <c r="AK275" s="173">
        <f t="shared" si="126"/>
        <v>3.5</v>
      </c>
      <c r="AL275" s="173">
        <f t="shared" si="127"/>
        <v>3.65</v>
      </c>
      <c r="AM275" s="127">
        <f t="shared" si="128"/>
        <v>5</v>
      </c>
      <c r="AN275" s="173">
        <f t="shared" si="129"/>
        <v>3.6599999999999997</v>
      </c>
      <c r="AO275" s="173">
        <f t="shared" si="130"/>
        <v>3.8000000000000003</v>
      </c>
      <c r="AP275" s="174">
        <f t="shared" si="131"/>
        <v>3.9499999999999997</v>
      </c>
      <c r="AQ275" s="173">
        <f t="shared" si="132"/>
        <v>4.0999999999999996</v>
      </c>
      <c r="AR275" s="173">
        <f t="shared" si="133"/>
        <v>4.2</v>
      </c>
      <c r="AS275" s="173">
        <f t="shared" si="134"/>
        <v>4.3</v>
      </c>
      <c r="AT275" s="93" t="e">
        <f t="shared" si="135"/>
        <v>#REF!</v>
      </c>
    </row>
    <row r="276" spans="1:46" ht="14.25" hidden="1" customHeight="1">
      <c r="A276" s="84"/>
      <c r="B276" s="127">
        <f t="shared" si="136"/>
        <v>6.439999999999948</v>
      </c>
      <c r="C276" s="212">
        <f t="shared" si="137"/>
        <v>224.60940482314601</v>
      </c>
      <c r="D276" s="212">
        <f t="shared" si="138"/>
        <v>344.58690829803868</v>
      </c>
      <c r="E276" s="212">
        <f t="shared" si="139"/>
        <v>273.75683204587358</v>
      </c>
      <c r="F276" s="127">
        <f t="shared" si="99"/>
        <v>2</v>
      </c>
      <c r="G276" s="127">
        <f t="shared" si="100"/>
        <v>2</v>
      </c>
      <c r="H276" s="127">
        <f t="shared" si="101"/>
        <v>3</v>
      </c>
      <c r="I276" s="127">
        <f t="shared" si="102"/>
        <v>3</v>
      </c>
      <c r="J276" s="127">
        <f t="shared" si="103"/>
        <v>3</v>
      </c>
      <c r="K276" s="127">
        <f t="shared" si="104"/>
        <v>2</v>
      </c>
      <c r="L276" s="212">
        <f t="shared" si="105"/>
        <v>3</v>
      </c>
      <c r="M276" s="212">
        <f t="shared" si="106"/>
        <v>2</v>
      </c>
      <c r="N276" s="127">
        <f t="shared" si="140"/>
        <v>3.3183900535851647</v>
      </c>
      <c r="O276" s="127">
        <f t="shared" si="107"/>
        <v>5.1849844587268183</v>
      </c>
      <c r="P276" s="127">
        <f t="shared" si="141"/>
        <v>2.1630003838165366</v>
      </c>
      <c r="Q276" s="127">
        <f t="shared" si="108"/>
        <v>3.3796880997133383</v>
      </c>
      <c r="R276" s="212">
        <f t="shared" si="142"/>
        <v>2.7226411459273248</v>
      </c>
      <c r="S276" s="212">
        <f t="shared" si="143"/>
        <v>4.2541267905114442</v>
      </c>
      <c r="T276" s="146">
        <f t="shared" si="109"/>
        <v>0.97067337102414375</v>
      </c>
      <c r="U276" s="118">
        <f t="shared" si="110"/>
        <v>5</v>
      </c>
      <c r="V276" s="172">
        <f t="shared" si="111"/>
        <v>0.95064376962371855</v>
      </c>
      <c r="W276" s="118">
        <f t="shared" si="112"/>
        <v>5</v>
      </c>
      <c r="X276" s="118">
        <f t="shared" si="113"/>
        <v>5</v>
      </c>
      <c r="Y276" s="118">
        <f t="shared" si="114"/>
        <v>5</v>
      </c>
      <c r="Z276" s="118">
        <f t="shared" si="115"/>
        <v>5</v>
      </c>
      <c r="AA276" s="119">
        <f t="shared" si="116"/>
        <v>5</v>
      </c>
      <c r="AB276" s="172">
        <f t="shared" si="117"/>
        <v>0.97103864292234709</v>
      </c>
      <c r="AC276" s="118">
        <f t="shared" si="118"/>
        <v>5</v>
      </c>
      <c r="AD276" s="172">
        <f t="shared" si="119"/>
        <v>0.92967809590366735</v>
      </c>
      <c r="AE276" s="118">
        <f t="shared" si="120"/>
        <v>5</v>
      </c>
      <c r="AF276" s="118">
        <f t="shared" si="121"/>
        <v>5</v>
      </c>
      <c r="AG276" s="118">
        <f t="shared" si="122"/>
        <v>5</v>
      </c>
      <c r="AH276" s="118">
        <f t="shared" si="123"/>
        <v>5</v>
      </c>
      <c r="AI276" s="118">
        <f t="shared" si="124"/>
        <v>5</v>
      </c>
      <c r="AJ276" s="173">
        <f t="shared" si="125"/>
        <v>3.25</v>
      </c>
      <c r="AK276" s="173">
        <f t="shared" si="126"/>
        <v>3.5</v>
      </c>
      <c r="AL276" s="173">
        <f t="shared" si="127"/>
        <v>3.65</v>
      </c>
      <c r="AM276" s="127">
        <f t="shared" si="128"/>
        <v>5</v>
      </c>
      <c r="AN276" s="173">
        <f t="shared" si="129"/>
        <v>3.6599999999999997</v>
      </c>
      <c r="AO276" s="173">
        <f t="shared" si="130"/>
        <v>3.8000000000000003</v>
      </c>
      <c r="AP276" s="174">
        <f t="shared" si="131"/>
        <v>3.9499999999999997</v>
      </c>
      <c r="AQ276" s="173">
        <f t="shared" si="132"/>
        <v>4.0999999999999996</v>
      </c>
      <c r="AR276" s="173">
        <f t="shared" si="133"/>
        <v>4.2</v>
      </c>
      <c r="AS276" s="173">
        <f t="shared" si="134"/>
        <v>4.3</v>
      </c>
      <c r="AT276" s="93" t="e">
        <f t="shared" si="135"/>
        <v>#REF!</v>
      </c>
    </row>
    <row r="277" spans="1:46" ht="14.25" hidden="1" customHeight="1">
      <c r="A277" s="84"/>
      <c r="B277" s="127">
        <f t="shared" si="136"/>
        <v>6.4599999999999476</v>
      </c>
      <c r="C277" s="212">
        <f t="shared" si="137"/>
        <v>225.06904505509544</v>
      </c>
      <c r="D277" s="212">
        <f t="shared" si="138"/>
        <v>344.96661579904867</v>
      </c>
      <c r="E277" s="212">
        <f t="shared" si="139"/>
        <v>274.39307256799475</v>
      </c>
      <c r="F277" s="127">
        <f t="shared" si="99"/>
        <v>2</v>
      </c>
      <c r="G277" s="127">
        <f t="shared" si="100"/>
        <v>2</v>
      </c>
      <c r="H277" s="127">
        <f t="shared" si="101"/>
        <v>3</v>
      </c>
      <c r="I277" s="127">
        <f t="shared" si="102"/>
        <v>3</v>
      </c>
      <c r="J277" s="127">
        <f t="shared" si="103"/>
        <v>3</v>
      </c>
      <c r="K277" s="127">
        <f t="shared" si="104"/>
        <v>2</v>
      </c>
      <c r="L277" s="212">
        <f t="shared" si="105"/>
        <v>3</v>
      </c>
      <c r="M277" s="212">
        <f t="shared" si="106"/>
        <v>2</v>
      </c>
      <c r="N277" s="127">
        <f t="shared" si="140"/>
        <v>3.3472127319142331</v>
      </c>
      <c r="O277" s="127">
        <f t="shared" si="107"/>
        <v>5.2300198936159887</v>
      </c>
      <c r="P277" s="127">
        <f t="shared" si="141"/>
        <v>2.1838460264428612</v>
      </c>
      <c r="Q277" s="127">
        <f t="shared" si="108"/>
        <v>3.4122594163169704</v>
      </c>
      <c r="R277" s="212">
        <f t="shared" si="142"/>
        <v>2.745528398795535</v>
      </c>
      <c r="S277" s="212">
        <f t="shared" si="143"/>
        <v>4.2898881231180219</v>
      </c>
      <c r="T277" s="146">
        <f t="shared" si="109"/>
        <v>0.97060982942919161</v>
      </c>
      <c r="U277" s="118">
        <f t="shared" si="110"/>
        <v>5</v>
      </c>
      <c r="V277" s="172">
        <f t="shared" si="111"/>
        <v>0.95053277450775508</v>
      </c>
      <c r="W277" s="118">
        <f t="shared" si="112"/>
        <v>5</v>
      </c>
      <c r="X277" s="118">
        <f t="shared" si="113"/>
        <v>5</v>
      </c>
      <c r="Y277" s="118">
        <f t="shared" si="114"/>
        <v>5</v>
      </c>
      <c r="Z277" s="118">
        <f t="shared" si="115"/>
        <v>5</v>
      </c>
      <c r="AA277" s="119">
        <f t="shared" si="116"/>
        <v>5</v>
      </c>
      <c r="AB277" s="172">
        <f t="shared" si="117"/>
        <v>0.97096742526603819</v>
      </c>
      <c r="AC277" s="118">
        <f t="shared" si="118"/>
        <v>5</v>
      </c>
      <c r="AD277" s="172">
        <f t="shared" si="119"/>
        <v>0.92950313847823551</v>
      </c>
      <c r="AE277" s="118">
        <f t="shared" si="120"/>
        <v>5</v>
      </c>
      <c r="AF277" s="118">
        <f t="shared" si="121"/>
        <v>5</v>
      </c>
      <c r="AG277" s="118">
        <f t="shared" si="122"/>
        <v>5</v>
      </c>
      <c r="AH277" s="118">
        <f t="shared" si="123"/>
        <v>5</v>
      </c>
      <c r="AI277" s="118">
        <f t="shared" si="124"/>
        <v>5</v>
      </c>
      <c r="AJ277" s="173">
        <f t="shared" si="125"/>
        <v>3.25</v>
      </c>
      <c r="AK277" s="173">
        <f t="shared" si="126"/>
        <v>3.5</v>
      </c>
      <c r="AL277" s="173">
        <f t="shared" si="127"/>
        <v>3.65</v>
      </c>
      <c r="AM277" s="127">
        <f t="shared" si="128"/>
        <v>5</v>
      </c>
      <c r="AN277" s="173">
        <f t="shared" si="129"/>
        <v>3.6599999999999997</v>
      </c>
      <c r="AO277" s="173">
        <f t="shared" si="130"/>
        <v>3.8000000000000003</v>
      </c>
      <c r="AP277" s="174">
        <f t="shared" si="131"/>
        <v>3.9499999999999997</v>
      </c>
      <c r="AQ277" s="173">
        <f t="shared" si="132"/>
        <v>4.0999999999999996</v>
      </c>
      <c r="AR277" s="173">
        <f t="shared" si="133"/>
        <v>4.2</v>
      </c>
      <c r="AS277" s="173">
        <f t="shared" si="134"/>
        <v>4.3</v>
      </c>
      <c r="AT277" s="93" t="e">
        <f t="shared" si="135"/>
        <v>#REF!</v>
      </c>
    </row>
    <row r="278" spans="1:46" ht="14.25" hidden="1" customHeight="1">
      <c r="A278" s="84"/>
      <c r="B278" s="127">
        <f t="shared" si="136"/>
        <v>6.4799999999999471</v>
      </c>
      <c r="C278" s="212">
        <f t="shared" si="137"/>
        <v>225.52473470311705</v>
      </c>
      <c r="D278" s="212">
        <f t="shared" si="138"/>
        <v>345.34327032442513</v>
      </c>
      <c r="E278" s="212">
        <f t="shared" si="139"/>
        <v>275.02391980209205</v>
      </c>
      <c r="F278" s="127">
        <f t="shared" si="99"/>
        <v>2</v>
      </c>
      <c r="G278" s="127">
        <f t="shared" si="100"/>
        <v>2</v>
      </c>
      <c r="H278" s="127">
        <f t="shared" si="101"/>
        <v>3</v>
      </c>
      <c r="I278" s="127">
        <f t="shared" si="102"/>
        <v>3</v>
      </c>
      <c r="J278" s="127">
        <f t="shared" si="103"/>
        <v>3</v>
      </c>
      <c r="K278" s="127">
        <f t="shared" si="104"/>
        <v>2</v>
      </c>
      <c r="L278" s="212">
        <f t="shared" si="105"/>
        <v>3</v>
      </c>
      <c r="M278" s="212">
        <f t="shared" si="106"/>
        <v>2</v>
      </c>
      <c r="N278" s="127">
        <f t="shared" si="140"/>
        <v>3.3757577563727872</v>
      </c>
      <c r="O278" s="127">
        <f t="shared" si="107"/>
        <v>5.2746214943324796</v>
      </c>
      <c r="P278" s="127">
        <f t="shared" si="141"/>
        <v>2.2045221026393831</v>
      </c>
      <c r="Q278" s="127">
        <f t="shared" si="108"/>
        <v>3.4445657853740359</v>
      </c>
      <c r="R278" s="212">
        <f t="shared" si="142"/>
        <v>2.7681842109435726</v>
      </c>
      <c r="S278" s="212">
        <f t="shared" si="143"/>
        <v>4.3252878295993309</v>
      </c>
      <c r="T278" s="146">
        <f t="shared" si="109"/>
        <v>0.9705468189099109</v>
      </c>
      <c r="U278" s="118">
        <f t="shared" si="110"/>
        <v>5</v>
      </c>
      <c r="V278" s="172">
        <f t="shared" si="111"/>
        <v>0.9504226891045835</v>
      </c>
      <c r="W278" s="118">
        <f t="shared" si="112"/>
        <v>5</v>
      </c>
      <c r="X278" s="118">
        <f t="shared" si="113"/>
        <v>5</v>
      </c>
      <c r="Y278" s="118">
        <f t="shared" si="114"/>
        <v>5</v>
      </c>
      <c r="Z278" s="118">
        <f t="shared" si="115"/>
        <v>5</v>
      </c>
      <c r="AA278" s="119">
        <f t="shared" si="116"/>
        <v>5</v>
      </c>
      <c r="AB278" s="172">
        <f t="shared" si="117"/>
        <v>0.97089679237163751</v>
      </c>
      <c r="AC278" s="118">
        <f t="shared" si="118"/>
        <v>5</v>
      </c>
      <c r="AD278" s="172">
        <f t="shared" si="119"/>
        <v>0.92932960765124861</v>
      </c>
      <c r="AE278" s="118">
        <f t="shared" si="120"/>
        <v>5</v>
      </c>
      <c r="AF278" s="118">
        <f t="shared" si="121"/>
        <v>5</v>
      </c>
      <c r="AG278" s="118">
        <f t="shared" si="122"/>
        <v>5</v>
      </c>
      <c r="AH278" s="118">
        <f t="shared" si="123"/>
        <v>5</v>
      </c>
      <c r="AI278" s="118">
        <f t="shared" si="124"/>
        <v>5</v>
      </c>
      <c r="AJ278" s="173">
        <f t="shared" si="125"/>
        <v>3.25</v>
      </c>
      <c r="AK278" s="173">
        <f t="shared" si="126"/>
        <v>3.5</v>
      </c>
      <c r="AL278" s="173">
        <f t="shared" si="127"/>
        <v>3.65</v>
      </c>
      <c r="AM278" s="127">
        <f t="shared" si="128"/>
        <v>5</v>
      </c>
      <c r="AN278" s="173">
        <f t="shared" si="129"/>
        <v>3.6599999999999997</v>
      </c>
      <c r="AO278" s="173">
        <f t="shared" si="130"/>
        <v>3.8000000000000003</v>
      </c>
      <c r="AP278" s="174">
        <f t="shared" si="131"/>
        <v>3.9499999999999997</v>
      </c>
      <c r="AQ278" s="173">
        <f t="shared" si="132"/>
        <v>4.0999999999999996</v>
      </c>
      <c r="AR278" s="173">
        <f t="shared" si="133"/>
        <v>4.2</v>
      </c>
      <c r="AS278" s="173">
        <f t="shared" si="134"/>
        <v>4.3</v>
      </c>
      <c r="AT278" s="93" t="e">
        <f t="shared" si="135"/>
        <v>#REF!</v>
      </c>
    </row>
    <row r="279" spans="1:46" ht="14.25" hidden="1" customHeight="1">
      <c r="A279" s="84"/>
      <c r="B279" s="127">
        <f t="shared" si="136"/>
        <v>6.4999999999999467</v>
      </c>
      <c r="C279" s="212">
        <f t="shared" si="137"/>
        <v>225.97652619287246</v>
      </c>
      <c r="D279" s="212">
        <f t="shared" si="138"/>
        <v>345.71690570471571</v>
      </c>
      <c r="E279" s="212">
        <f t="shared" si="139"/>
        <v>275.64944857564944</v>
      </c>
      <c r="F279" s="127">
        <f t="shared" si="99"/>
        <v>2</v>
      </c>
      <c r="G279" s="127">
        <f t="shared" si="100"/>
        <v>2</v>
      </c>
      <c r="H279" s="127">
        <f t="shared" si="101"/>
        <v>3</v>
      </c>
      <c r="I279" s="127">
        <f t="shared" si="102"/>
        <v>3</v>
      </c>
      <c r="J279" s="127">
        <f t="shared" si="103"/>
        <v>3</v>
      </c>
      <c r="K279" s="127">
        <f t="shared" si="104"/>
        <v>2</v>
      </c>
      <c r="L279" s="212">
        <f t="shared" si="105"/>
        <v>3</v>
      </c>
      <c r="M279" s="212">
        <f t="shared" si="106"/>
        <v>2</v>
      </c>
      <c r="N279" s="127">
        <f t="shared" si="140"/>
        <v>3.4040295343517442</v>
      </c>
      <c r="O279" s="127">
        <f t="shared" si="107"/>
        <v>5.3187961474245986</v>
      </c>
      <c r="P279" s="127">
        <f t="shared" si="141"/>
        <v>2.2250308172310351</v>
      </c>
      <c r="Q279" s="127">
        <f t="shared" si="108"/>
        <v>3.4766106519234912</v>
      </c>
      <c r="R279" s="212">
        <f t="shared" si="142"/>
        <v>2.790612399936073</v>
      </c>
      <c r="S279" s="212">
        <f t="shared" si="143"/>
        <v>4.3603318749001136</v>
      </c>
      <c r="T279" s="146">
        <f t="shared" si="109"/>
        <v>0.97048433259930211</v>
      </c>
      <c r="U279" s="118">
        <f t="shared" si="110"/>
        <v>5</v>
      </c>
      <c r="V279" s="172">
        <f t="shared" si="111"/>
        <v>0.9503135018622858</v>
      </c>
      <c r="W279" s="118">
        <f t="shared" si="112"/>
        <v>5</v>
      </c>
      <c r="X279" s="118">
        <f t="shared" si="113"/>
        <v>5</v>
      </c>
      <c r="Y279" s="118">
        <f t="shared" si="114"/>
        <v>5</v>
      </c>
      <c r="Z279" s="118">
        <f t="shared" si="115"/>
        <v>5</v>
      </c>
      <c r="AA279" s="119">
        <f t="shared" si="116"/>
        <v>5</v>
      </c>
      <c r="AB279" s="172">
        <f t="shared" si="117"/>
        <v>0.97082673633389216</v>
      </c>
      <c r="AC279" s="118">
        <f t="shared" si="118"/>
        <v>5</v>
      </c>
      <c r="AD279" s="172">
        <f t="shared" si="119"/>
        <v>0.92915748424498446</v>
      </c>
      <c r="AE279" s="118">
        <f t="shared" si="120"/>
        <v>5</v>
      </c>
      <c r="AF279" s="118">
        <f t="shared" si="121"/>
        <v>5</v>
      </c>
      <c r="AG279" s="118">
        <f t="shared" si="122"/>
        <v>5</v>
      </c>
      <c r="AH279" s="118">
        <f t="shared" si="123"/>
        <v>5</v>
      </c>
      <c r="AI279" s="118">
        <f t="shared" si="124"/>
        <v>5</v>
      </c>
      <c r="AJ279" s="173">
        <f t="shared" si="125"/>
        <v>3.25</v>
      </c>
      <c r="AK279" s="173">
        <f t="shared" si="126"/>
        <v>3.5</v>
      </c>
      <c r="AL279" s="173">
        <f t="shared" si="127"/>
        <v>3.65</v>
      </c>
      <c r="AM279" s="127">
        <f t="shared" si="128"/>
        <v>5</v>
      </c>
      <c r="AN279" s="173">
        <f t="shared" si="129"/>
        <v>3.6599999999999997</v>
      </c>
      <c r="AO279" s="173">
        <f t="shared" si="130"/>
        <v>3.8000000000000003</v>
      </c>
      <c r="AP279" s="174">
        <f t="shared" si="131"/>
        <v>3.9499999999999997</v>
      </c>
      <c r="AQ279" s="173">
        <f t="shared" si="132"/>
        <v>4.0999999999999996</v>
      </c>
      <c r="AR279" s="173">
        <f t="shared" si="133"/>
        <v>4.2</v>
      </c>
      <c r="AS279" s="173">
        <f t="shared" si="134"/>
        <v>4.3</v>
      </c>
      <c r="AT279" s="93" t="e">
        <f t="shared" si="135"/>
        <v>#REF!</v>
      </c>
    </row>
    <row r="280" spans="1:46" ht="14.25" hidden="1" customHeight="1">
      <c r="A280" s="84"/>
      <c r="B280" s="127">
        <f t="shared" si="136"/>
        <v>6.5199999999999463</v>
      </c>
      <c r="C280" s="212">
        <f t="shared" si="137"/>
        <v>226.42447093387889</v>
      </c>
      <c r="D280" s="212">
        <f t="shared" si="138"/>
        <v>346.08755525539806</v>
      </c>
      <c r="E280" s="212">
        <f t="shared" si="139"/>
        <v>276.26973217724014</v>
      </c>
      <c r="F280" s="127">
        <f t="shared" si="99"/>
        <v>2</v>
      </c>
      <c r="G280" s="127">
        <f t="shared" si="100"/>
        <v>2</v>
      </c>
      <c r="H280" s="127">
        <f t="shared" si="101"/>
        <v>3</v>
      </c>
      <c r="I280" s="127">
        <f t="shared" si="102"/>
        <v>3</v>
      </c>
      <c r="J280" s="127">
        <f t="shared" si="103"/>
        <v>3</v>
      </c>
      <c r="K280" s="127">
        <f t="shared" si="104"/>
        <v>2</v>
      </c>
      <c r="L280" s="212">
        <f t="shared" si="105"/>
        <v>3</v>
      </c>
      <c r="M280" s="212">
        <f t="shared" si="106"/>
        <v>2</v>
      </c>
      <c r="N280" s="127">
        <f t="shared" si="140"/>
        <v>3.4320323740375929</v>
      </c>
      <c r="O280" s="127">
        <f t="shared" si="107"/>
        <v>5.3625505844337376</v>
      </c>
      <c r="P280" s="127">
        <f t="shared" si="141"/>
        <v>2.2453743358264999</v>
      </c>
      <c r="Q280" s="127">
        <f t="shared" si="108"/>
        <v>3.5083973997289055</v>
      </c>
      <c r="R280" s="212">
        <f t="shared" si="142"/>
        <v>2.8128166932918384</v>
      </c>
      <c r="S280" s="212">
        <f t="shared" si="143"/>
        <v>4.3950260832684966</v>
      </c>
      <c r="T280" s="146">
        <f t="shared" si="109"/>
        <v>0.97042236376105862</v>
      </c>
      <c r="U280" s="118">
        <f t="shared" si="110"/>
        <v>5</v>
      </c>
      <c r="V280" s="172">
        <f t="shared" si="111"/>
        <v>0.95020520144609322</v>
      </c>
      <c r="W280" s="118">
        <f t="shared" si="112"/>
        <v>5</v>
      </c>
      <c r="X280" s="118">
        <f t="shared" si="113"/>
        <v>5</v>
      </c>
      <c r="Y280" s="118">
        <f t="shared" si="114"/>
        <v>5</v>
      </c>
      <c r="Z280" s="118">
        <f t="shared" si="115"/>
        <v>5</v>
      </c>
      <c r="AA280" s="119">
        <f t="shared" si="116"/>
        <v>5</v>
      </c>
      <c r="AB280" s="172">
        <f t="shared" si="117"/>
        <v>0.97075724940740771</v>
      </c>
      <c r="AC280" s="118">
        <f t="shared" si="118"/>
        <v>5</v>
      </c>
      <c r="AD280" s="172">
        <f t="shared" si="119"/>
        <v>0.92898674946814963</v>
      </c>
      <c r="AE280" s="118">
        <f t="shared" si="120"/>
        <v>5</v>
      </c>
      <c r="AF280" s="118">
        <f t="shared" si="121"/>
        <v>5</v>
      </c>
      <c r="AG280" s="118">
        <f t="shared" si="122"/>
        <v>5</v>
      </c>
      <c r="AH280" s="118">
        <f t="shared" si="123"/>
        <v>5</v>
      </c>
      <c r="AI280" s="118">
        <f t="shared" si="124"/>
        <v>5</v>
      </c>
      <c r="AJ280" s="173">
        <f t="shared" si="125"/>
        <v>3.25</v>
      </c>
      <c r="AK280" s="173">
        <f t="shared" si="126"/>
        <v>3.5</v>
      </c>
      <c r="AL280" s="173">
        <f t="shared" si="127"/>
        <v>3.65</v>
      </c>
      <c r="AM280" s="127">
        <f t="shared" si="128"/>
        <v>5</v>
      </c>
      <c r="AN280" s="173">
        <f t="shared" si="129"/>
        <v>3.6599999999999997</v>
      </c>
      <c r="AO280" s="173">
        <f t="shared" si="130"/>
        <v>3.8000000000000003</v>
      </c>
      <c r="AP280" s="174">
        <f t="shared" si="131"/>
        <v>3.9499999999999997</v>
      </c>
      <c r="AQ280" s="173">
        <f t="shared" si="132"/>
        <v>4.0999999999999996</v>
      </c>
      <c r="AR280" s="173">
        <f t="shared" si="133"/>
        <v>4.2</v>
      </c>
      <c r="AS280" s="173">
        <f t="shared" si="134"/>
        <v>4.3</v>
      </c>
      <c r="AT280" s="93" t="e">
        <f t="shared" si="135"/>
        <v>#REF!</v>
      </c>
    </row>
    <row r="281" spans="1:46" ht="14.25" hidden="1" customHeight="1">
      <c r="A281" s="84"/>
      <c r="B281" s="127">
        <f t="shared" si="136"/>
        <v>6.5399999999999459</v>
      </c>
      <c r="C281" s="212">
        <f t="shared" si="137"/>
        <v>226.86861934635905</v>
      </c>
      <c r="D281" s="212">
        <f t="shared" si="138"/>
        <v>346.45525178703843</v>
      </c>
      <c r="E281" s="212">
        <f t="shared" si="139"/>
        <v>276.88484240005857</v>
      </c>
      <c r="F281" s="127">
        <f t="shared" si="99"/>
        <v>2</v>
      </c>
      <c r="G281" s="127">
        <f t="shared" si="100"/>
        <v>2</v>
      </c>
      <c r="H281" s="127">
        <f t="shared" si="101"/>
        <v>3</v>
      </c>
      <c r="I281" s="127">
        <f t="shared" si="102"/>
        <v>3</v>
      </c>
      <c r="J281" s="127">
        <f t="shared" si="103"/>
        <v>3</v>
      </c>
      <c r="K281" s="127">
        <f t="shared" si="104"/>
        <v>2</v>
      </c>
      <c r="L281" s="212">
        <f t="shared" si="105"/>
        <v>3</v>
      </c>
      <c r="M281" s="212">
        <f t="shared" si="106"/>
        <v>2</v>
      </c>
      <c r="N281" s="127">
        <f t="shared" si="140"/>
        <v>3.4597704873513124</v>
      </c>
      <c r="O281" s="127">
        <f t="shared" si="107"/>
        <v>5.4058913864864246</v>
      </c>
      <c r="P281" s="127">
        <f t="shared" si="141"/>
        <v>2.2655547857105311</v>
      </c>
      <c r="Q281" s="127">
        <f t="shared" si="108"/>
        <v>3.5399293526727051</v>
      </c>
      <c r="R281" s="212">
        <f t="shared" si="142"/>
        <v>2.834800731296752</v>
      </c>
      <c r="S281" s="212">
        <f t="shared" si="143"/>
        <v>4.4293761426511749</v>
      </c>
      <c r="T281" s="146">
        <f t="shared" si="109"/>
        <v>0.97036090578614909</v>
      </c>
      <c r="U281" s="118">
        <f t="shared" si="110"/>
        <v>5</v>
      </c>
      <c r="V281" s="172">
        <f t="shared" si="111"/>
        <v>0.95009777673274587</v>
      </c>
      <c r="W281" s="118">
        <f t="shared" si="112"/>
        <v>5</v>
      </c>
      <c r="X281" s="118">
        <f t="shared" si="113"/>
        <v>5</v>
      </c>
      <c r="Y281" s="118">
        <f t="shared" si="114"/>
        <v>5</v>
      </c>
      <c r="Z281" s="118">
        <f t="shared" si="115"/>
        <v>5</v>
      </c>
      <c r="AA281" s="119">
        <f t="shared" si="116"/>
        <v>5</v>
      </c>
      <c r="AB281" s="172">
        <f t="shared" si="117"/>
        <v>0.97068832400216576</v>
      </c>
      <c r="AC281" s="118">
        <f t="shared" si="118"/>
        <v>5</v>
      </c>
      <c r="AD281" s="172">
        <f t="shared" si="119"/>
        <v>0.92881738490506127</v>
      </c>
      <c r="AE281" s="118">
        <f t="shared" si="120"/>
        <v>5</v>
      </c>
      <c r="AF281" s="118">
        <f t="shared" si="121"/>
        <v>5</v>
      </c>
      <c r="AG281" s="118">
        <f t="shared" si="122"/>
        <v>5</v>
      </c>
      <c r="AH281" s="118">
        <f t="shared" si="123"/>
        <v>5</v>
      </c>
      <c r="AI281" s="118">
        <f t="shared" si="124"/>
        <v>5</v>
      </c>
      <c r="AJ281" s="173">
        <f t="shared" si="125"/>
        <v>3.25</v>
      </c>
      <c r="AK281" s="173">
        <f t="shared" si="126"/>
        <v>3.5</v>
      </c>
      <c r="AL281" s="173">
        <f t="shared" si="127"/>
        <v>3.65</v>
      </c>
      <c r="AM281" s="127">
        <f t="shared" si="128"/>
        <v>5</v>
      </c>
      <c r="AN281" s="173">
        <f t="shared" si="129"/>
        <v>3.6599999999999997</v>
      </c>
      <c r="AO281" s="173">
        <f t="shared" si="130"/>
        <v>3.8000000000000003</v>
      </c>
      <c r="AP281" s="174">
        <f t="shared" si="131"/>
        <v>3.9499999999999997</v>
      </c>
      <c r="AQ281" s="173">
        <f t="shared" si="132"/>
        <v>4.0999999999999996</v>
      </c>
      <c r="AR281" s="173">
        <f t="shared" si="133"/>
        <v>4.2</v>
      </c>
      <c r="AS281" s="173">
        <f t="shared" si="134"/>
        <v>4.3</v>
      </c>
      <c r="AT281" s="93" t="e">
        <f t="shared" si="135"/>
        <v>#REF!</v>
      </c>
    </row>
    <row r="282" spans="1:46" ht="14.25" hidden="1" customHeight="1">
      <c r="A282" s="84"/>
      <c r="B282" s="127">
        <f t="shared" si="136"/>
        <v>6.5599999999999454</v>
      </c>
      <c r="C282" s="212">
        <f t="shared" si="137"/>
        <v>227.30902088717605</v>
      </c>
      <c r="D282" s="212">
        <f t="shared" si="138"/>
        <v>346.82002761520243</v>
      </c>
      <c r="E282" s="212">
        <f t="shared" si="139"/>
        <v>277.49484958386103</v>
      </c>
      <c r="F282" s="127">
        <f t="shared" si="99"/>
        <v>2</v>
      </c>
      <c r="G282" s="127">
        <f t="shared" si="100"/>
        <v>2</v>
      </c>
      <c r="H282" s="127">
        <f t="shared" si="101"/>
        <v>3</v>
      </c>
      <c r="I282" s="127">
        <f t="shared" si="102"/>
        <v>3</v>
      </c>
      <c r="J282" s="127">
        <f t="shared" si="103"/>
        <v>3</v>
      </c>
      <c r="K282" s="127">
        <f t="shared" si="104"/>
        <v>2</v>
      </c>
      <c r="L282" s="212">
        <f t="shared" si="105"/>
        <v>3</v>
      </c>
      <c r="M282" s="212">
        <f t="shared" si="106"/>
        <v>2</v>
      </c>
      <c r="N282" s="127">
        <f t="shared" si="140"/>
        <v>3.4872479927784843</v>
      </c>
      <c r="O282" s="127">
        <f t="shared" si="107"/>
        <v>5.44882498871638</v>
      </c>
      <c r="P282" s="127">
        <f t="shared" si="141"/>
        <v>2.2855742567114108</v>
      </c>
      <c r="Q282" s="127">
        <f t="shared" si="108"/>
        <v>3.5712097761115786</v>
      </c>
      <c r="R282" s="212">
        <f t="shared" si="142"/>
        <v>2.8565680697064342</v>
      </c>
      <c r="S282" s="212">
        <f t="shared" si="143"/>
        <v>4.4633876089163014</v>
      </c>
      <c r="T282" s="146">
        <f t="shared" si="109"/>
        <v>0.97029995218951615</v>
      </c>
      <c r="U282" s="118">
        <f t="shared" si="110"/>
        <v>5</v>
      </c>
      <c r="V282" s="172">
        <f t="shared" si="111"/>
        <v>0.94999121680504284</v>
      </c>
      <c r="W282" s="118">
        <f t="shared" si="112"/>
        <v>5</v>
      </c>
      <c r="X282" s="118">
        <f t="shared" si="113"/>
        <v>5</v>
      </c>
      <c r="Y282" s="118">
        <f t="shared" si="114"/>
        <v>5</v>
      </c>
      <c r="Z282" s="118">
        <f t="shared" si="115"/>
        <v>5</v>
      </c>
      <c r="AA282" s="119">
        <f t="shared" si="116"/>
        <v>5</v>
      </c>
      <c r="AB282" s="172">
        <f t="shared" si="117"/>
        <v>0.97061995267920365</v>
      </c>
      <c r="AC282" s="118">
        <f t="shared" si="118"/>
        <v>5</v>
      </c>
      <c r="AD282" s="172">
        <f t="shared" si="119"/>
        <v>0.92864937250522284</v>
      </c>
      <c r="AE282" s="118">
        <f t="shared" si="120"/>
        <v>5</v>
      </c>
      <c r="AF282" s="118">
        <f t="shared" si="121"/>
        <v>5</v>
      </c>
      <c r="AG282" s="118">
        <f t="shared" si="122"/>
        <v>5</v>
      </c>
      <c r="AH282" s="118">
        <f t="shared" si="123"/>
        <v>5</v>
      </c>
      <c r="AI282" s="118">
        <f t="shared" si="124"/>
        <v>5</v>
      </c>
      <c r="AJ282" s="173">
        <f t="shared" si="125"/>
        <v>3.25</v>
      </c>
      <c r="AK282" s="173">
        <f t="shared" si="126"/>
        <v>3.5</v>
      </c>
      <c r="AL282" s="173">
        <f t="shared" si="127"/>
        <v>3.65</v>
      </c>
      <c r="AM282" s="127">
        <f t="shared" si="128"/>
        <v>5</v>
      </c>
      <c r="AN282" s="173">
        <f t="shared" si="129"/>
        <v>3.6599999999999997</v>
      </c>
      <c r="AO282" s="173">
        <f t="shared" si="130"/>
        <v>3.8000000000000003</v>
      </c>
      <c r="AP282" s="174">
        <f t="shared" si="131"/>
        <v>3.9499999999999997</v>
      </c>
      <c r="AQ282" s="173">
        <f t="shared" si="132"/>
        <v>4.0999999999999996</v>
      </c>
      <c r="AR282" s="173">
        <f t="shared" si="133"/>
        <v>4.2</v>
      </c>
      <c r="AS282" s="173">
        <f t="shared" si="134"/>
        <v>4.3</v>
      </c>
      <c r="AT282" s="93" t="e">
        <f t="shared" si="135"/>
        <v>#REF!</v>
      </c>
    </row>
    <row r="283" spans="1:46" ht="14.25" hidden="1" customHeight="1">
      <c r="A283" s="84"/>
      <c r="B283" s="127">
        <f t="shared" si="136"/>
        <v>6.579999999999945</v>
      </c>
      <c r="C283" s="212">
        <f t="shared" si="137"/>
        <v>227.74572407489197</v>
      </c>
      <c r="D283" s="212">
        <f t="shared" si="138"/>
        <v>347.18191457012205</v>
      </c>
      <c r="E283" s="212">
        <f t="shared" si="139"/>
        <v>278.09982265538383</v>
      </c>
      <c r="F283" s="127">
        <f t="shared" si="99"/>
        <v>2</v>
      </c>
      <c r="G283" s="127">
        <f t="shared" si="100"/>
        <v>2</v>
      </c>
      <c r="H283" s="127">
        <f t="shared" si="101"/>
        <v>3</v>
      </c>
      <c r="I283" s="127">
        <f t="shared" si="102"/>
        <v>3</v>
      </c>
      <c r="J283" s="127">
        <f t="shared" si="103"/>
        <v>3</v>
      </c>
      <c r="K283" s="127">
        <f t="shared" si="104"/>
        <v>2</v>
      </c>
      <c r="L283" s="212">
        <f t="shared" si="105"/>
        <v>3</v>
      </c>
      <c r="M283" s="212">
        <f t="shared" si="106"/>
        <v>2</v>
      </c>
      <c r="N283" s="127">
        <f t="shared" si="140"/>
        <v>3.5144689180954645</v>
      </c>
      <c r="O283" s="127">
        <f t="shared" si="107"/>
        <v>5.4913576845241616</v>
      </c>
      <c r="P283" s="127">
        <f t="shared" si="141"/>
        <v>2.3054348020443673</v>
      </c>
      <c r="Q283" s="127">
        <f t="shared" si="108"/>
        <v>3.6022418781943233</v>
      </c>
      <c r="R283" s="212">
        <f t="shared" si="142"/>
        <v>2.8781221823438599</v>
      </c>
      <c r="S283" s="212">
        <f t="shared" si="143"/>
        <v>4.4970659099122807</v>
      </c>
      <c r="T283" s="146">
        <f t="shared" si="109"/>
        <v>0.9702394966068858</v>
      </c>
      <c r="U283" s="118">
        <f t="shared" si="110"/>
        <v>5</v>
      </c>
      <c r="V283" s="172">
        <f t="shared" si="111"/>
        <v>0.94988551094657547</v>
      </c>
      <c r="W283" s="118">
        <f t="shared" si="112"/>
        <v>5</v>
      </c>
      <c r="X283" s="118">
        <f t="shared" si="113"/>
        <v>5</v>
      </c>
      <c r="Y283" s="118">
        <f t="shared" si="114"/>
        <v>5</v>
      </c>
      <c r="Z283" s="118">
        <f t="shared" si="115"/>
        <v>5</v>
      </c>
      <c r="AA283" s="119">
        <f t="shared" si="116"/>
        <v>5</v>
      </c>
      <c r="AB283" s="172">
        <f t="shared" si="117"/>
        <v>0.97055212814645153</v>
      </c>
      <c r="AC283" s="118">
        <f t="shared" si="118"/>
        <v>5</v>
      </c>
      <c r="AD283" s="172">
        <f t="shared" si="119"/>
        <v>0.92848269457327681</v>
      </c>
      <c r="AE283" s="118">
        <f t="shared" si="120"/>
        <v>5</v>
      </c>
      <c r="AF283" s="118">
        <f t="shared" si="121"/>
        <v>5</v>
      </c>
      <c r="AG283" s="118">
        <f t="shared" si="122"/>
        <v>5</v>
      </c>
      <c r="AH283" s="118">
        <f t="shared" si="123"/>
        <v>5</v>
      </c>
      <c r="AI283" s="118">
        <f t="shared" si="124"/>
        <v>5</v>
      </c>
      <c r="AJ283" s="173">
        <f t="shared" si="125"/>
        <v>3.25</v>
      </c>
      <c r="AK283" s="173">
        <f t="shared" si="126"/>
        <v>3.5</v>
      </c>
      <c r="AL283" s="173">
        <f t="shared" si="127"/>
        <v>3.65</v>
      </c>
      <c r="AM283" s="127">
        <f t="shared" si="128"/>
        <v>5</v>
      </c>
      <c r="AN283" s="173">
        <f t="shared" si="129"/>
        <v>3.6599999999999997</v>
      </c>
      <c r="AO283" s="173">
        <f t="shared" si="130"/>
        <v>3.8000000000000003</v>
      </c>
      <c r="AP283" s="174">
        <f t="shared" si="131"/>
        <v>3.9499999999999997</v>
      </c>
      <c r="AQ283" s="173">
        <f t="shared" si="132"/>
        <v>4.0999999999999996</v>
      </c>
      <c r="AR283" s="173">
        <f t="shared" si="133"/>
        <v>4.2</v>
      </c>
      <c r="AS283" s="173">
        <f t="shared" si="134"/>
        <v>4.3</v>
      </c>
      <c r="AT283" s="93" t="e">
        <f t="shared" si="135"/>
        <v>#REF!</v>
      </c>
    </row>
    <row r="284" spans="1:46" ht="14.25" hidden="1" customHeight="1">
      <c r="A284" s="84"/>
      <c r="B284" s="127">
        <f t="shared" si="136"/>
        <v>6.5999999999999446</v>
      </c>
      <c r="C284" s="212">
        <f t="shared" si="137"/>
        <v>228.17877651398655</v>
      </c>
      <c r="D284" s="212">
        <f t="shared" si="138"/>
        <v>347.54094400612934</v>
      </c>
      <c r="E284" s="212">
        <f t="shared" si="139"/>
        <v>278.69982916730845</v>
      </c>
      <c r="F284" s="127">
        <f t="shared" si="99"/>
        <v>2</v>
      </c>
      <c r="G284" s="127">
        <f t="shared" si="100"/>
        <v>2</v>
      </c>
      <c r="H284" s="127">
        <f t="shared" si="101"/>
        <v>3</v>
      </c>
      <c r="I284" s="127">
        <f t="shared" si="102"/>
        <v>3</v>
      </c>
      <c r="J284" s="127">
        <f t="shared" si="103"/>
        <v>3</v>
      </c>
      <c r="K284" s="127">
        <f t="shared" si="104"/>
        <v>2</v>
      </c>
      <c r="L284" s="212">
        <f t="shared" si="105"/>
        <v>3</v>
      </c>
      <c r="M284" s="212">
        <f t="shared" si="106"/>
        <v>2</v>
      </c>
      <c r="N284" s="127">
        <f t="shared" si="140"/>
        <v>3.5414372029961974</v>
      </c>
      <c r="O284" s="127">
        <f t="shared" si="107"/>
        <v>5.5334956296815569</v>
      </c>
      <c r="P284" s="127">
        <f t="shared" si="141"/>
        <v>2.3251384391317513</v>
      </c>
      <c r="Q284" s="127">
        <f t="shared" si="108"/>
        <v>3.63302881114336</v>
      </c>
      <c r="R284" s="212">
        <f t="shared" si="142"/>
        <v>2.899466463596867</v>
      </c>
      <c r="S284" s="212">
        <f t="shared" si="143"/>
        <v>4.5304163493701033</v>
      </c>
      <c r="T284" s="146">
        <f t="shared" si="109"/>
        <v>0.97017953279168323</v>
      </c>
      <c r="U284" s="118">
        <f t="shared" si="110"/>
        <v>5</v>
      </c>
      <c r="V284" s="172">
        <f t="shared" si="111"/>
        <v>0.94978064863663525</v>
      </c>
      <c r="W284" s="118">
        <f t="shared" si="112"/>
        <v>5</v>
      </c>
      <c r="X284" s="118">
        <f t="shared" si="113"/>
        <v>5</v>
      </c>
      <c r="Y284" s="118">
        <f t="shared" si="114"/>
        <v>5</v>
      </c>
      <c r="Z284" s="118">
        <f t="shared" si="115"/>
        <v>5</v>
      </c>
      <c r="AA284" s="119">
        <f t="shared" si="116"/>
        <v>5</v>
      </c>
      <c r="AB284" s="172">
        <f t="shared" si="117"/>
        <v>0.97048484325471784</v>
      </c>
      <c r="AC284" s="118">
        <f t="shared" si="118"/>
        <v>5</v>
      </c>
      <c r="AD284" s="172">
        <f t="shared" si="119"/>
        <v>0.92831733375931746</v>
      </c>
      <c r="AE284" s="118">
        <f t="shared" si="120"/>
        <v>5</v>
      </c>
      <c r="AF284" s="118">
        <f t="shared" si="121"/>
        <v>5</v>
      </c>
      <c r="AG284" s="118">
        <f t="shared" si="122"/>
        <v>5</v>
      </c>
      <c r="AH284" s="118">
        <f t="shared" si="123"/>
        <v>5</v>
      </c>
      <c r="AI284" s="118">
        <f t="shared" si="124"/>
        <v>5</v>
      </c>
      <c r="AJ284" s="173">
        <f t="shared" si="125"/>
        <v>3.25</v>
      </c>
      <c r="AK284" s="173">
        <f t="shared" si="126"/>
        <v>3.5</v>
      </c>
      <c r="AL284" s="173">
        <f t="shared" si="127"/>
        <v>3.65</v>
      </c>
      <c r="AM284" s="127">
        <f t="shared" si="128"/>
        <v>5</v>
      </c>
      <c r="AN284" s="173">
        <f t="shared" si="129"/>
        <v>3.6599999999999997</v>
      </c>
      <c r="AO284" s="173">
        <f t="shared" si="130"/>
        <v>3.8000000000000003</v>
      </c>
      <c r="AP284" s="174">
        <f t="shared" si="131"/>
        <v>3.9499999999999997</v>
      </c>
      <c r="AQ284" s="173">
        <f t="shared" si="132"/>
        <v>4.0999999999999996</v>
      </c>
      <c r="AR284" s="173">
        <f t="shared" si="133"/>
        <v>4.2</v>
      </c>
      <c r="AS284" s="173">
        <f t="shared" si="134"/>
        <v>4.3</v>
      </c>
      <c r="AT284" s="93" t="e">
        <f t="shared" si="135"/>
        <v>#REF!</v>
      </c>
    </row>
    <row r="285" spans="1:46" ht="14.25" hidden="1" customHeight="1">
      <c r="A285" s="84"/>
      <c r="B285" s="127">
        <f t="shared" si="136"/>
        <v>6.6199999999999442</v>
      </c>
      <c r="C285" s="212">
        <f t="shared" si="137"/>
        <v>228.60822491827142</v>
      </c>
      <c r="D285" s="212">
        <f t="shared" si="138"/>
        <v>347.8971468108611</v>
      </c>
      <c r="E285" s="212">
        <f t="shared" si="139"/>
        <v>279.29493533583752</v>
      </c>
      <c r="F285" s="127">
        <f t="shared" si="99"/>
        <v>2</v>
      </c>
      <c r="G285" s="127">
        <f t="shared" si="100"/>
        <v>2</v>
      </c>
      <c r="H285" s="127">
        <f t="shared" si="101"/>
        <v>3</v>
      </c>
      <c r="I285" s="127">
        <f t="shared" si="102"/>
        <v>3</v>
      </c>
      <c r="J285" s="127">
        <f t="shared" si="103"/>
        <v>3</v>
      </c>
      <c r="K285" s="127">
        <f t="shared" si="104"/>
        <v>2</v>
      </c>
      <c r="L285" s="212">
        <f t="shared" si="105"/>
        <v>3</v>
      </c>
      <c r="M285" s="212">
        <f t="shared" si="106"/>
        <v>2</v>
      </c>
      <c r="N285" s="127">
        <f t="shared" si="140"/>
        <v>3.5681567016240066</v>
      </c>
      <c r="O285" s="127">
        <f t="shared" si="107"/>
        <v>5.5752448462875082</v>
      </c>
      <c r="P285" s="127">
        <f t="shared" si="141"/>
        <v>2.3446871504007185</v>
      </c>
      <c r="Q285" s="127">
        <f t="shared" si="108"/>
        <v>3.6635736725011223</v>
      </c>
      <c r="R285" s="212">
        <f t="shared" si="142"/>
        <v>2.9206042308201901</v>
      </c>
      <c r="S285" s="212">
        <f t="shared" si="143"/>
        <v>4.5634441106565458</v>
      </c>
      <c r="T285" s="146">
        <f t="shared" si="109"/>
        <v>0.97012005461205064</v>
      </c>
      <c r="U285" s="118">
        <f t="shared" si="110"/>
        <v>5</v>
      </c>
      <c r="V285" s="172">
        <f t="shared" si="111"/>
        <v>0.94967661954529048</v>
      </c>
      <c r="W285" s="118">
        <f t="shared" si="112"/>
        <v>5</v>
      </c>
      <c r="X285" s="118">
        <f t="shared" si="113"/>
        <v>5</v>
      </c>
      <c r="Y285" s="118">
        <f t="shared" si="114"/>
        <v>5</v>
      </c>
      <c r="Z285" s="118">
        <f t="shared" si="115"/>
        <v>5</v>
      </c>
      <c r="AA285" s="119">
        <f t="shared" si="116"/>
        <v>5</v>
      </c>
      <c r="AB285" s="172">
        <f t="shared" si="117"/>
        <v>0.97041809099381782</v>
      </c>
      <c r="AC285" s="118">
        <f t="shared" si="118"/>
        <v>5</v>
      </c>
      <c r="AD285" s="172">
        <f t="shared" si="119"/>
        <v>0.92815327304954653</v>
      </c>
      <c r="AE285" s="118">
        <f t="shared" si="120"/>
        <v>5</v>
      </c>
      <c r="AF285" s="118">
        <f t="shared" si="121"/>
        <v>5</v>
      </c>
      <c r="AG285" s="118">
        <f t="shared" si="122"/>
        <v>5</v>
      </c>
      <c r="AH285" s="118">
        <f t="shared" si="123"/>
        <v>5</v>
      </c>
      <c r="AI285" s="118">
        <f t="shared" si="124"/>
        <v>5</v>
      </c>
      <c r="AJ285" s="173">
        <f t="shared" si="125"/>
        <v>3.25</v>
      </c>
      <c r="AK285" s="173">
        <f t="shared" si="126"/>
        <v>3.5</v>
      </c>
      <c r="AL285" s="173">
        <f t="shared" si="127"/>
        <v>3.65</v>
      </c>
      <c r="AM285" s="127">
        <f t="shared" si="128"/>
        <v>5</v>
      </c>
      <c r="AN285" s="173">
        <f t="shared" si="129"/>
        <v>3.6599999999999997</v>
      </c>
      <c r="AO285" s="173">
        <f t="shared" si="130"/>
        <v>3.8000000000000003</v>
      </c>
      <c r="AP285" s="174">
        <f t="shared" si="131"/>
        <v>3.9499999999999997</v>
      </c>
      <c r="AQ285" s="173">
        <f t="shared" si="132"/>
        <v>4.0999999999999996</v>
      </c>
      <c r="AR285" s="173">
        <f t="shared" si="133"/>
        <v>4.2</v>
      </c>
      <c r="AS285" s="173">
        <f t="shared" si="134"/>
        <v>4.3</v>
      </c>
      <c r="AT285" s="93" t="e">
        <f t="shared" si="135"/>
        <v>#REF!</v>
      </c>
    </row>
    <row r="286" spans="1:46" ht="14.25" hidden="1" customHeight="1">
      <c r="A286" s="84"/>
      <c r="B286" s="127">
        <f t="shared" si="136"/>
        <v>6.6399999999999437</v>
      </c>
      <c r="C286" s="212">
        <f t="shared" si="137"/>
        <v>229.03411513353066</v>
      </c>
      <c r="D286" s="212">
        <f t="shared" si="138"/>
        <v>348.25055341424246</v>
      </c>
      <c r="E286" s="212">
        <f t="shared" si="139"/>
        <v>279.8852060769421</v>
      </c>
      <c r="F286" s="127">
        <f t="shared" si="99"/>
        <v>2</v>
      </c>
      <c r="G286" s="127">
        <f t="shared" si="100"/>
        <v>2</v>
      </c>
      <c r="H286" s="127">
        <f t="shared" si="101"/>
        <v>3</v>
      </c>
      <c r="I286" s="127">
        <f t="shared" si="102"/>
        <v>3</v>
      </c>
      <c r="J286" s="127">
        <f t="shared" si="103"/>
        <v>3</v>
      </c>
      <c r="K286" s="127">
        <f t="shared" si="104"/>
        <v>2</v>
      </c>
      <c r="L286" s="212">
        <f t="shared" si="105"/>
        <v>3</v>
      </c>
      <c r="M286" s="212">
        <f t="shared" si="106"/>
        <v>2</v>
      </c>
      <c r="N286" s="127">
        <f t="shared" si="140"/>
        <v>3.5946311850125392</v>
      </c>
      <c r="O286" s="127">
        <f t="shared" si="107"/>
        <v>5.6166112265820916</v>
      </c>
      <c r="P286" s="127">
        <f t="shared" si="141"/>
        <v>2.3640828840591626</v>
      </c>
      <c r="Q286" s="127">
        <f t="shared" si="108"/>
        <v>3.6938795063424403</v>
      </c>
      <c r="R286" s="212">
        <f t="shared" si="142"/>
        <v>2.9415387266464297</v>
      </c>
      <c r="S286" s="212">
        <f t="shared" si="143"/>
        <v>4.5961542603850445</v>
      </c>
      <c r="T286" s="146">
        <f t="shared" si="109"/>
        <v>0.970061056047963</v>
      </c>
      <c r="U286" s="118">
        <f t="shared" si="110"/>
        <v>5</v>
      </c>
      <c r="V286" s="172">
        <f t="shared" si="111"/>
        <v>0.94957341352862334</v>
      </c>
      <c r="W286" s="118">
        <f t="shared" si="112"/>
        <v>5</v>
      </c>
      <c r="X286" s="118">
        <f t="shared" si="113"/>
        <v>5</v>
      </c>
      <c r="Y286" s="118">
        <f t="shared" si="114"/>
        <v>5</v>
      </c>
      <c r="Z286" s="118">
        <f t="shared" si="115"/>
        <v>5</v>
      </c>
      <c r="AA286" s="119">
        <f t="shared" si="116"/>
        <v>5</v>
      </c>
      <c r="AB286" s="172">
        <f t="shared" si="117"/>
        <v>0.97035186448883803</v>
      </c>
      <c r="AC286" s="118">
        <f t="shared" si="118"/>
        <v>5</v>
      </c>
      <c r="AD286" s="172">
        <f t="shared" si="119"/>
        <v>0.92799049575725923</v>
      </c>
      <c r="AE286" s="118">
        <f t="shared" si="120"/>
        <v>5</v>
      </c>
      <c r="AF286" s="118">
        <f t="shared" si="121"/>
        <v>5</v>
      </c>
      <c r="AG286" s="118">
        <f t="shared" si="122"/>
        <v>5</v>
      </c>
      <c r="AH286" s="118">
        <f t="shared" si="123"/>
        <v>5</v>
      </c>
      <c r="AI286" s="118">
        <f t="shared" si="124"/>
        <v>5</v>
      </c>
      <c r="AJ286" s="173">
        <f t="shared" si="125"/>
        <v>3.25</v>
      </c>
      <c r="AK286" s="173">
        <f t="shared" si="126"/>
        <v>3.5</v>
      </c>
      <c r="AL286" s="173">
        <f t="shared" si="127"/>
        <v>3.65</v>
      </c>
      <c r="AM286" s="127">
        <f t="shared" si="128"/>
        <v>5</v>
      </c>
      <c r="AN286" s="173">
        <f t="shared" si="129"/>
        <v>3.6599999999999997</v>
      </c>
      <c r="AO286" s="173">
        <f t="shared" si="130"/>
        <v>3.8000000000000003</v>
      </c>
      <c r="AP286" s="174">
        <f t="shared" si="131"/>
        <v>3.9499999999999997</v>
      </c>
      <c r="AQ286" s="173">
        <f t="shared" si="132"/>
        <v>4.0999999999999996</v>
      </c>
      <c r="AR286" s="173">
        <f t="shared" si="133"/>
        <v>4.2</v>
      </c>
      <c r="AS286" s="173">
        <f t="shared" si="134"/>
        <v>4.3</v>
      </c>
      <c r="AT286" s="93" t="e">
        <f t="shared" si="135"/>
        <v>#REF!</v>
      </c>
    </row>
    <row r="287" spans="1:46" ht="14.25" hidden="1" customHeight="1">
      <c r="A287" s="84"/>
      <c r="B287" s="127">
        <f t="shared" si="136"/>
        <v>6.6599999999999433</v>
      </c>
      <c r="C287" s="212">
        <f t="shared" si="137"/>
        <v>229.45649215942242</v>
      </c>
      <c r="D287" s="212">
        <f t="shared" si="138"/>
        <v>348.60119379725637</v>
      </c>
      <c r="E287" s="212">
        <f t="shared" si="139"/>
        <v>280.47070504133967</v>
      </c>
      <c r="F287" s="127">
        <f t="shared" si="99"/>
        <v>2</v>
      </c>
      <c r="G287" s="127">
        <f t="shared" si="100"/>
        <v>2</v>
      </c>
      <c r="H287" s="127">
        <f t="shared" si="101"/>
        <v>3</v>
      </c>
      <c r="I287" s="127">
        <f t="shared" si="102"/>
        <v>3</v>
      </c>
      <c r="J287" s="127">
        <f t="shared" si="103"/>
        <v>3</v>
      </c>
      <c r="K287" s="127">
        <f t="shared" si="104"/>
        <v>2</v>
      </c>
      <c r="L287" s="212">
        <f t="shared" si="105"/>
        <v>3</v>
      </c>
      <c r="M287" s="212">
        <f t="shared" si="106"/>
        <v>2</v>
      </c>
      <c r="N287" s="127">
        <f t="shared" si="140"/>
        <v>3.6208643434397252</v>
      </c>
      <c r="O287" s="127">
        <f t="shared" si="107"/>
        <v>5.6576005366245701</v>
      </c>
      <c r="P287" s="127">
        <f t="shared" si="141"/>
        <v>2.3833275548505837</v>
      </c>
      <c r="Q287" s="127">
        <f t="shared" si="108"/>
        <v>3.7239493044540359</v>
      </c>
      <c r="R287" s="212">
        <f t="shared" si="142"/>
        <v>2.9622731212101101</v>
      </c>
      <c r="S287" s="212">
        <f t="shared" si="143"/>
        <v>4.6285517518907966</v>
      </c>
      <c r="T287" s="146">
        <f t="shared" si="109"/>
        <v>0.97000253118843771</v>
      </c>
      <c r="U287" s="118">
        <f t="shared" si="110"/>
        <v>5</v>
      </c>
      <c r="V287" s="172">
        <f t="shared" si="111"/>
        <v>0.94947102062412159</v>
      </c>
      <c r="W287" s="118">
        <f t="shared" si="112"/>
        <v>5</v>
      </c>
      <c r="X287" s="118">
        <f t="shared" si="113"/>
        <v>5</v>
      </c>
      <c r="Y287" s="118">
        <f t="shared" si="114"/>
        <v>5</v>
      </c>
      <c r="Z287" s="118">
        <f t="shared" si="115"/>
        <v>5</v>
      </c>
      <c r="AA287" s="119">
        <f t="shared" si="116"/>
        <v>5</v>
      </c>
      <c r="AB287" s="172">
        <f t="shared" si="117"/>
        <v>0.97028615699653198</v>
      </c>
      <c r="AC287" s="118">
        <f t="shared" si="118"/>
        <v>5</v>
      </c>
      <c r="AD287" s="172">
        <f t="shared" si="119"/>
        <v>0.92782898551414317</v>
      </c>
      <c r="AE287" s="118">
        <f t="shared" si="120"/>
        <v>5</v>
      </c>
      <c r="AF287" s="118">
        <f t="shared" si="121"/>
        <v>5</v>
      </c>
      <c r="AG287" s="118">
        <f t="shared" si="122"/>
        <v>5</v>
      </c>
      <c r="AH287" s="118">
        <f t="shared" si="123"/>
        <v>5</v>
      </c>
      <c r="AI287" s="118">
        <f t="shared" si="124"/>
        <v>5</v>
      </c>
      <c r="AJ287" s="173">
        <f t="shared" si="125"/>
        <v>3.25</v>
      </c>
      <c r="AK287" s="173">
        <f t="shared" si="126"/>
        <v>3.5</v>
      </c>
      <c r="AL287" s="173">
        <f t="shared" si="127"/>
        <v>3.65</v>
      </c>
      <c r="AM287" s="127">
        <f t="shared" si="128"/>
        <v>5</v>
      </c>
      <c r="AN287" s="173">
        <f t="shared" si="129"/>
        <v>3.6599999999999997</v>
      </c>
      <c r="AO287" s="173">
        <f t="shared" si="130"/>
        <v>3.8000000000000003</v>
      </c>
      <c r="AP287" s="174">
        <f t="shared" si="131"/>
        <v>3.9499999999999997</v>
      </c>
      <c r="AQ287" s="173">
        <f t="shared" si="132"/>
        <v>4.0999999999999996</v>
      </c>
      <c r="AR287" s="173">
        <f t="shared" si="133"/>
        <v>4.2</v>
      </c>
      <c r="AS287" s="173">
        <f t="shared" si="134"/>
        <v>4.3</v>
      </c>
      <c r="AT287" s="93" t="e">
        <f t="shared" si="135"/>
        <v>#REF!</v>
      </c>
    </row>
    <row r="288" spans="1:46" ht="14.25" hidden="1" customHeight="1">
      <c r="A288" s="84"/>
      <c r="B288" s="127">
        <f t="shared" si="136"/>
        <v>6.6799999999999429</v>
      </c>
      <c r="C288" s="212">
        <f t="shared" si="137"/>
        <v>229.87540017066732</v>
      </c>
      <c r="D288" s="212">
        <f t="shared" si="138"/>
        <v>348.94909750050289</v>
      </c>
      <c r="E288" s="212">
        <f t="shared" si="139"/>
        <v>281.05149464825513</v>
      </c>
      <c r="F288" s="127">
        <f t="shared" si="99"/>
        <v>2</v>
      </c>
      <c r="G288" s="127">
        <f t="shared" si="100"/>
        <v>2</v>
      </c>
      <c r="H288" s="127">
        <f t="shared" si="101"/>
        <v>3</v>
      </c>
      <c r="I288" s="127">
        <f t="shared" si="102"/>
        <v>3</v>
      </c>
      <c r="J288" s="127">
        <f t="shared" si="103"/>
        <v>3</v>
      </c>
      <c r="K288" s="127">
        <f t="shared" si="104"/>
        <v>2</v>
      </c>
      <c r="L288" s="212">
        <f t="shared" si="105"/>
        <v>3</v>
      </c>
      <c r="M288" s="212">
        <f t="shared" si="106"/>
        <v>2</v>
      </c>
      <c r="N288" s="127">
        <f t="shared" si="140"/>
        <v>3.6468597886985381</v>
      </c>
      <c r="O288" s="127">
        <f t="shared" si="107"/>
        <v>5.6982184198414654</v>
      </c>
      <c r="P288" s="127">
        <f t="shared" si="141"/>
        <v>2.4024230447885988</v>
      </c>
      <c r="Q288" s="127">
        <f t="shared" si="108"/>
        <v>3.7537860074821854</v>
      </c>
      <c r="R288" s="212">
        <f t="shared" si="142"/>
        <v>2.9828105142887789</v>
      </c>
      <c r="S288" s="212">
        <f t="shared" si="143"/>
        <v>4.6606414285762154</v>
      </c>
      <c r="T288" s="146">
        <f t="shared" si="109"/>
        <v>0.96994447422883434</v>
      </c>
      <c r="U288" s="118">
        <f t="shared" si="110"/>
        <v>5</v>
      </c>
      <c r="V288" s="172">
        <f t="shared" si="111"/>
        <v>0.94936943104621896</v>
      </c>
      <c r="W288" s="118">
        <f t="shared" si="112"/>
        <v>5</v>
      </c>
      <c r="X288" s="118">
        <f t="shared" si="113"/>
        <v>5</v>
      </c>
      <c r="Y288" s="118">
        <f t="shared" si="114"/>
        <v>5</v>
      </c>
      <c r="Z288" s="118">
        <f t="shared" si="115"/>
        <v>5</v>
      </c>
      <c r="AA288" s="119">
        <f t="shared" si="116"/>
        <v>5</v>
      </c>
      <c r="AB288" s="172">
        <f t="shared" si="117"/>
        <v>0.97022096190183937</v>
      </c>
      <c r="AC288" s="118">
        <f t="shared" si="118"/>
        <v>5</v>
      </c>
      <c r="AD288" s="172">
        <f t="shared" si="119"/>
        <v>0.92766872626188024</v>
      </c>
      <c r="AE288" s="118">
        <f t="shared" si="120"/>
        <v>5</v>
      </c>
      <c r="AF288" s="118">
        <f t="shared" si="121"/>
        <v>5</v>
      </c>
      <c r="AG288" s="118">
        <f t="shared" si="122"/>
        <v>5</v>
      </c>
      <c r="AH288" s="118">
        <f t="shared" si="123"/>
        <v>5</v>
      </c>
      <c r="AI288" s="118">
        <f t="shared" si="124"/>
        <v>5</v>
      </c>
      <c r="AJ288" s="173">
        <f t="shared" si="125"/>
        <v>3.25</v>
      </c>
      <c r="AK288" s="173">
        <f t="shared" si="126"/>
        <v>3.5</v>
      </c>
      <c r="AL288" s="173">
        <f t="shared" si="127"/>
        <v>3.65</v>
      </c>
      <c r="AM288" s="127">
        <f t="shared" si="128"/>
        <v>5</v>
      </c>
      <c r="AN288" s="173">
        <f t="shared" si="129"/>
        <v>3.6599999999999997</v>
      </c>
      <c r="AO288" s="173">
        <f t="shared" si="130"/>
        <v>3.8000000000000003</v>
      </c>
      <c r="AP288" s="174">
        <f t="shared" si="131"/>
        <v>3.9499999999999997</v>
      </c>
      <c r="AQ288" s="173">
        <f t="shared" si="132"/>
        <v>4.0999999999999996</v>
      </c>
      <c r="AR288" s="173">
        <f t="shared" si="133"/>
        <v>4.2</v>
      </c>
      <c r="AS288" s="173">
        <f t="shared" si="134"/>
        <v>4.3</v>
      </c>
      <c r="AT288" s="93" t="e">
        <f t="shared" si="135"/>
        <v>#REF!</v>
      </c>
    </row>
    <row r="289" spans="1:46" ht="14.25" hidden="1" customHeight="1">
      <c r="A289" s="84"/>
      <c r="B289" s="127">
        <f t="shared" si="136"/>
        <v>6.6999999999999424</v>
      </c>
      <c r="C289" s="212">
        <f t="shared" si="137"/>
        <v>230.29088253755612</v>
      </c>
      <c r="D289" s="212">
        <f t="shared" si="138"/>
        <v>349.2942936325577</v>
      </c>
      <c r="E289" s="212">
        <f t="shared" si="139"/>
        <v>281.6276361180195</v>
      </c>
      <c r="F289" s="127">
        <f t="shared" si="99"/>
        <v>2</v>
      </c>
      <c r="G289" s="127">
        <f t="shared" si="100"/>
        <v>2</v>
      </c>
      <c r="H289" s="127">
        <f t="shared" si="101"/>
        <v>3</v>
      </c>
      <c r="I289" s="127">
        <f t="shared" si="102"/>
        <v>3</v>
      </c>
      <c r="J289" s="127">
        <f t="shared" si="103"/>
        <v>3</v>
      </c>
      <c r="K289" s="127">
        <f t="shared" si="104"/>
        <v>2</v>
      </c>
      <c r="L289" s="212">
        <f t="shared" si="105"/>
        <v>2</v>
      </c>
      <c r="M289" s="212">
        <f t="shared" si="106"/>
        <v>1</v>
      </c>
      <c r="N289" s="127">
        <f t="shared" si="140"/>
        <v>3.6726210562880457</v>
      </c>
      <c r="O289" s="127">
        <f t="shared" si="107"/>
        <v>5.7384704004500708</v>
      </c>
      <c r="P289" s="127">
        <f t="shared" si="141"/>
        <v>2.4213712038717126</v>
      </c>
      <c r="Q289" s="127">
        <f t="shared" si="108"/>
        <v>3.7833925060495495</v>
      </c>
      <c r="R289" s="212">
        <f t="shared" si="142"/>
        <v>3.0031539373648504</v>
      </c>
      <c r="S289" s="212">
        <f t="shared" si="143"/>
        <v>4.6924280271325776</v>
      </c>
      <c r="T289" s="146">
        <f t="shared" si="109"/>
        <v>0.96988687946824081</v>
      </c>
      <c r="U289" s="118">
        <f t="shared" si="110"/>
        <v>5</v>
      </c>
      <c r="V289" s="172">
        <f t="shared" si="111"/>
        <v>0.94926863518197802</v>
      </c>
      <c r="W289" s="118">
        <f t="shared" si="112"/>
        <v>5</v>
      </c>
      <c r="X289" s="118">
        <f t="shared" si="113"/>
        <v>5</v>
      </c>
      <c r="Y289" s="118">
        <f t="shared" si="114"/>
        <v>5</v>
      </c>
      <c r="Z289" s="118">
        <f t="shared" si="115"/>
        <v>5</v>
      </c>
      <c r="AA289" s="119">
        <f t="shared" si="116"/>
        <v>5</v>
      </c>
      <c r="AB289" s="172">
        <f t="shared" si="117"/>
        <v>0.95589257406719097</v>
      </c>
      <c r="AC289" s="118">
        <f t="shared" si="118"/>
        <v>5</v>
      </c>
      <c r="AD289" s="172">
        <f t="shared" si="119"/>
        <v>0.86481873466335069</v>
      </c>
      <c r="AE289" s="118">
        <f t="shared" si="120"/>
        <v>5</v>
      </c>
      <c r="AF289" s="118">
        <f t="shared" si="121"/>
        <v>5</v>
      </c>
      <c r="AG289" s="118">
        <f t="shared" si="122"/>
        <v>5</v>
      </c>
      <c r="AH289" s="118">
        <f t="shared" si="123"/>
        <v>5</v>
      </c>
      <c r="AI289" s="118">
        <f t="shared" si="124"/>
        <v>5</v>
      </c>
      <c r="AJ289" s="173">
        <f t="shared" si="125"/>
        <v>3.25</v>
      </c>
      <c r="AK289" s="173">
        <f t="shared" si="126"/>
        <v>3.5</v>
      </c>
      <c r="AL289" s="173">
        <f t="shared" si="127"/>
        <v>3.65</v>
      </c>
      <c r="AM289" s="127">
        <f t="shared" si="128"/>
        <v>5</v>
      </c>
      <c r="AN289" s="173">
        <f t="shared" si="129"/>
        <v>3.6599999999999997</v>
      </c>
      <c r="AO289" s="173">
        <f t="shared" si="130"/>
        <v>3.8000000000000003</v>
      </c>
      <c r="AP289" s="174">
        <f t="shared" si="131"/>
        <v>3.9499999999999997</v>
      </c>
      <c r="AQ289" s="173">
        <f t="shared" si="132"/>
        <v>4.0999999999999996</v>
      </c>
      <c r="AR289" s="173">
        <f t="shared" si="133"/>
        <v>4.2</v>
      </c>
      <c r="AS289" s="173">
        <f t="shared" si="134"/>
        <v>4.3</v>
      </c>
      <c r="AT289" s="93" t="e">
        <f t="shared" si="135"/>
        <v>#REF!</v>
      </c>
    </row>
    <row r="290" spans="1:46" ht="14.25" hidden="1" customHeight="1">
      <c r="A290" s="84"/>
      <c r="B290" s="127">
        <f t="shared" si="136"/>
        <v>6.719999999999942</v>
      </c>
      <c r="C290" s="212">
        <f t="shared" si="137"/>
        <v>230.70298184580074</v>
      </c>
      <c r="D290" s="212">
        <f t="shared" si="138"/>
        <v>349.63681087813171</v>
      </c>
      <c r="E290" s="212">
        <f t="shared" si="139"/>
        <v>282.19918950355412</v>
      </c>
      <c r="F290" s="127">
        <f t="shared" si="99"/>
        <v>2</v>
      </c>
      <c r="G290" s="127">
        <f t="shared" si="100"/>
        <v>2</v>
      </c>
      <c r="H290" s="127">
        <f t="shared" si="101"/>
        <v>3</v>
      </c>
      <c r="I290" s="127">
        <f t="shared" si="102"/>
        <v>3</v>
      </c>
      <c r="J290" s="127">
        <f t="shared" si="103"/>
        <v>3</v>
      </c>
      <c r="K290" s="127">
        <f t="shared" si="104"/>
        <v>2</v>
      </c>
      <c r="L290" s="212">
        <f t="shared" si="105"/>
        <v>2</v>
      </c>
      <c r="M290" s="212">
        <f t="shared" si="106"/>
        <v>1</v>
      </c>
      <c r="N290" s="127">
        <f t="shared" si="140"/>
        <v>3.6981516075281342</v>
      </c>
      <c r="O290" s="127">
        <f t="shared" si="107"/>
        <v>5.7783618867627071</v>
      </c>
      <c r="P290" s="127">
        <f t="shared" si="141"/>
        <v>2.4401738507790065</v>
      </c>
      <c r="Q290" s="127">
        <f t="shared" si="108"/>
        <v>3.8127716418421964</v>
      </c>
      <c r="R290" s="212">
        <f t="shared" si="142"/>
        <v>3.0233063556117568</v>
      </c>
      <c r="S290" s="212">
        <f t="shared" si="143"/>
        <v>4.7239161806433687</v>
      </c>
      <c r="T290" s="146">
        <f t="shared" si="109"/>
        <v>0.96982974130694288</v>
      </c>
      <c r="U290" s="118">
        <f t="shared" si="110"/>
        <v>5</v>
      </c>
      <c r="V290" s="172">
        <f t="shared" si="111"/>
        <v>0.94916862358690934</v>
      </c>
      <c r="W290" s="118">
        <f t="shared" si="112"/>
        <v>5</v>
      </c>
      <c r="X290" s="118">
        <f t="shared" si="113"/>
        <v>5</v>
      </c>
      <c r="Y290" s="118">
        <f t="shared" si="114"/>
        <v>5</v>
      </c>
      <c r="Z290" s="118">
        <f t="shared" si="115"/>
        <v>5</v>
      </c>
      <c r="AA290" s="119">
        <f t="shared" si="116"/>
        <v>5</v>
      </c>
      <c r="AB290" s="172">
        <f t="shared" si="117"/>
        <v>0.95579910297719195</v>
      </c>
      <c r="AC290" s="118">
        <f t="shared" si="118"/>
        <v>5</v>
      </c>
      <c r="AD290" s="172">
        <f t="shared" si="119"/>
        <v>0.864544389038294</v>
      </c>
      <c r="AE290" s="118">
        <f t="shared" si="120"/>
        <v>5</v>
      </c>
      <c r="AF290" s="118">
        <f t="shared" si="121"/>
        <v>5</v>
      </c>
      <c r="AG290" s="118">
        <f t="shared" si="122"/>
        <v>5</v>
      </c>
      <c r="AH290" s="118">
        <f t="shared" si="123"/>
        <v>5</v>
      </c>
      <c r="AI290" s="118">
        <f t="shared" si="124"/>
        <v>5</v>
      </c>
      <c r="AJ290" s="173">
        <f t="shared" si="125"/>
        <v>3.25</v>
      </c>
      <c r="AK290" s="173">
        <f t="shared" si="126"/>
        <v>3.5</v>
      </c>
      <c r="AL290" s="173">
        <f t="shared" si="127"/>
        <v>3.65</v>
      </c>
      <c r="AM290" s="127">
        <f t="shared" si="128"/>
        <v>5</v>
      </c>
      <c r="AN290" s="173">
        <f t="shared" si="129"/>
        <v>3.6599999999999997</v>
      </c>
      <c r="AO290" s="173">
        <f t="shared" si="130"/>
        <v>3.8000000000000003</v>
      </c>
      <c r="AP290" s="174">
        <f t="shared" si="131"/>
        <v>3.9499999999999997</v>
      </c>
      <c r="AQ290" s="173">
        <f t="shared" si="132"/>
        <v>4.0999999999999996</v>
      </c>
      <c r="AR290" s="173">
        <f t="shared" si="133"/>
        <v>4.2</v>
      </c>
      <c r="AS290" s="173">
        <f t="shared" si="134"/>
        <v>4.3</v>
      </c>
      <c r="AT290" s="93" t="e">
        <f t="shared" si="135"/>
        <v>#REF!</v>
      </c>
    </row>
    <row r="291" spans="1:46" ht="14.25" hidden="1" customHeight="1">
      <c r="A291" s="84"/>
      <c r="B291" s="127">
        <f t="shared" si="136"/>
        <v>6.7399999999999416</v>
      </c>
      <c r="C291" s="212">
        <f t="shared" si="137"/>
        <v>231.11173991575535</v>
      </c>
      <c r="D291" s="212">
        <f t="shared" si="138"/>
        <v>349.97667750604069</v>
      </c>
      <c r="E291" s="212">
        <f t="shared" si="139"/>
        <v>282.76621372078625</v>
      </c>
      <c r="F291" s="127">
        <f t="shared" si="99"/>
        <v>2</v>
      </c>
      <c r="G291" s="127">
        <f t="shared" si="100"/>
        <v>2</v>
      </c>
      <c r="H291" s="127">
        <f t="shared" si="101"/>
        <v>3</v>
      </c>
      <c r="I291" s="127">
        <f t="shared" si="102"/>
        <v>3</v>
      </c>
      <c r="J291" s="127">
        <f t="shared" si="103"/>
        <v>3</v>
      </c>
      <c r="K291" s="127">
        <f t="shared" si="104"/>
        <v>2</v>
      </c>
      <c r="L291" s="212">
        <f t="shared" si="105"/>
        <v>2</v>
      </c>
      <c r="M291" s="212">
        <f t="shared" si="106"/>
        <v>1</v>
      </c>
      <c r="N291" s="127">
        <f t="shared" si="140"/>
        <v>3.7234548316011118</v>
      </c>
      <c r="O291" s="127">
        <f t="shared" si="107"/>
        <v>5.817898174376734</v>
      </c>
      <c r="P291" s="127">
        <f t="shared" si="141"/>
        <v>2.4588327735473339</v>
      </c>
      <c r="Q291" s="127">
        <f t="shared" si="108"/>
        <v>3.8419262086677071</v>
      </c>
      <c r="R291" s="212">
        <f t="shared" si="142"/>
        <v>3.0432706698077503</v>
      </c>
      <c r="S291" s="212">
        <f t="shared" si="143"/>
        <v>4.7551104215746092</v>
      </c>
      <c r="T291" s="146">
        <f t="shared" si="109"/>
        <v>0.96977305424397331</v>
      </c>
      <c r="U291" s="118">
        <f t="shared" si="110"/>
        <v>5</v>
      </c>
      <c r="V291" s="172">
        <f t="shared" si="111"/>
        <v>0.94906938698092291</v>
      </c>
      <c r="W291" s="118">
        <f t="shared" si="112"/>
        <v>5</v>
      </c>
      <c r="X291" s="118">
        <f t="shared" si="113"/>
        <v>5</v>
      </c>
      <c r="Y291" s="118">
        <f t="shared" si="114"/>
        <v>5</v>
      </c>
      <c r="Z291" s="118">
        <f t="shared" si="115"/>
        <v>5</v>
      </c>
      <c r="AA291" s="119">
        <f t="shared" si="116"/>
        <v>5</v>
      </c>
      <c r="AB291" s="172">
        <f t="shared" si="117"/>
        <v>0.95570635604283227</v>
      </c>
      <c r="AC291" s="118">
        <f t="shared" si="118"/>
        <v>5</v>
      </c>
      <c r="AD291" s="172">
        <f t="shared" si="119"/>
        <v>0.8642722174140226</v>
      </c>
      <c r="AE291" s="118">
        <f t="shared" si="120"/>
        <v>5</v>
      </c>
      <c r="AF291" s="118">
        <f t="shared" si="121"/>
        <v>5</v>
      </c>
      <c r="AG291" s="118">
        <f t="shared" si="122"/>
        <v>5</v>
      </c>
      <c r="AH291" s="118">
        <f t="shared" si="123"/>
        <v>5</v>
      </c>
      <c r="AI291" s="118">
        <f t="shared" si="124"/>
        <v>5</v>
      </c>
      <c r="AJ291" s="173">
        <f t="shared" si="125"/>
        <v>3.25</v>
      </c>
      <c r="AK291" s="173">
        <f t="shared" si="126"/>
        <v>3.5</v>
      </c>
      <c r="AL291" s="173">
        <f t="shared" si="127"/>
        <v>3.65</v>
      </c>
      <c r="AM291" s="127">
        <f t="shared" si="128"/>
        <v>5</v>
      </c>
      <c r="AN291" s="173">
        <f t="shared" si="129"/>
        <v>3.6599999999999997</v>
      </c>
      <c r="AO291" s="173">
        <f t="shared" si="130"/>
        <v>3.8000000000000003</v>
      </c>
      <c r="AP291" s="174">
        <f t="shared" si="131"/>
        <v>3.9499999999999997</v>
      </c>
      <c r="AQ291" s="173">
        <f t="shared" si="132"/>
        <v>4.0999999999999996</v>
      </c>
      <c r="AR291" s="173">
        <f t="shared" si="133"/>
        <v>4.2</v>
      </c>
      <c r="AS291" s="173">
        <f t="shared" si="134"/>
        <v>4.3</v>
      </c>
      <c r="AT291" s="93" t="e">
        <f t="shared" si="135"/>
        <v>#REF!</v>
      </c>
    </row>
    <row r="292" spans="1:46" ht="14.25" hidden="1" customHeight="1">
      <c r="A292" s="84"/>
      <c r="B292" s="127">
        <f t="shared" si="136"/>
        <v>6.7599999999999412</v>
      </c>
      <c r="C292" s="212">
        <f t="shared" si="137"/>
        <v>231.51719782103353</v>
      </c>
      <c r="D292" s="212">
        <f t="shared" si="138"/>
        <v>350.31392137698879</v>
      </c>
      <c r="E292" s="212">
        <f t="shared" si="139"/>
        <v>283.32876657804462</v>
      </c>
      <c r="F292" s="127">
        <f t="shared" si="99"/>
        <v>2</v>
      </c>
      <c r="G292" s="127">
        <f t="shared" si="100"/>
        <v>2</v>
      </c>
      <c r="H292" s="127">
        <f t="shared" si="101"/>
        <v>3</v>
      </c>
      <c r="I292" s="127">
        <f t="shared" si="102"/>
        <v>3</v>
      </c>
      <c r="J292" s="127">
        <f t="shared" si="103"/>
        <v>3</v>
      </c>
      <c r="K292" s="127">
        <f t="shared" si="104"/>
        <v>2</v>
      </c>
      <c r="L292" s="212">
        <f t="shared" si="105"/>
        <v>2</v>
      </c>
      <c r="M292" s="212">
        <f t="shared" si="106"/>
        <v>1</v>
      </c>
      <c r="N292" s="127">
        <f t="shared" si="140"/>
        <v>3.748534047523199</v>
      </c>
      <c r="O292" s="127">
        <f t="shared" si="107"/>
        <v>5.8570844492549972</v>
      </c>
      <c r="P292" s="127">
        <f t="shared" si="141"/>
        <v>2.4773497302306033</v>
      </c>
      <c r="Q292" s="127">
        <f t="shared" si="108"/>
        <v>3.8708589534853166</v>
      </c>
      <c r="R292" s="212">
        <f t="shared" si="142"/>
        <v>3.063049718180499</v>
      </c>
      <c r="S292" s="212">
        <f t="shared" si="143"/>
        <v>4.7860151846570282</v>
      </c>
      <c r="T292" s="146">
        <f t="shared" si="109"/>
        <v>0.96971681287473765</v>
      </c>
      <c r="U292" s="118">
        <f t="shared" si="110"/>
        <v>5</v>
      </c>
      <c r="V292" s="172">
        <f t="shared" si="111"/>
        <v>0.94897091624440522</v>
      </c>
      <c r="W292" s="118">
        <f t="shared" si="112"/>
        <v>5</v>
      </c>
      <c r="X292" s="118">
        <f t="shared" si="113"/>
        <v>5</v>
      </c>
      <c r="Y292" s="118">
        <f t="shared" si="114"/>
        <v>5</v>
      </c>
      <c r="Z292" s="118">
        <f t="shared" si="115"/>
        <v>5</v>
      </c>
      <c r="AA292" s="119">
        <f t="shared" si="116"/>
        <v>5</v>
      </c>
      <c r="AB292" s="172">
        <f t="shared" si="117"/>
        <v>0.95561432419641912</v>
      </c>
      <c r="AC292" s="118">
        <f t="shared" si="118"/>
        <v>5</v>
      </c>
      <c r="AD292" s="172">
        <f t="shared" si="119"/>
        <v>0.86400219204253859</v>
      </c>
      <c r="AE292" s="118">
        <f t="shared" si="120"/>
        <v>5</v>
      </c>
      <c r="AF292" s="118">
        <f t="shared" si="121"/>
        <v>5</v>
      </c>
      <c r="AG292" s="118">
        <f t="shared" si="122"/>
        <v>5</v>
      </c>
      <c r="AH292" s="118">
        <f t="shared" si="123"/>
        <v>5</v>
      </c>
      <c r="AI292" s="118">
        <f t="shared" si="124"/>
        <v>5</v>
      </c>
      <c r="AJ292" s="173">
        <f t="shared" si="125"/>
        <v>3.25</v>
      </c>
      <c r="AK292" s="173">
        <f t="shared" si="126"/>
        <v>3.5</v>
      </c>
      <c r="AL292" s="173">
        <f t="shared" si="127"/>
        <v>3.65</v>
      </c>
      <c r="AM292" s="127">
        <f t="shared" si="128"/>
        <v>5</v>
      </c>
      <c r="AN292" s="173">
        <f t="shared" si="129"/>
        <v>3.6599999999999997</v>
      </c>
      <c r="AO292" s="173">
        <f t="shared" si="130"/>
        <v>3.8000000000000003</v>
      </c>
      <c r="AP292" s="174">
        <f t="shared" si="131"/>
        <v>3.9499999999999997</v>
      </c>
      <c r="AQ292" s="173">
        <f t="shared" si="132"/>
        <v>4.0999999999999996</v>
      </c>
      <c r="AR292" s="173">
        <f t="shared" si="133"/>
        <v>4.2</v>
      </c>
      <c r="AS292" s="173">
        <f t="shared" si="134"/>
        <v>4.3</v>
      </c>
      <c r="AT292" s="93" t="e">
        <f t="shared" si="135"/>
        <v>#REF!</v>
      </c>
    </row>
    <row r="293" spans="1:46" ht="14.25" hidden="1" customHeight="1">
      <c r="A293" s="84"/>
      <c r="B293" s="127">
        <f t="shared" si="136"/>
        <v>6.7799999999999407</v>
      </c>
      <c r="C293" s="212">
        <f t="shared" si="137"/>
        <v>231.91939590654195</v>
      </c>
      <c r="D293" s="212">
        <f t="shared" si="138"/>
        <v>350.64856995117083</v>
      </c>
      <c r="E293" s="212">
        <f t="shared" si="139"/>
        <v>283.88690480447121</v>
      </c>
      <c r="F293" s="127">
        <f t="shared" si="99"/>
        <v>2</v>
      </c>
      <c r="G293" s="127">
        <f t="shared" si="100"/>
        <v>2</v>
      </c>
      <c r="H293" s="127">
        <f t="shared" si="101"/>
        <v>3</v>
      </c>
      <c r="I293" s="127">
        <f t="shared" si="102"/>
        <v>3</v>
      </c>
      <c r="J293" s="127">
        <f t="shared" si="103"/>
        <v>3</v>
      </c>
      <c r="K293" s="127">
        <f t="shared" si="104"/>
        <v>2</v>
      </c>
      <c r="L293" s="212">
        <f t="shared" si="105"/>
        <v>2</v>
      </c>
      <c r="M293" s="212">
        <f t="shared" si="106"/>
        <v>1</v>
      </c>
      <c r="N293" s="127">
        <f t="shared" si="140"/>
        <v>3.7733925060488387</v>
      </c>
      <c r="O293" s="127">
        <f t="shared" si="107"/>
        <v>5.8959257907013098</v>
      </c>
      <c r="P293" s="127">
        <f t="shared" si="141"/>
        <v>2.4957264495417264</v>
      </c>
      <c r="Q293" s="127">
        <f t="shared" si="108"/>
        <v>3.8995725774089465</v>
      </c>
      <c r="R293" s="212">
        <f t="shared" si="142"/>
        <v>3.082646278185551</v>
      </c>
      <c r="S293" s="212">
        <f t="shared" si="143"/>
        <v>4.8166348096649223</v>
      </c>
      <c r="T293" s="146">
        <f t="shared" si="109"/>
        <v>0.96966101188871412</v>
      </c>
      <c r="U293" s="118">
        <f t="shared" si="110"/>
        <v>5</v>
      </c>
      <c r="V293" s="172">
        <f t="shared" si="111"/>
        <v>0.94887320241441786</v>
      </c>
      <c r="W293" s="118">
        <f t="shared" si="112"/>
        <v>5</v>
      </c>
      <c r="X293" s="118">
        <f t="shared" si="113"/>
        <v>5</v>
      </c>
      <c r="Y293" s="118">
        <f t="shared" si="114"/>
        <v>5</v>
      </c>
      <c r="Z293" s="118">
        <f t="shared" si="115"/>
        <v>5</v>
      </c>
      <c r="AA293" s="119">
        <f t="shared" si="116"/>
        <v>5</v>
      </c>
      <c r="AB293" s="172">
        <f t="shared" si="117"/>
        <v>0.95552299853729461</v>
      </c>
      <c r="AC293" s="118">
        <f t="shared" si="118"/>
        <v>5</v>
      </c>
      <c r="AD293" s="172">
        <f t="shared" si="119"/>
        <v>0.8637342856938538</v>
      </c>
      <c r="AE293" s="118">
        <f t="shared" si="120"/>
        <v>5</v>
      </c>
      <c r="AF293" s="118">
        <f t="shared" si="121"/>
        <v>5</v>
      </c>
      <c r="AG293" s="118">
        <f t="shared" si="122"/>
        <v>5</v>
      </c>
      <c r="AH293" s="118">
        <f t="shared" si="123"/>
        <v>5</v>
      </c>
      <c r="AI293" s="118">
        <f t="shared" si="124"/>
        <v>5</v>
      </c>
      <c r="AJ293" s="173">
        <f t="shared" si="125"/>
        <v>3.25</v>
      </c>
      <c r="AK293" s="173">
        <f t="shared" si="126"/>
        <v>3.5</v>
      </c>
      <c r="AL293" s="173">
        <f t="shared" si="127"/>
        <v>3.65</v>
      </c>
      <c r="AM293" s="127">
        <f t="shared" si="128"/>
        <v>5</v>
      </c>
      <c r="AN293" s="173">
        <f t="shared" si="129"/>
        <v>3.6599999999999997</v>
      </c>
      <c r="AO293" s="173">
        <f t="shared" si="130"/>
        <v>3.8000000000000003</v>
      </c>
      <c r="AP293" s="174">
        <f t="shared" si="131"/>
        <v>3.9499999999999997</v>
      </c>
      <c r="AQ293" s="173">
        <f t="shared" si="132"/>
        <v>4.0999999999999996</v>
      </c>
      <c r="AR293" s="173">
        <f t="shared" si="133"/>
        <v>4.2</v>
      </c>
      <c r="AS293" s="173">
        <f t="shared" si="134"/>
        <v>4.3</v>
      </c>
      <c r="AT293" s="93" t="e">
        <f t="shared" si="135"/>
        <v>#REF!</v>
      </c>
    </row>
    <row r="294" spans="1:46" ht="14.25" hidden="1" customHeight="1">
      <c r="A294" s="84"/>
      <c r="B294" s="127">
        <f t="shared" si="136"/>
        <v>6.7999999999999403</v>
      </c>
      <c r="C294" s="212">
        <f t="shared" si="137"/>
        <v>232.31837380595613</v>
      </c>
      <c r="D294" s="212">
        <f t="shared" si="138"/>
        <v>350.98065029569949</v>
      </c>
      <c r="E294" s="212">
        <f t="shared" si="139"/>
        <v>284.44068407749609</v>
      </c>
      <c r="F294" s="127">
        <f t="shared" si="99"/>
        <v>2</v>
      </c>
      <c r="G294" s="127">
        <f t="shared" si="100"/>
        <v>2</v>
      </c>
      <c r="H294" s="127">
        <f t="shared" si="101"/>
        <v>3</v>
      </c>
      <c r="I294" s="127">
        <f t="shared" si="102"/>
        <v>3</v>
      </c>
      <c r="J294" s="127">
        <f t="shared" si="103"/>
        <v>3</v>
      </c>
      <c r="K294" s="127">
        <f t="shared" si="104"/>
        <v>2</v>
      </c>
      <c r="L294" s="212">
        <f t="shared" si="105"/>
        <v>2</v>
      </c>
      <c r="M294" s="212">
        <f t="shared" si="106"/>
        <v>1</v>
      </c>
      <c r="N294" s="127">
        <f t="shared" si="140"/>
        <v>3.7980333915105406</v>
      </c>
      <c r="O294" s="127">
        <f t="shared" si="107"/>
        <v>5.9344271742352186</v>
      </c>
      <c r="P294" s="127">
        <f t="shared" si="141"/>
        <v>2.5139646314777493</v>
      </c>
      <c r="Q294" s="127">
        <f t="shared" si="108"/>
        <v>3.928069736683983</v>
      </c>
      <c r="R294" s="212">
        <f t="shared" si="142"/>
        <v>3.1020630682214625</v>
      </c>
      <c r="S294" s="212">
        <f t="shared" si="143"/>
        <v>4.8469735440960342</v>
      </c>
      <c r="T294" s="146">
        <f t="shared" si="109"/>
        <v>0.96960564606722432</v>
      </c>
      <c r="U294" s="118">
        <f t="shared" si="110"/>
        <v>5</v>
      </c>
      <c r="V294" s="172">
        <f t="shared" si="111"/>
        <v>0.94877623668101352</v>
      </c>
      <c r="W294" s="118">
        <f t="shared" si="112"/>
        <v>5</v>
      </c>
      <c r="X294" s="118">
        <f t="shared" si="113"/>
        <v>5</v>
      </c>
      <c r="Y294" s="118">
        <f t="shared" si="114"/>
        <v>5</v>
      </c>
      <c r="Z294" s="118">
        <f t="shared" si="115"/>
        <v>5</v>
      </c>
      <c r="AA294" s="119">
        <f t="shared" si="116"/>
        <v>5</v>
      </c>
      <c r="AB294" s="172">
        <f t="shared" si="117"/>
        <v>0.95543237032761685</v>
      </c>
      <c r="AC294" s="118">
        <f t="shared" si="118"/>
        <v>5</v>
      </c>
      <c r="AD294" s="172">
        <f t="shared" si="119"/>
        <v>0.86346847164280194</v>
      </c>
      <c r="AE294" s="118">
        <f t="shared" si="120"/>
        <v>5</v>
      </c>
      <c r="AF294" s="118">
        <f t="shared" si="121"/>
        <v>5</v>
      </c>
      <c r="AG294" s="118">
        <f t="shared" si="122"/>
        <v>5</v>
      </c>
      <c r="AH294" s="118">
        <f t="shared" si="123"/>
        <v>5</v>
      </c>
      <c r="AI294" s="118">
        <f t="shared" si="124"/>
        <v>5</v>
      </c>
      <c r="AJ294" s="173">
        <f t="shared" si="125"/>
        <v>3.25</v>
      </c>
      <c r="AK294" s="173">
        <f t="shared" si="126"/>
        <v>3.5</v>
      </c>
      <c r="AL294" s="173">
        <f t="shared" si="127"/>
        <v>3.65</v>
      </c>
      <c r="AM294" s="127">
        <f t="shared" si="128"/>
        <v>5</v>
      </c>
      <c r="AN294" s="173">
        <f t="shared" si="129"/>
        <v>3.6599999999999997</v>
      </c>
      <c r="AO294" s="173">
        <f t="shared" si="130"/>
        <v>3.8000000000000003</v>
      </c>
      <c r="AP294" s="174">
        <f t="shared" si="131"/>
        <v>3.9499999999999997</v>
      </c>
      <c r="AQ294" s="173">
        <f t="shared" si="132"/>
        <v>4.0999999999999996</v>
      </c>
      <c r="AR294" s="173">
        <f t="shared" si="133"/>
        <v>4.2</v>
      </c>
      <c r="AS294" s="173">
        <f t="shared" si="134"/>
        <v>4.3</v>
      </c>
      <c r="AT294" s="93" t="e">
        <f t="shared" si="135"/>
        <v>#REF!</v>
      </c>
    </row>
    <row r="295" spans="1:46" ht="14.25" hidden="1" customHeight="1">
      <c r="A295" s="84"/>
      <c r="B295" s="127">
        <f t="shared" si="136"/>
        <v>6.8199999999999399</v>
      </c>
      <c r="C295" s="212">
        <f t="shared" si="137"/>
        <v>232.71417045865698</v>
      </c>
      <c r="D295" s="212">
        <f t="shared" si="138"/>
        <v>351.31018909186133</v>
      </c>
      <c r="E295" s="212">
        <f t="shared" si="139"/>
        <v>284.99015904940774</v>
      </c>
      <c r="F295" s="127">
        <f t="shared" si="99"/>
        <v>2</v>
      </c>
      <c r="G295" s="127">
        <f t="shared" si="100"/>
        <v>2</v>
      </c>
      <c r="H295" s="127">
        <f t="shared" si="101"/>
        <v>3</v>
      </c>
      <c r="I295" s="127">
        <f t="shared" si="102"/>
        <v>3</v>
      </c>
      <c r="J295" s="127">
        <f t="shared" si="103"/>
        <v>3</v>
      </c>
      <c r="K295" s="127">
        <f t="shared" si="104"/>
        <v>2</v>
      </c>
      <c r="L295" s="212">
        <f t="shared" si="105"/>
        <v>2</v>
      </c>
      <c r="M295" s="212">
        <f t="shared" si="106"/>
        <v>1</v>
      </c>
      <c r="N295" s="127">
        <f t="shared" si="140"/>
        <v>3.8224598235969145</v>
      </c>
      <c r="O295" s="127">
        <f t="shared" si="107"/>
        <v>5.9725934743701776</v>
      </c>
      <c r="P295" s="127">
        <f t="shared" si="141"/>
        <v>2.5320659479287162</v>
      </c>
      <c r="Q295" s="127">
        <f t="shared" si="108"/>
        <v>3.9563530436386181</v>
      </c>
      <c r="R295" s="212">
        <f t="shared" si="142"/>
        <v>3.1213027492843488</v>
      </c>
      <c r="S295" s="212">
        <f t="shared" si="143"/>
        <v>4.8770355457567947</v>
      </c>
      <c r="T295" s="146">
        <f t="shared" si="109"/>
        <v>0.96955071028127149</v>
      </c>
      <c r="U295" s="118">
        <f t="shared" si="110"/>
        <v>5</v>
      </c>
      <c r="V295" s="172">
        <f t="shared" si="111"/>
        <v>0.94868001038366356</v>
      </c>
      <c r="W295" s="118">
        <f t="shared" si="112"/>
        <v>5</v>
      </c>
      <c r="X295" s="118">
        <f t="shared" si="113"/>
        <v>5</v>
      </c>
      <c r="Y295" s="118">
        <f t="shared" si="114"/>
        <v>5</v>
      </c>
      <c r="Z295" s="118">
        <f t="shared" si="115"/>
        <v>5</v>
      </c>
      <c r="AA295" s="119">
        <f t="shared" si="116"/>
        <v>5</v>
      </c>
      <c r="AB295" s="172">
        <f t="shared" si="117"/>
        <v>0.9553424309882772</v>
      </c>
      <c r="AC295" s="118">
        <f t="shared" si="118"/>
        <v>5</v>
      </c>
      <c r="AD295" s="172">
        <f t="shared" si="119"/>
        <v>0.86320472365628431</v>
      </c>
      <c r="AE295" s="118">
        <f t="shared" si="120"/>
        <v>5</v>
      </c>
      <c r="AF295" s="118">
        <f t="shared" si="121"/>
        <v>5</v>
      </c>
      <c r="AG295" s="118">
        <f t="shared" si="122"/>
        <v>5</v>
      </c>
      <c r="AH295" s="118">
        <f t="shared" si="123"/>
        <v>5</v>
      </c>
      <c r="AI295" s="118">
        <f t="shared" si="124"/>
        <v>5</v>
      </c>
      <c r="AJ295" s="173">
        <f t="shared" si="125"/>
        <v>3.25</v>
      </c>
      <c r="AK295" s="173">
        <f t="shared" si="126"/>
        <v>3.5</v>
      </c>
      <c r="AL295" s="173">
        <f t="shared" si="127"/>
        <v>3.65</v>
      </c>
      <c r="AM295" s="127">
        <f t="shared" si="128"/>
        <v>5</v>
      </c>
      <c r="AN295" s="173">
        <f t="shared" si="129"/>
        <v>3.6599999999999997</v>
      </c>
      <c r="AO295" s="173">
        <f t="shared" si="130"/>
        <v>3.8000000000000003</v>
      </c>
      <c r="AP295" s="174">
        <f t="shared" si="131"/>
        <v>3.9499999999999997</v>
      </c>
      <c r="AQ295" s="173">
        <f t="shared" si="132"/>
        <v>4.0999999999999996</v>
      </c>
      <c r="AR295" s="173">
        <f t="shared" si="133"/>
        <v>4.2</v>
      </c>
      <c r="AS295" s="173">
        <f t="shared" si="134"/>
        <v>4.3</v>
      </c>
      <c r="AT295" s="93" t="e">
        <f t="shared" si="135"/>
        <v>#REF!</v>
      </c>
    </row>
    <row r="296" spans="1:46" ht="14.25" hidden="1" customHeight="1">
      <c r="A296" s="84"/>
      <c r="B296" s="127">
        <f t="shared" si="136"/>
        <v>6.8399999999999395</v>
      </c>
      <c r="C296" s="212">
        <f t="shared" si="137"/>
        <v>233.10682412615074</v>
      </c>
      <c r="D296" s="212">
        <f t="shared" si="138"/>
        <v>351.637212642208</v>
      </c>
      <c r="E296" s="212">
        <f t="shared" si="139"/>
        <v>285.53538337306003</v>
      </c>
      <c r="F296" s="127">
        <f t="shared" si="99"/>
        <v>2</v>
      </c>
      <c r="G296" s="127">
        <f t="shared" si="100"/>
        <v>2</v>
      </c>
      <c r="H296" s="127">
        <f t="shared" si="101"/>
        <v>3</v>
      </c>
      <c r="I296" s="127">
        <f t="shared" si="102"/>
        <v>3</v>
      </c>
      <c r="J296" s="127">
        <f t="shared" si="103"/>
        <v>3</v>
      </c>
      <c r="K296" s="127">
        <f t="shared" si="104"/>
        <v>2</v>
      </c>
      <c r="L296" s="212">
        <f t="shared" si="105"/>
        <v>2</v>
      </c>
      <c r="M296" s="212">
        <f t="shared" si="106"/>
        <v>1</v>
      </c>
      <c r="N296" s="127">
        <f t="shared" si="140"/>
        <v>3.8466748590713591</v>
      </c>
      <c r="O296" s="127">
        <f t="shared" si="107"/>
        <v>6.010429467298998</v>
      </c>
      <c r="P296" s="127">
        <f t="shared" si="141"/>
        <v>2.5500320432707277</v>
      </c>
      <c r="Q296" s="127">
        <f t="shared" si="108"/>
        <v>3.9844250676105109</v>
      </c>
      <c r="R296" s="212">
        <f t="shared" si="142"/>
        <v>3.1403679265644189</v>
      </c>
      <c r="S296" s="212">
        <f t="shared" si="143"/>
        <v>4.9068248852569036</v>
      </c>
      <c r="T296" s="146">
        <f t="shared" si="109"/>
        <v>0.96949619948944576</v>
      </c>
      <c r="U296" s="118">
        <f t="shared" si="110"/>
        <v>5</v>
      </c>
      <c r="V296" s="172">
        <f t="shared" si="111"/>
        <v>0.94858451500779428</v>
      </c>
      <c r="W296" s="118">
        <f t="shared" si="112"/>
        <v>5</v>
      </c>
      <c r="X296" s="118">
        <f t="shared" si="113"/>
        <v>5</v>
      </c>
      <c r="Y296" s="118">
        <f t="shared" si="114"/>
        <v>5</v>
      </c>
      <c r="Z296" s="118">
        <f t="shared" si="115"/>
        <v>5</v>
      </c>
      <c r="AA296" s="119">
        <f t="shared" si="116"/>
        <v>5</v>
      </c>
      <c r="AB296" s="172">
        <f t="shared" si="117"/>
        <v>0.95525317209495153</v>
      </c>
      <c r="AC296" s="118">
        <f t="shared" si="118"/>
        <v>5</v>
      </c>
      <c r="AD296" s="172">
        <f t="shared" si="119"/>
        <v>0.86294301598093115</v>
      </c>
      <c r="AE296" s="118">
        <f t="shared" si="120"/>
        <v>5</v>
      </c>
      <c r="AF296" s="118">
        <f t="shared" si="121"/>
        <v>5</v>
      </c>
      <c r="AG296" s="118">
        <f t="shared" si="122"/>
        <v>5</v>
      </c>
      <c r="AH296" s="118">
        <f t="shared" si="123"/>
        <v>5</v>
      </c>
      <c r="AI296" s="118">
        <f t="shared" si="124"/>
        <v>5</v>
      </c>
      <c r="AJ296" s="173">
        <f t="shared" si="125"/>
        <v>3.25</v>
      </c>
      <c r="AK296" s="173">
        <f t="shared" si="126"/>
        <v>3.5</v>
      </c>
      <c r="AL296" s="173">
        <f t="shared" si="127"/>
        <v>3.65</v>
      </c>
      <c r="AM296" s="127">
        <f t="shared" si="128"/>
        <v>5</v>
      </c>
      <c r="AN296" s="173">
        <f t="shared" si="129"/>
        <v>3.6599999999999997</v>
      </c>
      <c r="AO296" s="173">
        <f t="shared" si="130"/>
        <v>3.8000000000000003</v>
      </c>
      <c r="AP296" s="174">
        <f t="shared" si="131"/>
        <v>3.9499999999999997</v>
      </c>
      <c r="AQ296" s="173">
        <f t="shared" si="132"/>
        <v>4.0999999999999996</v>
      </c>
      <c r="AR296" s="173">
        <f t="shared" si="133"/>
        <v>4.2</v>
      </c>
      <c r="AS296" s="173">
        <f t="shared" si="134"/>
        <v>4.3</v>
      </c>
      <c r="AT296" s="93" t="e">
        <f t="shared" si="135"/>
        <v>#REF!</v>
      </c>
    </row>
    <row r="297" spans="1:46" ht="14.25" hidden="1" customHeight="1">
      <c r="A297" s="84"/>
      <c r="B297" s="127">
        <f t="shared" si="136"/>
        <v>6.859999999999939</v>
      </c>
      <c r="C297" s="212">
        <f t="shared" si="137"/>
        <v>233.49637240799001</v>
      </c>
      <c r="D297" s="212">
        <f t="shared" si="138"/>
        <v>351.96174687748317</v>
      </c>
      <c r="E297" s="212">
        <f t="shared" si="139"/>
        <v>286.0764097267467</v>
      </c>
      <c r="F297" s="127">
        <f t="shared" si="99"/>
        <v>2</v>
      </c>
      <c r="G297" s="127">
        <f t="shared" si="100"/>
        <v>2</v>
      </c>
      <c r="H297" s="127">
        <f t="shared" si="101"/>
        <v>3</v>
      </c>
      <c r="I297" s="127">
        <f t="shared" si="102"/>
        <v>3</v>
      </c>
      <c r="J297" s="127">
        <f t="shared" si="103"/>
        <v>3</v>
      </c>
      <c r="K297" s="127">
        <f t="shared" si="104"/>
        <v>2</v>
      </c>
      <c r="L297" s="212">
        <f t="shared" si="105"/>
        <v>2</v>
      </c>
      <c r="M297" s="212">
        <f t="shared" si="106"/>
        <v>1</v>
      </c>
      <c r="N297" s="127">
        <f t="shared" si="140"/>
        <v>3.870681493433807</v>
      </c>
      <c r="O297" s="127">
        <f t="shared" si="107"/>
        <v>6.0479398334903234</v>
      </c>
      <c r="P297" s="127">
        <f t="shared" si="141"/>
        <v>2.5678645349437419</v>
      </c>
      <c r="Q297" s="127">
        <f t="shared" si="108"/>
        <v>4.012288335849596</v>
      </c>
      <c r="R297" s="212">
        <f t="shared" si="142"/>
        <v>3.1592611509869459</v>
      </c>
      <c r="S297" s="212">
        <f t="shared" si="143"/>
        <v>4.9363455484171048</v>
      </c>
      <c r="T297" s="146">
        <f t="shared" si="109"/>
        <v>0.96944210873589143</v>
      </c>
      <c r="U297" s="118">
        <f t="shared" si="110"/>
        <v>5</v>
      </c>
      <c r="V297" s="172">
        <f t="shared" si="111"/>
        <v>0.94848974218142723</v>
      </c>
      <c r="W297" s="118">
        <f t="shared" si="112"/>
        <v>5</v>
      </c>
      <c r="X297" s="118">
        <f t="shared" si="113"/>
        <v>5</v>
      </c>
      <c r="Y297" s="118">
        <f t="shared" si="114"/>
        <v>5</v>
      </c>
      <c r="Z297" s="118">
        <f t="shared" si="115"/>
        <v>5</v>
      </c>
      <c r="AA297" s="119">
        <f t="shared" si="116"/>
        <v>5</v>
      </c>
      <c r="AB297" s="172">
        <f t="shared" si="117"/>
        <v>0.95516458537427751</v>
      </c>
      <c r="AC297" s="118">
        <f t="shared" si="118"/>
        <v>5</v>
      </c>
      <c r="AD297" s="172">
        <f t="shared" si="119"/>
        <v>0.8626833233311616</v>
      </c>
      <c r="AE297" s="118">
        <f t="shared" si="120"/>
        <v>5</v>
      </c>
      <c r="AF297" s="118">
        <f t="shared" si="121"/>
        <v>5</v>
      </c>
      <c r="AG297" s="118">
        <f t="shared" si="122"/>
        <v>5</v>
      </c>
      <c r="AH297" s="118">
        <f t="shared" si="123"/>
        <v>5</v>
      </c>
      <c r="AI297" s="118">
        <f t="shared" si="124"/>
        <v>5</v>
      </c>
      <c r="AJ297" s="173">
        <f t="shared" si="125"/>
        <v>3.25</v>
      </c>
      <c r="AK297" s="173">
        <f t="shared" si="126"/>
        <v>3.5</v>
      </c>
      <c r="AL297" s="173">
        <f t="shared" si="127"/>
        <v>3.65</v>
      </c>
      <c r="AM297" s="127">
        <f t="shared" si="128"/>
        <v>5</v>
      </c>
      <c r="AN297" s="173">
        <f t="shared" si="129"/>
        <v>3.6599999999999997</v>
      </c>
      <c r="AO297" s="173">
        <f t="shared" si="130"/>
        <v>3.8000000000000003</v>
      </c>
      <c r="AP297" s="174">
        <f t="shared" si="131"/>
        <v>3.9499999999999997</v>
      </c>
      <c r="AQ297" s="173">
        <f t="shared" si="132"/>
        <v>4.0999999999999996</v>
      </c>
      <c r="AR297" s="173">
        <f t="shared" si="133"/>
        <v>4.2</v>
      </c>
      <c r="AS297" s="173">
        <f t="shared" si="134"/>
        <v>4.3</v>
      </c>
      <c r="AT297" s="93" t="e">
        <f t="shared" si="135"/>
        <v>#REF!</v>
      </c>
    </row>
    <row r="298" spans="1:46" ht="14.25" hidden="1" customHeight="1">
      <c r="A298" s="84"/>
      <c r="B298" s="127">
        <f t="shared" si="136"/>
        <v>6.8799999999999386</v>
      </c>
      <c r="C298" s="212">
        <f t="shared" si="137"/>
        <v>233.88285225721515</v>
      </c>
      <c r="D298" s="212">
        <f t="shared" si="138"/>
        <v>352.28381736339657</v>
      </c>
      <c r="E298" s="212">
        <f t="shared" si="139"/>
        <v>286.61328983827985</v>
      </c>
      <c r="F298" s="127">
        <f t="shared" si="99"/>
        <v>2</v>
      </c>
      <c r="G298" s="127">
        <f t="shared" si="100"/>
        <v>2</v>
      </c>
      <c r="H298" s="127">
        <f t="shared" si="101"/>
        <v>3</v>
      </c>
      <c r="I298" s="127">
        <f t="shared" si="102"/>
        <v>3</v>
      </c>
      <c r="J298" s="127">
        <f t="shared" si="103"/>
        <v>3</v>
      </c>
      <c r="K298" s="127">
        <f t="shared" si="104"/>
        <v>2</v>
      </c>
      <c r="L298" s="212">
        <f t="shared" si="105"/>
        <v>2</v>
      </c>
      <c r="M298" s="212">
        <f t="shared" si="106"/>
        <v>1</v>
      </c>
      <c r="N298" s="127">
        <f t="shared" si="140"/>
        <v>3.8944826625277891</v>
      </c>
      <c r="O298" s="127">
        <f t="shared" si="107"/>
        <v>6.0851291601996707</v>
      </c>
      <c r="P298" s="127">
        <f t="shared" si="141"/>
        <v>2.5855650140145023</v>
      </c>
      <c r="Q298" s="127">
        <f t="shared" si="108"/>
        <v>4.0399453343976592</v>
      </c>
      <c r="R298" s="212">
        <f t="shared" si="142"/>
        <v>3.1779849207000033</v>
      </c>
      <c r="S298" s="212">
        <f t="shared" si="143"/>
        <v>4.9656014385937546</v>
      </c>
      <c r="T298" s="146">
        <f t="shared" si="109"/>
        <v>0.96938843314833545</v>
      </c>
      <c r="U298" s="118">
        <f t="shared" si="110"/>
        <v>5</v>
      </c>
      <c r="V298" s="172">
        <f t="shared" si="111"/>
        <v>0.94839568367191884</v>
      </c>
      <c r="W298" s="118">
        <f t="shared" si="112"/>
        <v>5</v>
      </c>
      <c r="X298" s="118">
        <f t="shared" si="113"/>
        <v>5</v>
      </c>
      <c r="Y298" s="118">
        <f t="shared" si="114"/>
        <v>5</v>
      </c>
      <c r="Z298" s="118">
        <f t="shared" si="115"/>
        <v>5</v>
      </c>
      <c r="AA298" s="119">
        <f t="shared" si="116"/>
        <v>5</v>
      </c>
      <c r="AB298" s="172">
        <f t="shared" si="117"/>
        <v>0.95507666270015446</v>
      </c>
      <c r="AC298" s="118">
        <f t="shared" si="118"/>
        <v>5</v>
      </c>
      <c r="AD298" s="172">
        <f t="shared" si="119"/>
        <v>0.86242562087762564</v>
      </c>
      <c r="AE298" s="118">
        <f t="shared" si="120"/>
        <v>5</v>
      </c>
      <c r="AF298" s="118">
        <f t="shared" si="121"/>
        <v>5</v>
      </c>
      <c r="AG298" s="118">
        <f t="shared" si="122"/>
        <v>5</v>
      </c>
      <c r="AH298" s="118">
        <f t="shared" si="123"/>
        <v>5</v>
      </c>
      <c r="AI298" s="118">
        <f t="shared" si="124"/>
        <v>5</v>
      </c>
      <c r="AJ298" s="173">
        <f t="shared" si="125"/>
        <v>3.25</v>
      </c>
      <c r="AK298" s="173">
        <f t="shared" si="126"/>
        <v>3.5</v>
      </c>
      <c r="AL298" s="173">
        <f t="shared" si="127"/>
        <v>3.65</v>
      </c>
      <c r="AM298" s="127">
        <f t="shared" si="128"/>
        <v>5</v>
      </c>
      <c r="AN298" s="173">
        <f t="shared" si="129"/>
        <v>3.6599999999999997</v>
      </c>
      <c r="AO298" s="173">
        <f t="shared" si="130"/>
        <v>3.8000000000000003</v>
      </c>
      <c r="AP298" s="174">
        <f t="shared" si="131"/>
        <v>3.9499999999999997</v>
      </c>
      <c r="AQ298" s="173">
        <f t="shared" si="132"/>
        <v>4.0999999999999996</v>
      </c>
      <c r="AR298" s="173">
        <f t="shared" si="133"/>
        <v>4.2</v>
      </c>
      <c r="AS298" s="173">
        <f t="shared" si="134"/>
        <v>4.3</v>
      </c>
      <c r="AT298" s="93" t="e">
        <f t="shared" si="135"/>
        <v>#REF!</v>
      </c>
    </row>
    <row r="299" spans="1:46" ht="14.25" hidden="1" customHeight="1">
      <c r="A299" s="84"/>
      <c r="B299" s="127">
        <f t="shared" si="136"/>
        <v>6.8999999999999382</v>
      </c>
      <c r="C299" s="212">
        <f t="shared" si="137"/>
        <v>234.26629999533418</v>
      </c>
      <c r="D299" s="212">
        <f t="shared" si="138"/>
        <v>352.60344930724131</v>
      </c>
      <c r="E299" s="212">
        <f t="shared" si="139"/>
        <v>287.14607450830084</v>
      </c>
      <c r="F299" s="127">
        <f t="shared" si="99"/>
        <v>2</v>
      </c>
      <c r="G299" s="127">
        <f t="shared" si="100"/>
        <v>2</v>
      </c>
      <c r="H299" s="127">
        <f t="shared" si="101"/>
        <v>3</v>
      </c>
      <c r="I299" s="127">
        <f t="shared" si="102"/>
        <v>3</v>
      </c>
      <c r="J299" s="127">
        <f t="shared" si="103"/>
        <v>3</v>
      </c>
      <c r="K299" s="127">
        <f t="shared" si="104"/>
        <v>2</v>
      </c>
      <c r="L299" s="212">
        <f t="shared" si="105"/>
        <v>2</v>
      </c>
      <c r="M299" s="212">
        <f t="shared" si="106"/>
        <v>1</v>
      </c>
      <c r="N299" s="127">
        <f t="shared" si="140"/>
        <v>3.9180812440949691</v>
      </c>
      <c r="O299" s="127">
        <f t="shared" si="107"/>
        <v>6.122001943898387</v>
      </c>
      <c r="P299" s="127">
        <f t="shared" si="141"/>
        <v>2.6031350457251299</v>
      </c>
      <c r="Q299" s="127">
        <f t="shared" si="108"/>
        <v>4.067398508945514</v>
      </c>
      <c r="R299" s="212">
        <f t="shared" si="142"/>
        <v>3.1965416825111777</v>
      </c>
      <c r="S299" s="212">
        <f t="shared" si="143"/>
        <v>4.9945963789237142</v>
      </c>
      <c r="T299" s="146">
        <f t="shared" si="109"/>
        <v>0.96933516793617469</v>
      </c>
      <c r="U299" s="118">
        <f t="shared" si="110"/>
        <v>5</v>
      </c>
      <c r="V299" s="172">
        <f t="shared" si="111"/>
        <v>0.94830233138279851</v>
      </c>
      <c r="W299" s="118">
        <f t="shared" si="112"/>
        <v>5</v>
      </c>
      <c r="X299" s="118">
        <f t="shared" si="113"/>
        <v>5</v>
      </c>
      <c r="Y299" s="118">
        <f t="shared" si="114"/>
        <v>5</v>
      </c>
      <c r="Z299" s="118">
        <f t="shared" si="115"/>
        <v>5</v>
      </c>
      <c r="AA299" s="119">
        <f t="shared" si="116"/>
        <v>5</v>
      </c>
      <c r="AB299" s="172">
        <f t="shared" si="117"/>
        <v>0.95498939609016109</v>
      </c>
      <c r="AC299" s="118">
        <f t="shared" si="118"/>
        <v>5</v>
      </c>
      <c r="AD299" s="172">
        <f t="shared" si="119"/>
        <v>0.86216988423601559</v>
      </c>
      <c r="AE299" s="118">
        <f t="shared" si="120"/>
        <v>5</v>
      </c>
      <c r="AF299" s="118">
        <f t="shared" si="121"/>
        <v>5</v>
      </c>
      <c r="AG299" s="118">
        <f t="shared" si="122"/>
        <v>5</v>
      </c>
      <c r="AH299" s="118">
        <f t="shared" si="123"/>
        <v>5</v>
      </c>
      <c r="AI299" s="118">
        <f t="shared" si="124"/>
        <v>5</v>
      </c>
      <c r="AJ299" s="173">
        <f t="shared" si="125"/>
        <v>3.25</v>
      </c>
      <c r="AK299" s="173">
        <f t="shared" si="126"/>
        <v>3.5</v>
      </c>
      <c r="AL299" s="173">
        <f t="shared" si="127"/>
        <v>3.65</v>
      </c>
      <c r="AM299" s="127">
        <f t="shared" si="128"/>
        <v>5</v>
      </c>
      <c r="AN299" s="173">
        <f t="shared" si="129"/>
        <v>3.6599999999999997</v>
      </c>
      <c r="AO299" s="173">
        <f t="shared" si="130"/>
        <v>3.8000000000000003</v>
      </c>
      <c r="AP299" s="174">
        <f t="shared" si="131"/>
        <v>3.9499999999999997</v>
      </c>
      <c r="AQ299" s="173">
        <f t="shared" si="132"/>
        <v>4.0999999999999996</v>
      </c>
      <c r="AR299" s="173">
        <f t="shared" si="133"/>
        <v>4.2</v>
      </c>
      <c r="AS299" s="173">
        <f t="shared" si="134"/>
        <v>4.3</v>
      </c>
      <c r="AT299" s="93" t="e">
        <f t="shared" si="135"/>
        <v>#REF!</v>
      </c>
    </row>
    <row r="300" spans="1:46" ht="14.25" hidden="1" customHeight="1">
      <c r="A300" s="84"/>
      <c r="B300" s="127">
        <f t="shared" si="136"/>
        <v>6.9199999999999378</v>
      </c>
      <c r="C300" s="212">
        <f t="shared" si="137"/>
        <v>234.64675132685818</v>
      </c>
      <c r="D300" s="212">
        <f t="shared" si="138"/>
        <v>352.92066756436526</v>
      </c>
      <c r="E300" s="212">
        <f t="shared" si="139"/>
        <v>287.67481363285629</v>
      </c>
      <c r="F300" s="127">
        <f t="shared" si="99"/>
        <v>2</v>
      </c>
      <c r="G300" s="127">
        <f t="shared" si="100"/>
        <v>2</v>
      </c>
      <c r="H300" s="127">
        <f t="shared" si="101"/>
        <v>3</v>
      </c>
      <c r="I300" s="127">
        <f t="shared" si="102"/>
        <v>3</v>
      </c>
      <c r="J300" s="127">
        <f t="shared" si="103"/>
        <v>3</v>
      </c>
      <c r="K300" s="127">
        <f t="shared" si="104"/>
        <v>2</v>
      </c>
      <c r="L300" s="212">
        <f t="shared" si="105"/>
        <v>2</v>
      </c>
      <c r="M300" s="212">
        <f t="shared" si="106"/>
        <v>1</v>
      </c>
      <c r="N300" s="127">
        <f t="shared" si="140"/>
        <v>3.9414800592792063</v>
      </c>
      <c r="O300" s="127">
        <f t="shared" si="107"/>
        <v>6.1585625926237579</v>
      </c>
      <c r="P300" s="127">
        <f t="shared" si="141"/>
        <v>2.6205761700277415</v>
      </c>
      <c r="Q300" s="127">
        <f t="shared" si="108"/>
        <v>4.0946502656683448</v>
      </c>
      <c r="R300" s="212">
        <f t="shared" si="142"/>
        <v>3.2149338332753761</v>
      </c>
      <c r="S300" s="212">
        <f t="shared" si="143"/>
        <v>5.0233341144927746</v>
      </c>
      <c r="T300" s="146">
        <f t="shared" si="109"/>
        <v>0.9692823083886194</v>
      </c>
      <c r="U300" s="118">
        <f t="shared" si="110"/>
        <v>5</v>
      </c>
      <c r="V300" s="172">
        <f t="shared" si="111"/>
        <v>0.94820967735069683</v>
      </c>
      <c r="W300" s="118">
        <f t="shared" si="112"/>
        <v>5</v>
      </c>
      <c r="X300" s="118">
        <f t="shared" si="113"/>
        <v>5</v>
      </c>
      <c r="Y300" s="118">
        <f t="shared" si="114"/>
        <v>5</v>
      </c>
      <c r="Z300" s="118">
        <f t="shared" si="115"/>
        <v>5</v>
      </c>
      <c r="AA300" s="119">
        <f t="shared" si="116"/>
        <v>5</v>
      </c>
      <c r="AB300" s="172">
        <f t="shared" si="117"/>
        <v>0.95490277770208476</v>
      </c>
      <c r="AC300" s="118">
        <f t="shared" si="118"/>
        <v>5</v>
      </c>
      <c r="AD300" s="172">
        <f t="shared" si="119"/>
        <v>0.861916089456229</v>
      </c>
      <c r="AE300" s="118">
        <f t="shared" si="120"/>
        <v>5</v>
      </c>
      <c r="AF300" s="118">
        <f t="shared" si="121"/>
        <v>5</v>
      </c>
      <c r="AG300" s="118">
        <f t="shared" si="122"/>
        <v>5</v>
      </c>
      <c r="AH300" s="118">
        <f t="shared" si="123"/>
        <v>5</v>
      </c>
      <c r="AI300" s="118">
        <f t="shared" si="124"/>
        <v>5</v>
      </c>
      <c r="AJ300" s="173">
        <f t="shared" si="125"/>
        <v>3.25</v>
      </c>
      <c r="AK300" s="173">
        <f t="shared" si="126"/>
        <v>3.5</v>
      </c>
      <c r="AL300" s="173">
        <f t="shared" si="127"/>
        <v>3.65</v>
      </c>
      <c r="AM300" s="127">
        <f t="shared" si="128"/>
        <v>5</v>
      </c>
      <c r="AN300" s="173">
        <f t="shared" si="129"/>
        <v>3.6599999999999997</v>
      </c>
      <c r="AO300" s="173">
        <f t="shared" si="130"/>
        <v>3.8000000000000003</v>
      </c>
      <c r="AP300" s="174">
        <f t="shared" si="131"/>
        <v>3.9499999999999997</v>
      </c>
      <c r="AQ300" s="173">
        <f t="shared" si="132"/>
        <v>4.0999999999999996</v>
      </c>
      <c r="AR300" s="173">
        <f t="shared" si="133"/>
        <v>4.2</v>
      </c>
      <c r="AS300" s="173">
        <f t="shared" si="134"/>
        <v>4.3</v>
      </c>
      <c r="AT300" s="93" t="e">
        <f t="shared" si="135"/>
        <v>#REF!</v>
      </c>
    </row>
    <row r="301" spans="1:46" ht="14.25" hidden="1" customHeight="1">
      <c r="A301" s="84"/>
      <c r="B301" s="127">
        <f t="shared" si="136"/>
        <v>6.9399999999999373</v>
      </c>
      <c r="C301" s="212">
        <f t="shared" si="137"/>
        <v>235.02424135340638</v>
      </c>
      <c r="D301" s="212">
        <f t="shared" si="138"/>
        <v>353.23549664449655</v>
      </c>
      <c r="E301" s="212">
        <f t="shared" si="139"/>
        <v>288.19955622526504</v>
      </c>
      <c r="F301" s="127">
        <f t="shared" si="99"/>
        <v>2</v>
      </c>
      <c r="G301" s="127">
        <f t="shared" si="100"/>
        <v>2</v>
      </c>
      <c r="H301" s="127">
        <f t="shared" si="101"/>
        <v>3</v>
      </c>
      <c r="I301" s="127">
        <f t="shared" si="102"/>
        <v>3</v>
      </c>
      <c r="J301" s="127">
        <f t="shared" si="103"/>
        <v>3</v>
      </c>
      <c r="K301" s="127">
        <f t="shared" si="104"/>
        <v>2</v>
      </c>
      <c r="L301" s="212">
        <f t="shared" si="105"/>
        <v>2</v>
      </c>
      <c r="M301" s="212">
        <f t="shared" si="106"/>
        <v>1</v>
      </c>
      <c r="N301" s="127">
        <f t="shared" si="140"/>
        <v>3.9646818740821694</v>
      </c>
      <c r="O301" s="127">
        <f t="shared" si="107"/>
        <v>6.1948154282533876</v>
      </c>
      <c r="P301" s="127">
        <f t="shared" si="141"/>
        <v>2.6378899021055693</v>
      </c>
      <c r="Q301" s="127">
        <f t="shared" si="108"/>
        <v>4.1217029720399498</v>
      </c>
      <c r="R301" s="212">
        <f t="shared" si="142"/>
        <v>3.2331637212357274</v>
      </c>
      <c r="S301" s="212">
        <f t="shared" si="143"/>
        <v>5.0518183144308226</v>
      </c>
      <c r="T301" s="146">
        <f t="shared" si="109"/>
        <v>0.96922984987289118</v>
      </c>
      <c r="U301" s="118">
        <f t="shared" si="110"/>
        <v>5</v>
      </c>
      <c r="V301" s="172">
        <f t="shared" si="111"/>
        <v>0.94811771374236653</v>
      </c>
      <c r="W301" s="118">
        <f t="shared" si="112"/>
        <v>5</v>
      </c>
      <c r="X301" s="118">
        <f t="shared" si="113"/>
        <v>5</v>
      </c>
      <c r="Y301" s="118">
        <f t="shared" si="114"/>
        <v>5</v>
      </c>
      <c r="Z301" s="118">
        <f t="shared" si="115"/>
        <v>5</v>
      </c>
      <c r="AA301" s="119">
        <f t="shared" si="116"/>
        <v>5</v>
      </c>
      <c r="AB301" s="172">
        <f t="shared" si="117"/>
        <v>0.95481679983055978</v>
      </c>
      <c r="AC301" s="118">
        <f t="shared" si="118"/>
        <v>5</v>
      </c>
      <c r="AD301" s="172">
        <f t="shared" si="119"/>
        <v>0.86166421301187279</v>
      </c>
      <c r="AE301" s="118">
        <f t="shared" si="120"/>
        <v>5</v>
      </c>
      <c r="AF301" s="118">
        <f t="shared" si="121"/>
        <v>5</v>
      </c>
      <c r="AG301" s="118">
        <f t="shared" si="122"/>
        <v>5</v>
      </c>
      <c r="AH301" s="118">
        <f t="shared" si="123"/>
        <v>5</v>
      </c>
      <c r="AI301" s="118">
        <f t="shared" si="124"/>
        <v>5</v>
      </c>
      <c r="AJ301" s="173">
        <f t="shared" si="125"/>
        <v>3.25</v>
      </c>
      <c r="AK301" s="173">
        <f t="shared" si="126"/>
        <v>3.5</v>
      </c>
      <c r="AL301" s="173">
        <f t="shared" si="127"/>
        <v>3.65</v>
      </c>
      <c r="AM301" s="127">
        <f t="shared" si="128"/>
        <v>5</v>
      </c>
      <c r="AN301" s="173">
        <f t="shared" si="129"/>
        <v>3.6599999999999997</v>
      </c>
      <c r="AO301" s="173">
        <f t="shared" si="130"/>
        <v>3.8000000000000003</v>
      </c>
      <c r="AP301" s="174">
        <f t="shared" si="131"/>
        <v>3.9499999999999997</v>
      </c>
      <c r="AQ301" s="173">
        <f t="shared" si="132"/>
        <v>4.0999999999999996</v>
      </c>
      <c r="AR301" s="173">
        <f t="shared" si="133"/>
        <v>4.2</v>
      </c>
      <c r="AS301" s="173">
        <f t="shared" si="134"/>
        <v>4.3</v>
      </c>
      <c r="AT301" s="93" t="e">
        <f t="shared" si="135"/>
        <v>#REF!</v>
      </c>
    </row>
    <row r="302" spans="1:46" ht="14.25" hidden="1" customHeight="1">
      <c r="A302" s="84"/>
      <c r="B302" s="127">
        <f t="shared" si="136"/>
        <v>6.9599999999999369</v>
      </c>
      <c r="C302" s="212">
        <f t="shared" si="137"/>
        <v>235.39880458740049</v>
      </c>
      <c r="D302" s="212">
        <f t="shared" si="138"/>
        <v>353.54796071792885</v>
      </c>
      <c r="E302" s="212">
        <f t="shared" si="139"/>
        <v>288.72035043730631</v>
      </c>
      <c r="F302" s="127">
        <f t="shared" si="99"/>
        <v>2</v>
      </c>
      <c r="G302" s="127">
        <f t="shared" si="100"/>
        <v>2</v>
      </c>
      <c r="H302" s="127">
        <f t="shared" si="101"/>
        <v>3</v>
      </c>
      <c r="I302" s="127">
        <f t="shared" si="102"/>
        <v>3</v>
      </c>
      <c r="J302" s="127">
        <f t="shared" si="103"/>
        <v>3</v>
      </c>
      <c r="K302" s="127">
        <f t="shared" si="104"/>
        <v>2</v>
      </c>
      <c r="L302" s="212">
        <f t="shared" si="105"/>
        <v>2</v>
      </c>
      <c r="M302" s="212">
        <f t="shared" si="106"/>
        <v>1</v>
      </c>
      <c r="N302" s="127">
        <f t="shared" si="140"/>
        <v>3.9876894007722758</v>
      </c>
      <c r="O302" s="127">
        <f t="shared" si="107"/>
        <v>6.230764688706679</v>
      </c>
      <c r="P302" s="127">
        <f t="shared" si="141"/>
        <v>2.6550777328809483</v>
      </c>
      <c r="Q302" s="127">
        <f t="shared" si="108"/>
        <v>4.1485589576264816</v>
      </c>
      <c r="R302" s="212">
        <f t="shared" si="142"/>
        <v>3.2512336473194776</v>
      </c>
      <c r="S302" s="212">
        <f t="shared" si="143"/>
        <v>5.0800525739366833</v>
      </c>
      <c r="T302" s="146">
        <f t="shared" si="109"/>
        <v>0.96917778783247344</v>
      </c>
      <c r="U302" s="118">
        <f t="shared" si="110"/>
        <v>5</v>
      </c>
      <c r="V302" s="172">
        <f t="shared" si="111"/>
        <v>0.948026432851787</v>
      </c>
      <c r="W302" s="118">
        <f t="shared" si="112"/>
        <v>5</v>
      </c>
      <c r="X302" s="118">
        <f t="shared" si="113"/>
        <v>5</v>
      </c>
      <c r="Y302" s="118">
        <f t="shared" si="114"/>
        <v>5</v>
      </c>
      <c r="Z302" s="118">
        <f t="shared" si="115"/>
        <v>5</v>
      </c>
      <c r="AA302" s="119">
        <f t="shared" si="116"/>
        <v>5</v>
      </c>
      <c r="AB302" s="172">
        <f t="shared" si="117"/>
        <v>0.95473145490381017</v>
      </c>
      <c r="AC302" s="118">
        <f t="shared" si="118"/>
        <v>5</v>
      </c>
      <c r="AD302" s="172">
        <f t="shared" si="119"/>
        <v>0.86141423179009302</v>
      </c>
      <c r="AE302" s="118">
        <f t="shared" si="120"/>
        <v>5</v>
      </c>
      <c r="AF302" s="118">
        <f t="shared" si="121"/>
        <v>5</v>
      </c>
      <c r="AG302" s="118">
        <f t="shared" si="122"/>
        <v>5</v>
      </c>
      <c r="AH302" s="118">
        <f t="shared" si="123"/>
        <v>5</v>
      </c>
      <c r="AI302" s="118">
        <f t="shared" si="124"/>
        <v>5</v>
      </c>
      <c r="AJ302" s="173">
        <f t="shared" si="125"/>
        <v>3.25</v>
      </c>
      <c r="AK302" s="173">
        <f t="shared" si="126"/>
        <v>3.5</v>
      </c>
      <c r="AL302" s="173">
        <f t="shared" si="127"/>
        <v>3.65</v>
      </c>
      <c r="AM302" s="127">
        <f t="shared" si="128"/>
        <v>5</v>
      </c>
      <c r="AN302" s="173">
        <f t="shared" si="129"/>
        <v>3.6599999999999997</v>
      </c>
      <c r="AO302" s="173">
        <f t="shared" si="130"/>
        <v>3.8000000000000003</v>
      </c>
      <c r="AP302" s="174">
        <f t="shared" si="131"/>
        <v>3.9499999999999997</v>
      </c>
      <c r="AQ302" s="173">
        <f t="shared" si="132"/>
        <v>4.0999999999999996</v>
      </c>
      <c r="AR302" s="173">
        <f t="shared" si="133"/>
        <v>4.2</v>
      </c>
      <c r="AS302" s="173">
        <f t="shared" si="134"/>
        <v>4.3</v>
      </c>
      <c r="AT302" s="93" t="e">
        <f t="shared" si="135"/>
        <v>#REF!</v>
      </c>
    </row>
    <row r="303" spans="1:46" ht="14.25" hidden="1" customHeight="1">
      <c r="A303" s="84"/>
      <c r="B303" s="127">
        <f t="shared" si="136"/>
        <v>6.9799999999999365</v>
      </c>
      <c r="C303" s="212">
        <f t="shared" si="137"/>
        <v>235.77047496535911</v>
      </c>
      <c r="D303" s="212">
        <f t="shared" si="138"/>
        <v>353.85808362156939</v>
      </c>
      <c r="E303" s="212">
        <f t="shared" si="139"/>
        <v>289.23724357975294</v>
      </c>
      <c r="F303" s="127">
        <f t="shared" si="99"/>
        <v>2</v>
      </c>
      <c r="G303" s="127">
        <f t="shared" si="100"/>
        <v>2</v>
      </c>
      <c r="H303" s="127">
        <f t="shared" si="101"/>
        <v>3</v>
      </c>
      <c r="I303" s="127">
        <f t="shared" si="102"/>
        <v>3</v>
      </c>
      <c r="J303" s="127">
        <f t="shared" si="103"/>
        <v>3</v>
      </c>
      <c r="K303" s="127">
        <f t="shared" si="104"/>
        <v>2</v>
      </c>
      <c r="L303" s="212">
        <f t="shared" si="105"/>
        <v>2</v>
      </c>
      <c r="M303" s="212">
        <f t="shared" si="106"/>
        <v>1</v>
      </c>
      <c r="N303" s="127">
        <f t="shared" si="140"/>
        <v>4.0105052992488561</v>
      </c>
      <c r="O303" s="127">
        <f t="shared" si="107"/>
        <v>6.2664145300763376</v>
      </c>
      <c r="P303" s="127">
        <f t="shared" si="141"/>
        <v>2.6721411295105879</v>
      </c>
      <c r="Q303" s="127">
        <f t="shared" si="108"/>
        <v>4.1752205148602926</v>
      </c>
      <c r="R303" s="212">
        <f t="shared" si="142"/>
        <v>3.2691458663907116</v>
      </c>
      <c r="S303" s="212">
        <f t="shared" si="143"/>
        <v>5.108040416235486</v>
      </c>
      <c r="T303" s="146">
        <f t="shared" si="109"/>
        <v>0.96912611778541213</v>
      </c>
      <c r="U303" s="118">
        <f t="shared" si="110"/>
        <v>5</v>
      </c>
      <c r="V303" s="172">
        <f t="shared" si="111"/>
        <v>0.94793582709735402</v>
      </c>
      <c r="W303" s="118">
        <f t="shared" si="112"/>
        <v>5</v>
      </c>
      <c r="X303" s="118">
        <f t="shared" si="113"/>
        <v>5</v>
      </c>
      <c r="Y303" s="118">
        <f t="shared" si="114"/>
        <v>5</v>
      </c>
      <c r="Z303" s="118">
        <f t="shared" si="115"/>
        <v>5</v>
      </c>
      <c r="AA303" s="119">
        <f t="shared" si="116"/>
        <v>5</v>
      </c>
      <c r="AB303" s="172">
        <f t="shared" si="117"/>
        <v>0.95464673548049217</v>
      </c>
      <c r="AC303" s="118">
        <f t="shared" si="118"/>
        <v>5</v>
      </c>
      <c r="AD303" s="172">
        <f t="shared" si="119"/>
        <v>0.86116612308171858</v>
      </c>
      <c r="AE303" s="118">
        <f t="shared" si="120"/>
        <v>5</v>
      </c>
      <c r="AF303" s="118">
        <f t="shared" si="121"/>
        <v>5</v>
      </c>
      <c r="AG303" s="118">
        <f t="shared" si="122"/>
        <v>5</v>
      </c>
      <c r="AH303" s="118">
        <f t="shared" si="123"/>
        <v>5</v>
      </c>
      <c r="AI303" s="118">
        <f t="shared" si="124"/>
        <v>5</v>
      </c>
      <c r="AJ303" s="173">
        <f t="shared" si="125"/>
        <v>3.25</v>
      </c>
      <c r="AK303" s="173">
        <f t="shared" si="126"/>
        <v>3.5</v>
      </c>
      <c r="AL303" s="173">
        <f t="shared" si="127"/>
        <v>3.65</v>
      </c>
      <c r="AM303" s="127">
        <f t="shared" si="128"/>
        <v>5</v>
      </c>
      <c r="AN303" s="173">
        <f t="shared" si="129"/>
        <v>3.6599999999999997</v>
      </c>
      <c r="AO303" s="173">
        <f t="shared" si="130"/>
        <v>3.8000000000000003</v>
      </c>
      <c r="AP303" s="174">
        <f t="shared" si="131"/>
        <v>3.9499999999999997</v>
      </c>
      <c r="AQ303" s="173">
        <f t="shared" si="132"/>
        <v>4.0999999999999996</v>
      </c>
      <c r="AR303" s="173">
        <f t="shared" si="133"/>
        <v>4.2</v>
      </c>
      <c r="AS303" s="173">
        <f t="shared" si="134"/>
        <v>4.3</v>
      </c>
      <c r="AT303" s="93" t="e">
        <f t="shared" si="135"/>
        <v>#REF!</v>
      </c>
    </row>
    <row r="304" spans="1:46" ht="14.25" hidden="1" customHeight="1">
      <c r="A304" s="84"/>
      <c r="B304" s="127">
        <f t="shared" si="136"/>
        <v>6.9999999999999361</v>
      </c>
      <c r="C304" s="212">
        <f t="shared" si="137"/>
        <v>236.1392858608088</v>
      </c>
      <c r="D304" s="212">
        <f t="shared" si="138"/>
        <v>354.16588886485488</v>
      </c>
      <c r="E304" s="212">
        <f t="shared" si="139"/>
        <v>289.75028214227507</v>
      </c>
      <c r="F304" s="127">
        <f t="shared" si="99"/>
        <v>2</v>
      </c>
      <c r="G304" s="127">
        <f t="shared" si="100"/>
        <v>2</v>
      </c>
      <c r="H304" s="127">
        <f t="shared" si="101"/>
        <v>3</v>
      </c>
      <c r="I304" s="127">
        <f t="shared" si="102"/>
        <v>3</v>
      </c>
      <c r="J304" s="127">
        <f t="shared" si="103"/>
        <v>3</v>
      </c>
      <c r="K304" s="127">
        <f t="shared" si="104"/>
        <v>2</v>
      </c>
      <c r="L304" s="212">
        <f t="shared" si="105"/>
        <v>2</v>
      </c>
      <c r="M304" s="212">
        <f t="shared" si="106"/>
        <v>1</v>
      </c>
      <c r="N304" s="127">
        <f t="shared" si="140"/>
        <v>4.0331321783631848</v>
      </c>
      <c r="O304" s="127">
        <f t="shared" si="107"/>
        <v>6.3017690286924752</v>
      </c>
      <c r="P304" s="127">
        <f t="shared" si="141"/>
        <v>2.6890815358684836</v>
      </c>
      <c r="Q304" s="127">
        <f t="shared" si="108"/>
        <v>4.2016898997945047</v>
      </c>
      <c r="R304" s="212">
        <f t="shared" si="142"/>
        <v>3.2869025884616265</v>
      </c>
      <c r="S304" s="212">
        <f t="shared" si="143"/>
        <v>5.1357852944712912</v>
      </c>
      <c r="T304" s="146">
        <f t="shared" si="109"/>
        <v>0.96907483532266525</v>
      </c>
      <c r="U304" s="118">
        <f t="shared" si="110"/>
        <v>5</v>
      </c>
      <c r="V304" s="172">
        <f t="shared" si="111"/>
        <v>0.94784588901914879</v>
      </c>
      <c r="W304" s="118">
        <f t="shared" si="112"/>
        <v>5</v>
      </c>
      <c r="X304" s="118">
        <f t="shared" si="113"/>
        <v>5</v>
      </c>
      <c r="Y304" s="118">
        <f t="shared" si="114"/>
        <v>5</v>
      </c>
      <c r="Z304" s="118">
        <f t="shared" si="115"/>
        <v>5</v>
      </c>
      <c r="AA304" s="119">
        <f t="shared" si="116"/>
        <v>5</v>
      </c>
      <c r="AB304" s="172">
        <f t="shared" si="117"/>
        <v>0.95456263424663279</v>
      </c>
      <c r="AC304" s="118">
        <f t="shared" si="118"/>
        <v>5</v>
      </c>
      <c r="AD304" s="172">
        <f t="shared" si="119"/>
        <v>0.86091986457170799</v>
      </c>
      <c r="AE304" s="118">
        <f t="shared" si="120"/>
        <v>5</v>
      </c>
      <c r="AF304" s="118">
        <f t="shared" si="121"/>
        <v>5</v>
      </c>
      <c r="AG304" s="118">
        <f t="shared" si="122"/>
        <v>5</v>
      </c>
      <c r="AH304" s="118">
        <f t="shared" si="123"/>
        <v>5</v>
      </c>
      <c r="AI304" s="118">
        <f t="shared" si="124"/>
        <v>5</v>
      </c>
      <c r="AJ304" s="173">
        <f t="shared" si="125"/>
        <v>3.25</v>
      </c>
      <c r="AK304" s="173">
        <f t="shared" si="126"/>
        <v>3.5</v>
      </c>
      <c r="AL304" s="173">
        <f t="shared" si="127"/>
        <v>3.65</v>
      </c>
      <c r="AM304" s="127">
        <f t="shared" si="128"/>
        <v>5</v>
      </c>
      <c r="AN304" s="173">
        <f t="shared" si="129"/>
        <v>3.6599999999999997</v>
      </c>
      <c r="AO304" s="173">
        <f t="shared" si="130"/>
        <v>3.8000000000000003</v>
      </c>
      <c r="AP304" s="174">
        <f t="shared" si="131"/>
        <v>3.9499999999999997</v>
      </c>
      <c r="AQ304" s="173">
        <f t="shared" si="132"/>
        <v>4.0999999999999996</v>
      </c>
      <c r="AR304" s="173">
        <f t="shared" si="133"/>
        <v>4.2</v>
      </c>
      <c r="AS304" s="173">
        <f t="shared" si="134"/>
        <v>4.3</v>
      </c>
      <c r="AT304" s="93" t="e">
        <f t="shared" si="135"/>
        <v>#REF!</v>
      </c>
    </row>
    <row r="305" spans="1:46" ht="14.25" hidden="1" customHeight="1">
      <c r="A305" s="84"/>
      <c r="B305" s="127">
        <f t="shared" si="136"/>
        <v>7.0199999999999356</v>
      </c>
      <c r="C305" s="212">
        <f t="shared" si="137"/>
        <v>236.50527009682472</v>
      </c>
      <c r="D305" s="212">
        <f t="shared" si="138"/>
        <v>354.47139963553565</v>
      </c>
      <c r="E305" s="212">
        <f t="shared" si="139"/>
        <v>290.25951181273894</v>
      </c>
      <c r="F305" s="127">
        <f t="shared" si="99"/>
        <v>2</v>
      </c>
      <c r="G305" s="127">
        <f t="shared" si="100"/>
        <v>2</v>
      </c>
      <c r="H305" s="127">
        <f t="shared" si="101"/>
        <v>2</v>
      </c>
      <c r="I305" s="127">
        <f t="shared" si="102"/>
        <v>2</v>
      </c>
      <c r="J305" s="127">
        <f t="shared" si="103"/>
        <v>2</v>
      </c>
      <c r="K305" s="127">
        <f t="shared" si="104"/>
        <v>1</v>
      </c>
      <c r="L305" s="212">
        <f t="shared" si="105"/>
        <v>2</v>
      </c>
      <c r="M305" s="212">
        <f t="shared" si="106"/>
        <v>1</v>
      </c>
      <c r="N305" s="127">
        <f t="shared" si="140"/>
        <v>4.0555725971980428</v>
      </c>
      <c r="O305" s="127">
        <f t="shared" si="107"/>
        <v>6.3368321831219401</v>
      </c>
      <c r="P305" s="127">
        <f t="shared" si="141"/>
        <v>2.7059003730168589</v>
      </c>
      <c r="Q305" s="127">
        <f t="shared" si="108"/>
        <v>4.2279693328388408</v>
      </c>
      <c r="R305" s="212">
        <f t="shared" si="142"/>
        <v>3.3045059798640097</v>
      </c>
      <c r="S305" s="212">
        <f t="shared" si="143"/>
        <v>5.1632905935375142</v>
      </c>
      <c r="T305" s="146">
        <f t="shared" si="109"/>
        <v>0.95424456578658479</v>
      </c>
      <c r="U305" s="118">
        <f t="shared" si="110"/>
        <v>5</v>
      </c>
      <c r="V305" s="172">
        <f t="shared" si="111"/>
        <v>0.92362983502233831</v>
      </c>
      <c r="W305" s="118">
        <f t="shared" si="112"/>
        <v>5</v>
      </c>
      <c r="X305" s="118">
        <f t="shared" si="113"/>
        <v>5</v>
      </c>
      <c r="Y305" s="118">
        <f t="shared" si="114"/>
        <v>5</v>
      </c>
      <c r="Z305" s="118">
        <f t="shared" si="115"/>
        <v>5</v>
      </c>
      <c r="AA305" s="119">
        <f t="shared" si="116"/>
        <v>5</v>
      </c>
      <c r="AB305" s="172">
        <f t="shared" si="117"/>
        <v>0.95447914401266176</v>
      </c>
      <c r="AC305" s="118">
        <f t="shared" si="118"/>
        <v>5</v>
      </c>
      <c r="AD305" s="172">
        <f t="shared" si="119"/>
        <v>0.86067543432988536</v>
      </c>
      <c r="AE305" s="118">
        <f t="shared" si="120"/>
        <v>5</v>
      </c>
      <c r="AF305" s="118">
        <f t="shared" si="121"/>
        <v>5</v>
      </c>
      <c r="AG305" s="118">
        <f t="shared" si="122"/>
        <v>5</v>
      </c>
      <c r="AH305" s="118">
        <f t="shared" si="123"/>
        <v>5</v>
      </c>
      <c r="AI305" s="118">
        <f t="shared" si="124"/>
        <v>5</v>
      </c>
      <c r="AJ305" s="173">
        <f t="shared" si="125"/>
        <v>3.25</v>
      </c>
      <c r="AK305" s="173">
        <f t="shared" si="126"/>
        <v>3.5</v>
      </c>
      <c r="AL305" s="173">
        <f t="shared" si="127"/>
        <v>3.65</v>
      </c>
      <c r="AM305" s="127">
        <f t="shared" si="128"/>
        <v>5</v>
      </c>
      <c r="AN305" s="173">
        <f t="shared" si="129"/>
        <v>3.6599999999999997</v>
      </c>
      <c r="AO305" s="173">
        <f t="shared" si="130"/>
        <v>3.8000000000000003</v>
      </c>
      <c r="AP305" s="174">
        <f t="shared" si="131"/>
        <v>3.9499999999999997</v>
      </c>
      <c r="AQ305" s="173">
        <f t="shared" si="132"/>
        <v>4.0999999999999996</v>
      </c>
      <c r="AR305" s="173">
        <f t="shared" si="133"/>
        <v>4.2</v>
      </c>
      <c r="AS305" s="173">
        <f t="shared" si="134"/>
        <v>4.3</v>
      </c>
      <c r="AT305" s="93" t="e">
        <f t="shared" si="135"/>
        <v>#REF!</v>
      </c>
    </row>
    <row r="306" spans="1:46" ht="14.25" hidden="1" customHeight="1">
      <c r="A306" s="84"/>
      <c r="B306" s="127">
        <f t="shared" si="136"/>
        <v>7.0399999999999352</v>
      </c>
      <c r="C306" s="212">
        <f t="shared" si="137"/>
        <v>236.86845995821403</v>
      </c>
      <c r="D306" s="212">
        <f t="shared" si="138"/>
        <v>354.7746388053348</v>
      </c>
      <c r="E306" s="212">
        <f t="shared" si="139"/>
        <v>290.76497749592198</v>
      </c>
      <c r="F306" s="127">
        <f t="shared" si="99"/>
        <v>2</v>
      </c>
      <c r="G306" s="127">
        <f t="shared" si="100"/>
        <v>2</v>
      </c>
      <c r="H306" s="127">
        <f t="shared" si="101"/>
        <v>2</v>
      </c>
      <c r="I306" s="127">
        <f t="shared" si="102"/>
        <v>2</v>
      </c>
      <c r="J306" s="127">
        <f t="shared" si="103"/>
        <v>2</v>
      </c>
      <c r="K306" s="127">
        <f t="shared" si="104"/>
        <v>1</v>
      </c>
      <c r="L306" s="212">
        <f t="shared" si="105"/>
        <v>2</v>
      </c>
      <c r="M306" s="212">
        <f t="shared" si="106"/>
        <v>1</v>
      </c>
      <c r="N306" s="127">
        <f t="shared" si="140"/>
        <v>4.0778290663073724</v>
      </c>
      <c r="O306" s="127">
        <f t="shared" si="107"/>
        <v>6.3716079161052681</v>
      </c>
      <c r="P306" s="127">
        <f t="shared" si="141"/>
        <v>2.7225990396654716</v>
      </c>
      <c r="Q306" s="127">
        <f t="shared" si="108"/>
        <v>4.2540609994772982</v>
      </c>
      <c r="R306" s="212">
        <f t="shared" si="142"/>
        <v>3.3219581643824903</v>
      </c>
      <c r="S306" s="212">
        <f t="shared" si="143"/>
        <v>5.1905596318476395</v>
      </c>
      <c r="T306" s="146">
        <f t="shared" si="109"/>
        <v>0.95417108120570482</v>
      </c>
      <c r="U306" s="118">
        <f t="shared" si="110"/>
        <v>5</v>
      </c>
      <c r="V306" s="172">
        <f t="shared" si="111"/>
        <v>0.92350358565507329</v>
      </c>
      <c r="W306" s="118">
        <f t="shared" si="112"/>
        <v>5</v>
      </c>
      <c r="X306" s="118">
        <f t="shared" si="113"/>
        <v>5</v>
      </c>
      <c r="Y306" s="118">
        <f t="shared" si="114"/>
        <v>5</v>
      </c>
      <c r="Z306" s="118">
        <f t="shared" si="115"/>
        <v>5</v>
      </c>
      <c r="AA306" s="119">
        <f t="shared" si="116"/>
        <v>5</v>
      </c>
      <c r="AB306" s="172">
        <f t="shared" si="117"/>
        <v>0.95439625771053271</v>
      </c>
      <c r="AC306" s="118">
        <f t="shared" si="118"/>
        <v>5</v>
      </c>
      <c r="AD306" s="172">
        <f t="shared" si="119"/>
        <v>0.86043281080195744</v>
      </c>
      <c r="AE306" s="118">
        <f t="shared" si="120"/>
        <v>5</v>
      </c>
      <c r="AF306" s="118">
        <f t="shared" si="121"/>
        <v>5</v>
      </c>
      <c r="AG306" s="118">
        <f t="shared" si="122"/>
        <v>5</v>
      </c>
      <c r="AH306" s="118">
        <f t="shared" si="123"/>
        <v>5</v>
      </c>
      <c r="AI306" s="118">
        <f t="shared" si="124"/>
        <v>5</v>
      </c>
      <c r="AJ306" s="173">
        <f t="shared" si="125"/>
        <v>3.25</v>
      </c>
      <c r="AK306" s="173">
        <f t="shared" si="126"/>
        <v>3.5</v>
      </c>
      <c r="AL306" s="173">
        <f t="shared" si="127"/>
        <v>3.65</v>
      </c>
      <c r="AM306" s="127">
        <f t="shared" si="128"/>
        <v>5</v>
      </c>
      <c r="AN306" s="173">
        <f t="shared" si="129"/>
        <v>3.6599999999999997</v>
      </c>
      <c r="AO306" s="173">
        <f t="shared" si="130"/>
        <v>3.8000000000000003</v>
      </c>
      <c r="AP306" s="174">
        <f t="shared" si="131"/>
        <v>3.9499999999999997</v>
      </c>
      <c r="AQ306" s="173">
        <f t="shared" si="132"/>
        <v>4.0999999999999996</v>
      </c>
      <c r="AR306" s="173">
        <f t="shared" si="133"/>
        <v>4.2</v>
      </c>
      <c r="AS306" s="173">
        <f t="shared" si="134"/>
        <v>4.3</v>
      </c>
      <c r="AT306" s="93" t="e">
        <f t="shared" si="135"/>
        <v>#REF!</v>
      </c>
    </row>
    <row r="307" spans="1:46" ht="14.25" hidden="1" customHeight="1">
      <c r="A307" s="84"/>
      <c r="B307" s="127">
        <f t="shared" si="136"/>
        <v>7.0599999999999348</v>
      </c>
      <c r="C307" s="212">
        <f t="shared" si="137"/>
        <v>237.22888720335456</v>
      </c>
      <c r="D307" s="212">
        <f t="shared" si="138"/>
        <v>355.07562893548436</v>
      </c>
      <c r="E307" s="212">
        <f t="shared" si="139"/>
        <v>291.26672333166727</v>
      </c>
      <c r="F307" s="127">
        <f t="shared" si="99"/>
        <v>2</v>
      </c>
      <c r="G307" s="127">
        <f t="shared" si="100"/>
        <v>2</v>
      </c>
      <c r="H307" s="127">
        <f t="shared" si="101"/>
        <v>2</v>
      </c>
      <c r="I307" s="127">
        <f t="shared" si="102"/>
        <v>2</v>
      </c>
      <c r="J307" s="127">
        <f t="shared" si="103"/>
        <v>2</v>
      </c>
      <c r="K307" s="127">
        <f t="shared" si="104"/>
        <v>1</v>
      </c>
      <c r="L307" s="212">
        <f t="shared" si="105"/>
        <v>2</v>
      </c>
      <c r="M307" s="212">
        <f t="shared" si="106"/>
        <v>1</v>
      </c>
      <c r="N307" s="127">
        <f t="shared" si="140"/>
        <v>4.0999040489175087</v>
      </c>
      <c r="O307" s="127">
        <f t="shared" si="107"/>
        <v>6.4061000764336073</v>
      </c>
      <c r="P307" s="127">
        <f t="shared" si="141"/>
        <v>2.739178912619622</v>
      </c>
      <c r="Q307" s="127">
        <f t="shared" si="108"/>
        <v>4.2799670509681578</v>
      </c>
      <c r="R307" s="212">
        <f t="shared" si="142"/>
        <v>3.3392612243510729</v>
      </c>
      <c r="S307" s="212">
        <f t="shared" si="143"/>
        <v>5.2175956630485505</v>
      </c>
      <c r="T307" s="146">
        <f t="shared" si="109"/>
        <v>0.95409814537722415</v>
      </c>
      <c r="U307" s="118">
        <f t="shared" si="110"/>
        <v>5</v>
      </c>
      <c r="V307" s="172">
        <f t="shared" si="111"/>
        <v>0.92337826732561223</v>
      </c>
      <c r="W307" s="118">
        <f t="shared" si="112"/>
        <v>5</v>
      </c>
      <c r="X307" s="118">
        <f t="shared" si="113"/>
        <v>5</v>
      </c>
      <c r="Y307" s="118">
        <f t="shared" si="114"/>
        <v>5</v>
      </c>
      <c r="Z307" s="118">
        <f t="shared" si="115"/>
        <v>5</v>
      </c>
      <c r="AA307" s="119">
        <f t="shared" si="116"/>
        <v>5</v>
      </c>
      <c r="AB307" s="172">
        <f t="shared" si="117"/>
        <v>0.95431396839092975</v>
      </c>
      <c r="AC307" s="118">
        <f t="shared" si="118"/>
        <v>5</v>
      </c>
      <c r="AD307" s="172">
        <f t="shared" si="119"/>
        <v>0.86019197280079973</v>
      </c>
      <c r="AE307" s="118">
        <f t="shared" si="120"/>
        <v>5</v>
      </c>
      <c r="AF307" s="118">
        <f t="shared" si="121"/>
        <v>5</v>
      </c>
      <c r="AG307" s="118">
        <f t="shared" si="122"/>
        <v>5</v>
      </c>
      <c r="AH307" s="118">
        <f t="shared" si="123"/>
        <v>5</v>
      </c>
      <c r="AI307" s="118">
        <f t="shared" si="124"/>
        <v>5</v>
      </c>
      <c r="AJ307" s="173">
        <f t="shared" si="125"/>
        <v>3.25</v>
      </c>
      <c r="AK307" s="173">
        <f t="shared" si="126"/>
        <v>3.5</v>
      </c>
      <c r="AL307" s="173">
        <f t="shared" si="127"/>
        <v>3.65</v>
      </c>
      <c r="AM307" s="127">
        <f t="shared" si="128"/>
        <v>5</v>
      </c>
      <c r="AN307" s="173">
        <f t="shared" si="129"/>
        <v>3.6599999999999997</v>
      </c>
      <c r="AO307" s="173">
        <f t="shared" si="130"/>
        <v>3.8000000000000003</v>
      </c>
      <c r="AP307" s="174">
        <f t="shared" si="131"/>
        <v>3.9499999999999997</v>
      </c>
      <c r="AQ307" s="173">
        <f t="shared" si="132"/>
        <v>4.0999999999999996</v>
      </c>
      <c r="AR307" s="173">
        <f t="shared" si="133"/>
        <v>4.2</v>
      </c>
      <c r="AS307" s="173">
        <f t="shared" si="134"/>
        <v>4.3</v>
      </c>
      <c r="AT307" s="93" t="e">
        <f t="shared" si="135"/>
        <v>#REF!</v>
      </c>
    </row>
    <row r="308" spans="1:46" ht="14.25" hidden="1" customHeight="1">
      <c r="A308" s="84"/>
      <c r="B308" s="127">
        <f t="shared" si="136"/>
        <v>7.0799999999999343</v>
      </c>
      <c r="C308" s="212">
        <f t="shared" si="137"/>
        <v>237.58658307570019</v>
      </c>
      <c r="D308" s="212">
        <f t="shared" si="138"/>
        <v>355.37439228214129</v>
      </c>
      <c r="E308" s="212">
        <f t="shared" si="139"/>
        <v>291.76479271249701</v>
      </c>
      <c r="F308" s="127">
        <f t="shared" si="99"/>
        <v>2</v>
      </c>
      <c r="G308" s="127">
        <f t="shared" si="100"/>
        <v>2</v>
      </c>
      <c r="H308" s="127">
        <f t="shared" si="101"/>
        <v>2</v>
      </c>
      <c r="I308" s="127">
        <f t="shared" si="102"/>
        <v>2</v>
      </c>
      <c r="J308" s="127">
        <f t="shared" si="103"/>
        <v>2</v>
      </c>
      <c r="K308" s="127">
        <f t="shared" si="104"/>
        <v>1</v>
      </c>
      <c r="L308" s="212">
        <f t="shared" si="105"/>
        <v>2</v>
      </c>
      <c r="M308" s="212">
        <f t="shared" si="106"/>
        <v>1</v>
      </c>
      <c r="N308" s="127">
        <f t="shared" si="140"/>
        <v>4.1217999620914405</v>
      </c>
      <c r="O308" s="127">
        <f t="shared" si="107"/>
        <v>6.4403124407678742</v>
      </c>
      <c r="P308" s="127">
        <f t="shared" si="141"/>
        <v>2.7556413472172063</v>
      </c>
      <c r="Q308" s="127">
        <f t="shared" si="108"/>
        <v>4.3056896050268829</v>
      </c>
      <c r="R308" s="212">
        <f t="shared" si="142"/>
        <v>3.3564172017143821</v>
      </c>
      <c r="S308" s="212">
        <f t="shared" si="143"/>
        <v>5.2444018776787189</v>
      </c>
      <c r="T308" s="146">
        <f t="shared" si="109"/>
        <v>0.95402575220920893</v>
      </c>
      <c r="U308" s="118">
        <f t="shared" si="110"/>
        <v>5</v>
      </c>
      <c r="V308" s="172">
        <f t="shared" si="111"/>
        <v>0.92325386982771518</v>
      </c>
      <c r="W308" s="118">
        <f t="shared" si="112"/>
        <v>5</v>
      </c>
      <c r="X308" s="118">
        <f t="shared" si="113"/>
        <v>5</v>
      </c>
      <c r="Y308" s="118">
        <f t="shared" si="114"/>
        <v>5</v>
      </c>
      <c r="Z308" s="118">
        <f t="shared" si="115"/>
        <v>5</v>
      </c>
      <c r="AA308" s="119">
        <f t="shared" si="116"/>
        <v>5</v>
      </c>
      <c r="AB308" s="172">
        <f t="shared" si="117"/>
        <v>0.95423226922055759</v>
      </c>
      <c r="AC308" s="118">
        <f t="shared" si="118"/>
        <v>5</v>
      </c>
      <c r="AD308" s="172">
        <f t="shared" si="119"/>
        <v>0.85995289949800147</v>
      </c>
      <c r="AE308" s="118">
        <f t="shared" si="120"/>
        <v>5</v>
      </c>
      <c r="AF308" s="118">
        <f t="shared" si="121"/>
        <v>5</v>
      </c>
      <c r="AG308" s="118">
        <f t="shared" si="122"/>
        <v>5</v>
      </c>
      <c r="AH308" s="118">
        <f t="shared" si="123"/>
        <v>5</v>
      </c>
      <c r="AI308" s="118">
        <f t="shared" si="124"/>
        <v>5</v>
      </c>
      <c r="AJ308" s="173">
        <f t="shared" si="125"/>
        <v>3.25</v>
      </c>
      <c r="AK308" s="173">
        <f t="shared" si="126"/>
        <v>3.5</v>
      </c>
      <c r="AL308" s="173">
        <f t="shared" si="127"/>
        <v>3.65</v>
      </c>
      <c r="AM308" s="127">
        <f t="shared" si="128"/>
        <v>5</v>
      </c>
      <c r="AN308" s="173">
        <f t="shared" si="129"/>
        <v>3.6599999999999997</v>
      </c>
      <c r="AO308" s="173">
        <f t="shared" si="130"/>
        <v>3.8000000000000003</v>
      </c>
      <c r="AP308" s="174">
        <f t="shared" si="131"/>
        <v>3.9499999999999997</v>
      </c>
      <c r="AQ308" s="173">
        <f t="shared" si="132"/>
        <v>4.0999999999999996</v>
      </c>
      <c r="AR308" s="173">
        <f t="shared" si="133"/>
        <v>4.2</v>
      </c>
      <c r="AS308" s="173">
        <f t="shared" si="134"/>
        <v>4.3</v>
      </c>
      <c r="AT308" s="93" t="e">
        <f t="shared" si="135"/>
        <v>#REF!</v>
      </c>
    </row>
    <row r="309" spans="1:46" ht="14.25" hidden="1" customHeight="1">
      <c r="A309" s="84"/>
      <c r="B309" s="127">
        <f t="shared" si="136"/>
        <v>7.0999999999999339</v>
      </c>
      <c r="C309" s="212">
        <f t="shared" si="137"/>
        <v>237.94157831496554</v>
      </c>
      <c r="D309" s="212">
        <f t="shared" si="138"/>
        <v>355.67095080168667</v>
      </c>
      <c r="E309" s="212">
        <f t="shared" si="139"/>
        <v>292.25922830070522</v>
      </c>
      <c r="F309" s="127">
        <f t="shared" si="99"/>
        <v>2</v>
      </c>
      <c r="G309" s="127">
        <f t="shared" si="100"/>
        <v>2</v>
      </c>
      <c r="H309" s="127">
        <f t="shared" si="101"/>
        <v>2</v>
      </c>
      <c r="I309" s="127">
        <f t="shared" si="102"/>
        <v>2</v>
      </c>
      <c r="J309" s="127">
        <f t="shared" si="103"/>
        <v>2</v>
      </c>
      <c r="K309" s="127">
        <f t="shared" si="104"/>
        <v>1</v>
      </c>
      <c r="L309" s="212">
        <f t="shared" si="105"/>
        <v>2</v>
      </c>
      <c r="M309" s="212">
        <f t="shared" si="106"/>
        <v>1</v>
      </c>
      <c r="N309" s="127">
        <f t="shared" si="140"/>
        <v>4.143519177857427</v>
      </c>
      <c r="O309" s="127">
        <f t="shared" si="107"/>
        <v>6.4742487154022292</v>
      </c>
      <c r="P309" s="127">
        <f t="shared" si="141"/>
        <v>2.7719876777551251</v>
      </c>
      <c r="Q309" s="127">
        <f t="shared" si="108"/>
        <v>4.3312307464923814</v>
      </c>
      <c r="R309" s="212">
        <f t="shared" si="142"/>
        <v>3.3734280990549848</v>
      </c>
      <c r="S309" s="212">
        <f t="shared" si="143"/>
        <v>5.2709814047734129</v>
      </c>
      <c r="T309" s="146">
        <f t="shared" si="109"/>
        <v>0.95395389570652511</v>
      </c>
      <c r="U309" s="118">
        <f t="shared" si="110"/>
        <v>5</v>
      </c>
      <c r="V309" s="172">
        <f t="shared" si="111"/>
        <v>0.92313038311573792</v>
      </c>
      <c r="W309" s="118">
        <f t="shared" si="112"/>
        <v>5</v>
      </c>
      <c r="X309" s="118">
        <f t="shared" si="113"/>
        <v>5</v>
      </c>
      <c r="Y309" s="118">
        <f t="shared" si="114"/>
        <v>5</v>
      </c>
      <c r="Z309" s="118">
        <f t="shared" si="115"/>
        <v>5</v>
      </c>
      <c r="AA309" s="119">
        <f t="shared" si="116"/>
        <v>5</v>
      </c>
      <c r="AB309" s="172">
        <f t="shared" si="117"/>
        <v>0.95415115347951085</v>
      </c>
      <c r="AC309" s="118">
        <f t="shared" si="118"/>
        <v>5</v>
      </c>
      <c r="AD309" s="172">
        <f t="shared" si="119"/>
        <v>0.85971557041566149</v>
      </c>
      <c r="AE309" s="118">
        <f t="shared" si="120"/>
        <v>5</v>
      </c>
      <c r="AF309" s="118">
        <f t="shared" si="121"/>
        <v>5</v>
      </c>
      <c r="AG309" s="118">
        <f t="shared" si="122"/>
        <v>5</v>
      </c>
      <c r="AH309" s="118">
        <f t="shared" si="123"/>
        <v>5</v>
      </c>
      <c r="AI309" s="118">
        <f t="shared" si="124"/>
        <v>5</v>
      </c>
      <c r="AJ309" s="173">
        <f t="shared" si="125"/>
        <v>3.25</v>
      </c>
      <c r="AK309" s="173">
        <f t="shared" si="126"/>
        <v>3.5</v>
      </c>
      <c r="AL309" s="173">
        <f t="shared" si="127"/>
        <v>3.65</v>
      </c>
      <c r="AM309" s="127">
        <f t="shared" si="128"/>
        <v>5</v>
      </c>
      <c r="AN309" s="173">
        <f t="shared" si="129"/>
        <v>3.6599999999999997</v>
      </c>
      <c r="AO309" s="173">
        <f t="shared" si="130"/>
        <v>3.8000000000000003</v>
      </c>
      <c r="AP309" s="174">
        <f t="shared" si="131"/>
        <v>3.9499999999999997</v>
      </c>
      <c r="AQ309" s="173">
        <f t="shared" si="132"/>
        <v>4.0999999999999996</v>
      </c>
      <c r="AR309" s="173">
        <f t="shared" si="133"/>
        <v>4.2</v>
      </c>
      <c r="AS309" s="173">
        <f t="shared" si="134"/>
        <v>4.3</v>
      </c>
      <c r="AT309" s="93" t="e">
        <f t="shared" si="135"/>
        <v>#REF!</v>
      </c>
    </row>
    <row r="310" spans="1:46" ht="14.25" hidden="1" customHeight="1">
      <c r="A310" s="84"/>
      <c r="B310" s="127">
        <f t="shared" si="136"/>
        <v>7.1199999999999335</v>
      </c>
      <c r="C310" s="212">
        <f t="shared" si="137"/>
        <v>238.29390316800024</v>
      </c>
      <c r="D310" s="212">
        <f t="shared" si="138"/>
        <v>355.96532615591116</v>
      </c>
      <c r="E310" s="212">
        <f t="shared" si="139"/>
        <v>292.75007204494949</v>
      </c>
      <c r="F310" s="127">
        <f t="shared" si="99"/>
        <v>2</v>
      </c>
      <c r="G310" s="127">
        <f t="shared" si="100"/>
        <v>2</v>
      </c>
      <c r="H310" s="127">
        <f t="shared" si="101"/>
        <v>2</v>
      </c>
      <c r="I310" s="127">
        <f t="shared" si="102"/>
        <v>2</v>
      </c>
      <c r="J310" s="127">
        <f t="shared" si="103"/>
        <v>2</v>
      </c>
      <c r="K310" s="127">
        <f t="shared" si="104"/>
        <v>1</v>
      </c>
      <c r="L310" s="212">
        <f t="shared" si="105"/>
        <v>2</v>
      </c>
      <c r="M310" s="212">
        <f t="shared" si="106"/>
        <v>1</v>
      </c>
      <c r="N310" s="127">
        <f t="shared" si="140"/>
        <v>4.1650640243033266</v>
      </c>
      <c r="O310" s="127">
        <f t="shared" si="107"/>
        <v>6.5079125379739464</v>
      </c>
      <c r="P310" s="127">
        <f t="shared" si="141"/>
        <v>2.7882192179053522</v>
      </c>
      <c r="Q310" s="127">
        <f t="shared" si="108"/>
        <v>4.3565925279771127</v>
      </c>
      <c r="R310" s="212">
        <f t="shared" si="142"/>
        <v>3.3902958805880883</v>
      </c>
      <c r="S310" s="212">
        <f t="shared" si="143"/>
        <v>5.2973373134188861</v>
      </c>
      <c r="T310" s="146">
        <f t="shared" si="109"/>
        <v>0.95388256996876941</v>
      </c>
      <c r="U310" s="118">
        <f t="shared" si="110"/>
        <v>5</v>
      </c>
      <c r="V310" s="172">
        <f t="shared" si="111"/>
        <v>0.92300779730122184</v>
      </c>
      <c r="W310" s="118">
        <f t="shared" si="112"/>
        <v>5</v>
      </c>
      <c r="X310" s="118">
        <f t="shared" si="113"/>
        <v>5</v>
      </c>
      <c r="Y310" s="118">
        <f t="shared" si="114"/>
        <v>5</v>
      </c>
      <c r="Z310" s="118">
        <f t="shared" si="115"/>
        <v>5</v>
      </c>
      <c r="AA310" s="119">
        <f t="shared" si="116"/>
        <v>5</v>
      </c>
      <c r="AB310" s="172">
        <f t="shared" si="117"/>
        <v>0.95407061455872033</v>
      </c>
      <c r="AC310" s="118">
        <f t="shared" si="118"/>
        <v>5</v>
      </c>
      <c r="AD310" s="172">
        <f t="shared" si="119"/>
        <v>0.8594799654184242</v>
      </c>
      <c r="AE310" s="118">
        <f t="shared" si="120"/>
        <v>5</v>
      </c>
      <c r="AF310" s="118">
        <f t="shared" si="121"/>
        <v>5</v>
      </c>
      <c r="AG310" s="118">
        <f t="shared" si="122"/>
        <v>5</v>
      </c>
      <c r="AH310" s="118">
        <f t="shared" si="123"/>
        <v>5</v>
      </c>
      <c r="AI310" s="118">
        <f t="shared" si="124"/>
        <v>5</v>
      </c>
      <c r="AJ310" s="173">
        <f t="shared" si="125"/>
        <v>3.25</v>
      </c>
      <c r="AK310" s="173">
        <f t="shared" si="126"/>
        <v>3.5</v>
      </c>
      <c r="AL310" s="173">
        <f t="shared" si="127"/>
        <v>3.65</v>
      </c>
      <c r="AM310" s="127">
        <f t="shared" si="128"/>
        <v>5</v>
      </c>
      <c r="AN310" s="173">
        <f t="shared" si="129"/>
        <v>3.6599999999999997</v>
      </c>
      <c r="AO310" s="173">
        <f t="shared" si="130"/>
        <v>3.8000000000000003</v>
      </c>
      <c r="AP310" s="174">
        <f t="shared" si="131"/>
        <v>3.9499999999999997</v>
      </c>
      <c r="AQ310" s="173">
        <f t="shared" si="132"/>
        <v>4.0999999999999996</v>
      </c>
      <c r="AR310" s="173">
        <f t="shared" si="133"/>
        <v>4.2</v>
      </c>
      <c r="AS310" s="173">
        <f t="shared" si="134"/>
        <v>4.3</v>
      </c>
      <c r="AT310" s="93" t="e">
        <f t="shared" si="135"/>
        <v>#REF!</v>
      </c>
    </row>
    <row r="311" spans="1:46" ht="14.25" hidden="1" customHeight="1">
      <c r="A311" s="84"/>
      <c r="B311" s="127">
        <f t="shared" si="136"/>
        <v>7.1399999999999331</v>
      </c>
      <c r="C311" s="212">
        <f t="shared" si="137"/>
        <v>238.64358739936316</v>
      </c>
      <c r="D311" s="212">
        <f t="shared" si="138"/>
        <v>356.25753971709065</v>
      </c>
      <c r="E311" s="212">
        <f t="shared" si="139"/>
        <v>293.23736519635753</v>
      </c>
      <c r="F311" s="127">
        <f t="shared" si="99"/>
        <v>2</v>
      </c>
      <c r="G311" s="127">
        <f t="shared" si="100"/>
        <v>2</v>
      </c>
      <c r="H311" s="127">
        <f t="shared" si="101"/>
        <v>2</v>
      </c>
      <c r="I311" s="127">
        <f t="shared" si="102"/>
        <v>2</v>
      </c>
      <c r="J311" s="127">
        <f t="shared" si="103"/>
        <v>2</v>
      </c>
      <c r="K311" s="127">
        <f t="shared" si="104"/>
        <v>1</v>
      </c>
      <c r="L311" s="212">
        <f t="shared" si="105"/>
        <v>2</v>
      </c>
      <c r="M311" s="212">
        <f t="shared" si="106"/>
        <v>1</v>
      </c>
      <c r="N311" s="127">
        <f t="shared" si="140"/>
        <v>4.1864367866378478</v>
      </c>
      <c r="O311" s="127">
        <f t="shared" si="107"/>
        <v>6.5413074791216372</v>
      </c>
      <c r="P311" s="127">
        <f t="shared" si="141"/>
        <v>2.804337261120962</v>
      </c>
      <c r="Q311" s="127">
        <f t="shared" si="108"/>
        <v>4.3817769705015026</v>
      </c>
      <c r="R311" s="212">
        <f t="shared" si="142"/>
        <v>3.4070224731248824</v>
      </c>
      <c r="S311" s="212">
        <f t="shared" si="143"/>
        <v>5.3234726142576276</v>
      </c>
      <c r="T311" s="146">
        <f t="shared" si="109"/>
        <v>0.95381176918825716</v>
      </c>
      <c r="U311" s="118">
        <f t="shared" si="110"/>
        <v>5</v>
      </c>
      <c r="V311" s="172">
        <f t="shared" si="111"/>
        <v>0.9228861026495756</v>
      </c>
      <c r="W311" s="118">
        <f t="shared" si="112"/>
        <v>5</v>
      </c>
      <c r="X311" s="118">
        <f t="shared" si="113"/>
        <v>5</v>
      </c>
      <c r="Y311" s="118">
        <f t="shared" si="114"/>
        <v>5</v>
      </c>
      <c r="Z311" s="118">
        <f t="shared" si="115"/>
        <v>5</v>
      </c>
      <c r="AA311" s="119">
        <f t="shared" si="116"/>
        <v>5</v>
      </c>
      <c r="AB311" s="172">
        <f t="shared" si="117"/>
        <v>0.95399064595747385</v>
      </c>
      <c r="AC311" s="118">
        <f t="shared" si="118"/>
        <v>5</v>
      </c>
      <c r="AD311" s="172">
        <f t="shared" si="119"/>
        <v>0.85924606470574838</v>
      </c>
      <c r="AE311" s="118">
        <f t="shared" si="120"/>
        <v>5</v>
      </c>
      <c r="AF311" s="118">
        <f t="shared" si="121"/>
        <v>5</v>
      </c>
      <c r="AG311" s="118">
        <f t="shared" si="122"/>
        <v>5</v>
      </c>
      <c r="AH311" s="118">
        <f t="shared" si="123"/>
        <v>5</v>
      </c>
      <c r="AI311" s="118">
        <f t="shared" si="124"/>
        <v>5</v>
      </c>
      <c r="AJ311" s="173">
        <f t="shared" si="125"/>
        <v>3.25</v>
      </c>
      <c r="AK311" s="173">
        <f t="shared" si="126"/>
        <v>3.5</v>
      </c>
      <c r="AL311" s="173">
        <f t="shared" si="127"/>
        <v>3.65</v>
      </c>
      <c r="AM311" s="127">
        <f t="shared" si="128"/>
        <v>5</v>
      </c>
      <c r="AN311" s="173">
        <f t="shared" si="129"/>
        <v>3.6599999999999997</v>
      </c>
      <c r="AO311" s="173">
        <f t="shared" si="130"/>
        <v>3.8000000000000003</v>
      </c>
      <c r="AP311" s="174">
        <f t="shared" si="131"/>
        <v>3.9499999999999997</v>
      </c>
      <c r="AQ311" s="173">
        <f t="shared" si="132"/>
        <v>4.0999999999999996</v>
      </c>
      <c r="AR311" s="173">
        <f t="shared" si="133"/>
        <v>4.2</v>
      </c>
      <c r="AS311" s="173">
        <f t="shared" si="134"/>
        <v>4.3</v>
      </c>
      <c r="AT311" s="93" t="e">
        <f t="shared" si="135"/>
        <v>#REF!</v>
      </c>
    </row>
    <row r="312" spans="1:46" ht="14.25" hidden="1" customHeight="1">
      <c r="A312" s="84"/>
      <c r="B312" s="127">
        <f t="shared" si="136"/>
        <v>7.1599999999999326</v>
      </c>
      <c r="C312" s="212">
        <f t="shared" si="137"/>
        <v>238.99066030160694</v>
      </c>
      <c r="D312" s="212">
        <f t="shared" si="138"/>
        <v>356.54761257295274</v>
      </c>
      <c r="E312" s="212">
        <f t="shared" si="139"/>
        <v>293.72114832416838</v>
      </c>
      <c r="F312" s="127">
        <f t="shared" si="99"/>
        <v>2</v>
      </c>
      <c r="G312" s="127">
        <f t="shared" si="100"/>
        <v>2</v>
      </c>
      <c r="H312" s="127">
        <f t="shared" si="101"/>
        <v>2</v>
      </c>
      <c r="I312" s="127">
        <f t="shared" si="102"/>
        <v>2</v>
      </c>
      <c r="J312" s="127">
        <f t="shared" si="103"/>
        <v>2</v>
      </c>
      <c r="K312" s="127">
        <f t="shared" si="104"/>
        <v>1</v>
      </c>
      <c r="L312" s="212">
        <f t="shared" si="105"/>
        <v>2</v>
      </c>
      <c r="M312" s="212">
        <f t="shared" si="106"/>
        <v>1</v>
      </c>
      <c r="N312" s="127">
        <f t="shared" si="140"/>
        <v>4.2076397082199604</v>
      </c>
      <c r="O312" s="127">
        <f t="shared" si="107"/>
        <v>6.5744370440936866</v>
      </c>
      <c r="P312" s="127">
        <f t="shared" si="141"/>
        <v>2.8203430810324028</v>
      </c>
      <c r="Q312" s="127">
        <f t="shared" si="108"/>
        <v>4.4067860641131285</v>
      </c>
      <c r="R312" s="212">
        <f t="shared" si="142"/>
        <v>3.4236097670056869</v>
      </c>
      <c r="S312" s="212">
        <f t="shared" si="143"/>
        <v>5.349390260946385</v>
      </c>
      <c r="T312" s="146">
        <f t="shared" si="109"/>
        <v>0.95374148764806421</v>
      </c>
      <c r="U312" s="118">
        <f t="shared" si="110"/>
        <v>5</v>
      </c>
      <c r="V312" s="172">
        <f t="shared" si="111"/>
        <v>0.92276528957684822</v>
      </c>
      <c r="W312" s="118">
        <f t="shared" si="112"/>
        <v>5</v>
      </c>
      <c r="X312" s="118">
        <f t="shared" si="113"/>
        <v>5</v>
      </c>
      <c r="Y312" s="118">
        <f t="shared" si="114"/>
        <v>5</v>
      </c>
      <c r="Z312" s="118">
        <f t="shared" si="115"/>
        <v>5</v>
      </c>
      <c r="AA312" s="119">
        <f t="shared" si="116"/>
        <v>5</v>
      </c>
      <c r="AB312" s="172">
        <f t="shared" si="117"/>
        <v>0.95391124128100802</v>
      </c>
      <c r="AC312" s="118">
        <f t="shared" si="118"/>
        <v>5</v>
      </c>
      <c r="AD312" s="172">
        <f t="shared" si="119"/>
        <v>0.85901384880439913</v>
      </c>
      <c r="AE312" s="118">
        <f t="shared" si="120"/>
        <v>5</v>
      </c>
      <c r="AF312" s="118">
        <f t="shared" si="121"/>
        <v>5</v>
      </c>
      <c r="AG312" s="118">
        <f t="shared" si="122"/>
        <v>5</v>
      </c>
      <c r="AH312" s="118">
        <f t="shared" si="123"/>
        <v>5</v>
      </c>
      <c r="AI312" s="118">
        <f t="shared" si="124"/>
        <v>5</v>
      </c>
      <c r="AJ312" s="173">
        <f t="shared" si="125"/>
        <v>3.25</v>
      </c>
      <c r="AK312" s="173">
        <f t="shared" si="126"/>
        <v>3.5</v>
      </c>
      <c r="AL312" s="173">
        <f t="shared" si="127"/>
        <v>3.65</v>
      </c>
      <c r="AM312" s="127">
        <f t="shared" si="128"/>
        <v>5</v>
      </c>
      <c r="AN312" s="173">
        <f t="shared" si="129"/>
        <v>3.6599999999999997</v>
      </c>
      <c r="AO312" s="173">
        <f t="shared" si="130"/>
        <v>3.8000000000000003</v>
      </c>
      <c r="AP312" s="174">
        <f t="shared" si="131"/>
        <v>3.9499999999999997</v>
      </c>
      <c r="AQ312" s="173">
        <f t="shared" si="132"/>
        <v>4.0999999999999996</v>
      </c>
      <c r="AR312" s="173">
        <f t="shared" si="133"/>
        <v>4.2</v>
      </c>
      <c r="AS312" s="173">
        <f t="shared" si="134"/>
        <v>4.3</v>
      </c>
      <c r="AT312" s="93" t="e">
        <f t="shared" si="135"/>
        <v>#REF!</v>
      </c>
    </row>
    <row r="313" spans="1:46" ht="14.25" hidden="1" customHeight="1">
      <c r="A313" s="84"/>
      <c r="B313" s="127">
        <f t="shared" si="136"/>
        <v>7.1799999999999322</v>
      </c>
      <c r="C313" s="212">
        <f t="shared" si="137"/>
        <v>239.33515070528384</v>
      </c>
      <c r="D313" s="212">
        <f t="shared" si="138"/>
        <v>356.83556553153841</v>
      </c>
      <c r="E313" s="212">
        <f t="shared" si="139"/>
        <v>294.20146133092442</v>
      </c>
      <c r="F313" s="127">
        <f t="shared" si="99"/>
        <v>2</v>
      </c>
      <c r="G313" s="127">
        <f t="shared" si="100"/>
        <v>2</v>
      </c>
      <c r="H313" s="127">
        <f t="shared" si="101"/>
        <v>2</v>
      </c>
      <c r="I313" s="127">
        <f t="shared" si="102"/>
        <v>2</v>
      </c>
      <c r="J313" s="127">
        <f t="shared" si="103"/>
        <v>2</v>
      </c>
      <c r="K313" s="127">
        <f t="shared" si="104"/>
        <v>1</v>
      </c>
      <c r="L313" s="212">
        <f t="shared" si="105"/>
        <v>2</v>
      </c>
      <c r="M313" s="212">
        <f t="shared" si="106"/>
        <v>1</v>
      </c>
      <c r="N313" s="127">
        <f t="shared" si="140"/>
        <v>4.2286749915575594</v>
      </c>
      <c r="O313" s="127">
        <f t="shared" si="107"/>
        <v>6.6073046743086854</v>
      </c>
      <c r="P313" s="127">
        <f t="shared" si="141"/>
        <v>2.8362379318342996</v>
      </c>
      <c r="Q313" s="127">
        <f t="shared" si="108"/>
        <v>4.4316217684910919</v>
      </c>
      <c r="R313" s="212">
        <f t="shared" si="142"/>
        <v>3.4400596170040552</v>
      </c>
      <c r="S313" s="212">
        <f t="shared" si="143"/>
        <v>5.3750931515688345</v>
      </c>
      <c r="T313" s="146">
        <f t="shared" si="109"/>
        <v>0.95367171972012277</v>
      </c>
      <c r="U313" s="118">
        <f t="shared" si="110"/>
        <v>5</v>
      </c>
      <c r="V313" s="172">
        <f t="shared" si="111"/>
        <v>0.92264534864658776</v>
      </c>
      <c r="W313" s="118">
        <f t="shared" si="112"/>
        <v>5</v>
      </c>
      <c r="X313" s="118">
        <f t="shared" si="113"/>
        <v>5</v>
      </c>
      <c r="Y313" s="118">
        <f t="shared" si="114"/>
        <v>5</v>
      </c>
      <c r="Z313" s="118">
        <f t="shared" si="115"/>
        <v>5</v>
      </c>
      <c r="AA313" s="119">
        <f t="shared" si="116"/>
        <v>5</v>
      </c>
      <c r="AB313" s="172">
        <f t="shared" si="117"/>
        <v>0.95383239423816923</v>
      </c>
      <c r="AC313" s="118">
        <f t="shared" si="118"/>
        <v>5</v>
      </c>
      <c r="AD313" s="172">
        <f t="shared" si="119"/>
        <v>0.85878329856115632</v>
      </c>
      <c r="AE313" s="118">
        <f t="shared" si="120"/>
        <v>5</v>
      </c>
      <c r="AF313" s="118">
        <f t="shared" si="121"/>
        <v>5</v>
      </c>
      <c r="AG313" s="118">
        <f t="shared" si="122"/>
        <v>5</v>
      </c>
      <c r="AH313" s="118">
        <f t="shared" si="123"/>
        <v>5</v>
      </c>
      <c r="AI313" s="118">
        <f t="shared" si="124"/>
        <v>5</v>
      </c>
      <c r="AJ313" s="173">
        <f t="shared" si="125"/>
        <v>3.25</v>
      </c>
      <c r="AK313" s="173">
        <f t="shared" si="126"/>
        <v>3.5</v>
      </c>
      <c r="AL313" s="173">
        <f t="shared" si="127"/>
        <v>3.65</v>
      </c>
      <c r="AM313" s="127">
        <f t="shared" si="128"/>
        <v>5</v>
      </c>
      <c r="AN313" s="173">
        <f t="shared" si="129"/>
        <v>3.6599999999999997</v>
      </c>
      <c r="AO313" s="173">
        <f t="shared" si="130"/>
        <v>3.8000000000000003</v>
      </c>
      <c r="AP313" s="174">
        <f t="shared" si="131"/>
        <v>3.9499999999999997</v>
      </c>
      <c r="AQ313" s="173">
        <f t="shared" si="132"/>
        <v>4.0999999999999996</v>
      </c>
      <c r="AR313" s="173">
        <f t="shared" si="133"/>
        <v>4.2</v>
      </c>
      <c r="AS313" s="173">
        <f t="shared" si="134"/>
        <v>4.3</v>
      </c>
      <c r="AT313" s="93" t="e">
        <f t="shared" si="135"/>
        <v>#REF!</v>
      </c>
    </row>
    <row r="314" spans="1:46" ht="14.25" hidden="1" customHeight="1">
      <c r="A314" s="84"/>
      <c r="B314" s="127">
        <f t="shared" si="136"/>
        <v>7.1999999999999318</v>
      </c>
      <c r="C314" s="212">
        <f t="shared" si="137"/>
        <v>239.67708698867946</v>
      </c>
      <c r="D314" s="212">
        <f t="shared" si="138"/>
        <v>357.12141912596189</v>
      </c>
      <c r="E314" s="212">
        <f t="shared" si="139"/>
        <v>294.67834346722765</v>
      </c>
      <c r="F314" s="127">
        <f t="shared" si="99"/>
        <v>2</v>
      </c>
      <c r="G314" s="127">
        <f t="shared" si="100"/>
        <v>2</v>
      </c>
      <c r="H314" s="127">
        <f t="shared" si="101"/>
        <v>2</v>
      </c>
      <c r="I314" s="127">
        <f t="shared" si="102"/>
        <v>2</v>
      </c>
      <c r="J314" s="127">
        <f t="shared" si="103"/>
        <v>2</v>
      </c>
      <c r="K314" s="127">
        <f t="shared" si="104"/>
        <v>1</v>
      </c>
      <c r="L314" s="212">
        <f t="shared" si="105"/>
        <v>2</v>
      </c>
      <c r="M314" s="212">
        <f t="shared" si="106"/>
        <v>1</v>
      </c>
      <c r="N314" s="127">
        <f t="shared" si="140"/>
        <v>4.2495447992765527</v>
      </c>
      <c r="O314" s="127">
        <f t="shared" si="107"/>
        <v>6.6399137488696116</v>
      </c>
      <c r="P314" s="127">
        <f t="shared" si="141"/>
        <v>2.852023048663038</v>
      </c>
      <c r="Q314" s="127">
        <f t="shared" si="108"/>
        <v>4.4562860135359976</v>
      </c>
      <c r="R314" s="212">
        <f t="shared" si="142"/>
        <v>3.4563738432029361</v>
      </c>
      <c r="S314" s="212">
        <f t="shared" si="143"/>
        <v>5.4005841300045869</v>
      </c>
      <c r="T314" s="146">
        <f t="shared" si="109"/>
        <v>0.95360245986336745</v>
      </c>
      <c r="U314" s="118">
        <f t="shared" si="110"/>
        <v>5</v>
      </c>
      <c r="V314" s="172">
        <f t="shared" si="111"/>
        <v>0.9225262705667856</v>
      </c>
      <c r="W314" s="118">
        <f t="shared" si="112"/>
        <v>5</v>
      </c>
      <c r="X314" s="118">
        <f t="shared" si="113"/>
        <v>5</v>
      </c>
      <c r="Y314" s="118">
        <f t="shared" si="114"/>
        <v>5</v>
      </c>
      <c r="Z314" s="118">
        <f t="shared" si="115"/>
        <v>5</v>
      </c>
      <c r="AA314" s="119">
        <f t="shared" si="116"/>
        <v>5</v>
      </c>
      <c r="AB314" s="172">
        <f t="shared" si="117"/>
        <v>0.95375409863914085</v>
      </c>
      <c r="AC314" s="118">
        <f t="shared" si="118"/>
        <v>5</v>
      </c>
      <c r="AD314" s="172">
        <f t="shared" si="119"/>
        <v>0.85855439513573073</v>
      </c>
      <c r="AE314" s="118">
        <f t="shared" si="120"/>
        <v>5</v>
      </c>
      <c r="AF314" s="118">
        <f t="shared" si="121"/>
        <v>5</v>
      </c>
      <c r="AG314" s="118">
        <f t="shared" si="122"/>
        <v>5</v>
      </c>
      <c r="AH314" s="118">
        <f t="shared" si="123"/>
        <v>5</v>
      </c>
      <c r="AI314" s="118">
        <f t="shared" si="124"/>
        <v>5</v>
      </c>
      <c r="AJ314" s="173">
        <f t="shared" si="125"/>
        <v>3.25</v>
      </c>
      <c r="AK314" s="173">
        <f t="shared" si="126"/>
        <v>3.5</v>
      </c>
      <c r="AL314" s="173">
        <f t="shared" si="127"/>
        <v>3.65</v>
      </c>
      <c r="AM314" s="127">
        <f t="shared" si="128"/>
        <v>5</v>
      </c>
      <c r="AN314" s="173">
        <f t="shared" si="129"/>
        <v>3.6599999999999997</v>
      </c>
      <c r="AO314" s="173">
        <f t="shared" si="130"/>
        <v>3.8000000000000003</v>
      </c>
      <c r="AP314" s="174">
        <f t="shared" si="131"/>
        <v>3.9499999999999997</v>
      </c>
      <c r="AQ314" s="173">
        <f t="shared" si="132"/>
        <v>4.0999999999999996</v>
      </c>
      <c r="AR314" s="173">
        <f t="shared" si="133"/>
        <v>4.2</v>
      </c>
      <c r="AS314" s="173">
        <f t="shared" si="134"/>
        <v>4.3</v>
      </c>
      <c r="AT314" s="93" t="e">
        <f t="shared" si="135"/>
        <v>#REF!</v>
      </c>
    </row>
    <row r="315" spans="1:46" ht="14.25" hidden="1" customHeight="1">
      <c r="A315" s="84"/>
      <c r="B315" s="127">
        <f t="shared" si="136"/>
        <v>7.2199999999999314</v>
      </c>
      <c r="C315" s="212">
        <f t="shared" si="137"/>
        <v>240.01649708728607</v>
      </c>
      <c r="D315" s="212">
        <f t="shared" si="138"/>
        <v>357.40519361907025</v>
      </c>
      <c r="E315" s="212">
        <f t="shared" si="139"/>
        <v>295.1518333460798</v>
      </c>
      <c r="F315" s="127">
        <f t="shared" si="99"/>
        <v>2</v>
      </c>
      <c r="G315" s="127">
        <f t="shared" si="100"/>
        <v>2</v>
      </c>
      <c r="H315" s="127">
        <f t="shared" si="101"/>
        <v>2</v>
      </c>
      <c r="I315" s="127">
        <f t="shared" si="102"/>
        <v>2</v>
      </c>
      <c r="J315" s="127">
        <f t="shared" si="103"/>
        <v>2</v>
      </c>
      <c r="K315" s="127">
        <f t="shared" si="104"/>
        <v>1</v>
      </c>
      <c r="L315" s="212">
        <f t="shared" si="105"/>
        <v>2</v>
      </c>
      <c r="M315" s="212">
        <f t="shared" si="106"/>
        <v>1</v>
      </c>
      <c r="N315" s="127">
        <f t="shared" si="140"/>
        <v>4.2702512550613649</v>
      </c>
      <c r="O315" s="127">
        <f t="shared" si="107"/>
        <v>6.6722675860333815</v>
      </c>
      <c r="P315" s="127">
        <f t="shared" si="141"/>
        <v>2.8676996479654067</v>
      </c>
      <c r="Q315" s="127">
        <f t="shared" si="108"/>
        <v>4.4807806999459476</v>
      </c>
      <c r="R315" s="212">
        <f t="shared" si="142"/>
        <v>3.4725542318439024</v>
      </c>
      <c r="S315" s="212">
        <f t="shared" si="143"/>
        <v>5.4258659872560964</v>
      </c>
      <c r="T315" s="146">
        <f t="shared" si="109"/>
        <v>0.9535337026219316</v>
      </c>
      <c r="U315" s="118">
        <f t="shared" si="110"/>
        <v>5</v>
      </c>
      <c r="V315" s="172">
        <f t="shared" si="111"/>
        <v>0.92240804618690064</v>
      </c>
      <c r="W315" s="118">
        <f t="shared" si="112"/>
        <v>5</v>
      </c>
      <c r="X315" s="118">
        <f t="shared" si="113"/>
        <v>5</v>
      </c>
      <c r="Y315" s="118">
        <f t="shared" si="114"/>
        <v>5</v>
      </c>
      <c r="Z315" s="118">
        <f t="shared" si="115"/>
        <v>5</v>
      </c>
      <c r="AA315" s="119">
        <f t="shared" si="116"/>
        <v>5</v>
      </c>
      <c r="AB315" s="172">
        <f t="shared" si="117"/>
        <v>0.95367634839323479</v>
      </c>
      <c r="AC315" s="118">
        <f t="shared" si="118"/>
        <v>5</v>
      </c>
      <c r="AD315" s="172">
        <f t="shared" si="119"/>
        <v>0.85832711999388167</v>
      </c>
      <c r="AE315" s="118">
        <f t="shared" si="120"/>
        <v>5</v>
      </c>
      <c r="AF315" s="118">
        <f t="shared" si="121"/>
        <v>5</v>
      </c>
      <c r="AG315" s="118">
        <f t="shared" si="122"/>
        <v>5</v>
      </c>
      <c r="AH315" s="118">
        <f t="shared" si="123"/>
        <v>5</v>
      </c>
      <c r="AI315" s="118">
        <f t="shared" si="124"/>
        <v>5</v>
      </c>
      <c r="AJ315" s="173">
        <f t="shared" si="125"/>
        <v>3.25</v>
      </c>
      <c r="AK315" s="173">
        <f t="shared" si="126"/>
        <v>3.5</v>
      </c>
      <c r="AL315" s="173">
        <f t="shared" si="127"/>
        <v>3.65</v>
      </c>
      <c r="AM315" s="127">
        <f t="shared" si="128"/>
        <v>5</v>
      </c>
      <c r="AN315" s="173">
        <f t="shared" si="129"/>
        <v>3.6599999999999997</v>
      </c>
      <c r="AO315" s="173">
        <f t="shared" si="130"/>
        <v>3.8000000000000003</v>
      </c>
      <c r="AP315" s="174">
        <f t="shared" si="131"/>
        <v>3.9499999999999997</v>
      </c>
      <c r="AQ315" s="173">
        <f t="shared" si="132"/>
        <v>4.0999999999999996</v>
      </c>
      <c r="AR315" s="173">
        <f t="shared" si="133"/>
        <v>4.2</v>
      </c>
      <c r="AS315" s="173">
        <f t="shared" si="134"/>
        <v>4.3</v>
      </c>
      <c r="AT315" s="93" t="e">
        <f t="shared" si="135"/>
        <v>#REF!</v>
      </c>
    </row>
    <row r="316" spans="1:46" ht="14.25" hidden="1" customHeight="1">
      <c r="A316" s="84"/>
      <c r="B316" s="127">
        <f t="shared" si="136"/>
        <v>7.2399999999999309</v>
      </c>
      <c r="C316" s="212">
        <f t="shared" si="137"/>
        <v>240.35340850302248</v>
      </c>
      <c r="D316" s="212">
        <f t="shared" si="138"/>
        <v>357.6869090080047</v>
      </c>
      <c r="E316" s="212">
        <f t="shared" si="139"/>
        <v>295.62196895681609</v>
      </c>
      <c r="F316" s="127">
        <f t="shared" si="99"/>
        <v>2</v>
      </c>
      <c r="G316" s="127">
        <f t="shared" si="100"/>
        <v>2</v>
      </c>
      <c r="H316" s="127">
        <f t="shared" si="101"/>
        <v>2</v>
      </c>
      <c r="I316" s="127">
        <f t="shared" si="102"/>
        <v>2</v>
      </c>
      <c r="J316" s="127">
        <f t="shared" si="103"/>
        <v>2</v>
      </c>
      <c r="K316" s="127">
        <f t="shared" si="104"/>
        <v>1</v>
      </c>
      <c r="L316" s="212">
        <f t="shared" si="105"/>
        <v>2</v>
      </c>
      <c r="M316" s="212">
        <f t="shared" si="106"/>
        <v>1</v>
      </c>
      <c r="N316" s="127">
        <f t="shared" si="140"/>
        <v>4.290796444567901</v>
      </c>
      <c r="O316" s="127">
        <f t="shared" si="107"/>
        <v>6.7043694446373445</v>
      </c>
      <c r="P316" s="127">
        <f t="shared" si="141"/>
        <v>2.8832689278585408</v>
      </c>
      <c r="Q316" s="127">
        <f t="shared" si="108"/>
        <v>4.5051076997789696</v>
      </c>
      <c r="R316" s="212">
        <f t="shared" si="142"/>
        <v>3.488602536150474</v>
      </c>
      <c r="S316" s="212">
        <f t="shared" si="143"/>
        <v>5.4509414627351145</v>
      </c>
      <c r="T316" s="146">
        <f t="shared" si="109"/>
        <v>0.95346544262339106</v>
      </c>
      <c r="U316" s="118">
        <f t="shared" si="110"/>
        <v>5</v>
      </c>
      <c r="V316" s="172">
        <f t="shared" si="111"/>
        <v>0.92229066649496316</v>
      </c>
      <c r="W316" s="118">
        <f t="shared" si="112"/>
        <v>5</v>
      </c>
      <c r="X316" s="118">
        <f t="shared" si="113"/>
        <v>5</v>
      </c>
      <c r="Y316" s="118">
        <f t="shared" si="114"/>
        <v>5</v>
      </c>
      <c r="Z316" s="118">
        <f t="shared" si="115"/>
        <v>5</v>
      </c>
      <c r="AA316" s="119">
        <f t="shared" si="116"/>
        <v>5</v>
      </c>
      <c r="AB316" s="172">
        <f t="shared" si="117"/>
        <v>0.95359913750674496</v>
      </c>
      <c r="AC316" s="118">
        <f t="shared" si="118"/>
        <v>5</v>
      </c>
      <c r="AD316" s="172">
        <f t="shared" si="119"/>
        <v>0.85810145490072831</v>
      </c>
      <c r="AE316" s="118">
        <f t="shared" si="120"/>
        <v>5</v>
      </c>
      <c r="AF316" s="118">
        <f t="shared" si="121"/>
        <v>5</v>
      </c>
      <c r="AG316" s="118">
        <f t="shared" si="122"/>
        <v>5</v>
      </c>
      <c r="AH316" s="118">
        <f t="shared" si="123"/>
        <v>5</v>
      </c>
      <c r="AI316" s="118">
        <f t="shared" si="124"/>
        <v>5</v>
      </c>
      <c r="AJ316" s="173">
        <f t="shared" si="125"/>
        <v>3.25</v>
      </c>
      <c r="AK316" s="173">
        <f t="shared" si="126"/>
        <v>3.5</v>
      </c>
      <c r="AL316" s="173">
        <f t="shared" si="127"/>
        <v>3.65</v>
      </c>
      <c r="AM316" s="127">
        <f t="shared" si="128"/>
        <v>5</v>
      </c>
      <c r="AN316" s="173">
        <f t="shared" si="129"/>
        <v>3.6599999999999997</v>
      </c>
      <c r="AO316" s="173">
        <f t="shared" si="130"/>
        <v>3.8000000000000003</v>
      </c>
      <c r="AP316" s="174">
        <f t="shared" si="131"/>
        <v>3.9499999999999997</v>
      </c>
      <c r="AQ316" s="173">
        <f t="shared" si="132"/>
        <v>4.0999999999999996</v>
      </c>
      <c r="AR316" s="173">
        <f t="shared" si="133"/>
        <v>4.2</v>
      </c>
      <c r="AS316" s="173">
        <f t="shared" si="134"/>
        <v>4.3</v>
      </c>
      <c r="AT316" s="93" t="e">
        <f t="shared" si="135"/>
        <v>#REF!</v>
      </c>
    </row>
    <row r="317" spans="1:46" ht="14.25" hidden="1" customHeight="1">
      <c r="A317" s="84"/>
      <c r="B317" s="127">
        <f t="shared" si="136"/>
        <v>7.2599999999999305</v>
      </c>
      <c r="C317" s="212">
        <f t="shared" si="137"/>
        <v>240.68784831320997</v>
      </c>
      <c r="D317" s="212">
        <f t="shared" si="138"/>
        <v>357.96658502866848</v>
      </c>
      <c r="E317" s="212">
        <f t="shared" si="139"/>
        <v>296.08878767865048</v>
      </c>
      <c r="F317" s="127">
        <f t="shared" si="99"/>
        <v>2</v>
      </c>
      <c r="G317" s="127">
        <f t="shared" si="100"/>
        <v>2</v>
      </c>
      <c r="H317" s="127">
        <f t="shared" si="101"/>
        <v>2</v>
      </c>
      <c r="I317" s="127">
        <f t="shared" si="102"/>
        <v>2</v>
      </c>
      <c r="J317" s="127">
        <f t="shared" si="103"/>
        <v>2</v>
      </c>
      <c r="K317" s="127">
        <f t="shared" si="104"/>
        <v>1</v>
      </c>
      <c r="L317" s="212">
        <f t="shared" si="105"/>
        <v>2</v>
      </c>
      <c r="M317" s="212">
        <f t="shared" si="106"/>
        <v>1</v>
      </c>
      <c r="N317" s="127">
        <f t="shared" si="140"/>
        <v>4.3111824163099168</v>
      </c>
      <c r="O317" s="127">
        <f t="shared" si="107"/>
        <v>6.7362225254842443</v>
      </c>
      <c r="P317" s="127">
        <f t="shared" si="141"/>
        <v>2.898732068481412</v>
      </c>
      <c r="Q317" s="127">
        <f t="shared" si="108"/>
        <v>4.5292688570022062</v>
      </c>
      <c r="R317" s="212">
        <f t="shared" si="142"/>
        <v>3.50452047712646</v>
      </c>
      <c r="S317" s="212">
        <f t="shared" si="143"/>
        <v>5.4758132455100927</v>
      </c>
      <c r="T317" s="146">
        <f t="shared" si="109"/>
        <v>0.9533976745770546</v>
      </c>
      <c r="U317" s="118">
        <f t="shared" si="110"/>
        <v>5</v>
      </c>
      <c r="V317" s="172">
        <f t="shared" si="111"/>
        <v>0.92217412261475429</v>
      </c>
      <c r="W317" s="118">
        <f t="shared" si="112"/>
        <v>5</v>
      </c>
      <c r="X317" s="118">
        <f t="shared" si="113"/>
        <v>5</v>
      </c>
      <c r="Y317" s="118">
        <f t="shared" si="114"/>
        <v>5</v>
      </c>
      <c r="Z317" s="118">
        <f t="shared" si="115"/>
        <v>5</v>
      </c>
      <c r="AA317" s="119">
        <f t="shared" si="116"/>
        <v>5</v>
      </c>
      <c r="AB317" s="172">
        <f t="shared" si="117"/>
        <v>0.95352246008086083</v>
      </c>
      <c r="AC317" s="118">
        <f t="shared" si="118"/>
        <v>5</v>
      </c>
      <c r="AD317" s="172">
        <f t="shared" si="119"/>
        <v>0.85787738191424778</v>
      </c>
      <c r="AE317" s="118">
        <f t="shared" si="120"/>
        <v>5</v>
      </c>
      <c r="AF317" s="118">
        <f t="shared" si="121"/>
        <v>5</v>
      </c>
      <c r="AG317" s="118">
        <f t="shared" si="122"/>
        <v>5</v>
      </c>
      <c r="AH317" s="118">
        <f t="shared" si="123"/>
        <v>5</v>
      </c>
      <c r="AI317" s="118">
        <f t="shared" si="124"/>
        <v>5</v>
      </c>
      <c r="AJ317" s="173">
        <f t="shared" si="125"/>
        <v>3.25</v>
      </c>
      <c r="AK317" s="173">
        <f t="shared" si="126"/>
        <v>3.5</v>
      </c>
      <c r="AL317" s="173">
        <f t="shared" si="127"/>
        <v>3.65</v>
      </c>
      <c r="AM317" s="127">
        <f t="shared" si="128"/>
        <v>5</v>
      </c>
      <c r="AN317" s="173">
        <f t="shared" si="129"/>
        <v>3.6599999999999997</v>
      </c>
      <c r="AO317" s="173">
        <f t="shared" si="130"/>
        <v>3.8000000000000003</v>
      </c>
      <c r="AP317" s="174">
        <f t="shared" si="131"/>
        <v>3.9499999999999997</v>
      </c>
      <c r="AQ317" s="173">
        <f t="shared" si="132"/>
        <v>4.0999999999999996</v>
      </c>
      <c r="AR317" s="173">
        <f t="shared" si="133"/>
        <v>4.2</v>
      </c>
      <c r="AS317" s="173">
        <f t="shared" si="134"/>
        <v>4.3</v>
      </c>
      <c r="AT317" s="93" t="e">
        <f t="shared" si="135"/>
        <v>#REF!</v>
      </c>
    </row>
    <row r="318" spans="1:46" ht="14.25" hidden="1" customHeight="1">
      <c r="A318" s="84"/>
      <c r="B318" s="127">
        <f t="shared" si="136"/>
        <v>7.2799999999999301</v>
      </c>
      <c r="C318" s="212">
        <f t="shared" si="137"/>
        <v>241.01984317931041</v>
      </c>
      <c r="D318" s="212">
        <f t="shared" si="138"/>
        <v>358.2442411601009</v>
      </c>
      <c r="E318" s="212">
        <f t="shared" si="139"/>
        <v>296.55232629384449</v>
      </c>
      <c r="F318" s="127">
        <f t="shared" si="99"/>
        <v>2</v>
      </c>
      <c r="G318" s="127">
        <f t="shared" si="100"/>
        <v>2</v>
      </c>
      <c r="H318" s="127">
        <f t="shared" si="101"/>
        <v>2</v>
      </c>
      <c r="I318" s="127">
        <f t="shared" si="102"/>
        <v>2</v>
      </c>
      <c r="J318" s="127">
        <f t="shared" si="103"/>
        <v>2</v>
      </c>
      <c r="K318" s="127">
        <f t="shared" si="104"/>
        <v>1</v>
      </c>
      <c r="L318" s="212">
        <f t="shared" si="105"/>
        <v>2</v>
      </c>
      <c r="M318" s="212">
        <f t="shared" si="106"/>
        <v>1</v>
      </c>
      <c r="N318" s="127">
        <f t="shared" si="140"/>
        <v>4.3314111825197514</v>
      </c>
      <c r="O318" s="127">
        <f t="shared" si="107"/>
        <v>6.7678299726871112</v>
      </c>
      <c r="P318" s="127">
        <f t="shared" si="141"/>
        <v>2.9140902323380926</v>
      </c>
      <c r="Q318" s="127">
        <f t="shared" si="108"/>
        <v>4.5532659880282678</v>
      </c>
      <c r="R318" s="212">
        <f t="shared" si="142"/>
        <v>3.5203097443302407</v>
      </c>
      <c r="S318" s="212">
        <f t="shared" si="143"/>
        <v>5.5004839755160013</v>
      </c>
      <c r="T318" s="146">
        <f t="shared" si="109"/>
        <v>0.95333039327229874</v>
      </c>
      <c r="U318" s="118">
        <f t="shared" si="110"/>
        <v>5</v>
      </c>
      <c r="V318" s="172">
        <f t="shared" si="111"/>
        <v>0.9220584058030592</v>
      </c>
      <c r="W318" s="118">
        <f t="shared" si="112"/>
        <v>5</v>
      </c>
      <c r="X318" s="118">
        <f t="shared" si="113"/>
        <v>5</v>
      </c>
      <c r="Y318" s="118">
        <f t="shared" si="114"/>
        <v>5</v>
      </c>
      <c r="Z318" s="118">
        <f t="shared" si="115"/>
        <v>5</v>
      </c>
      <c r="AA318" s="119">
        <f t="shared" si="116"/>
        <v>5</v>
      </c>
      <c r="AB318" s="172">
        <f t="shared" si="117"/>
        <v>0.95344631030963756</v>
      </c>
      <c r="AC318" s="118">
        <f t="shared" si="118"/>
        <v>5</v>
      </c>
      <c r="AD318" s="172">
        <f t="shared" si="119"/>
        <v>0.85765488337895468</v>
      </c>
      <c r="AE318" s="118">
        <f t="shared" si="120"/>
        <v>5</v>
      </c>
      <c r="AF318" s="118">
        <f t="shared" si="121"/>
        <v>5</v>
      </c>
      <c r="AG318" s="118">
        <f t="shared" si="122"/>
        <v>5</v>
      </c>
      <c r="AH318" s="118">
        <f t="shared" si="123"/>
        <v>5</v>
      </c>
      <c r="AI318" s="118">
        <f t="shared" si="124"/>
        <v>5</v>
      </c>
      <c r="AJ318" s="173">
        <f t="shared" si="125"/>
        <v>3.25</v>
      </c>
      <c r="AK318" s="173">
        <f t="shared" si="126"/>
        <v>3.5</v>
      </c>
      <c r="AL318" s="173">
        <f t="shared" si="127"/>
        <v>3.65</v>
      </c>
      <c r="AM318" s="127">
        <f t="shared" si="128"/>
        <v>5</v>
      </c>
      <c r="AN318" s="173">
        <f t="shared" si="129"/>
        <v>3.6599999999999997</v>
      </c>
      <c r="AO318" s="173">
        <f t="shared" si="130"/>
        <v>3.8000000000000003</v>
      </c>
      <c r="AP318" s="174">
        <f t="shared" si="131"/>
        <v>3.9499999999999997</v>
      </c>
      <c r="AQ318" s="173">
        <f t="shared" si="132"/>
        <v>4.0999999999999996</v>
      </c>
      <c r="AR318" s="173">
        <f t="shared" si="133"/>
        <v>4.2</v>
      </c>
      <c r="AS318" s="173">
        <f t="shared" si="134"/>
        <v>4.3</v>
      </c>
      <c r="AT318" s="93" t="e">
        <f t="shared" si="135"/>
        <v>#REF!</v>
      </c>
    </row>
    <row r="319" spans="1:46" ht="14.25" hidden="1" customHeight="1">
      <c r="A319" s="84"/>
      <c r="B319" s="127">
        <f t="shared" si="136"/>
        <v>7.2999999999999297</v>
      </c>
      <c r="C319" s="212">
        <f t="shared" si="137"/>
        <v>241.34941935543671</v>
      </c>
      <c r="D319" s="212">
        <f t="shared" si="138"/>
        <v>358.51989662876252</v>
      </c>
      <c r="E319" s="212">
        <f t="shared" si="139"/>
        <v>297.01262100051071</v>
      </c>
      <c r="F319" s="127">
        <f t="shared" si="99"/>
        <v>2</v>
      </c>
      <c r="G319" s="127">
        <f t="shared" si="100"/>
        <v>2</v>
      </c>
      <c r="H319" s="127">
        <f t="shared" si="101"/>
        <v>2</v>
      </c>
      <c r="I319" s="127">
        <f t="shared" si="102"/>
        <v>2</v>
      </c>
      <c r="J319" s="127">
        <f t="shared" si="103"/>
        <v>2</v>
      </c>
      <c r="K319" s="127">
        <f t="shared" si="104"/>
        <v>1</v>
      </c>
      <c r="L319" s="212">
        <f t="shared" si="105"/>
        <v>2</v>
      </c>
      <c r="M319" s="212">
        <f t="shared" si="106"/>
        <v>1</v>
      </c>
      <c r="N319" s="127">
        <f t="shared" si="140"/>
        <v>4.3514847199842803</v>
      </c>
      <c r="O319" s="127">
        <f t="shared" si="107"/>
        <v>6.7991948749754361</v>
      </c>
      <c r="P319" s="127">
        <f t="shared" si="141"/>
        <v>2.9293445646330296</v>
      </c>
      <c r="Q319" s="127">
        <f t="shared" si="108"/>
        <v>4.5771008822391073</v>
      </c>
      <c r="R319" s="212">
        <f t="shared" si="142"/>
        <v>3.5359719966258782</v>
      </c>
      <c r="S319" s="212">
        <f t="shared" si="143"/>
        <v>5.5249562447279343</v>
      </c>
      <c r="T319" s="146">
        <f t="shared" si="109"/>
        <v>0.9532635935769459</v>
      </c>
      <c r="U319" s="118">
        <f t="shared" si="110"/>
        <v>5</v>
      </c>
      <c r="V319" s="172">
        <f t="shared" si="111"/>
        <v>0.92194350744699183</v>
      </c>
      <c r="W319" s="118">
        <f t="shared" si="112"/>
        <v>5</v>
      </c>
      <c r="X319" s="118">
        <f t="shared" si="113"/>
        <v>5</v>
      </c>
      <c r="Y319" s="118">
        <f t="shared" si="114"/>
        <v>5</v>
      </c>
      <c r="Z319" s="118">
        <f t="shared" si="115"/>
        <v>5</v>
      </c>
      <c r="AA319" s="119">
        <f t="shared" si="116"/>
        <v>5</v>
      </c>
      <c r="AB319" s="172">
        <f t="shared" si="117"/>
        <v>0.95337068247802326</v>
      </c>
      <c r="AC319" s="118">
        <f t="shared" si="118"/>
        <v>5</v>
      </c>
      <c r="AD319" s="172">
        <f t="shared" si="119"/>
        <v>0.85743394191975486</v>
      </c>
      <c r="AE319" s="118">
        <f t="shared" si="120"/>
        <v>5</v>
      </c>
      <c r="AF319" s="118">
        <f t="shared" si="121"/>
        <v>5</v>
      </c>
      <c r="AG319" s="118">
        <f t="shared" si="122"/>
        <v>5</v>
      </c>
      <c r="AH319" s="118">
        <f t="shared" si="123"/>
        <v>5</v>
      </c>
      <c r="AI319" s="118">
        <f t="shared" si="124"/>
        <v>5</v>
      </c>
      <c r="AJ319" s="173">
        <f t="shared" si="125"/>
        <v>3.25</v>
      </c>
      <c r="AK319" s="173">
        <f t="shared" si="126"/>
        <v>3.5</v>
      </c>
      <c r="AL319" s="173">
        <f t="shared" si="127"/>
        <v>3.65</v>
      </c>
      <c r="AM319" s="127">
        <f t="shared" si="128"/>
        <v>5</v>
      </c>
      <c r="AN319" s="173">
        <f t="shared" si="129"/>
        <v>3.6599999999999997</v>
      </c>
      <c r="AO319" s="173">
        <f t="shared" si="130"/>
        <v>3.8000000000000003</v>
      </c>
      <c r="AP319" s="174">
        <f t="shared" si="131"/>
        <v>3.9499999999999997</v>
      </c>
      <c r="AQ319" s="173">
        <f t="shared" si="132"/>
        <v>4.0999999999999996</v>
      </c>
      <c r="AR319" s="173">
        <f t="shared" si="133"/>
        <v>4.2</v>
      </c>
      <c r="AS319" s="173">
        <f t="shared" si="134"/>
        <v>4.3</v>
      </c>
      <c r="AT319" s="93" t="e">
        <f t="shared" si="135"/>
        <v>#REF!</v>
      </c>
    </row>
    <row r="320" spans="1:46" ht="14.25" hidden="1" customHeight="1">
      <c r="A320" s="84"/>
      <c r="B320" s="127">
        <f t="shared" si="136"/>
        <v>7.3199999999999292</v>
      </c>
      <c r="C320" s="212">
        <f t="shared" si="137"/>
        <v>241.6766026966406</v>
      </c>
      <c r="D320" s="212">
        <f t="shared" si="138"/>
        <v>358.7935704127305</v>
      </c>
      <c r="E320" s="212">
        <f t="shared" si="139"/>
        <v>297.4697074250667</v>
      </c>
      <c r="F320" s="127">
        <f t="shared" si="99"/>
        <v>2</v>
      </c>
      <c r="G320" s="127">
        <f t="shared" si="100"/>
        <v>2</v>
      </c>
      <c r="H320" s="127">
        <f t="shared" si="101"/>
        <v>2</v>
      </c>
      <c r="I320" s="127">
        <f t="shared" si="102"/>
        <v>2</v>
      </c>
      <c r="J320" s="127">
        <f t="shared" si="103"/>
        <v>2</v>
      </c>
      <c r="K320" s="127">
        <f t="shared" si="104"/>
        <v>1</v>
      </c>
      <c r="L320" s="212">
        <f t="shared" si="105"/>
        <v>2</v>
      </c>
      <c r="M320" s="212">
        <f t="shared" si="106"/>
        <v>1</v>
      </c>
      <c r="N320" s="127">
        <f t="shared" si="140"/>
        <v>4.37140497085697</v>
      </c>
      <c r="O320" s="127">
        <f t="shared" si="107"/>
        <v>6.830320266964014</v>
      </c>
      <c r="P320" s="127">
        <f t="shared" si="141"/>
        <v>2.9444961935985541</v>
      </c>
      <c r="Q320" s="127">
        <f t="shared" si="108"/>
        <v>4.6007753024977394</v>
      </c>
      <c r="R320" s="212">
        <f t="shared" si="142"/>
        <v>3.5515088629118519</v>
      </c>
      <c r="S320" s="212">
        <f t="shared" si="143"/>
        <v>5.5492325982997661</v>
      </c>
      <c r="T320" s="146">
        <f t="shared" si="109"/>
        <v>0.95319727043568536</v>
      </c>
      <c r="U320" s="118">
        <f t="shared" si="110"/>
        <v>5</v>
      </c>
      <c r="V320" s="172">
        <f t="shared" si="111"/>
        <v>0.92182941906138782</v>
      </c>
      <c r="W320" s="118">
        <f t="shared" si="112"/>
        <v>5</v>
      </c>
      <c r="X320" s="118">
        <f t="shared" si="113"/>
        <v>5</v>
      </c>
      <c r="Y320" s="118">
        <f t="shared" si="114"/>
        <v>5</v>
      </c>
      <c r="Z320" s="118">
        <f t="shared" si="115"/>
        <v>5</v>
      </c>
      <c r="AA320" s="119">
        <f t="shared" si="116"/>
        <v>5</v>
      </c>
      <c r="AB320" s="172">
        <f t="shared" si="117"/>
        <v>0.95329557095993978</v>
      </c>
      <c r="AC320" s="118">
        <f t="shared" si="118"/>
        <v>5</v>
      </c>
      <c r="AD320" s="172">
        <f t="shared" si="119"/>
        <v>0.85721454043596801</v>
      </c>
      <c r="AE320" s="118">
        <f t="shared" si="120"/>
        <v>5</v>
      </c>
      <c r="AF320" s="118">
        <f t="shared" si="121"/>
        <v>5</v>
      </c>
      <c r="AG320" s="118">
        <f t="shared" si="122"/>
        <v>5</v>
      </c>
      <c r="AH320" s="118">
        <f t="shared" si="123"/>
        <v>5</v>
      </c>
      <c r="AI320" s="118">
        <f t="shared" si="124"/>
        <v>5</v>
      </c>
      <c r="AJ320" s="173">
        <f t="shared" si="125"/>
        <v>3.25</v>
      </c>
      <c r="AK320" s="173">
        <f t="shared" si="126"/>
        <v>3.5</v>
      </c>
      <c r="AL320" s="173">
        <f t="shared" si="127"/>
        <v>3.65</v>
      </c>
      <c r="AM320" s="127">
        <f t="shared" si="128"/>
        <v>5</v>
      </c>
      <c r="AN320" s="173">
        <f t="shared" si="129"/>
        <v>3.6599999999999997</v>
      </c>
      <c r="AO320" s="173">
        <f t="shared" si="130"/>
        <v>3.8000000000000003</v>
      </c>
      <c r="AP320" s="174">
        <f t="shared" si="131"/>
        <v>3.9499999999999997</v>
      </c>
      <c r="AQ320" s="173">
        <f t="shared" si="132"/>
        <v>4.0999999999999996</v>
      </c>
      <c r="AR320" s="173">
        <f t="shared" si="133"/>
        <v>4.2</v>
      </c>
      <c r="AS320" s="173">
        <f t="shared" si="134"/>
        <v>4.3</v>
      </c>
      <c r="AT320" s="93" t="e">
        <f t="shared" si="135"/>
        <v>#REF!</v>
      </c>
    </row>
    <row r="321" spans="1:46" ht="14.25" hidden="1" customHeight="1">
      <c r="A321" s="84"/>
      <c r="B321" s="127">
        <f t="shared" si="136"/>
        <v>7.3399999999999288</v>
      </c>
      <c r="C321" s="212">
        <f t="shared" si="137"/>
        <v>242.00141866698615</v>
      </c>
      <c r="D321" s="212">
        <f t="shared" si="138"/>
        <v>359.06528124580893</v>
      </c>
      <c r="E321" s="212">
        <f t="shared" si="139"/>
        <v>297.92362063434837</v>
      </c>
      <c r="F321" s="127">
        <f t="shared" ref="F321:F379" si="144">IF(($C$13-0.5*N321*$H$125)&gt;$L$91/2,1,2)</f>
        <v>2</v>
      </c>
      <c r="G321" s="127">
        <f t="shared" ref="G321:G379" si="145">IF(($C$13-0.5*O321*$H$125)&gt;$M$91/2,1,2)</f>
        <v>2</v>
      </c>
      <c r="H321" s="127">
        <f t="shared" ref="H321:H379" si="146">IF(($C$13-0.5*N321*$H$125)&gt;$L$91/2,1,2)+IF(B321&lt;6,2,IF(B321&gt;7,0,1))</f>
        <v>2</v>
      </c>
      <c r="I321" s="127">
        <f t="shared" ref="I321:I379" si="147">IF(($C$13-0.5*O321*$H$125)&gt;$M$91/2,1,2)+IF(B321&lt;6,2,IF(B321&gt;7,0,1))</f>
        <v>2</v>
      </c>
      <c r="J321" s="127">
        <f t="shared" ref="J321:J379" si="148">IF(($C$13-0.5*P321*$H$125)&gt;$L$91/2,1,2)+IF(B321&lt;6,2,IF(B321&gt;7,0,1))</f>
        <v>2</v>
      </c>
      <c r="K321" s="127">
        <f t="shared" ref="K321:K379" si="149">IF(($C$13-0.5*Q321*$H$125)&gt;$M$91/2,1,2)+IF(B321&lt;6,2,IF(B321&gt;7,0,1))</f>
        <v>1</v>
      </c>
      <c r="L321" s="212">
        <f t="shared" ref="L321:L379" si="150">IF(($C$13-0.5*P321*$H$125)&gt;$L$91/2,1,2)+IF(B321&lt;5.57,3,IF(B321&gt;6.69,0,IF(B321&lt;5.89,2,1)))</f>
        <v>2</v>
      </c>
      <c r="M321" s="212">
        <f t="shared" ref="M321:M379" si="151">IF(($C$13-0.5*Q321*$H$125)&gt;$M$91/2,1,2)+IF(B321&lt;5.57,3,IF(B321&gt;6.69,0,IF(B321&lt;5.89,2,1)))</f>
        <v>1</v>
      </c>
      <c r="N321" s="127">
        <f t="shared" si="140"/>
        <v>4.3911738434468433</v>
      </c>
      <c r="O321" s="127">
        <f t="shared" ref="O321:O379" si="152">MAX(($B321-$C$12)/(($C$18*(1-$C$19))*10^-6)/(($C321*(1-$C$124))*10^3)*$C$12/$B321,0)</f>
        <v>6.861209130385693</v>
      </c>
      <c r="P321" s="127">
        <f t="shared" si="141"/>
        <v>2.9595462308148237</v>
      </c>
      <c r="Q321" s="127">
        <f t="shared" ref="Q321:Q379" si="153">MAX(($B321-$C$12)/(($C$18*(1-$C$19))*10^-6)/(($D321*(1-$C$124))*10^3)*$C$12/$B321,0)</f>
        <v>4.6242909856481615</v>
      </c>
      <c r="R321" s="212">
        <f t="shared" si="142"/>
        <v>3.5669219428282566</v>
      </c>
      <c r="S321" s="212">
        <f t="shared" si="143"/>
        <v>5.5733155356691508</v>
      </c>
      <c r="T321" s="146">
        <f t="shared" ref="T321:T379" si="154">((10^6/$C321-L$80)*$H321)/((10^6/$C321-L$80)*$H321+L$80)</f>
        <v>0.9531314188685337</v>
      </c>
      <c r="U321" s="118">
        <f t="shared" ref="U321:U378" si="155">MIN(($B321-L$85*(L$86+L$88+L$87)*10^-3)*((10^6/$C321-L$80)*$H321)/((10^6/$C321-L$80)*$H321+L$80), U$127)</f>
        <v>5</v>
      </c>
      <c r="V321" s="172">
        <f t="shared" ref="V321:V379" si="156">((10^6/($C321*(1+$C$124))-M$80)*$I321)/((10^6/($C321*(1+$C$124))-M$80)*$I321+M$80)</f>
        <v>0.92171613228626548</v>
      </c>
      <c r="W321" s="118">
        <f t="shared" ref="W321:W378" si="157">MIN(($B321-M$85*(M$86+M$88+M$87)*10^-3)*((10^6/($C321*(1+$C$124))-M$80)*$I321)/((10^6/($C321*(1+$C$124))-M$80)*$I321+M$80), W$127)</f>
        <v>5</v>
      </c>
      <c r="X321" s="118">
        <f t="shared" ref="X321:X378" si="158">MIN(($B321-N$85*(N$86+N$88+N$87)*10^-3)*((10^6/$C321-N$80)*$F321)/((10^6/$C321-N$80)*$F321+N$80), X$127)</f>
        <v>5</v>
      </c>
      <c r="Y321" s="118">
        <f t="shared" ref="Y321:Y378" si="159">MIN(($B321-O$85*(O$86+O$88+O$87)*10^-3)*((10^6/($C321*(1+$C$124))-O$80)*$G321)/((10^6/($C321*(1+$C$124))-O$80)*$G321+O$80), Y$127)</f>
        <v>5</v>
      </c>
      <c r="Z321" s="118">
        <f t="shared" ref="Z321:Z378" si="160">MIN(($B321-P$85*(P$86+P$88+P$87)*10^-3)*((10^6/$D321-P$80)*$J321)/((10^6/$D321-P$80)*$J321+P$80), Z$127)</f>
        <v>5</v>
      </c>
      <c r="AA321" s="119">
        <f t="shared" ref="AA321:AA378" si="161">MIN(($B321-Q$85*(Q$86+Q$88+Q$87)*10^-3)*((10^6/($D321*(1+$C$124))-Q$80)*$K321)/((10^6/($D321*(1+$C$124))-Q$80)*$K321+Q$80), AA$127)</f>
        <v>5</v>
      </c>
      <c r="AB321" s="172">
        <f t="shared" ref="AB321:AB379" si="162">((10^6/$E321-R$80)*$L321)/((10^6/$E321-R$80)*$L321+R$80)</f>
        <v>0.95322097021641461</v>
      </c>
      <c r="AC321" s="118">
        <f t="shared" ref="AC321:AC379" si="163">MIN(($B321-R$85*(R$86+R$88+R$87)*10^-3)*((10^6/$E321-R$80)*$L321)/((10^6/$E321-R$80)*$L321+R$80), AC$127)</f>
        <v>5</v>
      </c>
      <c r="AD321" s="172">
        <f t="shared" ref="AD321:AD379" si="164">((10^6/($E321*(1+$C$124))-S$80)*$M321)/((10^6/($E321*(1+$C$124))-S$80)*$M321+S$80)</f>
        <v>0.85699666209551284</v>
      </c>
      <c r="AE321" s="118">
        <f t="shared" ref="AE321:AE379" si="165">MIN(($B321-S$85*(S$86+S$88+S$87)*10^-3)*((10^6/($E321*(1+$C$124))-S$80)*$M321)/((10^6/($E321*(1+$C$124))-S$80)*$M321+S$80), AE$127)</f>
        <v>5</v>
      </c>
      <c r="AF321" s="118">
        <f t="shared" ref="AF321:AF378" si="166">MIN(($B321-H$85*(H$86+H$88+H$87)*10^-3)*(10^6/$C321*H$84-H$80-H$82)/(10^6/$C321*H$84), AF$127)</f>
        <v>5</v>
      </c>
      <c r="AG321" s="118">
        <f t="shared" ref="AG321:AG378" si="167">MIN(($B321-I$85*(I$86+I$88+I$87)*10^-3)*(10^6/$C321*I$84-I$80-I$82)/(10^6/$C321*I$84), AG$127)</f>
        <v>5</v>
      </c>
      <c r="AH321" s="118">
        <f t="shared" ref="AH321:AH378" si="168">MIN(($B321-J$85*(J$86+J$88+J$87)*10^-3)*(10^6/$C321*J$84-J$80-J$82)/(10^6/$C321*J$84), AH$127)</f>
        <v>5</v>
      </c>
      <c r="AI321" s="118">
        <f t="shared" ref="AI321:AI378" si="169">MIN(($B321-K$85*(K$86+K$88+K$87)*10^-3)*(10^6/$C321*K$84-K$80-K$82)/(10^6/$C321*K$84), AI$127)</f>
        <v>5</v>
      </c>
      <c r="AJ321" s="173">
        <f t="shared" ref="AJ321:AJ378" si="170">$V$80</f>
        <v>3.25</v>
      </c>
      <c r="AK321" s="173">
        <f t="shared" ref="AK321:AK378" si="171">$V$81</f>
        <v>3.5</v>
      </c>
      <c r="AL321" s="173">
        <f t="shared" ref="AL321:AL378" si="172">$V$82</f>
        <v>3.65</v>
      </c>
      <c r="AM321" s="127">
        <f t="shared" ref="AM321:AM378" si="173">MIN($B321-$AM$127, 5)</f>
        <v>5</v>
      </c>
      <c r="AN321" s="173">
        <f t="shared" ref="AN321:AN378" si="174">$Y$80</f>
        <v>3.6599999999999997</v>
      </c>
      <c r="AO321" s="173">
        <f t="shared" ref="AO321:AO378" si="175">$Y$81</f>
        <v>3.8000000000000003</v>
      </c>
      <c r="AP321" s="174">
        <f t="shared" ref="AP321:AP378" si="176">$Y$82</f>
        <v>3.9499999999999997</v>
      </c>
      <c r="AQ321" s="173">
        <f t="shared" ref="AQ321:AQ378" si="177">$W$80</f>
        <v>4.0999999999999996</v>
      </c>
      <c r="AR321" s="173">
        <f t="shared" ref="AR321:AR378" si="178">$W$81</f>
        <v>4.2</v>
      </c>
      <c r="AS321" s="173">
        <f t="shared" ref="AS321:AS378" si="179">$W$82</f>
        <v>4.3</v>
      </c>
      <c r="AT321" s="93" t="e">
        <f t="shared" ref="AT321:AT378" si="180">MIN(($B321-H$85*(H$86+H$88)*10^-3)*H$90, AF$127)</f>
        <v>#REF!</v>
      </c>
    </row>
    <row r="322" spans="1:46" ht="14.25" hidden="1" customHeight="1">
      <c r="A322" s="84"/>
      <c r="B322" s="127">
        <f t="shared" ref="B322:B354" si="181">B321+0.02</f>
        <v>7.3599999999999284</v>
      </c>
      <c r="C322" s="212">
        <f t="shared" ref="C322:C379" si="182">IF(B322-($C$14+$C$20+$C$23)*10^-3*$C$13&gt;=$C$12,$C$12/$B322/(-$J$95*LN($I$95/$E$95*(1-$D$95*$C$12/$C$95/$B322))+$G$95/1000)*10^3,1/(-$J$95*LN($I$95/$E$95*(1-$D$95*(B322-($C$14+$C$20+$C$23)*10^-3*$C$13)/$C$95/$B322))+$G$95/1000+$R$80/1000)*10^3)</f>
        <v>242.32389234741595</v>
      </c>
      <c r="D322" s="212">
        <f t="shared" ref="D322:D379" si="183">IF(B322-($C$14+$C$20+$C$23)*10^-3*$C$13&gt;=$C$12,$C$12/$B322/(-$J$96*LN($I$96/$E$96*(1-$D$96*$C$12/$C$96/$B322))+$G$96/1000)*10^3,1/(-$J$96*LN($I$96/$E$96*(1-$D$96*(B322-($C$14+$C$20+$C$23)*10^-3*$C$13)/$C$96/$B322))+$G$96/1000+$R$80/1000)*10^3)</f>
        <v>359.33504762155684</v>
      </c>
      <c r="E322" s="212">
        <f t="shared" ref="E322:E379" si="184">IF(B322-($C$14+$C$20+$C$23)*10^-3*$C$13&gt;=$C$12,$C$12/$B322/(-$J$97*LN($I$97/$E$97*(1-$D$97*$C$12/$C$97/$B322))+$G$97/1000)*10^3,1/(-$J$97*LN($I$97/$E$97*(1-$D$97*(B322-($C$14+$C$20+$C$23)*10^-3*$C$13)/$C$97/$B322))+$G$97/1000+$R$80/1000)*10^3)</f>
        <v>298.37439514739549</v>
      </c>
      <c r="F322" s="127">
        <f t="shared" si="144"/>
        <v>2</v>
      </c>
      <c r="G322" s="127">
        <f t="shared" si="145"/>
        <v>2</v>
      </c>
      <c r="H322" s="127">
        <f t="shared" si="146"/>
        <v>2</v>
      </c>
      <c r="I322" s="127">
        <f t="shared" si="147"/>
        <v>2</v>
      </c>
      <c r="J322" s="127">
        <f t="shared" si="148"/>
        <v>2</v>
      </c>
      <c r="K322" s="127">
        <f t="shared" si="149"/>
        <v>1</v>
      </c>
      <c r="L322" s="212">
        <f t="shared" si="150"/>
        <v>2</v>
      </c>
      <c r="M322" s="212">
        <f t="shared" si="151"/>
        <v>1</v>
      </c>
      <c r="N322" s="127">
        <f t="shared" ref="N322:N379" si="185">MAX(($B322-$C$12)/($C$18*10^-6)/($C322*10^3)*$C$12/$B322,0)</f>
        <v>4.4107932129851353</v>
      </c>
      <c r="O322" s="127">
        <f t="shared" si="152"/>
        <v>6.8918643952892733</v>
      </c>
      <c r="P322" s="127">
        <f t="shared" ref="P322:P379" si="186">MAX(($B322-$C$12)/($C$18*10^-6)/($D322*10^3)*$C$12/$B322,0)</f>
        <v>2.9744957715224047</v>
      </c>
      <c r="Q322" s="127">
        <f t="shared" si="153"/>
        <v>4.6476496430037573</v>
      </c>
      <c r="R322" s="212">
        <f t="shared" ref="R322:R379" si="187">MAX(($B322-$C$12)/($C$18*10^-6)/($E322*10^3)*$C$12/$B322,0)</f>
        <v>3.5822128074432147</v>
      </c>
      <c r="S322" s="212">
        <f t="shared" ref="S322:S379" si="188">MAX(($B322-$C$12)/(($C$18*(1-$C$19))*10^-6)/(($E322*(1-$C$124))*10^3)*$C$12/$B322,0)</f>
        <v>5.5972075116300228</v>
      </c>
      <c r="T322" s="146">
        <f t="shared" si="154"/>
        <v>0.95306603396933542</v>
      </c>
      <c r="U322" s="118">
        <f t="shared" si="155"/>
        <v>5</v>
      </c>
      <c r="V322" s="172">
        <f t="shared" si="156"/>
        <v>0.92160363888434982</v>
      </c>
      <c r="W322" s="118">
        <f t="shared" si="157"/>
        <v>5</v>
      </c>
      <c r="X322" s="118">
        <f t="shared" si="158"/>
        <v>5</v>
      </c>
      <c r="Y322" s="118">
        <f t="shared" si="159"/>
        <v>5</v>
      </c>
      <c r="Z322" s="118">
        <f t="shared" si="160"/>
        <v>5</v>
      </c>
      <c r="AA322" s="119">
        <f t="shared" si="161"/>
        <v>5</v>
      </c>
      <c r="AB322" s="172">
        <f t="shared" si="162"/>
        <v>0.95314687479376436</v>
      </c>
      <c r="AC322" s="118">
        <f t="shared" si="163"/>
        <v>5</v>
      </c>
      <c r="AD322" s="172">
        <f t="shared" si="164"/>
        <v>0.85678029032925018</v>
      </c>
      <c r="AE322" s="118">
        <f t="shared" si="165"/>
        <v>5</v>
      </c>
      <c r="AF322" s="118">
        <f t="shared" si="166"/>
        <v>5</v>
      </c>
      <c r="AG322" s="118">
        <f t="shared" si="167"/>
        <v>5</v>
      </c>
      <c r="AH322" s="118">
        <f t="shared" si="168"/>
        <v>5</v>
      </c>
      <c r="AI322" s="118">
        <f t="shared" si="169"/>
        <v>5</v>
      </c>
      <c r="AJ322" s="173">
        <f t="shared" si="170"/>
        <v>3.25</v>
      </c>
      <c r="AK322" s="173">
        <f t="shared" si="171"/>
        <v>3.5</v>
      </c>
      <c r="AL322" s="173">
        <f t="shared" si="172"/>
        <v>3.65</v>
      </c>
      <c r="AM322" s="127">
        <f t="shared" si="173"/>
        <v>5</v>
      </c>
      <c r="AN322" s="173">
        <f t="shared" si="174"/>
        <v>3.6599999999999997</v>
      </c>
      <c r="AO322" s="173">
        <f t="shared" si="175"/>
        <v>3.8000000000000003</v>
      </c>
      <c r="AP322" s="174">
        <f t="shared" si="176"/>
        <v>3.9499999999999997</v>
      </c>
      <c r="AQ322" s="173">
        <f t="shared" si="177"/>
        <v>4.0999999999999996</v>
      </c>
      <c r="AR322" s="173">
        <f t="shared" si="178"/>
        <v>4.2</v>
      </c>
      <c r="AS322" s="173">
        <f t="shared" si="179"/>
        <v>4.3</v>
      </c>
      <c r="AT322" s="93" t="e">
        <f t="shared" si="180"/>
        <v>#REF!</v>
      </c>
    </row>
    <row r="323" spans="1:46" ht="14.25" hidden="1" customHeight="1">
      <c r="A323" s="84"/>
      <c r="B323" s="127">
        <f t="shared" si="181"/>
        <v>7.379999999999928</v>
      </c>
      <c r="C323" s="212">
        <f t="shared" si="182"/>
        <v>242.64404844341556</v>
      </c>
      <c r="D323" s="212">
        <f t="shared" si="183"/>
        <v>359.60288779723084</v>
      </c>
      <c r="E323" s="212">
        <f t="shared" si="184"/>
        <v>298.82206494691985</v>
      </c>
      <c r="F323" s="127">
        <f t="shared" si="144"/>
        <v>2</v>
      </c>
      <c r="G323" s="127">
        <f t="shared" si="145"/>
        <v>2</v>
      </c>
      <c r="H323" s="127">
        <f t="shared" si="146"/>
        <v>2</v>
      </c>
      <c r="I323" s="127">
        <f t="shared" si="147"/>
        <v>2</v>
      </c>
      <c r="J323" s="127">
        <f t="shared" si="148"/>
        <v>2</v>
      </c>
      <c r="K323" s="127">
        <f t="shared" si="149"/>
        <v>1</v>
      </c>
      <c r="L323" s="212">
        <f t="shared" si="150"/>
        <v>2</v>
      </c>
      <c r="M323" s="212">
        <f t="shared" si="151"/>
        <v>1</v>
      </c>
      <c r="N323" s="127">
        <f t="shared" si="185"/>
        <v>4.4302649223704043</v>
      </c>
      <c r="O323" s="127">
        <f t="shared" si="152"/>
        <v>6.9222889412037549</v>
      </c>
      <c r="P323" s="127">
        <f t="shared" si="186"/>
        <v>2.9893458949277298</v>
      </c>
      <c r="Q323" s="127">
        <f t="shared" si="153"/>
        <v>4.6708529608245763</v>
      </c>
      <c r="R323" s="212">
        <f t="shared" si="187"/>
        <v>3.5973829999192284</v>
      </c>
      <c r="S323" s="212">
        <f t="shared" si="188"/>
        <v>5.6209109373737931</v>
      </c>
      <c r="T323" s="146">
        <f t="shared" si="154"/>
        <v>0.95300111090430129</v>
      </c>
      <c r="U323" s="118">
        <f t="shared" si="155"/>
        <v>5</v>
      </c>
      <c r="V323" s="172">
        <f t="shared" si="156"/>
        <v>0.92149193073866109</v>
      </c>
      <c r="W323" s="118">
        <f t="shared" si="157"/>
        <v>5</v>
      </c>
      <c r="X323" s="118">
        <f t="shared" si="158"/>
        <v>5</v>
      </c>
      <c r="Y323" s="118">
        <f t="shared" si="159"/>
        <v>5</v>
      </c>
      <c r="Z323" s="118">
        <f t="shared" si="160"/>
        <v>5</v>
      </c>
      <c r="AA323" s="119">
        <f t="shared" si="161"/>
        <v>5</v>
      </c>
      <c r="AB323" s="172">
        <f t="shared" si="162"/>
        <v>0.95307327932182617</v>
      </c>
      <c r="AC323" s="118">
        <f t="shared" si="163"/>
        <v>5</v>
      </c>
      <c r="AD323" s="172">
        <f t="shared" si="164"/>
        <v>0.85656540882547849</v>
      </c>
      <c r="AE323" s="118">
        <f t="shared" si="165"/>
        <v>5</v>
      </c>
      <c r="AF323" s="118">
        <f t="shared" si="166"/>
        <v>5</v>
      </c>
      <c r="AG323" s="118">
        <f t="shared" si="167"/>
        <v>5</v>
      </c>
      <c r="AH323" s="118">
        <f t="shared" si="168"/>
        <v>5</v>
      </c>
      <c r="AI323" s="118">
        <f t="shared" si="169"/>
        <v>5</v>
      </c>
      <c r="AJ323" s="173">
        <f t="shared" si="170"/>
        <v>3.25</v>
      </c>
      <c r="AK323" s="173">
        <f t="shared" si="171"/>
        <v>3.5</v>
      </c>
      <c r="AL323" s="173">
        <f t="shared" si="172"/>
        <v>3.65</v>
      </c>
      <c r="AM323" s="127">
        <f t="shared" si="173"/>
        <v>5</v>
      </c>
      <c r="AN323" s="173">
        <f t="shared" si="174"/>
        <v>3.6599999999999997</v>
      </c>
      <c r="AO323" s="173">
        <f t="shared" si="175"/>
        <v>3.8000000000000003</v>
      </c>
      <c r="AP323" s="174">
        <f t="shared" si="176"/>
        <v>3.9499999999999997</v>
      </c>
      <c r="AQ323" s="173">
        <f t="shared" si="177"/>
        <v>4.0999999999999996</v>
      </c>
      <c r="AR323" s="173">
        <f t="shared" si="178"/>
        <v>4.2</v>
      </c>
      <c r="AS323" s="173">
        <f t="shared" si="179"/>
        <v>4.3</v>
      </c>
      <c r="AT323" s="93" t="e">
        <f t="shared" si="180"/>
        <v>#REF!</v>
      </c>
    </row>
    <row r="324" spans="1:46" ht="14.25" hidden="1" customHeight="1">
      <c r="A324" s="84"/>
      <c r="B324" s="127">
        <f t="shared" si="181"/>
        <v>7.3999999999999275</v>
      </c>
      <c r="C324" s="212">
        <f t="shared" si="182"/>
        <v>242.96191129248322</v>
      </c>
      <c r="D324" s="212">
        <f t="shared" si="183"/>
        <v>359.86881979765258</v>
      </c>
      <c r="E324" s="212">
        <f t="shared" si="184"/>
        <v>299.26666349046724</v>
      </c>
      <c r="F324" s="127">
        <f t="shared" si="144"/>
        <v>2</v>
      </c>
      <c r="G324" s="127">
        <f t="shared" si="145"/>
        <v>2</v>
      </c>
      <c r="H324" s="127">
        <f t="shared" si="146"/>
        <v>2</v>
      </c>
      <c r="I324" s="127">
        <f t="shared" si="147"/>
        <v>2</v>
      </c>
      <c r="J324" s="127">
        <f t="shared" si="148"/>
        <v>2</v>
      </c>
      <c r="K324" s="127">
        <f t="shared" si="149"/>
        <v>1</v>
      </c>
      <c r="L324" s="212">
        <f t="shared" si="150"/>
        <v>2</v>
      </c>
      <c r="M324" s="212">
        <f t="shared" si="151"/>
        <v>1</v>
      </c>
      <c r="N324" s="127">
        <f t="shared" si="185"/>
        <v>4.4495907828928312</v>
      </c>
      <c r="O324" s="127">
        <f t="shared" si="152"/>
        <v>6.9524855982700471</v>
      </c>
      <c r="P324" s="127">
        <f t="shared" si="186"/>
        <v>3.0040976645015545</v>
      </c>
      <c r="Q324" s="127">
        <f t="shared" si="153"/>
        <v>4.6939026007836793</v>
      </c>
      <c r="R324" s="212">
        <f t="shared" si="187"/>
        <v>3.6124340361601801</v>
      </c>
      <c r="S324" s="212">
        <f t="shared" si="188"/>
        <v>5.6444281815002801</v>
      </c>
      <c r="T324" s="146">
        <f t="shared" si="154"/>
        <v>0.95293664491058372</v>
      </c>
      <c r="U324" s="118">
        <f t="shared" si="155"/>
        <v>5</v>
      </c>
      <c r="V324" s="172">
        <f t="shared" si="156"/>
        <v>0.92138099985016242</v>
      </c>
      <c r="W324" s="118">
        <f t="shared" si="157"/>
        <v>5</v>
      </c>
      <c r="X324" s="118">
        <f t="shared" si="158"/>
        <v>5</v>
      </c>
      <c r="Y324" s="118">
        <f t="shared" si="159"/>
        <v>5</v>
      </c>
      <c r="Z324" s="118">
        <f t="shared" si="160"/>
        <v>5</v>
      </c>
      <c r="AA324" s="119">
        <f t="shared" si="161"/>
        <v>5</v>
      </c>
      <c r="AB324" s="172">
        <f t="shared" si="162"/>
        <v>0.95300017851223628</v>
      </c>
      <c r="AC324" s="118">
        <f t="shared" si="163"/>
        <v>5</v>
      </c>
      <c r="AD324" s="172">
        <f t="shared" si="164"/>
        <v>0.85635200152457569</v>
      </c>
      <c r="AE324" s="118">
        <f t="shared" si="165"/>
        <v>5</v>
      </c>
      <c r="AF324" s="118">
        <f t="shared" si="166"/>
        <v>5</v>
      </c>
      <c r="AG324" s="118">
        <f t="shared" si="167"/>
        <v>5</v>
      </c>
      <c r="AH324" s="118">
        <f t="shared" si="168"/>
        <v>5</v>
      </c>
      <c r="AI324" s="118">
        <f t="shared" si="169"/>
        <v>5</v>
      </c>
      <c r="AJ324" s="173">
        <f t="shared" si="170"/>
        <v>3.25</v>
      </c>
      <c r="AK324" s="173">
        <f t="shared" si="171"/>
        <v>3.5</v>
      </c>
      <c r="AL324" s="173">
        <f t="shared" si="172"/>
        <v>3.65</v>
      </c>
      <c r="AM324" s="127">
        <f t="shared" si="173"/>
        <v>5</v>
      </c>
      <c r="AN324" s="173">
        <f t="shared" si="174"/>
        <v>3.6599999999999997</v>
      </c>
      <c r="AO324" s="173">
        <f t="shared" si="175"/>
        <v>3.8000000000000003</v>
      </c>
      <c r="AP324" s="174">
        <f t="shared" si="176"/>
        <v>3.9499999999999997</v>
      </c>
      <c r="AQ324" s="173">
        <f t="shared" si="177"/>
        <v>4.0999999999999996</v>
      </c>
      <c r="AR324" s="173">
        <f t="shared" si="178"/>
        <v>4.2</v>
      </c>
      <c r="AS324" s="173">
        <f t="shared" si="179"/>
        <v>4.3</v>
      </c>
      <c r="AT324" s="93" t="e">
        <f t="shared" si="180"/>
        <v>#REF!</v>
      </c>
    </row>
    <row r="325" spans="1:46" ht="14.25" hidden="1" customHeight="1">
      <c r="A325" s="84"/>
      <c r="B325" s="127">
        <f t="shared" si="181"/>
        <v>7.4199999999999271</v>
      </c>
      <c r="C325" s="212">
        <f t="shared" si="182"/>
        <v>243.27750487141071</v>
      </c>
      <c r="D325" s="212">
        <f t="shared" si="183"/>
        <v>360.13286141899437</v>
      </c>
      <c r="E325" s="212">
        <f t="shared" si="184"/>
        <v>299.70822372128112</v>
      </c>
      <c r="F325" s="127">
        <f t="shared" si="144"/>
        <v>2</v>
      </c>
      <c r="G325" s="127">
        <f t="shared" si="145"/>
        <v>2</v>
      </c>
      <c r="H325" s="127">
        <f t="shared" si="146"/>
        <v>2</v>
      </c>
      <c r="I325" s="127">
        <f t="shared" si="147"/>
        <v>2</v>
      </c>
      <c r="J325" s="127">
        <f t="shared" si="148"/>
        <v>2</v>
      </c>
      <c r="K325" s="127">
        <f t="shared" si="149"/>
        <v>1</v>
      </c>
      <c r="L325" s="212">
        <f t="shared" si="150"/>
        <v>2</v>
      </c>
      <c r="M325" s="212">
        <f t="shared" si="151"/>
        <v>1</v>
      </c>
      <c r="N325" s="127">
        <f t="shared" si="185"/>
        <v>4.4687725749383898</v>
      </c>
      <c r="O325" s="127">
        <f t="shared" si="152"/>
        <v>6.9824571483412337</v>
      </c>
      <c r="P325" s="127">
        <f t="shared" si="186"/>
        <v>3.0187521282706848</v>
      </c>
      <c r="Q325" s="127">
        <f t="shared" si="153"/>
        <v>4.7168002004229441</v>
      </c>
      <c r="R325" s="212">
        <f t="shared" si="187"/>
        <v>3.6273674054396876</v>
      </c>
      <c r="S325" s="212">
        <f t="shared" si="188"/>
        <v>5.6677615709995113</v>
      </c>
      <c r="T325" s="146">
        <f t="shared" si="154"/>
        <v>0.95287263129488808</v>
      </c>
      <c r="U325" s="118">
        <f t="shared" si="155"/>
        <v>5</v>
      </c>
      <c r="V325" s="172">
        <f t="shared" si="156"/>
        <v>0.92127083833546719</v>
      </c>
      <c r="W325" s="118">
        <f t="shared" si="157"/>
        <v>5</v>
      </c>
      <c r="X325" s="118">
        <f t="shared" si="158"/>
        <v>5</v>
      </c>
      <c r="Y325" s="118">
        <f t="shared" si="159"/>
        <v>5</v>
      </c>
      <c r="Z325" s="118">
        <f t="shared" si="160"/>
        <v>5</v>
      </c>
      <c r="AA325" s="119">
        <f t="shared" si="161"/>
        <v>5</v>
      </c>
      <c r="AB325" s="172">
        <f t="shared" si="162"/>
        <v>0.95292756715675453</v>
      </c>
      <c r="AC325" s="118">
        <f t="shared" si="163"/>
        <v>5</v>
      </c>
      <c r="AD325" s="172">
        <f t="shared" si="164"/>
        <v>0.85614005261378512</v>
      </c>
      <c r="AE325" s="118">
        <f t="shared" si="165"/>
        <v>5</v>
      </c>
      <c r="AF325" s="118">
        <f t="shared" si="166"/>
        <v>5</v>
      </c>
      <c r="AG325" s="118">
        <f t="shared" si="167"/>
        <v>5</v>
      </c>
      <c r="AH325" s="118">
        <f t="shared" si="168"/>
        <v>5</v>
      </c>
      <c r="AI325" s="118">
        <f t="shared" si="169"/>
        <v>5</v>
      </c>
      <c r="AJ325" s="173">
        <f t="shared" si="170"/>
        <v>3.25</v>
      </c>
      <c r="AK325" s="173">
        <f t="shared" si="171"/>
        <v>3.5</v>
      </c>
      <c r="AL325" s="173">
        <f t="shared" si="172"/>
        <v>3.65</v>
      </c>
      <c r="AM325" s="127">
        <f t="shared" si="173"/>
        <v>5</v>
      </c>
      <c r="AN325" s="173">
        <f t="shared" si="174"/>
        <v>3.6599999999999997</v>
      </c>
      <c r="AO325" s="173">
        <f t="shared" si="175"/>
        <v>3.8000000000000003</v>
      </c>
      <c r="AP325" s="174">
        <f t="shared" si="176"/>
        <v>3.9499999999999997</v>
      </c>
      <c r="AQ325" s="173">
        <f t="shared" si="177"/>
        <v>4.0999999999999996</v>
      </c>
      <c r="AR325" s="173">
        <f t="shared" si="178"/>
        <v>4.2</v>
      </c>
      <c r="AS325" s="173">
        <f t="shared" si="179"/>
        <v>4.3</v>
      </c>
      <c r="AT325" s="93" t="e">
        <f t="shared" si="180"/>
        <v>#REF!</v>
      </c>
    </row>
    <row r="326" spans="1:46" ht="14.25" hidden="1" customHeight="1">
      <c r="A326" s="84"/>
      <c r="B326" s="127">
        <f t="shared" si="181"/>
        <v>7.4399999999999267</v>
      </c>
      <c r="C326" s="212">
        <f t="shared" si="182"/>
        <v>243.59085280338141</v>
      </c>
      <c r="D326" s="212">
        <f t="shared" si="183"/>
        <v>360.39503023249176</v>
      </c>
      <c r="E326" s="212">
        <f t="shared" si="184"/>
        <v>300.14677807888188</v>
      </c>
      <c r="F326" s="127">
        <f t="shared" si="144"/>
        <v>2</v>
      </c>
      <c r="G326" s="127">
        <f t="shared" si="145"/>
        <v>2</v>
      </c>
      <c r="H326" s="127">
        <f t="shared" si="146"/>
        <v>2</v>
      </c>
      <c r="I326" s="127">
        <f t="shared" si="147"/>
        <v>2</v>
      </c>
      <c r="J326" s="127">
        <f t="shared" si="148"/>
        <v>2</v>
      </c>
      <c r="K326" s="127">
        <f t="shared" si="149"/>
        <v>1</v>
      </c>
      <c r="L326" s="212">
        <f t="shared" si="150"/>
        <v>2</v>
      </c>
      <c r="M326" s="212">
        <f t="shared" si="151"/>
        <v>1</v>
      </c>
      <c r="N326" s="127">
        <f t="shared" si="185"/>
        <v>4.4878120486735646</v>
      </c>
      <c r="O326" s="127">
        <f t="shared" si="152"/>
        <v>7.0122063260524454</v>
      </c>
      <c r="P326" s="127">
        <f t="shared" si="186"/>
        <v>3.033310319103081</v>
      </c>
      <c r="Q326" s="127">
        <f t="shared" si="153"/>
        <v>4.7395473735985636</v>
      </c>
      <c r="R326" s="212">
        <f t="shared" si="187"/>
        <v>3.6421845710113923</v>
      </c>
      <c r="S326" s="212">
        <f t="shared" si="188"/>
        <v>5.6909133922052995</v>
      </c>
      <c r="T326" s="146">
        <f t="shared" si="154"/>
        <v>0.95280906543211841</v>
      </c>
      <c r="U326" s="118">
        <f t="shared" si="155"/>
        <v>5</v>
      </c>
      <c r="V326" s="172">
        <f t="shared" si="156"/>
        <v>0.92116143842460274</v>
      </c>
      <c r="W326" s="118">
        <f t="shared" si="157"/>
        <v>5</v>
      </c>
      <c r="X326" s="118">
        <f t="shared" si="158"/>
        <v>5</v>
      </c>
      <c r="Y326" s="118">
        <f t="shared" si="159"/>
        <v>5</v>
      </c>
      <c r="Z326" s="118">
        <f t="shared" si="160"/>
        <v>5</v>
      </c>
      <c r="AA326" s="119">
        <f t="shared" si="161"/>
        <v>5</v>
      </c>
      <c r="AB326" s="172">
        <f t="shared" si="162"/>
        <v>0.95285544012563195</v>
      </c>
      <c r="AC326" s="118">
        <f t="shared" si="163"/>
        <v>5</v>
      </c>
      <c r="AD326" s="172">
        <f t="shared" si="164"/>
        <v>0.85592954652213671</v>
      </c>
      <c r="AE326" s="118">
        <f t="shared" si="165"/>
        <v>5</v>
      </c>
      <c r="AF326" s="118">
        <f t="shared" si="166"/>
        <v>5</v>
      </c>
      <c r="AG326" s="118">
        <f t="shared" si="167"/>
        <v>5</v>
      </c>
      <c r="AH326" s="118">
        <f t="shared" si="168"/>
        <v>5</v>
      </c>
      <c r="AI326" s="118">
        <f t="shared" si="169"/>
        <v>5</v>
      </c>
      <c r="AJ326" s="173">
        <f t="shared" si="170"/>
        <v>3.25</v>
      </c>
      <c r="AK326" s="173">
        <f t="shared" si="171"/>
        <v>3.5</v>
      </c>
      <c r="AL326" s="173">
        <f t="shared" si="172"/>
        <v>3.65</v>
      </c>
      <c r="AM326" s="127">
        <f t="shared" si="173"/>
        <v>5</v>
      </c>
      <c r="AN326" s="173">
        <f t="shared" si="174"/>
        <v>3.6599999999999997</v>
      </c>
      <c r="AO326" s="173">
        <f t="shared" si="175"/>
        <v>3.8000000000000003</v>
      </c>
      <c r="AP326" s="174">
        <f t="shared" si="176"/>
        <v>3.9499999999999997</v>
      </c>
      <c r="AQ326" s="173">
        <f t="shared" si="177"/>
        <v>4.0999999999999996</v>
      </c>
      <c r="AR326" s="173">
        <f t="shared" si="178"/>
        <v>4.2</v>
      </c>
      <c r="AS326" s="173">
        <f t="shared" si="179"/>
        <v>4.3</v>
      </c>
      <c r="AT326" s="93" t="e">
        <f t="shared" si="180"/>
        <v>#REF!</v>
      </c>
    </row>
    <row r="327" spans="1:46" ht="14.25" hidden="1" customHeight="1">
      <c r="A327" s="84"/>
      <c r="B327" s="127">
        <f t="shared" si="181"/>
        <v>7.4599999999999262</v>
      </c>
      <c r="C327" s="212">
        <f t="shared" si="182"/>
        <v>243.90197836489079</v>
      </c>
      <c r="D327" s="212">
        <f t="shared" si="183"/>
        <v>360.65534358807992</v>
      </c>
      <c r="E327" s="212">
        <f t="shared" si="184"/>
        <v>300.58235850936637</v>
      </c>
      <c r="F327" s="127">
        <f t="shared" si="144"/>
        <v>2</v>
      </c>
      <c r="G327" s="127">
        <f t="shared" si="145"/>
        <v>2</v>
      </c>
      <c r="H327" s="127">
        <f t="shared" si="146"/>
        <v>2</v>
      </c>
      <c r="I327" s="127">
        <f t="shared" si="147"/>
        <v>2</v>
      </c>
      <c r="J327" s="127">
        <f t="shared" si="148"/>
        <v>2</v>
      </c>
      <c r="K327" s="127">
        <f t="shared" si="149"/>
        <v>1</v>
      </c>
      <c r="L327" s="212">
        <f t="shared" si="150"/>
        <v>2</v>
      </c>
      <c r="M327" s="212">
        <f t="shared" si="151"/>
        <v>1</v>
      </c>
      <c r="N327" s="127">
        <f t="shared" si="185"/>
        <v>4.5067109247112569</v>
      </c>
      <c r="O327" s="127">
        <f t="shared" si="152"/>
        <v>7.0417358198613389</v>
      </c>
      <c r="P327" s="127">
        <f t="shared" si="186"/>
        <v>3.0477732549865699</v>
      </c>
      <c r="Q327" s="127">
        <f t="shared" si="153"/>
        <v>4.7621457109165144</v>
      </c>
      <c r="R327" s="212">
        <f t="shared" si="187"/>
        <v>3.6568869707018754</v>
      </c>
      <c r="S327" s="212">
        <f t="shared" si="188"/>
        <v>5.7138858917216808</v>
      </c>
      <c r="T327" s="146">
        <f t="shared" si="154"/>
        <v>0.95274594276405655</v>
      </c>
      <c r="U327" s="118">
        <f t="shared" si="155"/>
        <v>5</v>
      </c>
      <c r="V327" s="172">
        <f t="shared" si="156"/>
        <v>0.92105279245883032</v>
      </c>
      <c r="W327" s="118">
        <f t="shared" si="157"/>
        <v>5</v>
      </c>
      <c r="X327" s="118">
        <f t="shared" si="158"/>
        <v>5</v>
      </c>
      <c r="Y327" s="118">
        <f t="shared" si="159"/>
        <v>5</v>
      </c>
      <c r="Z327" s="118">
        <f t="shared" si="160"/>
        <v>5</v>
      </c>
      <c r="AA327" s="119">
        <f t="shared" si="161"/>
        <v>5</v>
      </c>
      <c r="AB327" s="172">
        <f t="shared" si="162"/>
        <v>0.95278379236602162</v>
      </c>
      <c r="AC327" s="118">
        <f t="shared" si="163"/>
        <v>5</v>
      </c>
      <c r="AD327" s="172">
        <f t="shared" si="164"/>
        <v>0.85572046791550416</v>
      </c>
      <c r="AE327" s="118">
        <f t="shared" si="165"/>
        <v>5</v>
      </c>
      <c r="AF327" s="118">
        <f t="shared" si="166"/>
        <v>5</v>
      </c>
      <c r="AG327" s="118">
        <f t="shared" si="167"/>
        <v>5</v>
      </c>
      <c r="AH327" s="118">
        <f t="shared" si="168"/>
        <v>5</v>
      </c>
      <c r="AI327" s="118">
        <f t="shared" si="169"/>
        <v>5</v>
      </c>
      <c r="AJ327" s="173">
        <f t="shared" si="170"/>
        <v>3.25</v>
      </c>
      <c r="AK327" s="173">
        <f t="shared" si="171"/>
        <v>3.5</v>
      </c>
      <c r="AL327" s="173">
        <f t="shared" si="172"/>
        <v>3.65</v>
      </c>
      <c r="AM327" s="127">
        <f t="shared" si="173"/>
        <v>5</v>
      </c>
      <c r="AN327" s="173">
        <f t="shared" si="174"/>
        <v>3.6599999999999997</v>
      </c>
      <c r="AO327" s="173">
        <f t="shared" si="175"/>
        <v>3.8000000000000003</v>
      </c>
      <c r="AP327" s="174">
        <f t="shared" si="176"/>
        <v>3.9499999999999997</v>
      </c>
      <c r="AQ327" s="173">
        <f t="shared" si="177"/>
        <v>4.0999999999999996</v>
      </c>
      <c r="AR327" s="173">
        <f t="shared" si="178"/>
        <v>4.2</v>
      </c>
      <c r="AS327" s="173">
        <f t="shared" si="179"/>
        <v>4.3</v>
      </c>
      <c r="AT327" s="93" t="e">
        <f t="shared" si="180"/>
        <v>#REF!</v>
      </c>
    </row>
    <row r="328" spans="1:46" ht="14.25" hidden="1" customHeight="1">
      <c r="A328" s="84"/>
      <c r="B328" s="127">
        <f t="shared" si="181"/>
        <v>7.4799999999999258</v>
      </c>
      <c r="C328" s="212">
        <f t="shared" si="182"/>
        <v>244.21090449249519</v>
      </c>
      <c r="D328" s="212">
        <f t="shared" si="183"/>
        <v>360.91381861795918</v>
      </c>
      <c r="E328" s="212">
        <f t="shared" si="184"/>
        <v>301.01499647543898</v>
      </c>
      <c r="F328" s="127">
        <f t="shared" si="144"/>
        <v>2</v>
      </c>
      <c r="G328" s="127">
        <f t="shared" si="145"/>
        <v>2</v>
      </c>
      <c r="H328" s="127">
        <f t="shared" si="146"/>
        <v>2</v>
      </c>
      <c r="I328" s="127">
        <f t="shared" si="147"/>
        <v>2</v>
      </c>
      <c r="J328" s="127">
        <f t="shared" si="148"/>
        <v>2</v>
      </c>
      <c r="K328" s="127">
        <f t="shared" si="149"/>
        <v>1</v>
      </c>
      <c r="L328" s="212">
        <f t="shared" si="150"/>
        <v>2</v>
      </c>
      <c r="M328" s="212">
        <f t="shared" si="151"/>
        <v>1</v>
      </c>
      <c r="N328" s="127">
        <f t="shared" si="185"/>
        <v>4.5254708947585049</v>
      </c>
      <c r="O328" s="127">
        <f t="shared" si="152"/>
        <v>7.0710482730601631</v>
      </c>
      <c r="P328" s="127">
        <f t="shared" si="186"/>
        <v>3.062141939301303</v>
      </c>
      <c r="Q328" s="127">
        <f t="shared" si="153"/>
        <v>4.7845967801582843</v>
      </c>
      <c r="R328" s="212">
        <f t="shared" si="187"/>
        <v>3.6714760174867602</v>
      </c>
      <c r="S328" s="212">
        <f t="shared" si="188"/>
        <v>5.7366812773230622</v>
      </c>
      <c r="T328" s="146">
        <f t="shared" si="154"/>
        <v>0.95268325879807492</v>
      </c>
      <c r="U328" s="118">
        <f t="shared" si="155"/>
        <v>5</v>
      </c>
      <c r="V328" s="172">
        <f t="shared" si="156"/>
        <v>0.92094489288851755</v>
      </c>
      <c r="W328" s="118">
        <f t="shared" si="157"/>
        <v>5</v>
      </c>
      <c r="X328" s="118">
        <f t="shared" si="158"/>
        <v>5</v>
      </c>
      <c r="Y328" s="118">
        <f t="shared" si="159"/>
        <v>5</v>
      </c>
      <c r="Z328" s="118">
        <f t="shared" si="160"/>
        <v>5</v>
      </c>
      <c r="AA328" s="119">
        <f t="shared" si="161"/>
        <v>5</v>
      </c>
      <c r="AB328" s="172">
        <f t="shared" si="162"/>
        <v>0.95271261890043124</v>
      </c>
      <c r="AC328" s="118">
        <f t="shared" si="163"/>
        <v>5</v>
      </c>
      <c r="AD328" s="172">
        <f t="shared" si="164"/>
        <v>0.85551280169178934</v>
      </c>
      <c r="AE328" s="118">
        <f t="shared" si="165"/>
        <v>5</v>
      </c>
      <c r="AF328" s="118">
        <f t="shared" si="166"/>
        <v>5</v>
      </c>
      <c r="AG328" s="118">
        <f t="shared" si="167"/>
        <v>5</v>
      </c>
      <c r="AH328" s="118">
        <f t="shared" si="168"/>
        <v>5</v>
      </c>
      <c r="AI328" s="118">
        <f t="shared" si="169"/>
        <v>5</v>
      </c>
      <c r="AJ328" s="173">
        <f t="shared" si="170"/>
        <v>3.25</v>
      </c>
      <c r="AK328" s="173">
        <f t="shared" si="171"/>
        <v>3.5</v>
      </c>
      <c r="AL328" s="173">
        <f t="shared" si="172"/>
        <v>3.65</v>
      </c>
      <c r="AM328" s="127">
        <f t="shared" si="173"/>
        <v>5</v>
      </c>
      <c r="AN328" s="173">
        <f t="shared" si="174"/>
        <v>3.6599999999999997</v>
      </c>
      <c r="AO328" s="173">
        <f t="shared" si="175"/>
        <v>3.8000000000000003</v>
      </c>
      <c r="AP328" s="174">
        <f t="shared" si="176"/>
        <v>3.9499999999999997</v>
      </c>
      <c r="AQ328" s="173">
        <f t="shared" si="177"/>
        <v>4.0999999999999996</v>
      </c>
      <c r="AR328" s="173">
        <f t="shared" si="178"/>
        <v>4.2</v>
      </c>
      <c r="AS328" s="173">
        <f t="shared" si="179"/>
        <v>4.3</v>
      </c>
      <c r="AT328" s="93" t="e">
        <f t="shared" si="180"/>
        <v>#REF!</v>
      </c>
    </row>
    <row r="329" spans="1:46" ht="14.25" hidden="1" customHeight="1">
      <c r="A329" s="84"/>
      <c r="B329" s="127">
        <f t="shared" si="181"/>
        <v>7.4999999999999254</v>
      </c>
      <c r="C329" s="212">
        <f t="shared" si="182"/>
        <v>244.51765378939371</v>
      </c>
      <c r="D329" s="212">
        <f t="shared" si="183"/>
        <v>361.17047224008951</v>
      </c>
      <c r="E329" s="212">
        <f t="shared" si="184"/>
        <v>301.44472296618392</v>
      </c>
      <c r="F329" s="127">
        <f t="shared" si="144"/>
        <v>2</v>
      </c>
      <c r="G329" s="127">
        <f t="shared" si="145"/>
        <v>2</v>
      </c>
      <c r="H329" s="127">
        <f t="shared" si="146"/>
        <v>2</v>
      </c>
      <c r="I329" s="127">
        <f t="shared" si="147"/>
        <v>2</v>
      </c>
      <c r="J329" s="127">
        <f t="shared" si="148"/>
        <v>2</v>
      </c>
      <c r="K329" s="127">
        <f t="shared" si="149"/>
        <v>1</v>
      </c>
      <c r="L329" s="212">
        <f t="shared" si="150"/>
        <v>2</v>
      </c>
      <c r="M329" s="212">
        <f t="shared" si="151"/>
        <v>1</v>
      </c>
      <c r="N329" s="127">
        <f t="shared" si="185"/>
        <v>4.5440936222466117</v>
      </c>
      <c r="O329" s="127">
        <f t="shared" si="152"/>
        <v>7.1001462847603296</v>
      </c>
      <c r="P329" s="127">
        <f t="shared" si="186"/>
        <v>3.0764173610861341</v>
      </c>
      <c r="Q329" s="127">
        <f t="shared" si="153"/>
        <v>4.8069021266970839</v>
      </c>
      <c r="R329" s="212">
        <f t="shared" si="187"/>
        <v>3.6859531000505643</v>
      </c>
      <c r="S329" s="212">
        <f t="shared" si="188"/>
        <v>5.759301718829005</v>
      </c>
      <c r="T329" s="146">
        <f t="shared" si="154"/>
        <v>0.95262100910587932</v>
      </c>
      <c r="U329" s="118">
        <f t="shared" si="155"/>
        <v>5</v>
      </c>
      <c r="V329" s="172">
        <f t="shared" si="156"/>
        <v>0.92083773227106369</v>
      </c>
      <c r="W329" s="118">
        <f t="shared" si="157"/>
        <v>5</v>
      </c>
      <c r="X329" s="118">
        <f t="shared" si="158"/>
        <v>5</v>
      </c>
      <c r="Y329" s="118">
        <f t="shared" si="159"/>
        <v>5</v>
      </c>
      <c r="Z329" s="118">
        <f t="shared" si="160"/>
        <v>5</v>
      </c>
      <c r="AA329" s="119">
        <f t="shared" si="161"/>
        <v>5</v>
      </c>
      <c r="AB329" s="172">
        <f t="shared" si="162"/>
        <v>0.9526419148252141</v>
      </c>
      <c r="AC329" s="118">
        <f t="shared" si="163"/>
        <v>5</v>
      </c>
      <c r="AD329" s="172">
        <f t="shared" si="164"/>
        <v>0.85530653297623171</v>
      </c>
      <c r="AE329" s="118">
        <f t="shared" si="165"/>
        <v>5</v>
      </c>
      <c r="AF329" s="118">
        <f t="shared" si="166"/>
        <v>5</v>
      </c>
      <c r="AG329" s="118">
        <f t="shared" si="167"/>
        <v>5</v>
      </c>
      <c r="AH329" s="118">
        <f t="shared" si="168"/>
        <v>5</v>
      </c>
      <c r="AI329" s="118">
        <f t="shared" si="169"/>
        <v>5</v>
      </c>
      <c r="AJ329" s="173">
        <f t="shared" si="170"/>
        <v>3.25</v>
      </c>
      <c r="AK329" s="173">
        <f t="shared" si="171"/>
        <v>3.5</v>
      </c>
      <c r="AL329" s="173">
        <f t="shared" si="172"/>
        <v>3.65</v>
      </c>
      <c r="AM329" s="127">
        <f t="shared" si="173"/>
        <v>5</v>
      </c>
      <c r="AN329" s="173">
        <f t="shared" si="174"/>
        <v>3.6599999999999997</v>
      </c>
      <c r="AO329" s="173">
        <f t="shared" si="175"/>
        <v>3.8000000000000003</v>
      </c>
      <c r="AP329" s="174">
        <f t="shared" si="176"/>
        <v>3.9499999999999997</v>
      </c>
      <c r="AQ329" s="173">
        <f t="shared" si="177"/>
        <v>4.0999999999999996</v>
      </c>
      <c r="AR329" s="173">
        <f t="shared" si="178"/>
        <v>4.2</v>
      </c>
      <c r="AS329" s="173">
        <f t="shared" si="179"/>
        <v>4.3</v>
      </c>
      <c r="AT329" s="93" t="e">
        <f t="shared" si="180"/>
        <v>#REF!</v>
      </c>
    </row>
    <row r="330" spans="1:46" ht="14.25" hidden="1" customHeight="1">
      <c r="A330" s="84"/>
      <c r="B330" s="127">
        <f t="shared" si="181"/>
        <v>7.519999999999925</v>
      </c>
      <c r="C330" s="212">
        <f t="shared" si="182"/>
        <v>244.82224853184852</v>
      </c>
      <c r="D330" s="212">
        <f t="shared" si="183"/>
        <v>361.42532116161448</v>
      </c>
      <c r="E330" s="212">
        <f t="shared" si="184"/>
        <v>301.87156850658369</v>
      </c>
      <c r="F330" s="127">
        <f t="shared" si="144"/>
        <v>2</v>
      </c>
      <c r="G330" s="127">
        <f t="shared" si="145"/>
        <v>2</v>
      </c>
      <c r="H330" s="127">
        <f t="shared" si="146"/>
        <v>2</v>
      </c>
      <c r="I330" s="127">
        <f t="shared" si="147"/>
        <v>2</v>
      </c>
      <c r="J330" s="127">
        <f t="shared" si="148"/>
        <v>2</v>
      </c>
      <c r="K330" s="127">
        <f t="shared" si="149"/>
        <v>1</v>
      </c>
      <c r="L330" s="212">
        <f t="shared" si="150"/>
        <v>2</v>
      </c>
      <c r="M330" s="212">
        <f t="shared" si="151"/>
        <v>1</v>
      </c>
      <c r="N330" s="127">
        <f t="shared" si="185"/>
        <v>4.562580742944248</v>
      </c>
      <c r="O330" s="127">
        <f t="shared" si="152"/>
        <v>7.1290324108503853</v>
      </c>
      <c r="P330" s="127">
        <f t="shared" si="186"/>
        <v>3.0906004952991015</v>
      </c>
      <c r="Q330" s="127">
        <f t="shared" si="153"/>
        <v>4.8290632739048451</v>
      </c>
      <c r="R330" s="212">
        <f t="shared" si="187"/>
        <v>3.7003195833308853</v>
      </c>
      <c r="S330" s="212">
        <f t="shared" si="188"/>
        <v>5.7817493489545075</v>
      </c>
      <c r="T330" s="146">
        <f t="shared" si="154"/>
        <v>0.95255918932228401</v>
      </c>
      <c r="U330" s="118">
        <f t="shared" si="155"/>
        <v>5</v>
      </c>
      <c r="V330" s="172">
        <f t="shared" si="156"/>
        <v>0.92073130326887442</v>
      </c>
      <c r="W330" s="118">
        <f t="shared" si="157"/>
        <v>5</v>
      </c>
      <c r="X330" s="118">
        <f t="shared" si="158"/>
        <v>5</v>
      </c>
      <c r="Y330" s="118">
        <f t="shared" si="159"/>
        <v>5</v>
      </c>
      <c r="Z330" s="118">
        <f t="shared" si="160"/>
        <v>5</v>
      </c>
      <c r="AA330" s="119">
        <f t="shared" si="161"/>
        <v>5</v>
      </c>
      <c r="AB330" s="172">
        <f t="shared" si="162"/>
        <v>0.95257167530910025</v>
      </c>
      <c r="AC330" s="118">
        <f t="shared" si="163"/>
        <v>5</v>
      </c>
      <c r="AD330" s="172">
        <f t="shared" si="164"/>
        <v>0.85510164711683978</v>
      </c>
      <c r="AE330" s="118">
        <f t="shared" si="165"/>
        <v>5</v>
      </c>
      <c r="AF330" s="118">
        <f t="shared" si="166"/>
        <v>5</v>
      </c>
      <c r="AG330" s="118">
        <f t="shared" si="167"/>
        <v>5</v>
      </c>
      <c r="AH330" s="118">
        <f t="shared" si="168"/>
        <v>5</v>
      </c>
      <c r="AI330" s="118">
        <f t="shared" si="169"/>
        <v>5</v>
      </c>
      <c r="AJ330" s="173">
        <f t="shared" si="170"/>
        <v>3.25</v>
      </c>
      <c r="AK330" s="173">
        <f t="shared" si="171"/>
        <v>3.5</v>
      </c>
      <c r="AL330" s="173">
        <f t="shared" si="172"/>
        <v>3.65</v>
      </c>
      <c r="AM330" s="127">
        <f t="shared" si="173"/>
        <v>5</v>
      </c>
      <c r="AN330" s="173">
        <f t="shared" si="174"/>
        <v>3.6599999999999997</v>
      </c>
      <c r="AO330" s="173">
        <f t="shared" si="175"/>
        <v>3.8000000000000003</v>
      </c>
      <c r="AP330" s="174">
        <f t="shared" si="176"/>
        <v>3.9499999999999997</v>
      </c>
      <c r="AQ330" s="173">
        <f t="shared" si="177"/>
        <v>4.0999999999999996</v>
      </c>
      <c r="AR330" s="173">
        <f t="shared" si="178"/>
        <v>4.2</v>
      </c>
      <c r="AS330" s="173">
        <f t="shared" si="179"/>
        <v>4.3</v>
      </c>
      <c r="AT330" s="93" t="e">
        <f t="shared" si="180"/>
        <v>#REF!</v>
      </c>
    </row>
    <row r="331" spans="1:46" ht="14.25" hidden="1" customHeight="1">
      <c r="A331" s="84"/>
      <c r="B331" s="127">
        <f t="shared" si="181"/>
        <v>7.5399999999999245</v>
      </c>
      <c r="C331" s="212">
        <f t="shared" si="182"/>
        <v>245.12471067544837</v>
      </c>
      <c r="D331" s="212">
        <f t="shared" si="183"/>
        <v>361.67838188222186</v>
      </c>
      <c r="E331" s="212">
        <f t="shared" si="184"/>
        <v>302.29556316679532</v>
      </c>
      <c r="F331" s="127">
        <f t="shared" si="144"/>
        <v>2</v>
      </c>
      <c r="G331" s="127">
        <f t="shared" si="145"/>
        <v>2</v>
      </c>
      <c r="H331" s="127">
        <f t="shared" si="146"/>
        <v>2</v>
      </c>
      <c r="I331" s="127">
        <f t="shared" si="147"/>
        <v>2</v>
      </c>
      <c r="J331" s="127">
        <f t="shared" si="148"/>
        <v>2</v>
      </c>
      <c r="K331" s="127">
        <f t="shared" si="149"/>
        <v>1</v>
      </c>
      <c r="L331" s="212">
        <f t="shared" si="150"/>
        <v>2</v>
      </c>
      <c r="M331" s="212">
        <f t="shared" si="151"/>
        <v>1</v>
      </c>
      <c r="N331" s="127">
        <f t="shared" si="185"/>
        <v>4.5809338655540817</v>
      </c>
      <c r="O331" s="127">
        <f t="shared" si="152"/>
        <v>7.1577091649282529</v>
      </c>
      <c r="P331" s="127">
        <f t="shared" si="186"/>
        <v>3.1046923030721052</v>
      </c>
      <c r="Q331" s="127">
        <f t="shared" si="153"/>
        <v>4.8510817235501635</v>
      </c>
      <c r="R331" s="212">
        <f t="shared" si="187"/>
        <v>3.7145768090474216</v>
      </c>
      <c r="S331" s="212">
        <f t="shared" si="188"/>
        <v>5.8040262641365947</v>
      </c>
      <c r="T331" s="146">
        <f t="shared" si="154"/>
        <v>0.95249779514401478</v>
      </c>
      <c r="U331" s="118">
        <f t="shared" si="155"/>
        <v>5</v>
      </c>
      <c r="V331" s="172">
        <f t="shared" si="156"/>
        <v>0.92062559864738658</v>
      </c>
      <c r="W331" s="118">
        <f t="shared" si="157"/>
        <v>5</v>
      </c>
      <c r="X331" s="118">
        <f t="shared" si="158"/>
        <v>5</v>
      </c>
      <c r="Y331" s="118">
        <f t="shared" si="159"/>
        <v>5</v>
      </c>
      <c r="Z331" s="118">
        <f t="shared" si="160"/>
        <v>5</v>
      </c>
      <c r="AA331" s="119">
        <f t="shared" si="161"/>
        <v>5</v>
      </c>
      <c r="AB331" s="172">
        <f t="shared" si="162"/>
        <v>0.95250189559176424</v>
      </c>
      <c r="AC331" s="118">
        <f t="shared" si="163"/>
        <v>5</v>
      </c>
      <c r="AD331" s="172">
        <f t="shared" si="164"/>
        <v>0.85489812967993828</v>
      </c>
      <c r="AE331" s="118">
        <f t="shared" si="165"/>
        <v>5</v>
      </c>
      <c r="AF331" s="118">
        <f t="shared" si="166"/>
        <v>5</v>
      </c>
      <c r="AG331" s="118">
        <f t="shared" si="167"/>
        <v>5</v>
      </c>
      <c r="AH331" s="118">
        <f t="shared" si="168"/>
        <v>5</v>
      </c>
      <c r="AI331" s="118">
        <f t="shared" si="169"/>
        <v>5</v>
      </c>
      <c r="AJ331" s="173">
        <f t="shared" si="170"/>
        <v>3.25</v>
      </c>
      <c r="AK331" s="173">
        <f t="shared" si="171"/>
        <v>3.5</v>
      </c>
      <c r="AL331" s="173">
        <f t="shared" si="172"/>
        <v>3.65</v>
      </c>
      <c r="AM331" s="127">
        <f t="shared" si="173"/>
        <v>5</v>
      </c>
      <c r="AN331" s="173">
        <f t="shared" si="174"/>
        <v>3.6599999999999997</v>
      </c>
      <c r="AO331" s="173">
        <f t="shared" si="175"/>
        <v>3.8000000000000003</v>
      </c>
      <c r="AP331" s="174">
        <f t="shared" si="176"/>
        <v>3.9499999999999997</v>
      </c>
      <c r="AQ331" s="173">
        <f t="shared" si="177"/>
        <v>4.0999999999999996</v>
      </c>
      <c r="AR331" s="173">
        <f t="shared" si="178"/>
        <v>4.2</v>
      </c>
      <c r="AS331" s="173">
        <f t="shared" si="179"/>
        <v>4.3</v>
      </c>
      <c r="AT331" s="93" t="e">
        <f t="shared" si="180"/>
        <v>#REF!</v>
      </c>
    </row>
    <row r="332" spans="1:46" ht="14.25" hidden="1" customHeight="1">
      <c r="A332" s="84"/>
      <c r="B332" s="127">
        <f t="shared" si="181"/>
        <v>7.5599999999999241</v>
      </c>
      <c r="C332" s="212">
        <f t="shared" si="182"/>
        <v>245.42506186122003</v>
      </c>
      <c r="D332" s="212">
        <f t="shared" si="183"/>
        <v>361.92967069743327</v>
      </c>
      <c r="E332" s="212">
        <f t="shared" si="184"/>
        <v>302.71673657118981</v>
      </c>
      <c r="F332" s="127">
        <f t="shared" si="144"/>
        <v>2</v>
      </c>
      <c r="G332" s="127">
        <f t="shared" si="145"/>
        <v>2</v>
      </c>
      <c r="H332" s="127">
        <f t="shared" si="146"/>
        <v>2</v>
      </c>
      <c r="I332" s="127">
        <f t="shared" si="147"/>
        <v>2</v>
      </c>
      <c r="J332" s="127">
        <f t="shared" si="148"/>
        <v>2</v>
      </c>
      <c r="K332" s="127">
        <f t="shared" si="149"/>
        <v>1</v>
      </c>
      <c r="L332" s="212">
        <f t="shared" si="150"/>
        <v>2</v>
      </c>
      <c r="M332" s="212">
        <f t="shared" si="151"/>
        <v>1</v>
      </c>
      <c r="N332" s="127">
        <f t="shared" si="185"/>
        <v>4.5991545722934788</v>
      </c>
      <c r="O332" s="127">
        <f t="shared" si="152"/>
        <v>7.1861790192085584</v>
      </c>
      <c r="P332" s="127">
        <f t="shared" si="186"/>
        <v>3.1186937319600219</v>
      </c>
      <c r="Q332" s="127">
        <f t="shared" si="153"/>
        <v>4.8729589561875333</v>
      </c>
      <c r="R332" s="212">
        <f t="shared" si="187"/>
        <v>3.7287260962163304</v>
      </c>
      <c r="S332" s="212">
        <f t="shared" si="188"/>
        <v>5.8261345253380155</v>
      </c>
      <c r="T332" s="146">
        <f t="shared" si="154"/>
        <v>0.95243682232854254</v>
      </c>
      <c r="U332" s="118">
        <f t="shared" si="155"/>
        <v>5</v>
      </c>
      <c r="V332" s="172">
        <f t="shared" si="156"/>
        <v>0.92052061127313944</v>
      </c>
      <c r="W332" s="118">
        <f t="shared" si="157"/>
        <v>5</v>
      </c>
      <c r="X332" s="118">
        <f t="shared" si="158"/>
        <v>5</v>
      </c>
      <c r="Y332" s="118">
        <f t="shared" si="159"/>
        <v>5</v>
      </c>
      <c r="Z332" s="118">
        <f t="shared" si="160"/>
        <v>5</v>
      </c>
      <c r="AA332" s="119">
        <f t="shared" si="161"/>
        <v>5</v>
      </c>
      <c r="AB332" s="172">
        <f t="shared" si="162"/>
        <v>0.95243257098242939</v>
      </c>
      <c r="AC332" s="118">
        <f t="shared" si="163"/>
        <v>5</v>
      </c>
      <c r="AD332" s="172">
        <f t="shared" si="164"/>
        <v>0.8546959664458289</v>
      </c>
      <c r="AE332" s="118">
        <f t="shared" si="165"/>
        <v>5</v>
      </c>
      <c r="AF332" s="118">
        <f t="shared" si="166"/>
        <v>5</v>
      </c>
      <c r="AG332" s="118">
        <f t="shared" si="167"/>
        <v>5</v>
      </c>
      <c r="AH332" s="118">
        <f t="shared" si="168"/>
        <v>5</v>
      </c>
      <c r="AI332" s="118">
        <f t="shared" si="169"/>
        <v>5</v>
      </c>
      <c r="AJ332" s="173">
        <f t="shared" si="170"/>
        <v>3.25</v>
      </c>
      <c r="AK332" s="173">
        <f t="shared" si="171"/>
        <v>3.5</v>
      </c>
      <c r="AL332" s="173">
        <f t="shared" si="172"/>
        <v>3.65</v>
      </c>
      <c r="AM332" s="127">
        <f t="shared" si="173"/>
        <v>5</v>
      </c>
      <c r="AN332" s="173">
        <f t="shared" si="174"/>
        <v>3.6599999999999997</v>
      </c>
      <c r="AO332" s="173">
        <f t="shared" si="175"/>
        <v>3.8000000000000003</v>
      </c>
      <c r="AP332" s="174">
        <f t="shared" si="176"/>
        <v>3.9499999999999997</v>
      </c>
      <c r="AQ332" s="173">
        <f t="shared" si="177"/>
        <v>4.0999999999999996</v>
      </c>
      <c r="AR332" s="173">
        <f t="shared" si="178"/>
        <v>4.2</v>
      </c>
      <c r="AS332" s="173">
        <f t="shared" si="179"/>
        <v>4.3</v>
      </c>
      <c r="AT332" s="93" t="e">
        <f t="shared" si="180"/>
        <v>#REF!</v>
      </c>
    </row>
    <row r="333" spans="1:46" ht="14.25" hidden="1" customHeight="1">
      <c r="A333" s="84"/>
      <c r="B333" s="127">
        <f t="shared" si="181"/>
        <v>7.5799999999999237</v>
      </c>
      <c r="C333" s="212">
        <f t="shared" si="182"/>
        <v>245.72332342159237</v>
      </c>
      <c r="D333" s="212">
        <f t="shared" si="183"/>
        <v>362.17920370183418</v>
      </c>
      <c r="E333" s="212">
        <f t="shared" si="184"/>
        <v>303.13511790716223</v>
      </c>
      <c r="F333" s="127">
        <f t="shared" si="144"/>
        <v>2</v>
      </c>
      <c r="G333" s="127">
        <f t="shared" si="145"/>
        <v>2</v>
      </c>
      <c r="H333" s="127">
        <f t="shared" si="146"/>
        <v>2</v>
      </c>
      <c r="I333" s="127">
        <f t="shared" si="147"/>
        <v>2</v>
      </c>
      <c r="J333" s="127">
        <f t="shared" si="148"/>
        <v>2</v>
      </c>
      <c r="K333" s="127">
        <f t="shared" si="149"/>
        <v>1</v>
      </c>
      <c r="L333" s="212">
        <f t="shared" si="150"/>
        <v>2</v>
      </c>
      <c r="M333" s="212">
        <f t="shared" si="151"/>
        <v>1</v>
      </c>
      <c r="N333" s="127">
        <f t="shared" si="185"/>
        <v>4.6172444194597482</v>
      </c>
      <c r="O333" s="127">
        <f t="shared" si="152"/>
        <v>7.214444405405855</v>
      </c>
      <c r="P333" s="127">
        <f t="shared" si="186"/>
        <v>3.1326057161843175</v>
      </c>
      <c r="Q333" s="127">
        <f t="shared" si="153"/>
        <v>4.8946964315379953</v>
      </c>
      <c r="R333" s="212">
        <f t="shared" si="187"/>
        <v>3.7427687416504494</v>
      </c>
      <c r="S333" s="212">
        <f t="shared" si="188"/>
        <v>5.8480761588288264</v>
      </c>
      <c r="T333" s="146">
        <f t="shared" si="154"/>
        <v>0.95237626669294406</v>
      </c>
      <c r="U333" s="118">
        <f t="shared" si="155"/>
        <v>5</v>
      </c>
      <c r="V333" s="172">
        <f t="shared" si="156"/>
        <v>0.9204163341118925</v>
      </c>
      <c r="W333" s="118">
        <f t="shared" si="157"/>
        <v>5</v>
      </c>
      <c r="X333" s="118">
        <f t="shared" si="158"/>
        <v>5</v>
      </c>
      <c r="Y333" s="118">
        <f t="shared" si="159"/>
        <v>5</v>
      </c>
      <c r="Z333" s="118">
        <f t="shared" si="160"/>
        <v>5</v>
      </c>
      <c r="AA333" s="119">
        <f t="shared" si="161"/>
        <v>5</v>
      </c>
      <c r="AB333" s="172">
        <f t="shared" si="162"/>
        <v>0.95236369685850697</v>
      </c>
      <c r="AC333" s="118">
        <f t="shared" si="163"/>
        <v>5</v>
      </c>
      <c r="AD333" s="172">
        <f t="shared" si="164"/>
        <v>0.85449514340456212</v>
      </c>
      <c r="AE333" s="118">
        <f t="shared" si="165"/>
        <v>5</v>
      </c>
      <c r="AF333" s="118">
        <f t="shared" si="166"/>
        <v>5</v>
      </c>
      <c r="AG333" s="118">
        <f t="shared" si="167"/>
        <v>5</v>
      </c>
      <c r="AH333" s="118">
        <f t="shared" si="168"/>
        <v>5</v>
      </c>
      <c r="AI333" s="118">
        <f t="shared" si="169"/>
        <v>5</v>
      </c>
      <c r="AJ333" s="173">
        <f t="shared" si="170"/>
        <v>3.25</v>
      </c>
      <c r="AK333" s="173">
        <f t="shared" si="171"/>
        <v>3.5</v>
      </c>
      <c r="AL333" s="173">
        <f t="shared" si="172"/>
        <v>3.65</v>
      </c>
      <c r="AM333" s="127">
        <f t="shared" si="173"/>
        <v>5</v>
      </c>
      <c r="AN333" s="173">
        <f t="shared" si="174"/>
        <v>3.6599999999999997</v>
      </c>
      <c r="AO333" s="173">
        <f t="shared" si="175"/>
        <v>3.8000000000000003</v>
      </c>
      <c r="AP333" s="174">
        <f t="shared" si="176"/>
        <v>3.9499999999999997</v>
      </c>
      <c r="AQ333" s="173">
        <f t="shared" si="177"/>
        <v>4.0999999999999996</v>
      </c>
      <c r="AR333" s="173">
        <f t="shared" si="178"/>
        <v>4.2</v>
      </c>
      <c r="AS333" s="173">
        <f t="shared" si="179"/>
        <v>4.3</v>
      </c>
      <c r="AT333" s="93" t="e">
        <f t="shared" si="180"/>
        <v>#REF!</v>
      </c>
    </row>
    <row r="334" spans="1:46" ht="14.25" hidden="1" customHeight="1">
      <c r="A334" s="84"/>
      <c r="B334" s="127">
        <f t="shared" si="181"/>
        <v>7.5999999999999233</v>
      </c>
      <c r="C334" s="212">
        <f t="shared" si="182"/>
        <v>246.01951638621662</v>
      </c>
      <c r="D334" s="212">
        <f t="shared" si="183"/>
        <v>362.42699679223841</v>
      </c>
      <c r="E334" s="212">
        <f t="shared" si="184"/>
        <v>303.550735933721</v>
      </c>
      <c r="F334" s="127">
        <f t="shared" si="144"/>
        <v>2</v>
      </c>
      <c r="G334" s="127">
        <f t="shared" si="145"/>
        <v>2</v>
      </c>
      <c r="H334" s="127">
        <f t="shared" si="146"/>
        <v>2</v>
      </c>
      <c r="I334" s="127">
        <f t="shared" si="147"/>
        <v>2</v>
      </c>
      <c r="J334" s="127">
        <f t="shared" si="148"/>
        <v>2</v>
      </c>
      <c r="K334" s="127">
        <f t="shared" si="149"/>
        <v>1</v>
      </c>
      <c r="L334" s="212">
        <f t="shared" si="150"/>
        <v>2</v>
      </c>
      <c r="M334" s="212">
        <f t="shared" si="151"/>
        <v>1</v>
      </c>
      <c r="N334" s="127">
        <f t="shared" si="185"/>
        <v>4.6352049379804781</v>
      </c>
      <c r="O334" s="127">
        <f t="shared" si="152"/>
        <v>7.2425077155944955</v>
      </c>
      <c r="P334" s="127">
        <f t="shared" si="186"/>
        <v>3.1464291768713553</v>
      </c>
      <c r="Q334" s="127">
        <f t="shared" si="153"/>
        <v>4.9162955888614928</v>
      </c>
      <c r="R334" s="212">
        <f t="shared" si="187"/>
        <v>3.7567060204457907</v>
      </c>
      <c r="S334" s="212">
        <f t="shared" si="188"/>
        <v>5.8698531569465482</v>
      </c>
      <c r="T334" s="146">
        <f t="shared" si="154"/>
        <v>0.95231612411278943</v>
      </c>
      <c r="U334" s="118">
        <f t="shared" si="155"/>
        <v>5</v>
      </c>
      <c r="V334" s="172">
        <f t="shared" si="156"/>
        <v>0.92031276022678754</v>
      </c>
      <c r="W334" s="118">
        <f t="shared" si="157"/>
        <v>5</v>
      </c>
      <c r="X334" s="118">
        <f t="shared" si="158"/>
        <v>5</v>
      </c>
      <c r="Y334" s="118">
        <f t="shared" si="159"/>
        <v>5</v>
      </c>
      <c r="Z334" s="118">
        <f t="shared" si="160"/>
        <v>5</v>
      </c>
      <c r="AA334" s="119">
        <f t="shared" si="161"/>
        <v>5</v>
      </c>
      <c r="AB334" s="172">
        <f t="shared" si="162"/>
        <v>0.95229526866426961</v>
      </c>
      <c r="AC334" s="118">
        <f t="shared" si="163"/>
        <v>5</v>
      </c>
      <c r="AD334" s="172">
        <f t="shared" si="164"/>
        <v>0.85429564675181391</v>
      </c>
      <c r="AE334" s="118">
        <f t="shared" si="165"/>
        <v>5</v>
      </c>
      <c r="AF334" s="118">
        <f t="shared" si="166"/>
        <v>5</v>
      </c>
      <c r="AG334" s="118">
        <f t="shared" si="167"/>
        <v>5</v>
      </c>
      <c r="AH334" s="118">
        <f t="shared" si="168"/>
        <v>5</v>
      </c>
      <c r="AI334" s="118">
        <f t="shared" si="169"/>
        <v>5</v>
      </c>
      <c r="AJ334" s="173">
        <f t="shared" si="170"/>
        <v>3.25</v>
      </c>
      <c r="AK334" s="173">
        <f t="shared" si="171"/>
        <v>3.5</v>
      </c>
      <c r="AL334" s="173">
        <f t="shared" si="172"/>
        <v>3.65</v>
      </c>
      <c r="AM334" s="127">
        <f t="shared" si="173"/>
        <v>5</v>
      </c>
      <c r="AN334" s="173">
        <f t="shared" si="174"/>
        <v>3.6599999999999997</v>
      </c>
      <c r="AO334" s="173">
        <f t="shared" si="175"/>
        <v>3.8000000000000003</v>
      </c>
      <c r="AP334" s="174">
        <f t="shared" si="176"/>
        <v>3.9499999999999997</v>
      </c>
      <c r="AQ334" s="173">
        <f t="shared" si="177"/>
        <v>4.0999999999999996</v>
      </c>
      <c r="AR334" s="173">
        <f t="shared" si="178"/>
        <v>4.2</v>
      </c>
      <c r="AS334" s="173">
        <f t="shared" si="179"/>
        <v>4.3</v>
      </c>
      <c r="AT334" s="93" t="e">
        <f t="shared" si="180"/>
        <v>#REF!</v>
      </c>
    </row>
    <row r="335" spans="1:46" ht="14.25" hidden="1" customHeight="1">
      <c r="A335" s="84"/>
      <c r="B335" s="127">
        <f t="shared" si="181"/>
        <v>7.6199999999999228</v>
      </c>
      <c r="C335" s="212">
        <f t="shared" si="182"/>
        <v>246.31366148764826</v>
      </c>
      <c r="D335" s="212">
        <f t="shared" si="183"/>
        <v>362.67306567079271</v>
      </c>
      <c r="E335" s="212">
        <f t="shared" si="184"/>
        <v>303.96361898986174</v>
      </c>
      <c r="F335" s="127">
        <f t="shared" si="144"/>
        <v>2</v>
      </c>
      <c r="G335" s="127">
        <f t="shared" si="145"/>
        <v>2</v>
      </c>
      <c r="H335" s="127">
        <f t="shared" si="146"/>
        <v>2</v>
      </c>
      <c r="I335" s="127">
        <f t="shared" si="147"/>
        <v>2</v>
      </c>
      <c r="J335" s="127">
        <f t="shared" si="148"/>
        <v>2</v>
      </c>
      <c r="K335" s="127">
        <f t="shared" si="149"/>
        <v>2</v>
      </c>
      <c r="L335" s="212">
        <f t="shared" si="150"/>
        <v>2</v>
      </c>
      <c r="M335" s="212">
        <f t="shared" si="151"/>
        <v>2</v>
      </c>
      <c r="N335" s="127">
        <f t="shared" si="185"/>
        <v>4.6530376339493813</v>
      </c>
      <c r="O335" s="127">
        <f t="shared" si="152"/>
        <v>7.2703713030459056</v>
      </c>
      <c r="P335" s="127">
        <f t="shared" si="186"/>
        <v>3.1601650222855118</v>
      </c>
      <c r="Q335" s="127">
        <f t="shared" si="153"/>
        <v>4.9377578473211123</v>
      </c>
      <c r="R335" s="212">
        <f t="shared" si="187"/>
        <v>3.7705391864548186</v>
      </c>
      <c r="S335" s="212">
        <f t="shared" si="188"/>
        <v>5.8914674788356525</v>
      </c>
      <c r="T335" s="146">
        <f t="shared" si="154"/>
        <v>0.95225639052105704</v>
      </c>
      <c r="U335" s="118">
        <f t="shared" si="155"/>
        <v>5</v>
      </c>
      <c r="V335" s="172">
        <f t="shared" si="156"/>
        <v>0.92020988277655491</v>
      </c>
      <c r="W335" s="118">
        <f t="shared" si="157"/>
        <v>5</v>
      </c>
      <c r="X335" s="118">
        <f t="shared" si="158"/>
        <v>5</v>
      </c>
      <c r="Y335" s="118">
        <f t="shared" si="159"/>
        <v>5</v>
      </c>
      <c r="Z335" s="118">
        <f t="shared" si="160"/>
        <v>5</v>
      </c>
      <c r="AA335" s="119">
        <f t="shared" si="161"/>
        <v>5</v>
      </c>
      <c r="AB335" s="172">
        <f t="shared" si="162"/>
        <v>0.95222728190955774</v>
      </c>
      <c r="AC335" s="118">
        <f t="shared" si="163"/>
        <v>5</v>
      </c>
      <c r="AD335" s="172">
        <f t="shared" si="164"/>
        <v>0.92130805416878259</v>
      </c>
      <c r="AE335" s="118">
        <f t="shared" si="165"/>
        <v>5</v>
      </c>
      <c r="AF335" s="118">
        <f t="shared" si="166"/>
        <v>5</v>
      </c>
      <c r="AG335" s="118">
        <f t="shared" si="167"/>
        <v>5</v>
      </c>
      <c r="AH335" s="118">
        <f t="shared" si="168"/>
        <v>5</v>
      </c>
      <c r="AI335" s="118">
        <f t="shared" si="169"/>
        <v>5</v>
      </c>
      <c r="AJ335" s="173">
        <f t="shared" si="170"/>
        <v>3.25</v>
      </c>
      <c r="AK335" s="173">
        <f t="shared" si="171"/>
        <v>3.5</v>
      </c>
      <c r="AL335" s="173">
        <f t="shared" si="172"/>
        <v>3.65</v>
      </c>
      <c r="AM335" s="127">
        <f t="shared" si="173"/>
        <v>5</v>
      </c>
      <c r="AN335" s="173">
        <f t="shared" si="174"/>
        <v>3.6599999999999997</v>
      </c>
      <c r="AO335" s="173">
        <f t="shared" si="175"/>
        <v>3.8000000000000003</v>
      </c>
      <c r="AP335" s="174">
        <f t="shared" si="176"/>
        <v>3.9499999999999997</v>
      </c>
      <c r="AQ335" s="173">
        <f t="shared" si="177"/>
        <v>4.0999999999999996</v>
      </c>
      <c r="AR335" s="173">
        <f t="shared" si="178"/>
        <v>4.2</v>
      </c>
      <c r="AS335" s="173">
        <f t="shared" si="179"/>
        <v>4.3</v>
      </c>
      <c r="AT335" s="93" t="e">
        <f t="shared" si="180"/>
        <v>#REF!</v>
      </c>
    </row>
    <row r="336" spans="1:46" ht="14.25" hidden="1" customHeight="1">
      <c r="A336" s="84"/>
      <c r="B336" s="127">
        <f t="shared" si="181"/>
        <v>7.6399999999999224</v>
      </c>
      <c r="C336" s="212">
        <f t="shared" si="182"/>
        <v>246.60577916689337</v>
      </c>
      <c r="D336" s="212">
        <f t="shared" si="183"/>
        <v>362.91742584802051</v>
      </c>
      <c r="E336" s="212">
        <f t="shared" si="184"/>
        <v>304.37379500273255</v>
      </c>
      <c r="F336" s="127">
        <f t="shared" si="144"/>
        <v>2</v>
      </c>
      <c r="G336" s="127">
        <f t="shared" si="145"/>
        <v>2</v>
      </c>
      <c r="H336" s="127">
        <f t="shared" si="146"/>
        <v>2</v>
      </c>
      <c r="I336" s="127">
        <f t="shared" si="147"/>
        <v>2</v>
      </c>
      <c r="J336" s="127">
        <f t="shared" si="148"/>
        <v>2</v>
      </c>
      <c r="K336" s="127">
        <f t="shared" si="149"/>
        <v>2</v>
      </c>
      <c r="L336" s="212">
        <f t="shared" si="150"/>
        <v>2</v>
      </c>
      <c r="M336" s="212">
        <f t="shared" si="151"/>
        <v>2</v>
      </c>
      <c r="N336" s="127">
        <f t="shared" si="185"/>
        <v>4.6707439891481455</v>
      </c>
      <c r="O336" s="127">
        <f t="shared" si="152"/>
        <v>7.2980374830439771</v>
      </c>
      <c r="P336" s="127">
        <f t="shared" si="186"/>
        <v>3.1738141480572408</v>
      </c>
      <c r="Q336" s="127">
        <f t="shared" si="153"/>
        <v>4.9590846063394389</v>
      </c>
      <c r="R336" s="212">
        <f t="shared" si="187"/>
        <v>3.7842694727468946</v>
      </c>
      <c r="S336" s="212">
        <f t="shared" si="188"/>
        <v>5.9129210511670234</v>
      </c>
      <c r="T336" s="146">
        <f t="shared" si="154"/>
        <v>0.95219706190707321</v>
      </c>
      <c r="U336" s="118">
        <f t="shared" si="155"/>
        <v>5</v>
      </c>
      <c r="V336" s="172">
        <f t="shared" si="156"/>
        <v>0.92010769501376077</v>
      </c>
      <c r="W336" s="118">
        <f t="shared" si="157"/>
        <v>5</v>
      </c>
      <c r="X336" s="118">
        <f t="shared" si="158"/>
        <v>5</v>
      </c>
      <c r="Y336" s="118">
        <f t="shared" si="159"/>
        <v>5</v>
      </c>
      <c r="Z336" s="118">
        <f t="shared" si="160"/>
        <v>5</v>
      </c>
      <c r="AA336" s="119">
        <f t="shared" si="161"/>
        <v>5</v>
      </c>
      <c r="AB336" s="172">
        <f t="shared" si="162"/>
        <v>0.95215973216851779</v>
      </c>
      <c r="AC336" s="118">
        <f t="shared" si="163"/>
        <v>5</v>
      </c>
      <c r="AD336" s="172">
        <f t="shared" si="164"/>
        <v>0.92119349694172625</v>
      </c>
      <c r="AE336" s="118">
        <f t="shared" si="165"/>
        <v>5</v>
      </c>
      <c r="AF336" s="118">
        <f t="shared" si="166"/>
        <v>5</v>
      </c>
      <c r="AG336" s="118">
        <f t="shared" si="167"/>
        <v>5</v>
      </c>
      <c r="AH336" s="118">
        <f t="shared" si="168"/>
        <v>5</v>
      </c>
      <c r="AI336" s="118">
        <f t="shared" si="169"/>
        <v>5</v>
      </c>
      <c r="AJ336" s="173">
        <f t="shared" si="170"/>
        <v>3.25</v>
      </c>
      <c r="AK336" s="173">
        <f t="shared" si="171"/>
        <v>3.5</v>
      </c>
      <c r="AL336" s="173">
        <f t="shared" si="172"/>
        <v>3.65</v>
      </c>
      <c r="AM336" s="127">
        <f t="shared" si="173"/>
        <v>5</v>
      </c>
      <c r="AN336" s="173">
        <f t="shared" si="174"/>
        <v>3.6599999999999997</v>
      </c>
      <c r="AO336" s="173">
        <f t="shared" si="175"/>
        <v>3.8000000000000003</v>
      </c>
      <c r="AP336" s="174">
        <f t="shared" si="176"/>
        <v>3.9499999999999997</v>
      </c>
      <c r="AQ336" s="173">
        <f t="shared" si="177"/>
        <v>4.0999999999999996</v>
      </c>
      <c r="AR336" s="173">
        <f t="shared" si="178"/>
        <v>4.2</v>
      </c>
      <c r="AS336" s="173">
        <f t="shared" si="179"/>
        <v>4.3</v>
      </c>
      <c r="AT336" s="93" t="e">
        <f t="shared" si="180"/>
        <v>#REF!</v>
      </c>
    </row>
    <row r="337" spans="1:46" ht="14.25" hidden="1" customHeight="1">
      <c r="A337" s="84"/>
      <c r="B337" s="127">
        <f t="shared" si="181"/>
        <v>7.659999999999922</v>
      </c>
      <c r="C337" s="212">
        <f t="shared" si="182"/>
        <v>246.89588957882458</v>
      </c>
      <c r="D337" s="212">
        <f t="shared" si="183"/>
        <v>363.16009264580856</v>
      </c>
      <c r="E337" s="212">
        <f t="shared" si="184"/>
        <v>304.78129149559879</v>
      </c>
      <c r="F337" s="127">
        <f t="shared" si="144"/>
        <v>2</v>
      </c>
      <c r="G337" s="127">
        <f t="shared" si="145"/>
        <v>2</v>
      </c>
      <c r="H337" s="127">
        <f t="shared" si="146"/>
        <v>2</v>
      </c>
      <c r="I337" s="127">
        <f t="shared" si="147"/>
        <v>2</v>
      </c>
      <c r="J337" s="127">
        <f t="shared" si="148"/>
        <v>2</v>
      </c>
      <c r="K337" s="127">
        <f t="shared" si="149"/>
        <v>2</v>
      </c>
      <c r="L337" s="212">
        <f t="shared" si="150"/>
        <v>2</v>
      </c>
      <c r="M337" s="212">
        <f t="shared" si="151"/>
        <v>2</v>
      </c>
      <c r="N337" s="127">
        <f t="shared" si="185"/>
        <v>4.6883254615546965</v>
      </c>
      <c r="O337" s="127">
        <f t="shared" si="152"/>
        <v>7.3255085336792112</v>
      </c>
      <c r="P337" s="127">
        <f t="shared" si="186"/>
        <v>3.1873774374062132</v>
      </c>
      <c r="Q337" s="127">
        <f t="shared" si="153"/>
        <v>4.9802772459472076</v>
      </c>
      <c r="R337" s="212">
        <f t="shared" si="187"/>
        <v>3.7978980920563346</v>
      </c>
      <c r="S337" s="212">
        <f t="shared" si="188"/>
        <v>5.9342157688380208</v>
      </c>
      <c r="T337" s="146">
        <f t="shared" si="154"/>
        <v>0.95213813431547722</v>
      </c>
      <c r="U337" s="118">
        <f t="shared" si="155"/>
        <v>5</v>
      </c>
      <c r="V337" s="172">
        <f t="shared" si="156"/>
        <v>0.92000619028309638</v>
      </c>
      <c r="W337" s="118">
        <f t="shared" si="157"/>
        <v>5</v>
      </c>
      <c r="X337" s="118">
        <f t="shared" si="158"/>
        <v>5</v>
      </c>
      <c r="Y337" s="118">
        <f t="shared" si="159"/>
        <v>5</v>
      </c>
      <c r="Z337" s="118">
        <f t="shared" si="160"/>
        <v>5</v>
      </c>
      <c r="AA337" s="119">
        <f t="shared" si="161"/>
        <v>5</v>
      </c>
      <c r="AB337" s="172">
        <f t="shared" si="162"/>
        <v>0.95209261507837162</v>
      </c>
      <c r="AC337" s="118">
        <f t="shared" si="163"/>
        <v>5</v>
      </c>
      <c r="AD337" s="172">
        <f t="shared" si="164"/>
        <v>0.92107966397576002</v>
      </c>
      <c r="AE337" s="118">
        <f t="shared" si="165"/>
        <v>5</v>
      </c>
      <c r="AF337" s="118">
        <f t="shared" si="166"/>
        <v>5</v>
      </c>
      <c r="AG337" s="118">
        <f t="shared" si="167"/>
        <v>5</v>
      </c>
      <c r="AH337" s="118">
        <f t="shared" si="168"/>
        <v>5</v>
      </c>
      <c r="AI337" s="118">
        <f t="shared" si="169"/>
        <v>5</v>
      </c>
      <c r="AJ337" s="173">
        <f t="shared" si="170"/>
        <v>3.25</v>
      </c>
      <c r="AK337" s="173">
        <f t="shared" si="171"/>
        <v>3.5</v>
      </c>
      <c r="AL337" s="173">
        <f t="shared" si="172"/>
        <v>3.65</v>
      </c>
      <c r="AM337" s="127">
        <f t="shared" si="173"/>
        <v>5</v>
      </c>
      <c r="AN337" s="173">
        <f t="shared" si="174"/>
        <v>3.6599999999999997</v>
      </c>
      <c r="AO337" s="173">
        <f t="shared" si="175"/>
        <v>3.8000000000000003</v>
      </c>
      <c r="AP337" s="174">
        <f t="shared" si="176"/>
        <v>3.9499999999999997</v>
      </c>
      <c r="AQ337" s="173">
        <f t="shared" si="177"/>
        <v>4.0999999999999996</v>
      </c>
      <c r="AR337" s="173">
        <f t="shared" si="178"/>
        <v>4.2</v>
      </c>
      <c r="AS337" s="173">
        <f t="shared" si="179"/>
        <v>4.3</v>
      </c>
      <c r="AT337" s="93" t="e">
        <f t="shared" si="180"/>
        <v>#REF!</v>
      </c>
    </row>
    <row r="338" spans="1:46" ht="14.25" hidden="1" customHeight="1">
      <c r="A338" s="84"/>
      <c r="B338" s="127">
        <f t="shared" si="181"/>
        <v>7.6799999999999216</v>
      </c>
      <c r="C338" s="212">
        <f t="shared" si="182"/>
        <v>247.18401259746889</v>
      </c>
      <c r="D338" s="212">
        <f t="shared" si="183"/>
        <v>363.40108120033489</v>
      </c>
      <c r="E338" s="212">
        <f t="shared" si="184"/>
        <v>305.18613559560941</v>
      </c>
      <c r="F338" s="127">
        <f t="shared" si="144"/>
        <v>2</v>
      </c>
      <c r="G338" s="127">
        <f t="shared" si="145"/>
        <v>2</v>
      </c>
      <c r="H338" s="127">
        <f t="shared" si="146"/>
        <v>2</v>
      </c>
      <c r="I338" s="127">
        <f t="shared" si="147"/>
        <v>2</v>
      </c>
      <c r="J338" s="127">
        <f t="shared" si="148"/>
        <v>2</v>
      </c>
      <c r="K338" s="127">
        <f t="shared" si="149"/>
        <v>2</v>
      </c>
      <c r="L338" s="212">
        <f t="shared" si="150"/>
        <v>2</v>
      </c>
      <c r="M338" s="212">
        <f t="shared" si="151"/>
        <v>2</v>
      </c>
      <c r="N338" s="127">
        <f t="shared" si="185"/>
        <v>4.7057834858383272</v>
      </c>
      <c r="O338" s="127">
        <f t="shared" si="152"/>
        <v>7.3527866966223856</v>
      </c>
      <c r="P338" s="127">
        <f t="shared" si="186"/>
        <v>3.2008557613596622</v>
      </c>
      <c r="Q338" s="127">
        <f t="shared" si="153"/>
        <v>5.0013371271244713</v>
      </c>
      <c r="R338" s="212">
        <f t="shared" si="187"/>
        <v>3.8114262372184795</v>
      </c>
      <c r="S338" s="212">
        <f t="shared" si="188"/>
        <v>5.9553534956538723</v>
      </c>
      <c r="T338" s="146">
        <f t="shared" si="154"/>
        <v>0.95207960384521007</v>
      </c>
      <c r="U338" s="118">
        <f t="shared" si="155"/>
        <v>5</v>
      </c>
      <c r="V338" s="172">
        <f t="shared" si="156"/>
        <v>0.91990536201970607</v>
      </c>
      <c r="W338" s="118">
        <f t="shared" si="157"/>
        <v>5</v>
      </c>
      <c r="X338" s="118">
        <f t="shared" si="158"/>
        <v>5</v>
      </c>
      <c r="Y338" s="118">
        <f t="shared" si="159"/>
        <v>5</v>
      </c>
      <c r="Z338" s="118">
        <f t="shared" si="160"/>
        <v>5</v>
      </c>
      <c r="AA338" s="119">
        <f t="shared" si="161"/>
        <v>5</v>
      </c>
      <c r="AB338" s="172">
        <f t="shared" si="162"/>
        <v>0.9520259263382157</v>
      </c>
      <c r="AC338" s="118">
        <f t="shared" si="163"/>
        <v>5</v>
      </c>
      <c r="AD338" s="172">
        <f t="shared" si="164"/>
        <v>0.92096654815686452</v>
      </c>
      <c r="AE338" s="118">
        <f t="shared" si="165"/>
        <v>5</v>
      </c>
      <c r="AF338" s="118">
        <f t="shared" si="166"/>
        <v>5</v>
      </c>
      <c r="AG338" s="118">
        <f t="shared" si="167"/>
        <v>5</v>
      </c>
      <c r="AH338" s="118">
        <f t="shared" si="168"/>
        <v>5</v>
      </c>
      <c r="AI338" s="118">
        <f t="shared" si="169"/>
        <v>5</v>
      </c>
      <c r="AJ338" s="173">
        <f t="shared" si="170"/>
        <v>3.25</v>
      </c>
      <c r="AK338" s="173">
        <f t="shared" si="171"/>
        <v>3.5</v>
      </c>
      <c r="AL338" s="173">
        <f t="shared" si="172"/>
        <v>3.65</v>
      </c>
      <c r="AM338" s="127">
        <f t="shared" si="173"/>
        <v>5</v>
      </c>
      <c r="AN338" s="173">
        <f t="shared" si="174"/>
        <v>3.6599999999999997</v>
      </c>
      <c r="AO338" s="173">
        <f t="shared" si="175"/>
        <v>3.8000000000000003</v>
      </c>
      <c r="AP338" s="174">
        <f t="shared" si="176"/>
        <v>3.9499999999999997</v>
      </c>
      <c r="AQ338" s="173">
        <f t="shared" si="177"/>
        <v>4.0999999999999996</v>
      </c>
      <c r="AR338" s="173">
        <f t="shared" si="178"/>
        <v>4.2</v>
      </c>
      <c r="AS338" s="173">
        <f t="shared" si="179"/>
        <v>4.3</v>
      </c>
      <c r="AT338" s="93" t="e">
        <f t="shared" si="180"/>
        <v>#REF!</v>
      </c>
    </row>
    <row r="339" spans="1:46" ht="14.25" hidden="1" customHeight="1">
      <c r="A339" s="84"/>
      <c r="B339" s="127">
        <f t="shared" si="181"/>
        <v>7.6999999999999211</v>
      </c>
      <c r="C339" s="212">
        <f t="shared" si="182"/>
        <v>247.47016782117331</v>
      </c>
      <c r="D339" s="212">
        <f t="shared" si="183"/>
        <v>363.64040646494243</v>
      </c>
      <c r="E339" s="212">
        <f t="shared" si="184"/>
        <v>305.58835404137642</v>
      </c>
      <c r="F339" s="127">
        <f t="shared" si="144"/>
        <v>2</v>
      </c>
      <c r="G339" s="127">
        <f t="shared" si="145"/>
        <v>2</v>
      </c>
      <c r="H339" s="127">
        <f t="shared" si="146"/>
        <v>2</v>
      </c>
      <c r="I339" s="127">
        <f t="shared" si="147"/>
        <v>2</v>
      </c>
      <c r="J339" s="127">
        <f t="shared" si="148"/>
        <v>2</v>
      </c>
      <c r="K339" s="127">
        <f t="shared" si="149"/>
        <v>2</v>
      </c>
      <c r="L339" s="212">
        <f t="shared" si="150"/>
        <v>2</v>
      </c>
      <c r="M339" s="212">
        <f t="shared" si="151"/>
        <v>2</v>
      </c>
      <c r="N339" s="127">
        <f t="shared" si="185"/>
        <v>4.7231194738420612</v>
      </c>
      <c r="O339" s="127">
        <f t="shared" si="152"/>
        <v>7.3798741778782189</v>
      </c>
      <c r="P339" s="127">
        <f t="shared" si="186"/>
        <v>3.2142499789660488</v>
      </c>
      <c r="Q339" s="127">
        <f t="shared" si="153"/>
        <v>5.0222655921344508</v>
      </c>
      <c r="R339" s="212">
        <f t="shared" si="187"/>
        <v>3.8248550815941358</v>
      </c>
      <c r="S339" s="212">
        <f t="shared" si="188"/>
        <v>5.9763360649908375</v>
      </c>
      <c r="T339" s="146">
        <f t="shared" si="154"/>
        <v>0.95202146664852694</v>
      </c>
      <c r="U339" s="118">
        <f t="shared" si="155"/>
        <v>5</v>
      </c>
      <c r="V339" s="172">
        <f t="shared" si="156"/>
        <v>0.91980520374755481</v>
      </c>
      <c r="W339" s="118">
        <f t="shared" si="157"/>
        <v>5</v>
      </c>
      <c r="X339" s="118">
        <f t="shared" si="158"/>
        <v>5</v>
      </c>
      <c r="Y339" s="118">
        <f t="shared" si="159"/>
        <v>5</v>
      </c>
      <c r="Z339" s="118">
        <f t="shared" si="160"/>
        <v>5</v>
      </c>
      <c r="AA339" s="119">
        <f t="shared" si="161"/>
        <v>5</v>
      </c>
      <c r="AB339" s="172">
        <f t="shared" si="162"/>
        <v>0.95195966170785018</v>
      </c>
      <c r="AC339" s="118">
        <f t="shared" si="163"/>
        <v>5</v>
      </c>
      <c r="AD339" s="172">
        <f t="shared" si="164"/>
        <v>0.92085414247047592</v>
      </c>
      <c r="AE339" s="118">
        <f t="shared" si="165"/>
        <v>5</v>
      </c>
      <c r="AF339" s="118">
        <f t="shared" si="166"/>
        <v>5</v>
      </c>
      <c r="AG339" s="118">
        <f t="shared" si="167"/>
        <v>5</v>
      </c>
      <c r="AH339" s="118">
        <f t="shared" si="168"/>
        <v>5</v>
      </c>
      <c r="AI339" s="118">
        <f t="shared" si="169"/>
        <v>5</v>
      </c>
      <c r="AJ339" s="173">
        <f t="shared" si="170"/>
        <v>3.25</v>
      </c>
      <c r="AK339" s="173">
        <f t="shared" si="171"/>
        <v>3.5</v>
      </c>
      <c r="AL339" s="173">
        <f t="shared" si="172"/>
        <v>3.65</v>
      </c>
      <c r="AM339" s="127">
        <f t="shared" si="173"/>
        <v>5</v>
      </c>
      <c r="AN339" s="173">
        <f t="shared" si="174"/>
        <v>3.6599999999999997</v>
      </c>
      <c r="AO339" s="173">
        <f t="shared" si="175"/>
        <v>3.8000000000000003</v>
      </c>
      <c r="AP339" s="174">
        <f t="shared" si="176"/>
        <v>3.9499999999999997</v>
      </c>
      <c r="AQ339" s="173">
        <f t="shared" si="177"/>
        <v>4.0999999999999996</v>
      </c>
      <c r="AR339" s="173">
        <f t="shared" si="178"/>
        <v>4.2</v>
      </c>
      <c r="AS339" s="173">
        <f t="shared" si="179"/>
        <v>4.3</v>
      </c>
      <c r="AT339" s="93" t="e">
        <f t="shared" si="180"/>
        <v>#REF!</v>
      </c>
    </row>
    <row r="340" spans="1:46" ht="14.25" hidden="1" customHeight="1">
      <c r="A340" s="84"/>
      <c r="B340" s="127">
        <f t="shared" si="181"/>
        <v>7.7199999999999207</v>
      </c>
      <c r="C340" s="212">
        <f t="shared" si="182"/>
        <v>247.75437457764835</v>
      </c>
      <c r="D340" s="212">
        <f t="shared" si="183"/>
        <v>363.87808321295722</v>
      </c>
      <c r="E340" s="212">
        <f t="shared" si="184"/>
        <v>305.98797319036777</v>
      </c>
      <c r="F340" s="127">
        <f t="shared" si="144"/>
        <v>2</v>
      </c>
      <c r="G340" s="127">
        <f t="shared" si="145"/>
        <v>2</v>
      </c>
      <c r="H340" s="127">
        <f t="shared" si="146"/>
        <v>2</v>
      </c>
      <c r="I340" s="127">
        <f t="shared" si="147"/>
        <v>2</v>
      </c>
      <c r="J340" s="127">
        <f t="shared" si="148"/>
        <v>2</v>
      </c>
      <c r="K340" s="127">
        <f t="shared" si="149"/>
        <v>2</v>
      </c>
      <c r="L340" s="212">
        <f t="shared" si="150"/>
        <v>2</v>
      </c>
      <c r="M340" s="212">
        <f t="shared" si="151"/>
        <v>2</v>
      </c>
      <c r="N340" s="127">
        <f t="shared" si="185"/>
        <v>4.7403348150526963</v>
      </c>
      <c r="O340" s="127">
        <f t="shared" si="152"/>
        <v>7.4067731485198367</v>
      </c>
      <c r="P340" s="127">
        <f t="shared" si="186"/>
        <v>3.2275609375041721</v>
      </c>
      <c r="Q340" s="127">
        <f t="shared" si="153"/>
        <v>5.0430639648502673</v>
      </c>
      <c r="R340" s="212">
        <f t="shared" si="187"/>
        <v>3.8381857794827976</v>
      </c>
      <c r="S340" s="212">
        <f t="shared" si="188"/>
        <v>5.9971652804418705</v>
      </c>
      <c r="T340" s="146">
        <f t="shared" si="154"/>
        <v>0.95196371893003273</v>
      </c>
      <c r="U340" s="118">
        <f t="shared" si="155"/>
        <v>5</v>
      </c>
      <c r="V340" s="172">
        <f t="shared" si="156"/>
        <v>0.91970570907783233</v>
      </c>
      <c r="W340" s="118">
        <f t="shared" si="157"/>
        <v>5</v>
      </c>
      <c r="X340" s="118">
        <f t="shared" si="158"/>
        <v>5</v>
      </c>
      <c r="Y340" s="118">
        <f t="shared" si="159"/>
        <v>5</v>
      </c>
      <c r="Z340" s="118">
        <f t="shared" si="160"/>
        <v>5</v>
      </c>
      <c r="AA340" s="119">
        <f t="shared" si="161"/>
        <v>5</v>
      </c>
      <c r="AB340" s="172">
        <f t="shared" si="162"/>
        <v>0.95189381700663511</v>
      </c>
      <c r="AC340" s="118">
        <f t="shared" si="163"/>
        <v>5</v>
      </c>
      <c r="AD340" s="172">
        <f t="shared" si="164"/>
        <v>0.9207424399996248</v>
      </c>
      <c r="AE340" s="118">
        <f t="shared" si="165"/>
        <v>5</v>
      </c>
      <c r="AF340" s="118">
        <f t="shared" si="166"/>
        <v>5</v>
      </c>
      <c r="AG340" s="118">
        <f t="shared" si="167"/>
        <v>5</v>
      </c>
      <c r="AH340" s="118">
        <f t="shared" si="168"/>
        <v>5</v>
      </c>
      <c r="AI340" s="118">
        <f t="shared" si="169"/>
        <v>5</v>
      </c>
      <c r="AJ340" s="173">
        <f t="shared" si="170"/>
        <v>3.25</v>
      </c>
      <c r="AK340" s="173">
        <f t="shared" si="171"/>
        <v>3.5</v>
      </c>
      <c r="AL340" s="173">
        <f t="shared" si="172"/>
        <v>3.65</v>
      </c>
      <c r="AM340" s="127">
        <f t="shared" si="173"/>
        <v>5</v>
      </c>
      <c r="AN340" s="173">
        <f t="shared" si="174"/>
        <v>3.6599999999999997</v>
      </c>
      <c r="AO340" s="173">
        <f t="shared" si="175"/>
        <v>3.8000000000000003</v>
      </c>
      <c r="AP340" s="174">
        <f t="shared" si="176"/>
        <v>3.9499999999999997</v>
      </c>
      <c r="AQ340" s="173">
        <f t="shared" si="177"/>
        <v>4.0999999999999996</v>
      </c>
      <c r="AR340" s="173">
        <f t="shared" si="178"/>
        <v>4.2</v>
      </c>
      <c r="AS340" s="173">
        <f t="shared" si="179"/>
        <v>4.3</v>
      </c>
      <c r="AT340" s="93" t="e">
        <f t="shared" si="180"/>
        <v>#REF!</v>
      </c>
    </row>
    <row r="341" spans="1:46" ht="14.25" hidden="1" customHeight="1">
      <c r="A341" s="84"/>
      <c r="B341" s="127">
        <f t="shared" si="181"/>
        <v>7.7399999999999203</v>
      </c>
      <c r="C341" s="212">
        <f t="shared" si="182"/>
        <v>248.0366519288971</v>
      </c>
      <c r="D341" s="212">
        <f t="shared" si="183"/>
        <v>364.11412604045307</v>
      </c>
      <c r="E341" s="212">
        <f t="shared" si="184"/>
        <v>306.38501902612268</v>
      </c>
      <c r="F341" s="127">
        <f t="shared" si="144"/>
        <v>2</v>
      </c>
      <c r="G341" s="127">
        <f t="shared" si="145"/>
        <v>2</v>
      </c>
      <c r="H341" s="127">
        <f t="shared" si="146"/>
        <v>2</v>
      </c>
      <c r="I341" s="127">
        <f t="shared" si="147"/>
        <v>2</v>
      </c>
      <c r="J341" s="127">
        <f t="shared" si="148"/>
        <v>2</v>
      </c>
      <c r="K341" s="127">
        <f t="shared" si="149"/>
        <v>2</v>
      </c>
      <c r="L341" s="212">
        <f t="shared" si="150"/>
        <v>2</v>
      </c>
      <c r="M341" s="212">
        <f t="shared" si="151"/>
        <v>2</v>
      </c>
      <c r="N341" s="127">
        <f t="shared" si="185"/>
        <v>4.7574308770588445</v>
      </c>
      <c r="O341" s="127">
        <f t="shared" si="152"/>
        <v>7.4334857454044432</v>
      </c>
      <c r="P341" s="127">
        <f t="shared" si="186"/>
        <v>3.2407894726878355</v>
      </c>
      <c r="Q341" s="127">
        <f t="shared" si="153"/>
        <v>5.0637335510747432</v>
      </c>
      <c r="R341" s="212">
        <f t="shared" si="187"/>
        <v>3.8514194665249697</v>
      </c>
      <c r="S341" s="212">
        <f t="shared" si="188"/>
        <v>6.0178429164452654</v>
      </c>
      <c r="T341" s="146">
        <f t="shared" si="154"/>
        <v>0.95190635694573922</v>
      </c>
      <c r="U341" s="118">
        <f t="shared" si="155"/>
        <v>5</v>
      </c>
      <c r="V341" s="172">
        <f t="shared" si="156"/>
        <v>0.91960687170739441</v>
      </c>
      <c r="W341" s="118">
        <f t="shared" si="157"/>
        <v>5</v>
      </c>
      <c r="X341" s="118">
        <f t="shared" si="158"/>
        <v>5</v>
      </c>
      <c r="Y341" s="118">
        <f t="shared" si="159"/>
        <v>5</v>
      </c>
      <c r="Z341" s="118">
        <f t="shared" si="160"/>
        <v>5</v>
      </c>
      <c r="AA341" s="119">
        <f t="shared" si="161"/>
        <v>5</v>
      </c>
      <c r="AB341" s="172">
        <f t="shared" si="162"/>
        <v>0.95182838811237525</v>
      </c>
      <c r="AC341" s="118">
        <f t="shared" si="163"/>
        <v>5</v>
      </c>
      <c r="AD341" s="172">
        <f t="shared" si="164"/>
        <v>0.92063143392312075</v>
      </c>
      <c r="AE341" s="118">
        <f t="shared" si="165"/>
        <v>5</v>
      </c>
      <c r="AF341" s="118">
        <f t="shared" si="166"/>
        <v>5</v>
      </c>
      <c r="AG341" s="118">
        <f t="shared" si="167"/>
        <v>5</v>
      </c>
      <c r="AH341" s="118">
        <f t="shared" si="168"/>
        <v>5</v>
      </c>
      <c r="AI341" s="118">
        <f t="shared" si="169"/>
        <v>5</v>
      </c>
      <c r="AJ341" s="173">
        <f t="shared" si="170"/>
        <v>3.25</v>
      </c>
      <c r="AK341" s="173">
        <f t="shared" si="171"/>
        <v>3.5</v>
      </c>
      <c r="AL341" s="173">
        <f t="shared" si="172"/>
        <v>3.65</v>
      </c>
      <c r="AM341" s="127">
        <f t="shared" si="173"/>
        <v>5</v>
      </c>
      <c r="AN341" s="173">
        <f t="shared" si="174"/>
        <v>3.6599999999999997</v>
      </c>
      <c r="AO341" s="173">
        <f t="shared" si="175"/>
        <v>3.8000000000000003</v>
      </c>
      <c r="AP341" s="174">
        <f t="shared" si="176"/>
        <v>3.9499999999999997</v>
      </c>
      <c r="AQ341" s="173">
        <f t="shared" si="177"/>
        <v>4.0999999999999996</v>
      </c>
      <c r="AR341" s="173">
        <f t="shared" si="178"/>
        <v>4.2</v>
      </c>
      <c r="AS341" s="173">
        <f t="shared" si="179"/>
        <v>4.3</v>
      </c>
      <c r="AT341" s="93" t="e">
        <f t="shared" si="180"/>
        <v>#REF!</v>
      </c>
    </row>
    <row r="342" spans="1:46" ht="14.25" hidden="1" customHeight="1">
      <c r="A342" s="84"/>
      <c r="B342" s="127">
        <f t="shared" si="181"/>
        <v>7.7599999999999199</v>
      </c>
      <c r="C342" s="212">
        <f t="shared" si="182"/>
        <v>248.31701867602911</v>
      </c>
      <c r="D342" s="212">
        <f t="shared" si="183"/>
        <v>364.348549368965</v>
      </c>
      <c r="E342" s="212">
        <f t="shared" si="184"/>
        <v>306.77951716529344</v>
      </c>
      <c r="F342" s="127">
        <f t="shared" si="144"/>
        <v>2</v>
      </c>
      <c r="G342" s="127">
        <f t="shared" si="145"/>
        <v>2</v>
      </c>
      <c r="H342" s="127">
        <f t="shared" si="146"/>
        <v>2</v>
      </c>
      <c r="I342" s="127">
        <f t="shared" si="147"/>
        <v>2</v>
      </c>
      <c r="J342" s="127">
        <f t="shared" si="148"/>
        <v>2</v>
      </c>
      <c r="K342" s="127">
        <f t="shared" si="149"/>
        <v>2</v>
      </c>
      <c r="L342" s="212">
        <f t="shared" si="150"/>
        <v>2</v>
      </c>
      <c r="M342" s="212">
        <f t="shared" si="151"/>
        <v>2</v>
      </c>
      <c r="N342" s="127">
        <f t="shared" si="185"/>
        <v>4.7744090059973923</v>
      </c>
      <c r="O342" s="127">
        <f t="shared" si="152"/>
        <v>7.4600140718709254</v>
      </c>
      <c r="P342" s="127">
        <f t="shared" si="186"/>
        <v>3.2539364088661911</v>
      </c>
      <c r="Q342" s="127">
        <f t="shared" si="153"/>
        <v>5.0842756388534225</v>
      </c>
      <c r="R342" s="212">
        <f t="shared" si="187"/>
        <v>3.8645572600939655</v>
      </c>
      <c r="S342" s="212">
        <f t="shared" si="188"/>
        <v>6.0383707188968199</v>
      </c>
      <c r="T342" s="146">
        <f t="shared" si="154"/>
        <v>0.95184937700214367</v>
      </c>
      <c r="U342" s="118">
        <f t="shared" si="155"/>
        <v>5</v>
      </c>
      <c r="V342" s="172">
        <f t="shared" si="156"/>
        <v>0.91950868541723962</v>
      </c>
      <c r="W342" s="118">
        <f t="shared" si="157"/>
        <v>5</v>
      </c>
      <c r="X342" s="118">
        <f t="shared" si="158"/>
        <v>5</v>
      </c>
      <c r="Y342" s="118">
        <f t="shared" si="159"/>
        <v>5</v>
      </c>
      <c r="Z342" s="118">
        <f t="shared" si="160"/>
        <v>5</v>
      </c>
      <c r="AA342" s="119">
        <f t="shared" si="161"/>
        <v>5</v>
      </c>
      <c r="AB342" s="172">
        <f t="shared" si="162"/>
        <v>0.95176337096023067</v>
      </c>
      <c r="AC342" s="118">
        <f t="shared" si="163"/>
        <v>5</v>
      </c>
      <c r="AD342" s="172">
        <f t="shared" si="164"/>
        <v>0.92052111751377919</v>
      </c>
      <c r="AE342" s="118">
        <f t="shared" si="165"/>
        <v>5</v>
      </c>
      <c r="AF342" s="118">
        <f t="shared" si="166"/>
        <v>5</v>
      </c>
      <c r="AG342" s="118">
        <f t="shared" si="167"/>
        <v>5</v>
      </c>
      <c r="AH342" s="118">
        <f t="shared" si="168"/>
        <v>5</v>
      </c>
      <c r="AI342" s="118">
        <f t="shared" si="169"/>
        <v>5</v>
      </c>
      <c r="AJ342" s="173">
        <f t="shared" si="170"/>
        <v>3.25</v>
      </c>
      <c r="AK342" s="173">
        <f t="shared" si="171"/>
        <v>3.5</v>
      </c>
      <c r="AL342" s="173">
        <f t="shared" si="172"/>
        <v>3.65</v>
      </c>
      <c r="AM342" s="127">
        <f t="shared" si="173"/>
        <v>5</v>
      </c>
      <c r="AN342" s="173">
        <f t="shared" si="174"/>
        <v>3.6599999999999997</v>
      </c>
      <c r="AO342" s="173">
        <f t="shared" si="175"/>
        <v>3.8000000000000003</v>
      </c>
      <c r="AP342" s="174">
        <f t="shared" si="176"/>
        <v>3.9499999999999997</v>
      </c>
      <c r="AQ342" s="173">
        <f t="shared" si="177"/>
        <v>4.0999999999999996</v>
      </c>
      <c r="AR342" s="173">
        <f t="shared" si="178"/>
        <v>4.2</v>
      </c>
      <c r="AS342" s="173">
        <f t="shared" si="179"/>
        <v>4.3</v>
      </c>
      <c r="AT342" s="93" t="e">
        <f t="shared" si="180"/>
        <v>#REF!</v>
      </c>
    </row>
    <row r="343" spans="1:46" ht="14.25" hidden="1" customHeight="1">
      <c r="A343" s="84"/>
      <c r="B343" s="127">
        <f t="shared" si="181"/>
        <v>7.7799999999999194</v>
      </c>
      <c r="C343" s="212">
        <f t="shared" si="182"/>
        <v>248.59549336396532</v>
      </c>
      <c r="D343" s="212">
        <f t="shared" si="183"/>
        <v>364.58136744815113</v>
      </c>
      <c r="E343" s="212">
        <f t="shared" si="184"/>
        <v>307.17149286451814</v>
      </c>
      <c r="F343" s="127">
        <f t="shared" si="144"/>
        <v>2</v>
      </c>
      <c r="G343" s="127">
        <f t="shared" si="145"/>
        <v>2</v>
      </c>
      <c r="H343" s="127">
        <f t="shared" si="146"/>
        <v>2</v>
      </c>
      <c r="I343" s="127">
        <f t="shared" si="147"/>
        <v>2</v>
      </c>
      <c r="J343" s="127">
        <f t="shared" si="148"/>
        <v>2</v>
      </c>
      <c r="K343" s="127">
        <f t="shared" si="149"/>
        <v>2</v>
      </c>
      <c r="L343" s="212">
        <f t="shared" si="150"/>
        <v>2</v>
      </c>
      <c r="M343" s="212">
        <f t="shared" si="151"/>
        <v>2</v>
      </c>
      <c r="N343" s="127">
        <f t="shared" si="185"/>
        <v>4.7912705269886864</v>
      </c>
      <c r="O343" s="127">
        <f t="shared" si="152"/>
        <v>7.4863601984198205</v>
      </c>
      <c r="P343" s="127">
        <f t="shared" si="186"/>
        <v>3.2670025592198404</v>
      </c>
      <c r="Q343" s="127">
        <f t="shared" si="153"/>
        <v>5.1046914987809986</v>
      </c>
      <c r="R343" s="212">
        <f t="shared" si="187"/>
        <v>3.8776002596774926</v>
      </c>
      <c r="S343" s="212">
        <f t="shared" si="188"/>
        <v>6.058750405746081</v>
      </c>
      <c r="T343" s="146">
        <f t="shared" si="154"/>
        <v>0.95179277545532925</v>
      </c>
      <c r="U343" s="118">
        <f t="shared" si="155"/>
        <v>5</v>
      </c>
      <c r="V343" s="172">
        <f t="shared" si="156"/>
        <v>0.91941114407101965</v>
      </c>
      <c r="W343" s="118">
        <f t="shared" si="157"/>
        <v>5</v>
      </c>
      <c r="X343" s="118">
        <f t="shared" si="158"/>
        <v>5</v>
      </c>
      <c r="Y343" s="118">
        <f t="shared" si="159"/>
        <v>5</v>
      </c>
      <c r="Z343" s="118">
        <f t="shared" si="160"/>
        <v>5</v>
      </c>
      <c r="AA343" s="119">
        <f t="shared" si="161"/>
        <v>5</v>
      </c>
      <c r="AB343" s="172">
        <f t="shared" si="162"/>
        <v>0.951698761541654</v>
      </c>
      <c r="AC343" s="118">
        <f t="shared" si="163"/>
        <v>5</v>
      </c>
      <c r="AD343" s="172">
        <f t="shared" si="164"/>
        <v>0.92041148413669061</v>
      </c>
      <c r="AE343" s="118">
        <f t="shared" si="165"/>
        <v>5</v>
      </c>
      <c r="AF343" s="118">
        <f t="shared" si="166"/>
        <v>5</v>
      </c>
      <c r="AG343" s="118">
        <f t="shared" si="167"/>
        <v>5</v>
      </c>
      <c r="AH343" s="118">
        <f t="shared" si="168"/>
        <v>5</v>
      </c>
      <c r="AI343" s="118">
        <f t="shared" si="169"/>
        <v>5</v>
      </c>
      <c r="AJ343" s="173">
        <f t="shared" si="170"/>
        <v>3.25</v>
      </c>
      <c r="AK343" s="173">
        <f t="shared" si="171"/>
        <v>3.5</v>
      </c>
      <c r="AL343" s="173">
        <f t="shared" si="172"/>
        <v>3.65</v>
      </c>
      <c r="AM343" s="127">
        <f t="shared" si="173"/>
        <v>5</v>
      </c>
      <c r="AN343" s="173">
        <f t="shared" si="174"/>
        <v>3.6599999999999997</v>
      </c>
      <c r="AO343" s="173">
        <f t="shared" si="175"/>
        <v>3.8000000000000003</v>
      </c>
      <c r="AP343" s="174">
        <f t="shared" si="176"/>
        <v>3.9499999999999997</v>
      </c>
      <c r="AQ343" s="173">
        <f t="shared" si="177"/>
        <v>4.0999999999999996</v>
      </c>
      <c r="AR343" s="173">
        <f t="shared" si="178"/>
        <v>4.2</v>
      </c>
      <c r="AS343" s="173">
        <f t="shared" si="179"/>
        <v>4.3</v>
      </c>
      <c r="AT343" s="93" t="e">
        <f t="shared" si="180"/>
        <v>#REF!</v>
      </c>
    </row>
    <row r="344" spans="1:46" ht="14.25" hidden="1" customHeight="1">
      <c r="A344" s="84"/>
      <c r="B344" s="127">
        <f t="shared" si="181"/>
        <v>7.799999999999919</v>
      </c>
      <c r="C344" s="212">
        <f t="shared" si="182"/>
        <v>248.87209428603532</v>
      </c>
      <c r="D344" s="212">
        <f t="shared" si="183"/>
        <v>364.81259435840531</v>
      </c>
      <c r="E344" s="212">
        <f t="shared" si="184"/>
        <v>307.56097102713079</v>
      </c>
      <c r="F344" s="127">
        <f t="shared" si="144"/>
        <v>2</v>
      </c>
      <c r="G344" s="127">
        <f t="shared" si="145"/>
        <v>2</v>
      </c>
      <c r="H344" s="127">
        <f t="shared" si="146"/>
        <v>2</v>
      </c>
      <c r="I344" s="127">
        <f t="shared" si="147"/>
        <v>2</v>
      </c>
      <c r="J344" s="127">
        <f t="shared" si="148"/>
        <v>2</v>
      </c>
      <c r="K344" s="127">
        <f t="shared" si="149"/>
        <v>2</v>
      </c>
      <c r="L344" s="212">
        <f t="shared" si="150"/>
        <v>2</v>
      </c>
      <c r="M344" s="212">
        <f t="shared" si="151"/>
        <v>2</v>
      </c>
      <c r="N344" s="127">
        <f t="shared" si="185"/>
        <v>4.8080167445608106</v>
      </c>
      <c r="O344" s="127">
        <f t="shared" si="152"/>
        <v>7.512526163376263</v>
      </c>
      <c r="P344" s="127">
        <f t="shared" si="186"/>
        <v>3.2799887259528351</v>
      </c>
      <c r="Q344" s="127">
        <f t="shared" si="153"/>
        <v>5.1249823843013047</v>
      </c>
      <c r="R344" s="212">
        <f t="shared" si="187"/>
        <v>3.8905495472493508</v>
      </c>
      <c r="S344" s="212">
        <f t="shared" si="188"/>
        <v>6.0789836675771101</v>
      </c>
      <c r="T344" s="146">
        <f t="shared" si="154"/>
        <v>0.95173654871008473</v>
      </c>
      <c r="U344" s="118">
        <f t="shared" si="155"/>
        <v>5</v>
      </c>
      <c r="V344" s="172">
        <f t="shared" si="156"/>
        <v>0.9193142416135841</v>
      </c>
      <c r="W344" s="118">
        <f t="shared" si="157"/>
        <v>5</v>
      </c>
      <c r="X344" s="118">
        <f t="shared" si="158"/>
        <v>5</v>
      </c>
      <c r="Y344" s="118">
        <f t="shared" si="159"/>
        <v>5</v>
      </c>
      <c r="Z344" s="118">
        <f t="shared" si="160"/>
        <v>5</v>
      </c>
      <c r="AA344" s="119">
        <f t="shared" si="161"/>
        <v>5</v>
      </c>
      <c r="AB344" s="172">
        <f t="shared" si="162"/>
        <v>0.95163455590335189</v>
      </c>
      <c r="AC344" s="118">
        <f t="shared" si="163"/>
        <v>5</v>
      </c>
      <c r="AD344" s="172">
        <f t="shared" si="164"/>
        <v>0.92030252724753081</v>
      </c>
      <c r="AE344" s="118">
        <f t="shared" si="165"/>
        <v>5</v>
      </c>
      <c r="AF344" s="118">
        <f t="shared" si="166"/>
        <v>5</v>
      </c>
      <c r="AG344" s="118">
        <f t="shared" si="167"/>
        <v>5</v>
      </c>
      <c r="AH344" s="118">
        <f t="shared" si="168"/>
        <v>5</v>
      </c>
      <c r="AI344" s="118">
        <f t="shared" si="169"/>
        <v>5</v>
      </c>
      <c r="AJ344" s="173">
        <f t="shared" si="170"/>
        <v>3.25</v>
      </c>
      <c r="AK344" s="173">
        <f t="shared" si="171"/>
        <v>3.5</v>
      </c>
      <c r="AL344" s="173">
        <f t="shared" si="172"/>
        <v>3.65</v>
      </c>
      <c r="AM344" s="127">
        <f t="shared" si="173"/>
        <v>5</v>
      </c>
      <c r="AN344" s="173">
        <f t="shared" si="174"/>
        <v>3.6599999999999997</v>
      </c>
      <c r="AO344" s="173">
        <f t="shared" si="175"/>
        <v>3.8000000000000003</v>
      </c>
      <c r="AP344" s="174">
        <f t="shared" si="176"/>
        <v>3.9499999999999997</v>
      </c>
      <c r="AQ344" s="173">
        <f t="shared" si="177"/>
        <v>4.0999999999999996</v>
      </c>
      <c r="AR344" s="173">
        <f t="shared" si="178"/>
        <v>4.2</v>
      </c>
      <c r="AS344" s="173">
        <f t="shared" si="179"/>
        <v>4.3</v>
      </c>
      <c r="AT344" s="93" t="e">
        <f t="shared" si="180"/>
        <v>#REF!</v>
      </c>
    </row>
    <row r="345" spans="1:46" ht="14.25" hidden="1" customHeight="1">
      <c r="A345" s="84"/>
      <c r="B345" s="127">
        <f t="shared" si="181"/>
        <v>7.8199999999999186</v>
      </c>
      <c r="C345" s="212">
        <f t="shared" si="182"/>
        <v>249.14683948847039</v>
      </c>
      <c r="D345" s="212">
        <f t="shared" si="183"/>
        <v>365.04224401341997</v>
      </c>
      <c r="E345" s="212">
        <f t="shared" si="184"/>
        <v>307.94797620971269</v>
      </c>
      <c r="F345" s="127">
        <f t="shared" si="144"/>
        <v>2</v>
      </c>
      <c r="G345" s="127">
        <f t="shared" si="145"/>
        <v>2</v>
      </c>
      <c r="H345" s="127">
        <f t="shared" si="146"/>
        <v>2</v>
      </c>
      <c r="I345" s="127">
        <f t="shared" si="147"/>
        <v>2</v>
      </c>
      <c r="J345" s="127">
        <f t="shared" si="148"/>
        <v>2</v>
      </c>
      <c r="K345" s="127">
        <f t="shared" si="149"/>
        <v>2</v>
      </c>
      <c r="L345" s="212">
        <f t="shared" si="150"/>
        <v>2</v>
      </c>
      <c r="M345" s="212">
        <f t="shared" si="151"/>
        <v>2</v>
      </c>
      <c r="N345" s="127">
        <f t="shared" si="185"/>
        <v>4.8246489430632771</v>
      </c>
      <c r="O345" s="127">
        <f t="shared" si="152"/>
        <v>7.538513973536368</v>
      </c>
      <c r="P345" s="127">
        <f t="shared" si="186"/>
        <v>3.2928957004806652</v>
      </c>
      <c r="Q345" s="127">
        <f t="shared" si="153"/>
        <v>5.1451495320010388</v>
      </c>
      <c r="R345" s="212">
        <f t="shared" si="187"/>
        <v>3.9034061876315453</v>
      </c>
      <c r="S345" s="212">
        <f t="shared" si="188"/>
        <v>6.0990721681742892</v>
      </c>
      <c r="T345" s="146">
        <f t="shared" si="154"/>
        <v>0.95168069321904447</v>
      </c>
      <c r="U345" s="118">
        <f t="shared" si="155"/>
        <v>5</v>
      </c>
      <c r="V345" s="172">
        <f t="shared" si="156"/>
        <v>0.91921797206955713</v>
      </c>
      <c r="W345" s="118">
        <f t="shared" si="157"/>
        <v>5</v>
      </c>
      <c r="X345" s="118">
        <f t="shared" si="158"/>
        <v>5</v>
      </c>
      <c r="Y345" s="118">
        <f t="shared" si="159"/>
        <v>5</v>
      </c>
      <c r="Z345" s="118">
        <f t="shared" si="160"/>
        <v>5</v>
      </c>
      <c r="AA345" s="119">
        <f t="shared" si="161"/>
        <v>5</v>
      </c>
      <c r="AB345" s="172">
        <f t="shared" si="162"/>
        <v>0.95157075014627157</v>
      </c>
      <c r="AC345" s="118">
        <f t="shared" si="163"/>
        <v>5</v>
      </c>
      <c r="AD345" s="172">
        <f t="shared" si="164"/>
        <v>0.92019424039090936</v>
      </c>
      <c r="AE345" s="118">
        <f t="shared" si="165"/>
        <v>5</v>
      </c>
      <c r="AF345" s="118">
        <f t="shared" si="166"/>
        <v>5</v>
      </c>
      <c r="AG345" s="118">
        <f t="shared" si="167"/>
        <v>5</v>
      </c>
      <c r="AH345" s="118">
        <f t="shared" si="168"/>
        <v>5</v>
      </c>
      <c r="AI345" s="118">
        <f t="shared" si="169"/>
        <v>5</v>
      </c>
      <c r="AJ345" s="173">
        <f t="shared" si="170"/>
        <v>3.25</v>
      </c>
      <c r="AK345" s="173">
        <f t="shared" si="171"/>
        <v>3.5</v>
      </c>
      <c r="AL345" s="173">
        <f t="shared" si="172"/>
        <v>3.65</v>
      </c>
      <c r="AM345" s="127">
        <f t="shared" si="173"/>
        <v>5</v>
      </c>
      <c r="AN345" s="173">
        <f t="shared" si="174"/>
        <v>3.6599999999999997</v>
      </c>
      <c r="AO345" s="173">
        <f t="shared" si="175"/>
        <v>3.8000000000000003</v>
      </c>
      <c r="AP345" s="174">
        <f t="shared" si="176"/>
        <v>3.9499999999999997</v>
      </c>
      <c r="AQ345" s="173">
        <f t="shared" si="177"/>
        <v>4.0999999999999996</v>
      </c>
      <c r="AR345" s="173">
        <f t="shared" si="178"/>
        <v>4.2</v>
      </c>
      <c r="AS345" s="173">
        <f t="shared" si="179"/>
        <v>4.3</v>
      </c>
      <c r="AT345" s="93" t="e">
        <f t="shared" si="180"/>
        <v>#REF!</v>
      </c>
    </row>
    <row r="346" spans="1:46" ht="14.25" hidden="1" customHeight="1">
      <c r="A346" s="84"/>
      <c r="B346" s="127">
        <f t="shared" si="181"/>
        <v>7.8399999999999181</v>
      </c>
      <c r="C346" s="212">
        <f t="shared" si="182"/>
        <v>249.41974677479567</v>
      </c>
      <c r="D346" s="212">
        <f t="shared" si="183"/>
        <v>365.27033016270229</v>
      </c>
      <c r="E346" s="212">
        <f t="shared" si="184"/>
        <v>308.33253262848899</v>
      </c>
      <c r="F346" s="127">
        <f t="shared" si="144"/>
        <v>2</v>
      </c>
      <c r="G346" s="127">
        <f t="shared" si="145"/>
        <v>2</v>
      </c>
      <c r="H346" s="127">
        <f t="shared" si="146"/>
        <v>2</v>
      </c>
      <c r="I346" s="127">
        <f t="shared" si="147"/>
        <v>2</v>
      </c>
      <c r="J346" s="127">
        <f t="shared" si="148"/>
        <v>2</v>
      </c>
      <c r="K346" s="127">
        <f t="shared" si="149"/>
        <v>2</v>
      </c>
      <c r="L346" s="212">
        <f t="shared" si="150"/>
        <v>2</v>
      </c>
      <c r="M346" s="212">
        <f t="shared" si="151"/>
        <v>2</v>
      </c>
      <c r="N346" s="127">
        <f t="shared" si="185"/>
        <v>4.8411683870704456</v>
      </c>
      <c r="O346" s="127">
        <f t="shared" si="152"/>
        <v>7.5643256047975704</v>
      </c>
      <c r="P346" s="127">
        <f t="shared" si="186"/>
        <v>3.3057242636143149</v>
      </c>
      <c r="Q346" s="127">
        <f t="shared" si="153"/>
        <v>5.1651941618973662</v>
      </c>
      <c r="R346" s="212">
        <f t="shared" si="187"/>
        <v>3.9161712288471269</v>
      </c>
      <c r="S346" s="212">
        <f t="shared" si="188"/>
        <v>6.1190175450736346</v>
      </c>
      <c r="T346" s="146">
        <f t="shared" si="154"/>
        <v>0.9516252054818477</v>
      </c>
      <c r="U346" s="118">
        <f t="shared" si="155"/>
        <v>5</v>
      </c>
      <c r="V346" s="172">
        <f t="shared" si="156"/>
        <v>0.91912232954194639</v>
      </c>
      <c r="W346" s="118">
        <f t="shared" si="157"/>
        <v>5</v>
      </c>
      <c r="X346" s="118">
        <f t="shared" si="158"/>
        <v>5</v>
      </c>
      <c r="Y346" s="118">
        <f t="shared" si="159"/>
        <v>5</v>
      </c>
      <c r="Z346" s="118">
        <f t="shared" si="160"/>
        <v>5</v>
      </c>
      <c r="AA346" s="119">
        <f t="shared" si="161"/>
        <v>5</v>
      </c>
      <c r="AB346" s="172">
        <f t="shared" si="162"/>
        <v>0.95150734042461105</v>
      </c>
      <c r="AC346" s="118">
        <f t="shared" si="163"/>
        <v>5</v>
      </c>
      <c r="AD346" s="172">
        <f t="shared" si="164"/>
        <v>0.92008661719875862</v>
      </c>
      <c r="AE346" s="118">
        <f t="shared" si="165"/>
        <v>5</v>
      </c>
      <c r="AF346" s="118">
        <f t="shared" si="166"/>
        <v>5</v>
      </c>
      <c r="AG346" s="118">
        <f t="shared" si="167"/>
        <v>5</v>
      </c>
      <c r="AH346" s="118">
        <f t="shared" si="168"/>
        <v>5</v>
      </c>
      <c r="AI346" s="118">
        <f t="shared" si="169"/>
        <v>5</v>
      </c>
      <c r="AJ346" s="173">
        <f t="shared" si="170"/>
        <v>3.25</v>
      </c>
      <c r="AK346" s="173">
        <f t="shared" si="171"/>
        <v>3.5</v>
      </c>
      <c r="AL346" s="173">
        <f t="shared" si="172"/>
        <v>3.65</v>
      </c>
      <c r="AM346" s="127">
        <f t="shared" si="173"/>
        <v>5</v>
      </c>
      <c r="AN346" s="173">
        <f t="shared" si="174"/>
        <v>3.6599999999999997</v>
      </c>
      <c r="AO346" s="173">
        <f t="shared" si="175"/>
        <v>3.8000000000000003</v>
      </c>
      <c r="AP346" s="174">
        <f t="shared" si="176"/>
        <v>3.9499999999999997</v>
      </c>
      <c r="AQ346" s="173">
        <f t="shared" si="177"/>
        <v>4.0999999999999996</v>
      </c>
      <c r="AR346" s="173">
        <f t="shared" si="178"/>
        <v>4.2</v>
      </c>
      <c r="AS346" s="173">
        <f t="shared" si="179"/>
        <v>4.3</v>
      </c>
      <c r="AT346" s="93" t="e">
        <f t="shared" si="180"/>
        <v>#REF!</v>
      </c>
    </row>
    <row r="347" spans="1:46" ht="14.25" hidden="1" customHeight="1">
      <c r="A347" s="84"/>
      <c r="B347" s="127">
        <f t="shared" si="181"/>
        <v>7.8599999999999177</v>
      </c>
      <c r="C347" s="212">
        <f t="shared" si="182"/>
        <v>249.69083371012368</v>
      </c>
      <c r="D347" s="212">
        <f t="shared" si="183"/>
        <v>365.49686639404479</v>
      </c>
      <c r="E347" s="212">
        <f t="shared" si="184"/>
        <v>308.71466416557666</v>
      </c>
      <c r="F347" s="127">
        <f t="shared" si="144"/>
        <v>2</v>
      </c>
      <c r="G347" s="127">
        <f t="shared" si="145"/>
        <v>2</v>
      </c>
      <c r="H347" s="127">
        <f t="shared" si="146"/>
        <v>2</v>
      </c>
      <c r="I347" s="127">
        <f t="shared" si="147"/>
        <v>2</v>
      </c>
      <c r="J347" s="127">
        <f t="shared" si="148"/>
        <v>2</v>
      </c>
      <c r="K347" s="127">
        <f t="shared" si="149"/>
        <v>2</v>
      </c>
      <c r="L347" s="212">
        <f t="shared" si="150"/>
        <v>2</v>
      </c>
      <c r="M347" s="212">
        <f t="shared" si="151"/>
        <v>2</v>
      </c>
      <c r="N347" s="127">
        <f t="shared" si="185"/>
        <v>4.8575763217749737</v>
      </c>
      <c r="O347" s="127">
        <f t="shared" si="152"/>
        <v>7.5899630027733975</v>
      </c>
      <c r="P347" s="127">
        <f t="shared" si="186"/>
        <v>3.3184751857405033</v>
      </c>
      <c r="Q347" s="127">
        <f t="shared" si="153"/>
        <v>5.1851174777195359</v>
      </c>
      <c r="R347" s="212">
        <f t="shared" si="187"/>
        <v>3.9288457024640211</v>
      </c>
      <c r="S347" s="212">
        <f t="shared" si="188"/>
        <v>6.138821410100034</v>
      </c>
      <c r="T347" s="146">
        <f t="shared" si="154"/>
        <v>0.95157008204431659</v>
      </c>
      <c r="U347" s="118">
        <f t="shared" si="155"/>
        <v>5</v>
      </c>
      <c r="V347" s="172">
        <f t="shared" si="156"/>
        <v>0.91902730821078205</v>
      </c>
      <c r="W347" s="118">
        <f t="shared" si="157"/>
        <v>5</v>
      </c>
      <c r="X347" s="118">
        <f t="shared" si="158"/>
        <v>5</v>
      </c>
      <c r="Y347" s="118">
        <f t="shared" si="159"/>
        <v>5</v>
      </c>
      <c r="Z347" s="118">
        <f t="shared" si="160"/>
        <v>5</v>
      </c>
      <c r="AA347" s="119">
        <f t="shared" si="161"/>
        <v>5</v>
      </c>
      <c r="AB347" s="172">
        <f t="shared" si="162"/>
        <v>0.95144432294485171</v>
      </c>
      <c r="AC347" s="118">
        <f t="shared" si="163"/>
        <v>5</v>
      </c>
      <c r="AD347" s="172">
        <f t="shared" si="164"/>
        <v>0.91997965138875792</v>
      </c>
      <c r="AE347" s="118">
        <f t="shared" si="165"/>
        <v>5</v>
      </c>
      <c r="AF347" s="118">
        <f t="shared" si="166"/>
        <v>5</v>
      </c>
      <c r="AG347" s="118">
        <f t="shared" si="167"/>
        <v>5</v>
      </c>
      <c r="AH347" s="118">
        <f t="shared" si="168"/>
        <v>5</v>
      </c>
      <c r="AI347" s="118">
        <f t="shared" si="169"/>
        <v>5</v>
      </c>
      <c r="AJ347" s="173">
        <f t="shared" si="170"/>
        <v>3.25</v>
      </c>
      <c r="AK347" s="173">
        <f t="shared" si="171"/>
        <v>3.5</v>
      </c>
      <c r="AL347" s="173">
        <f t="shared" si="172"/>
        <v>3.65</v>
      </c>
      <c r="AM347" s="127">
        <f t="shared" si="173"/>
        <v>5</v>
      </c>
      <c r="AN347" s="173">
        <f t="shared" si="174"/>
        <v>3.6599999999999997</v>
      </c>
      <c r="AO347" s="173">
        <f t="shared" si="175"/>
        <v>3.8000000000000003</v>
      </c>
      <c r="AP347" s="174">
        <f t="shared" si="176"/>
        <v>3.9499999999999997</v>
      </c>
      <c r="AQ347" s="173">
        <f t="shared" si="177"/>
        <v>4.0999999999999996</v>
      </c>
      <c r="AR347" s="173">
        <f t="shared" si="178"/>
        <v>4.2</v>
      </c>
      <c r="AS347" s="173">
        <f t="shared" si="179"/>
        <v>4.3</v>
      </c>
      <c r="AT347" s="93" t="e">
        <f t="shared" si="180"/>
        <v>#REF!</v>
      </c>
    </row>
    <row r="348" spans="1:46" ht="14.25" hidden="1" customHeight="1">
      <c r="A348" s="84"/>
      <c r="B348" s="127">
        <f t="shared" si="181"/>
        <v>7.8799999999999173</v>
      </c>
      <c r="C348" s="212">
        <f t="shared" si="182"/>
        <v>249.9601176253519</v>
      </c>
      <c r="D348" s="212">
        <f t="shared" si="183"/>
        <v>365.72186613594749</v>
      </c>
      <c r="E348" s="212">
        <f t="shared" si="184"/>
        <v>309.09439437508644</v>
      </c>
      <c r="F348" s="127">
        <f t="shared" si="144"/>
        <v>2</v>
      </c>
      <c r="G348" s="127">
        <f t="shared" si="145"/>
        <v>2</v>
      </c>
      <c r="H348" s="127">
        <f t="shared" si="146"/>
        <v>2</v>
      </c>
      <c r="I348" s="127">
        <f t="shared" si="147"/>
        <v>2</v>
      </c>
      <c r="J348" s="127">
        <f t="shared" si="148"/>
        <v>2</v>
      </c>
      <c r="K348" s="127">
        <f t="shared" si="149"/>
        <v>2</v>
      </c>
      <c r="L348" s="212">
        <f t="shared" si="150"/>
        <v>2</v>
      </c>
      <c r="M348" s="212">
        <f t="shared" si="151"/>
        <v>2</v>
      </c>
      <c r="N348" s="127">
        <f t="shared" si="185"/>
        <v>4.8738739733715928</v>
      </c>
      <c r="O348" s="127">
        <f t="shared" si="152"/>
        <v>7.6154280833931134</v>
      </c>
      <c r="P348" s="127">
        <f t="shared" si="186"/>
        <v>3.3311492269982104</v>
      </c>
      <c r="Q348" s="127">
        <f t="shared" si="153"/>
        <v>5.2049206671847035</v>
      </c>
      <c r="R348" s="212">
        <f t="shared" si="187"/>
        <v>3.9414306239301373</v>
      </c>
      <c r="S348" s="212">
        <f t="shared" si="188"/>
        <v>6.158485349890837</v>
      </c>
      <c r="T348" s="146">
        <f t="shared" si="154"/>
        <v>0.95151531949765189</v>
      </c>
      <c r="U348" s="118">
        <f t="shared" si="155"/>
        <v>5</v>
      </c>
      <c r="V348" s="172">
        <f t="shared" si="156"/>
        <v>0.91893290233178671</v>
      </c>
      <c r="W348" s="118">
        <f t="shared" si="157"/>
        <v>5</v>
      </c>
      <c r="X348" s="118">
        <f t="shared" si="158"/>
        <v>5</v>
      </c>
      <c r="Y348" s="118">
        <f t="shared" si="159"/>
        <v>5</v>
      </c>
      <c r="Z348" s="118">
        <f t="shared" si="160"/>
        <v>5</v>
      </c>
      <c r="AA348" s="119">
        <f t="shared" si="161"/>
        <v>5</v>
      </c>
      <c r="AB348" s="172">
        <f t="shared" si="162"/>
        <v>0.95138169396481376</v>
      </c>
      <c r="AC348" s="118">
        <f t="shared" si="163"/>
        <v>5</v>
      </c>
      <c r="AD348" s="172">
        <f t="shared" si="164"/>
        <v>0.91987333676279515</v>
      </c>
      <c r="AE348" s="118">
        <f t="shared" si="165"/>
        <v>5</v>
      </c>
      <c r="AF348" s="118">
        <f t="shared" si="166"/>
        <v>5</v>
      </c>
      <c r="AG348" s="118">
        <f t="shared" si="167"/>
        <v>5</v>
      </c>
      <c r="AH348" s="118">
        <f t="shared" si="168"/>
        <v>5</v>
      </c>
      <c r="AI348" s="118">
        <f t="shared" si="169"/>
        <v>5</v>
      </c>
      <c r="AJ348" s="173">
        <f t="shared" si="170"/>
        <v>3.25</v>
      </c>
      <c r="AK348" s="173">
        <f t="shared" si="171"/>
        <v>3.5</v>
      </c>
      <c r="AL348" s="173">
        <f t="shared" si="172"/>
        <v>3.65</v>
      </c>
      <c r="AM348" s="127">
        <f t="shared" si="173"/>
        <v>5</v>
      </c>
      <c r="AN348" s="173">
        <f t="shared" si="174"/>
        <v>3.6599999999999997</v>
      </c>
      <c r="AO348" s="173">
        <f t="shared" si="175"/>
        <v>3.8000000000000003</v>
      </c>
      <c r="AP348" s="174">
        <f t="shared" si="176"/>
        <v>3.9499999999999997</v>
      </c>
      <c r="AQ348" s="173">
        <f t="shared" si="177"/>
        <v>4.0999999999999996</v>
      </c>
      <c r="AR348" s="173">
        <f t="shared" si="178"/>
        <v>4.2</v>
      </c>
      <c r="AS348" s="173">
        <f t="shared" si="179"/>
        <v>4.3</v>
      </c>
      <c r="AT348" s="93" t="e">
        <f t="shared" si="180"/>
        <v>#REF!</v>
      </c>
    </row>
    <row r="349" spans="1:46" ht="14.25" hidden="1" customHeight="1">
      <c r="A349" s="84"/>
      <c r="B349" s="127">
        <f t="shared" si="181"/>
        <v>7.8999999999999169</v>
      </c>
      <c r="C349" s="212">
        <f t="shared" si="182"/>
        <v>250.22761562126749</v>
      </c>
      <c r="D349" s="212">
        <f t="shared" si="183"/>
        <v>365.94534265999835</v>
      </c>
      <c r="E349" s="212">
        <f t="shared" si="184"/>
        <v>309.47174648908396</v>
      </c>
      <c r="F349" s="127">
        <f t="shared" si="144"/>
        <v>2</v>
      </c>
      <c r="G349" s="127">
        <f t="shared" si="145"/>
        <v>2</v>
      </c>
      <c r="H349" s="127">
        <f t="shared" si="146"/>
        <v>2</v>
      </c>
      <c r="I349" s="127">
        <f t="shared" si="147"/>
        <v>2</v>
      </c>
      <c r="J349" s="127">
        <f t="shared" si="148"/>
        <v>2</v>
      </c>
      <c r="K349" s="127">
        <f t="shared" si="149"/>
        <v>2</v>
      </c>
      <c r="L349" s="212">
        <f t="shared" si="150"/>
        <v>2</v>
      </c>
      <c r="M349" s="212">
        <f t="shared" si="151"/>
        <v>2</v>
      </c>
      <c r="N349" s="127">
        <f t="shared" si="185"/>
        <v>4.8900625494314971</v>
      </c>
      <c r="O349" s="127">
        <f t="shared" si="152"/>
        <v>7.6407227334867143</v>
      </c>
      <c r="P349" s="127">
        <f t="shared" si="186"/>
        <v>3.3437471374515613</v>
      </c>
      <c r="Q349" s="127">
        <f t="shared" si="153"/>
        <v>5.2246049022680641</v>
      </c>
      <c r="R349" s="212">
        <f t="shared" si="187"/>
        <v>3.9539269929000165</v>
      </c>
      <c r="S349" s="212">
        <f t="shared" si="188"/>
        <v>6.1780109264062766</v>
      </c>
      <c r="T349" s="146">
        <f t="shared" si="154"/>
        <v>0.95146091447764691</v>
      </c>
      <c r="U349" s="118">
        <f t="shared" si="155"/>
        <v>5</v>
      </c>
      <c r="V349" s="172">
        <f t="shared" si="156"/>
        <v>0.91883910623507314</v>
      </c>
      <c r="W349" s="118">
        <f t="shared" si="157"/>
        <v>5</v>
      </c>
      <c r="X349" s="118">
        <f t="shared" si="158"/>
        <v>5</v>
      </c>
      <c r="Y349" s="118">
        <f t="shared" si="159"/>
        <v>5</v>
      </c>
      <c r="Z349" s="118">
        <f t="shared" si="160"/>
        <v>5</v>
      </c>
      <c r="AA349" s="119">
        <f t="shared" si="161"/>
        <v>5</v>
      </c>
      <c r="AB349" s="172">
        <f t="shared" si="162"/>
        <v>0.95131944979273353</v>
      </c>
      <c r="AC349" s="118">
        <f t="shared" si="163"/>
        <v>5</v>
      </c>
      <c r="AD349" s="172">
        <f t="shared" si="164"/>
        <v>0.91976766720546332</v>
      </c>
      <c r="AE349" s="118">
        <f t="shared" si="165"/>
        <v>5</v>
      </c>
      <c r="AF349" s="118">
        <f t="shared" si="166"/>
        <v>5</v>
      </c>
      <c r="AG349" s="118">
        <f t="shared" si="167"/>
        <v>5</v>
      </c>
      <c r="AH349" s="118">
        <f t="shared" si="168"/>
        <v>5</v>
      </c>
      <c r="AI349" s="118">
        <f t="shared" si="169"/>
        <v>5</v>
      </c>
      <c r="AJ349" s="173">
        <f t="shared" si="170"/>
        <v>3.25</v>
      </c>
      <c r="AK349" s="173">
        <f t="shared" si="171"/>
        <v>3.5</v>
      </c>
      <c r="AL349" s="173">
        <f t="shared" si="172"/>
        <v>3.65</v>
      </c>
      <c r="AM349" s="127">
        <f t="shared" si="173"/>
        <v>5</v>
      </c>
      <c r="AN349" s="173">
        <f t="shared" si="174"/>
        <v>3.6599999999999997</v>
      </c>
      <c r="AO349" s="173">
        <f t="shared" si="175"/>
        <v>3.8000000000000003</v>
      </c>
      <c r="AP349" s="174">
        <f t="shared" si="176"/>
        <v>3.9499999999999997</v>
      </c>
      <c r="AQ349" s="173">
        <f t="shared" si="177"/>
        <v>4.0999999999999996</v>
      </c>
      <c r="AR349" s="173">
        <f t="shared" si="178"/>
        <v>4.2</v>
      </c>
      <c r="AS349" s="173">
        <f t="shared" si="179"/>
        <v>4.3</v>
      </c>
      <c r="AT349" s="93" t="e">
        <f t="shared" si="180"/>
        <v>#REF!</v>
      </c>
    </row>
    <row r="350" spans="1:46" ht="14.25" hidden="1" customHeight="1">
      <c r="A350" s="84"/>
      <c r="B350" s="127">
        <f t="shared" si="181"/>
        <v>7.9199999999999164</v>
      </c>
      <c r="C350" s="212">
        <f t="shared" si="182"/>
        <v>250.49334457256123</v>
      </c>
      <c r="D350" s="212">
        <f t="shared" si="183"/>
        <v>366.16730908320932</v>
      </c>
      <c r="E350" s="212">
        <f t="shared" si="184"/>
        <v>309.84674342341287</v>
      </c>
      <c r="F350" s="127">
        <f t="shared" si="144"/>
        <v>2</v>
      </c>
      <c r="G350" s="127">
        <f t="shared" si="145"/>
        <v>2</v>
      </c>
      <c r="H350" s="127">
        <f t="shared" si="146"/>
        <v>2</v>
      </c>
      <c r="I350" s="127">
        <f t="shared" si="147"/>
        <v>2</v>
      </c>
      <c r="J350" s="127">
        <f t="shared" si="148"/>
        <v>2</v>
      </c>
      <c r="K350" s="127">
        <f t="shared" si="149"/>
        <v>2</v>
      </c>
      <c r="L350" s="212">
        <f t="shared" si="150"/>
        <v>2</v>
      </c>
      <c r="M350" s="212">
        <f t="shared" si="151"/>
        <v>2</v>
      </c>
      <c r="N350" s="127">
        <f t="shared" si="185"/>
        <v>4.9061432392676245</v>
      </c>
      <c r="O350" s="127">
        <f t="shared" si="152"/>
        <v>7.6658488113556622</v>
      </c>
      <c r="P350" s="127">
        <f t="shared" si="186"/>
        <v>3.3562696572591459</v>
      </c>
      <c r="Q350" s="127">
        <f t="shared" si="153"/>
        <v>5.2441713394674148</v>
      </c>
      <c r="R350" s="212">
        <f t="shared" si="187"/>
        <v>3.966335793553295</v>
      </c>
      <c r="S350" s="212">
        <f t="shared" si="188"/>
        <v>6.1973996774270237</v>
      </c>
      <c r="T350" s="146">
        <f t="shared" si="154"/>
        <v>0.95140686366391847</v>
      </c>
      <c r="U350" s="118">
        <f t="shared" si="155"/>
        <v>5</v>
      </c>
      <c r="V350" s="172">
        <f t="shared" si="156"/>
        <v>0.91874591432387198</v>
      </c>
      <c r="W350" s="118">
        <f t="shared" si="157"/>
        <v>5</v>
      </c>
      <c r="X350" s="118">
        <f t="shared" si="158"/>
        <v>5</v>
      </c>
      <c r="Y350" s="118">
        <f t="shared" si="159"/>
        <v>5</v>
      </c>
      <c r="Z350" s="118">
        <f t="shared" si="160"/>
        <v>5</v>
      </c>
      <c r="AA350" s="119">
        <f t="shared" si="161"/>
        <v>5</v>
      </c>
      <c r="AB350" s="172">
        <f t="shared" si="162"/>
        <v>0.95125758678636141</v>
      </c>
      <c r="AC350" s="118">
        <f t="shared" si="163"/>
        <v>5</v>
      </c>
      <c r="AD350" s="172">
        <f t="shared" si="164"/>
        <v>0.91966263668259152</v>
      </c>
      <c r="AE350" s="118">
        <f t="shared" si="165"/>
        <v>5</v>
      </c>
      <c r="AF350" s="118">
        <f t="shared" si="166"/>
        <v>5</v>
      </c>
      <c r="AG350" s="118">
        <f t="shared" si="167"/>
        <v>5</v>
      </c>
      <c r="AH350" s="118">
        <f t="shared" si="168"/>
        <v>5</v>
      </c>
      <c r="AI350" s="118">
        <f t="shared" si="169"/>
        <v>5</v>
      </c>
      <c r="AJ350" s="173">
        <f t="shared" si="170"/>
        <v>3.25</v>
      </c>
      <c r="AK350" s="173">
        <f t="shared" si="171"/>
        <v>3.5</v>
      </c>
      <c r="AL350" s="173">
        <f t="shared" si="172"/>
        <v>3.65</v>
      </c>
      <c r="AM350" s="127">
        <f t="shared" si="173"/>
        <v>5</v>
      </c>
      <c r="AN350" s="173">
        <f t="shared" si="174"/>
        <v>3.6599999999999997</v>
      </c>
      <c r="AO350" s="173">
        <f t="shared" si="175"/>
        <v>3.8000000000000003</v>
      </c>
      <c r="AP350" s="174">
        <f t="shared" si="176"/>
        <v>3.9499999999999997</v>
      </c>
      <c r="AQ350" s="173">
        <f t="shared" si="177"/>
        <v>4.0999999999999996</v>
      </c>
      <c r="AR350" s="173">
        <f t="shared" si="178"/>
        <v>4.2</v>
      </c>
      <c r="AS350" s="173">
        <f t="shared" si="179"/>
        <v>4.3</v>
      </c>
      <c r="AT350" s="93" t="e">
        <f t="shared" si="180"/>
        <v>#REF!</v>
      </c>
    </row>
    <row r="351" spans="1:46" ht="14.25" hidden="1" customHeight="1">
      <c r="A351" s="84"/>
      <c r="B351" s="127">
        <f t="shared" si="181"/>
        <v>7.939999999999916</v>
      </c>
      <c r="C351" s="212">
        <f t="shared" si="182"/>
        <v>250.75732113175343</v>
      </c>
      <c r="D351" s="212">
        <f t="shared" si="183"/>
        <v>366.38777837030887</v>
      </c>
      <c r="E351" s="212">
        <f t="shared" si="184"/>
        <v>310.2194077833862</v>
      </c>
      <c r="F351" s="127">
        <f t="shared" si="144"/>
        <v>2</v>
      </c>
      <c r="G351" s="127">
        <f t="shared" si="145"/>
        <v>2</v>
      </c>
      <c r="H351" s="127">
        <f t="shared" si="146"/>
        <v>2</v>
      </c>
      <c r="I351" s="127">
        <f t="shared" si="147"/>
        <v>2</v>
      </c>
      <c r="J351" s="127">
        <f t="shared" si="148"/>
        <v>2</v>
      </c>
      <c r="K351" s="127">
        <f t="shared" si="149"/>
        <v>2</v>
      </c>
      <c r="L351" s="212">
        <f t="shared" si="150"/>
        <v>2</v>
      </c>
      <c r="M351" s="212">
        <f t="shared" si="151"/>
        <v>2</v>
      </c>
      <c r="N351" s="127">
        <f t="shared" si="185"/>
        <v>4.9221172142910756</v>
      </c>
      <c r="O351" s="127">
        <f t="shared" si="152"/>
        <v>7.6908081473298031</v>
      </c>
      <c r="P351" s="127">
        <f t="shared" si="186"/>
        <v>3.3687175168399119</v>
      </c>
      <c r="Q351" s="127">
        <f t="shared" si="153"/>
        <v>5.2636211200623606</v>
      </c>
      <c r="R351" s="212">
        <f t="shared" si="187"/>
        <v>3.978657994905177</v>
      </c>
      <c r="S351" s="212">
        <f t="shared" si="188"/>
        <v>6.2166531170393391</v>
      </c>
      <c r="T351" s="146">
        <f t="shared" si="154"/>
        <v>0.95135316377915491</v>
      </c>
      <c r="U351" s="118">
        <f t="shared" si="155"/>
        <v>5</v>
      </c>
      <c r="V351" s="172">
        <f t="shared" si="156"/>
        <v>0.91865332107328568</v>
      </c>
      <c r="W351" s="118">
        <f t="shared" si="157"/>
        <v>5</v>
      </c>
      <c r="X351" s="118">
        <f t="shared" si="158"/>
        <v>5</v>
      </c>
      <c r="Y351" s="118">
        <f t="shared" si="159"/>
        <v>5</v>
      </c>
      <c r="Z351" s="118">
        <f t="shared" si="160"/>
        <v>5</v>
      </c>
      <c r="AA351" s="119">
        <f t="shared" si="161"/>
        <v>5</v>
      </c>
      <c r="AB351" s="172">
        <f t="shared" si="162"/>
        <v>0.95119610135208033</v>
      </c>
      <c r="AC351" s="118">
        <f t="shared" si="163"/>
        <v>5</v>
      </c>
      <c r="AD351" s="172">
        <f t="shared" si="164"/>
        <v>0.91955823923980828</v>
      </c>
      <c r="AE351" s="118">
        <f t="shared" si="165"/>
        <v>5</v>
      </c>
      <c r="AF351" s="118">
        <f t="shared" si="166"/>
        <v>5</v>
      </c>
      <c r="AG351" s="118">
        <f t="shared" si="167"/>
        <v>5</v>
      </c>
      <c r="AH351" s="118">
        <f t="shared" si="168"/>
        <v>5</v>
      </c>
      <c r="AI351" s="118">
        <f t="shared" si="169"/>
        <v>5</v>
      </c>
      <c r="AJ351" s="173">
        <f t="shared" si="170"/>
        <v>3.25</v>
      </c>
      <c r="AK351" s="173">
        <f t="shared" si="171"/>
        <v>3.5</v>
      </c>
      <c r="AL351" s="173">
        <f t="shared" si="172"/>
        <v>3.65</v>
      </c>
      <c r="AM351" s="127">
        <f t="shared" si="173"/>
        <v>5</v>
      </c>
      <c r="AN351" s="173">
        <f t="shared" si="174"/>
        <v>3.6599999999999997</v>
      </c>
      <c r="AO351" s="173">
        <f t="shared" si="175"/>
        <v>3.8000000000000003</v>
      </c>
      <c r="AP351" s="174">
        <f t="shared" si="176"/>
        <v>3.9499999999999997</v>
      </c>
      <c r="AQ351" s="173">
        <f t="shared" si="177"/>
        <v>4.0999999999999996</v>
      </c>
      <c r="AR351" s="173">
        <f t="shared" si="178"/>
        <v>4.2</v>
      </c>
      <c r="AS351" s="173">
        <f t="shared" si="179"/>
        <v>4.3</v>
      </c>
      <c r="AT351" s="93" t="e">
        <f t="shared" si="180"/>
        <v>#REF!</v>
      </c>
    </row>
    <row r="352" spans="1:46" ht="14.25" hidden="1" customHeight="1">
      <c r="A352" s="84"/>
      <c r="B352" s="127">
        <f t="shared" si="181"/>
        <v>7.9599999999999156</v>
      </c>
      <c r="C352" s="212">
        <f t="shared" si="182"/>
        <v>251.01956173303319</v>
      </c>
      <c r="D352" s="212">
        <f t="shared" si="183"/>
        <v>366.60676333599429</v>
      </c>
      <c r="E352" s="212">
        <f t="shared" si="184"/>
        <v>310.58976186934621</v>
      </c>
      <c r="F352" s="127">
        <f t="shared" si="144"/>
        <v>2</v>
      </c>
      <c r="G352" s="127">
        <f t="shared" si="145"/>
        <v>2</v>
      </c>
      <c r="H352" s="127">
        <f t="shared" si="146"/>
        <v>2</v>
      </c>
      <c r="I352" s="127">
        <f t="shared" si="147"/>
        <v>2</v>
      </c>
      <c r="J352" s="127">
        <f t="shared" si="148"/>
        <v>2</v>
      </c>
      <c r="K352" s="127">
        <f t="shared" si="149"/>
        <v>2</v>
      </c>
      <c r="L352" s="212">
        <f t="shared" si="150"/>
        <v>2</v>
      </c>
      <c r="M352" s="212">
        <f t="shared" si="151"/>
        <v>2</v>
      </c>
      <c r="N352" s="127">
        <f t="shared" si="185"/>
        <v>4.9379856283589678</v>
      </c>
      <c r="O352" s="127">
        <f t="shared" si="152"/>
        <v>7.7156025443108858</v>
      </c>
      <c r="P352" s="127">
        <f t="shared" si="186"/>
        <v>3.3810914370356482</v>
      </c>
      <c r="Q352" s="127">
        <f t="shared" si="153"/>
        <v>5.2829553703681986</v>
      </c>
      <c r="R352" s="212">
        <f t="shared" si="187"/>
        <v>3.9908945511092218</v>
      </c>
      <c r="S352" s="212">
        <f t="shared" si="188"/>
        <v>6.2357727361081601</v>
      </c>
      <c r="T352" s="146">
        <f t="shared" si="154"/>
        <v>0.95129981158837962</v>
      </c>
      <c r="U352" s="118">
        <f t="shared" si="155"/>
        <v>5</v>
      </c>
      <c r="V352" s="172">
        <f t="shared" si="156"/>
        <v>0.91856132102907007</v>
      </c>
      <c r="W352" s="118">
        <f t="shared" si="157"/>
        <v>5</v>
      </c>
      <c r="X352" s="118">
        <f t="shared" si="158"/>
        <v>5</v>
      </c>
      <c r="Y352" s="118">
        <f t="shared" si="159"/>
        <v>5</v>
      </c>
      <c r="Z352" s="118">
        <f t="shared" si="160"/>
        <v>5</v>
      </c>
      <c r="AA352" s="119">
        <f t="shared" si="161"/>
        <v>5</v>
      </c>
      <c r="AB352" s="172">
        <f t="shared" si="162"/>
        <v>0.95113498994404466</v>
      </c>
      <c r="AC352" s="118">
        <f t="shared" si="163"/>
        <v>5</v>
      </c>
      <c r="AD352" s="172">
        <f t="shared" si="164"/>
        <v>0.91945446900113859</v>
      </c>
      <c r="AE352" s="118">
        <f t="shared" si="165"/>
        <v>5</v>
      </c>
      <c r="AF352" s="118">
        <f t="shared" si="166"/>
        <v>5</v>
      </c>
      <c r="AG352" s="118">
        <f t="shared" si="167"/>
        <v>5</v>
      </c>
      <c r="AH352" s="118">
        <f t="shared" si="168"/>
        <v>5</v>
      </c>
      <c r="AI352" s="118">
        <f t="shared" si="169"/>
        <v>5</v>
      </c>
      <c r="AJ352" s="173">
        <f t="shared" si="170"/>
        <v>3.25</v>
      </c>
      <c r="AK352" s="173">
        <f t="shared" si="171"/>
        <v>3.5</v>
      </c>
      <c r="AL352" s="173">
        <f t="shared" si="172"/>
        <v>3.65</v>
      </c>
      <c r="AM352" s="127">
        <f t="shared" si="173"/>
        <v>5</v>
      </c>
      <c r="AN352" s="173">
        <f t="shared" si="174"/>
        <v>3.6599999999999997</v>
      </c>
      <c r="AO352" s="173">
        <f t="shared" si="175"/>
        <v>3.8000000000000003</v>
      </c>
      <c r="AP352" s="174">
        <f t="shared" si="176"/>
        <v>3.9499999999999997</v>
      </c>
      <c r="AQ352" s="173">
        <f t="shared" si="177"/>
        <v>4.0999999999999996</v>
      </c>
      <c r="AR352" s="173">
        <f t="shared" si="178"/>
        <v>4.2</v>
      </c>
      <c r="AS352" s="173">
        <f t="shared" si="179"/>
        <v>4.3</v>
      </c>
      <c r="AT352" s="93" t="e">
        <f t="shared" si="180"/>
        <v>#REF!</v>
      </c>
    </row>
    <row r="353" spans="1:46" ht="14.25" hidden="1" customHeight="1">
      <c r="A353" s="84"/>
      <c r="B353" s="127">
        <f t="shared" si="181"/>
        <v>7.9799999999999152</v>
      </c>
      <c r="C353" s="212">
        <f t="shared" si="182"/>
        <v>251.28008259601557</v>
      </c>
      <c r="D353" s="212">
        <f t="shared" si="183"/>
        <v>366.82427664714146</v>
      </c>
      <c r="E353" s="212">
        <f t="shared" si="184"/>
        <v>310.95782768209926</v>
      </c>
      <c r="F353" s="127">
        <f t="shared" si="144"/>
        <v>2</v>
      </c>
      <c r="G353" s="127">
        <f t="shared" si="145"/>
        <v>2</v>
      </c>
      <c r="H353" s="127">
        <f t="shared" si="146"/>
        <v>2</v>
      </c>
      <c r="I353" s="127">
        <f t="shared" si="147"/>
        <v>2</v>
      </c>
      <c r="J353" s="127">
        <f t="shared" si="148"/>
        <v>2</v>
      </c>
      <c r="K353" s="127">
        <f t="shared" si="149"/>
        <v>2</v>
      </c>
      <c r="L353" s="212">
        <f t="shared" si="150"/>
        <v>2</v>
      </c>
      <c r="M353" s="212">
        <f t="shared" si="151"/>
        <v>2</v>
      </c>
      <c r="N353" s="127">
        <f t="shared" si="185"/>
        <v>4.9537496181139087</v>
      </c>
      <c r="O353" s="127">
        <f t="shared" si="152"/>
        <v>7.740233778302982</v>
      </c>
      <c r="P353" s="127">
        <f t="shared" si="186"/>
        <v>3.3933921292701985</v>
      </c>
      <c r="Q353" s="127">
        <f t="shared" si="153"/>
        <v>5.3021752019846842</v>
      </c>
      <c r="R353" s="212">
        <f t="shared" si="187"/>
        <v>4.0030464017526359</v>
      </c>
      <c r="S353" s="212">
        <f t="shared" si="188"/>
        <v>6.2547600027384913</v>
      </c>
      <c r="T353" s="146">
        <f t="shared" si="154"/>
        <v>0.9512468038982318</v>
      </c>
      <c r="U353" s="118">
        <f t="shared" si="155"/>
        <v>5</v>
      </c>
      <c r="V353" s="172">
        <f t="shared" si="156"/>
        <v>0.91846990880644197</v>
      </c>
      <c r="W353" s="118">
        <f t="shared" si="157"/>
        <v>5</v>
      </c>
      <c r="X353" s="118">
        <f t="shared" si="158"/>
        <v>5</v>
      </c>
      <c r="Y353" s="118">
        <f t="shared" si="159"/>
        <v>5</v>
      </c>
      <c r="Z353" s="118">
        <f t="shared" si="160"/>
        <v>5</v>
      </c>
      <c r="AA353" s="119">
        <f t="shared" si="161"/>
        <v>5</v>
      </c>
      <c r="AB353" s="172">
        <f t="shared" si="162"/>
        <v>0.95107424906333815</v>
      </c>
      <c r="AC353" s="118">
        <f t="shared" si="163"/>
        <v>5</v>
      </c>
      <c r="AD353" s="172">
        <f t="shared" si="164"/>
        <v>0.91935132016763166</v>
      </c>
      <c r="AE353" s="118">
        <f t="shared" si="165"/>
        <v>5</v>
      </c>
      <c r="AF353" s="118">
        <f t="shared" si="166"/>
        <v>5</v>
      </c>
      <c r="AG353" s="118">
        <f t="shared" si="167"/>
        <v>5</v>
      </c>
      <c r="AH353" s="118">
        <f t="shared" si="168"/>
        <v>5</v>
      </c>
      <c r="AI353" s="118">
        <f t="shared" si="169"/>
        <v>5</v>
      </c>
      <c r="AJ353" s="173">
        <f t="shared" si="170"/>
        <v>3.25</v>
      </c>
      <c r="AK353" s="173">
        <f t="shared" si="171"/>
        <v>3.5</v>
      </c>
      <c r="AL353" s="173">
        <f t="shared" si="172"/>
        <v>3.65</v>
      </c>
      <c r="AM353" s="127">
        <f t="shared" si="173"/>
        <v>5</v>
      </c>
      <c r="AN353" s="173">
        <f t="shared" si="174"/>
        <v>3.6599999999999997</v>
      </c>
      <c r="AO353" s="173">
        <f t="shared" si="175"/>
        <v>3.8000000000000003</v>
      </c>
      <c r="AP353" s="174">
        <f t="shared" si="176"/>
        <v>3.9499999999999997</v>
      </c>
      <c r="AQ353" s="173">
        <f t="shared" si="177"/>
        <v>4.0999999999999996</v>
      </c>
      <c r="AR353" s="173">
        <f t="shared" si="178"/>
        <v>4.2</v>
      </c>
      <c r="AS353" s="173">
        <f t="shared" si="179"/>
        <v>4.3</v>
      </c>
      <c r="AT353" s="93" t="e">
        <f t="shared" si="180"/>
        <v>#REF!</v>
      </c>
    </row>
    <row r="354" spans="1:46" ht="14.25" hidden="1" customHeight="1">
      <c r="A354" s="84"/>
      <c r="B354" s="127">
        <f t="shared" si="181"/>
        <v>7.9999999999999147</v>
      </c>
      <c r="C354" s="212">
        <f t="shared" si="182"/>
        <v>251.53889972941607</v>
      </c>
      <c r="D354" s="212">
        <f t="shared" si="183"/>
        <v>367.04033082497756</v>
      </c>
      <c r="E354" s="212">
        <f t="shared" si="184"/>
        <v>311.32362692822869</v>
      </c>
      <c r="F354" s="127">
        <f t="shared" si="144"/>
        <v>2</v>
      </c>
      <c r="G354" s="127">
        <f t="shared" si="145"/>
        <v>2</v>
      </c>
      <c r="H354" s="127">
        <f t="shared" si="146"/>
        <v>2</v>
      </c>
      <c r="I354" s="127">
        <f t="shared" si="147"/>
        <v>2</v>
      </c>
      <c r="J354" s="127">
        <f t="shared" si="148"/>
        <v>2</v>
      </c>
      <c r="K354" s="127">
        <f t="shared" si="149"/>
        <v>2</v>
      </c>
      <c r="L354" s="212">
        <f t="shared" si="150"/>
        <v>2</v>
      </c>
      <c r="M354" s="212">
        <f t="shared" si="151"/>
        <v>2</v>
      </c>
      <c r="N354" s="127">
        <f t="shared" si="185"/>
        <v>4.969410303315394</v>
      </c>
      <c r="O354" s="127">
        <f t="shared" si="152"/>
        <v>7.7647035989303008</v>
      </c>
      <c r="P354" s="127">
        <f t="shared" si="186"/>
        <v>3.4056202957054276</v>
      </c>
      <c r="Q354" s="127">
        <f t="shared" si="153"/>
        <v>5.3212817120397293</v>
      </c>
      <c r="R354" s="212">
        <f t="shared" si="187"/>
        <v>4.0151144721442797</v>
      </c>
      <c r="S354" s="212">
        <f t="shared" si="188"/>
        <v>6.2736163627254369</v>
      </c>
      <c r="T354" s="146">
        <f t="shared" si="154"/>
        <v>0.95119413755626103</v>
      </c>
      <c r="U354" s="118">
        <f t="shared" si="155"/>
        <v>5</v>
      </c>
      <c r="V354" s="172">
        <f t="shared" si="156"/>
        <v>0.91837907908891214</v>
      </c>
      <c r="W354" s="118">
        <f t="shared" si="157"/>
        <v>5</v>
      </c>
      <c r="X354" s="118">
        <f t="shared" si="158"/>
        <v>5</v>
      </c>
      <c r="Y354" s="118">
        <f t="shared" si="159"/>
        <v>5</v>
      </c>
      <c r="Z354" s="118">
        <f t="shared" si="160"/>
        <v>5</v>
      </c>
      <c r="AA354" s="119">
        <f t="shared" si="161"/>
        <v>5</v>
      </c>
      <c r="AB354" s="172">
        <f t="shared" si="162"/>
        <v>0.95101387525715031</v>
      </c>
      <c r="AC354" s="118">
        <f t="shared" si="163"/>
        <v>5</v>
      </c>
      <c r="AD354" s="172">
        <f t="shared" si="164"/>
        <v>0.91924878701601864</v>
      </c>
      <c r="AE354" s="118">
        <f t="shared" si="165"/>
        <v>5</v>
      </c>
      <c r="AF354" s="118">
        <f t="shared" si="166"/>
        <v>5</v>
      </c>
      <c r="AG354" s="118">
        <f t="shared" si="167"/>
        <v>5</v>
      </c>
      <c r="AH354" s="118">
        <f t="shared" si="168"/>
        <v>5</v>
      </c>
      <c r="AI354" s="118">
        <f t="shared" si="169"/>
        <v>5</v>
      </c>
      <c r="AJ354" s="173">
        <f t="shared" si="170"/>
        <v>3.25</v>
      </c>
      <c r="AK354" s="173">
        <f t="shared" si="171"/>
        <v>3.5</v>
      </c>
      <c r="AL354" s="173">
        <f t="shared" si="172"/>
        <v>3.65</v>
      </c>
      <c r="AM354" s="127">
        <f t="shared" si="173"/>
        <v>5</v>
      </c>
      <c r="AN354" s="173">
        <f t="shared" si="174"/>
        <v>3.6599999999999997</v>
      </c>
      <c r="AO354" s="173">
        <f t="shared" si="175"/>
        <v>3.8000000000000003</v>
      </c>
      <c r="AP354" s="174">
        <f t="shared" si="176"/>
        <v>3.9499999999999997</v>
      </c>
      <c r="AQ354" s="173">
        <f t="shared" si="177"/>
        <v>4.0999999999999996</v>
      </c>
      <c r="AR354" s="173">
        <f t="shared" si="178"/>
        <v>4.2</v>
      </c>
      <c r="AS354" s="173">
        <f t="shared" si="179"/>
        <v>4.3</v>
      </c>
      <c r="AT354" s="93" t="e">
        <f t="shared" si="180"/>
        <v>#REF!</v>
      </c>
    </row>
    <row r="355" spans="1:46" ht="14.25" hidden="1" customHeight="1">
      <c r="A355" s="84"/>
      <c r="B355" s="127">
        <f t="shared" ref="B355:B378" si="189">B354+0.5</f>
        <v>8.4999999999999147</v>
      </c>
      <c r="C355" s="212">
        <f t="shared" si="182"/>
        <v>257.49851656366093</v>
      </c>
      <c r="D355" s="212">
        <f t="shared" si="183"/>
        <v>372.00134557938753</v>
      </c>
      <c r="E355" s="212">
        <f t="shared" si="184"/>
        <v>319.7900076486842</v>
      </c>
      <c r="F355" s="127">
        <f t="shared" si="144"/>
        <v>2</v>
      </c>
      <c r="G355" s="127">
        <f t="shared" si="145"/>
        <v>2</v>
      </c>
      <c r="H355" s="127">
        <f t="shared" si="146"/>
        <v>2</v>
      </c>
      <c r="I355" s="127">
        <f t="shared" si="147"/>
        <v>2</v>
      </c>
      <c r="J355" s="127">
        <f t="shared" si="148"/>
        <v>2</v>
      </c>
      <c r="K355" s="127">
        <f t="shared" si="149"/>
        <v>2</v>
      </c>
      <c r="L355" s="212">
        <f t="shared" si="150"/>
        <v>2</v>
      </c>
      <c r="M355" s="212">
        <f t="shared" si="151"/>
        <v>2</v>
      </c>
      <c r="N355" s="127">
        <f t="shared" si="185"/>
        <v>5.3303181623125591</v>
      </c>
      <c r="O355" s="127">
        <f t="shared" si="152"/>
        <v>8.3286221286133753</v>
      </c>
      <c r="P355" s="127">
        <f t="shared" si="186"/>
        <v>3.6896345562140245</v>
      </c>
      <c r="Q355" s="127">
        <f t="shared" si="153"/>
        <v>5.7650539940844121</v>
      </c>
      <c r="R355" s="212">
        <f t="shared" si="187"/>
        <v>4.292032229836531</v>
      </c>
      <c r="S355" s="212">
        <f t="shared" si="188"/>
        <v>6.70630035911958</v>
      </c>
      <c r="T355" s="146">
        <f t="shared" si="154"/>
        <v>0.9499799584328541</v>
      </c>
      <c r="U355" s="118">
        <f t="shared" si="155"/>
        <v>5</v>
      </c>
      <c r="V355" s="172">
        <f t="shared" si="156"/>
        <v>0.91628337283921735</v>
      </c>
      <c r="W355" s="118">
        <f t="shared" si="157"/>
        <v>5</v>
      </c>
      <c r="X355" s="118">
        <f t="shared" si="158"/>
        <v>5</v>
      </c>
      <c r="Y355" s="118">
        <f t="shared" si="159"/>
        <v>5</v>
      </c>
      <c r="Z355" s="118">
        <f t="shared" si="160"/>
        <v>5</v>
      </c>
      <c r="AA355" s="119">
        <f t="shared" si="161"/>
        <v>5</v>
      </c>
      <c r="AB355" s="172">
        <f t="shared" si="162"/>
        <v>0.94961458606662708</v>
      </c>
      <c r="AC355" s="118">
        <f t="shared" si="163"/>
        <v>5</v>
      </c>
      <c r="AD355" s="172">
        <f t="shared" si="164"/>
        <v>0.91687022070254809</v>
      </c>
      <c r="AE355" s="118">
        <f t="shared" si="165"/>
        <v>5</v>
      </c>
      <c r="AF355" s="118">
        <f t="shared" si="166"/>
        <v>5</v>
      </c>
      <c r="AG355" s="118">
        <f t="shared" si="167"/>
        <v>5</v>
      </c>
      <c r="AH355" s="118">
        <f t="shared" si="168"/>
        <v>5</v>
      </c>
      <c r="AI355" s="118">
        <f t="shared" si="169"/>
        <v>5</v>
      </c>
      <c r="AJ355" s="173">
        <f t="shared" si="170"/>
        <v>3.25</v>
      </c>
      <c r="AK355" s="173">
        <f t="shared" si="171"/>
        <v>3.5</v>
      </c>
      <c r="AL355" s="173">
        <f t="shared" si="172"/>
        <v>3.65</v>
      </c>
      <c r="AM355" s="127">
        <f t="shared" si="173"/>
        <v>5</v>
      </c>
      <c r="AN355" s="173">
        <f t="shared" si="174"/>
        <v>3.6599999999999997</v>
      </c>
      <c r="AO355" s="173">
        <f t="shared" si="175"/>
        <v>3.8000000000000003</v>
      </c>
      <c r="AP355" s="174">
        <f t="shared" si="176"/>
        <v>3.9499999999999997</v>
      </c>
      <c r="AQ355" s="173">
        <f t="shared" si="177"/>
        <v>4.0999999999999996</v>
      </c>
      <c r="AR355" s="173">
        <f t="shared" si="178"/>
        <v>4.2</v>
      </c>
      <c r="AS355" s="173">
        <f t="shared" si="179"/>
        <v>4.3</v>
      </c>
      <c r="AT355" s="93" t="e">
        <f t="shared" si="180"/>
        <v>#REF!</v>
      </c>
    </row>
    <row r="356" spans="1:46" ht="14.25" hidden="1" customHeight="1">
      <c r="A356" s="84"/>
      <c r="B356" s="127">
        <f t="shared" si="189"/>
        <v>8.9999999999999147</v>
      </c>
      <c r="C356" s="212">
        <f t="shared" si="182"/>
        <v>262.60921917043021</v>
      </c>
      <c r="D356" s="212">
        <f t="shared" si="183"/>
        <v>376.22259566846509</v>
      </c>
      <c r="E356" s="212">
        <f t="shared" si="184"/>
        <v>327.13117694360437</v>
      </c>
      <c r="F356" s="127">
        <f t="shared" si="144"/>
        <v>2</v>
      </c>
      <c r="G356" s="127">
        <f t="shared" si="145"/>
        <v>2</v>
      </c>
      <c r="H356" s="127">
        <f t="shared" si="146"/>
        <v>2</v>
      </c>
      <c r="I356" s="127">
        <f t="shared" si="147"/>
        <v>2</v>
      </c>
      <c r="J356" s="127">
        <f t="shared" si="148"/>
        <v>2</v>
      </c>
      <c r="K356" s="127">
        <f t="shared" si="149"/>
        <v>2</v>
      </c>
      <c r="L356" s="212">
        <f t="shared" si="150"/>
        <v>2</v>
      </c>
      <c r="M356" s="212">
        <f t="shared" si="151"/>
        <v>2</v>
      </c>
      <c r="N356" s="127">
        <f t="shared" si="185"/>
        <v>5.6413917461138343</v>
      </c>
      <c r="O356" s="127">
        <f t="shared" si="152"/>
        <v>8.8146746033028656</v>
      </c>
      <c r="P356" s="127">
        <f t="shared" si="186"/>
        <v>3.9377791194311338</v>
      </c>
      <c r="Q356" s="127">
        <f t="shared" si="153"/>
        <v>6.1527798741111459</v>
      </c>
      <c r="R356" s="212">
        <f t="shared" si="187"/>
        <v>4.5287077047286859</v>
      </c>
      <c r="S356" s="212">
        <f t="shared" si="188"/>
        <v>7.0761057886385679</v>
      </c>
      <c r="T356" s="146">
        <f t="shared" si="154"/>
        <v>0.94893649103316191</v>
      </c>
      <c r="U356" s="118">
        <f t="shared" si="155"/>
        <v>5</v>
      </c>
      <c r="V356" s="172">
        <f t="shared" si="156"/>
        <v>0.91447970921281574</v>
      </c>
      <c r="W356" s="118">
        <f t="shared" si="157"/>
        <v>5</v>
      </c>
      <c r="X356" s="118">
        <f t="shared" si="158"/>
        <v>5</v>
      </c>
      <c r="Y356" s="118">
        <f t="shared" si="159"/>
        <v>5</v>
      </c>
      <c r="Z356" s="118">
        <f t="shared" si="160"/>
        <v>5</v>
      </c>
      <c r="AA356" s="119">
        <f t="shared" si="161"/>
        <v>5</v>
      </c>
      <c r="AB356" s="172">
        <f t="shared" si="162"/>
        <v>0.94839824187846056</v>
      </c>
      <c r="AC356" s="118">
        <f t="shared" si="163"/>
        <v>5</v>
      </c>
      <c r="AD356" s="172">
        <f t="shared" si="164"/>
        <v>0.91479928292909207</v>
      </c>
      <c r="AE356" s="118">
        <f t="shared" si="165"/>
        <v>5</v>
      </c>
      <c r="AF356" s="118">
        <f t="shared" si="166"/>
        <v>5</v>
      </c>
      <c r="AG356" s="118">
        <f t="shared" si="167"/>
        <v>5</v>
      </c>
      <c r="AH356" s="118">
        <f t="shared" si="168"/>
        <v>5</v>
      </c>
      <c r="AI356" s="118">
        <f t="shared" si="169"/>
        <v>5</v>
      </c>
      <c r="AJ356" s="173">
        <f t="shared" si="170"/>
        <v>3.25</v>
      </c>
      <c r="AK356" s="173">
        <f t="shared" si="171"/>
        <v>3.5</v>
      </c>
      <c r="AL356" s="173">
        <f t="shared" si="172"/>
        <v>3.65</v>
      </c>
      <c r="AM356" s="127">
        <f t="shared" si="173"/>
        <v>5</v>
      </c>
      <c r="AN356" s="173">
        <f t="shared" si="174"/>
        <v>3.6599999999999997</v>
      </c>
      <c r="AO356" s="173">
        <f t="shared" si="175"/>
        <v>3.8000000000000003</v>
      </c>
      <c r="AP356" s="174">
        <f t="shared" si="176"/>
        <v>3.9499999999999997</v>
      </c>
      <c r="AQ356" s="173">
        <f t="shared" si="177"/>
        <v>4.0999999999999996</v>
      </c>
      <c r="AR356" s="173">
        <f t="shared" si="178"/>
        <v>4.2</v>
      </c>
      <c r="AS356" s="173">
        <f t="shared" si="179"/>
        <v>4.3</v>
      </c>
      <c r="AT356" s="93" t="e">
        <f t="shared" si="180"/>
        <v>#REF!</v>
      </c>
    </row>
    <row r="357" spans="1:46" ht="14.25" hidden="1" customHeight="1">
      <c r="A357" s="84"/>
      <c r="B357" s="127">
        <f t="shared" si="189"/>
        <v>9.4999999999999147</v>
      </c>
      <c r="C357" s="212">
        <f t="shared" si="182"/>
        <v>267.02893603930465</v>
      </c>
      <c r="D357" s="212">
        <f t="shared" si="183"/>
        <v>379.83339548566192</v>
      </c>
      <c r="E357" s="212">
        <f t="shared" si="184"/>
        <v>333.55893232229835</v>
      </c>
      <c r="F357" s="127">
        <f t="shared" si="144"/>
        <v>2</v>
      </c>
      <c r="G357" s="127">
        <f t="shared" si="145"/>
        <v>2</v>
      </c>
      <c r="H357" s="127">
        <f t="shared" si="146"/>
        <v>2</v>
      </c>
      <c r="I357" s="127">
        <f t="shared" si="147"/>
        <v>2</v>
      </c>
      <c r="J357" s="127">
        <f t="shared" si="148"/>
        <v>2</v>
      </c>
      <c r="K357" s="127">
        <f t="shared" si="149"/>
        <v>2</v>
      </c>
      <c r="L357" s="212">
        <f t="shared" si="150"/>
        <v>2</v>
      </c>
      <c r="M357" s="212">
        <f t="shared" si="151"/>
        <v>2</v>
      </c>
      <c r="N357" s="127">
        <f t="shared" si="185"/>
        <v>5.9130197342681541</v>
      </c>
      <c r="O357" s="127">
        <f t="shared" si="152"/>
        <v>9.2390933347939868</v>
      </c>
      <c r="P357" s="127">
        <f t="shared" si="186"/>
        <v>4.1569471962889564</v>
      </c>
      <c r="Q357" s="127">
        <f t="shared" si="153"/>
        <v>6.4952299942014955</v>
      </c>
      <c r="R357" s="212">
        <f t="shared" si="187"/>
        <v>4.7336383931562445</v>
      </c>
      <c r="S357" s="212">
        <f t="shared" si="188"/>
        <v>7.39630998930663</v>
      </c>
      <c r="T357" s="146">
        <f t="shared" si="154"/>
        <v>0.94803243054858399</v>
      </c>
      <c r="U357" s="118">
        <f t="shared" si="155"/>
        <v>5</v>
      </c>
      <c r="V357" s="172">
        <f t="shared" si="156"/>
        <v>0.91291505948497675</v>
      </c>
      <c r="W357" s="118">
        <f t="shared" si="157"/>
        <v>5</v>
      </c>
      <c r="X357" s="118">
        <f t="shared" si="158"/>
        <v>5</v>
      </c>
      <c r="Y357" s="118">
        <f t="shared" si="159"/>
        <v>5</v>
      </c>
      <c r="Z357" s="118">
        <f t="shared" si="160"/>
        <v>5</v>
      </c>
      <c r="AA357" s="119">
        <f t="shared" si="161"/>
        <v>5</v>
      </c>
      <c r="AB357" s="172">
        <f t="shared" si="162"/>
        <v>0.94733092404011821</v>
      </c>
      <c r="AC357" s="118">
        <f t="shared" si="163"/>
        <v>5</v>
      </c>
      <c r="AD357" s="172">
        <f t="shared" si="164"/>
        <v>0.91297950502835223</v>
      </c>
      <c r="AE357" s="118">
        <f t="shared" si="165"/>
        <v>5</v>
      </c>
      <c r="AF357" s="118">
        <f t="shared" si="166"/>
        <v>5</v>
      </c>
      <c r="AG357" s="118">
        <f t="shared" si="167"/>
        <v>5</v>
      </c>
      <c r="AH357" s="118">
        <f t="shared" si="168"/>
        <v>5</v>
      </c>
      <c r="AI357" s="118">
        <f t="shared" si="169"/>
        <v>5</v>
      </c>
      <c r="AJ357" s="173">
        <f t="shared" si="170"/>
        <v>3.25</v>
      </c>
      <c r="AK357" s="173">
        <f t="shared" si="171"/>
        <v>3.5</v>
      </c>
      <c r="AL357" s="173">
        <f t="shared" si="172"/>
        <v>3.65</v>
      </c>
      <c r="AM357" s="127">
        <f t="shared" si="173"/>
        <v>5</v>
      </c>
      <c r="AN357" s="173">
        <f t="shared" si="174"/>
        <v>3.6599999999999997</v>
      </c>
      <c r="AO357" s="173">
        <f t="shared" si="175"/>
        <v>3.8000000000000003</v>
      </c>
      <c r="AP357" s="174">
        <f t="shared" si="176"/>
        <v>3.9499999999999997</v>
      </c>
      <c r="AQ357" s="173">
        <f t="shared" si="177"/>
        <v>4.0999999999999996</v>
      </c>
      <c r="AR357" s="173">
        <f t="shared" si="178"/>
        <v>4.2</v>
      </c>
      <c r="AS357" s="173">
        <f t="shared" si="179"/>
        <v>4.3</v>
      </c>
      <c r="AT357" s="93" t="e">
        <f t="shared" si="180"/>
        <v>#REF!</v>
      </c>
    </row>
    <row r="358" spans="1:46" ht="14.25" hidden="1" customHeight="1">
      <c r="A358" s="84"/>
      <c r="B358" s="127">
        <f t="shared" si="189"/>
        <v>9.9999999999999147</v>
      </c>
      <c r="C358" s="212">
        <f t="shared" si="182"/>
        <v>270.87785418006706</v>
      </c>
      <c r="D358" s="212">
        <f t="shared" si="183"/>
        <v>382.93446886267202</v>
      </c>
      <c r="E358" s="212">
        <f t="shared" si="184"/>
        <v>339.23358597246994</v>
      </c>
      <c r="F358" s="127">
        <f t="shared" si="144"/>
        <v>2</v>
      </c>
      <c r="G358" s="127">
        <f t="shared" si="145"/>
        <v>2</v>
      </c>
      <c r="H358" s="127">
        <f t="shared" si="146"/>
        <v>2</v>
      </c>
      <c r="I358" s="127">
        <f t="shared" si="147"/>
        <v>2</v>
      </c>
      <c r="J358" s="127">
        <f t="shared" si="148"/>
        <v>2</v>
      </c>
      <c r="K358" s="127">
        <f t="shared" si="149"/>
        <v>2</v>
      </c>
      <c r="L358" s="212">
        <f t="shared" si="150"/>
        <v>2</v>
      </c>
      <c r="M358" s="212">
        <f t="shared" si="151"/>
        <v>2</v>
      </c>
      <c r="N358" s="127">
        <f t="shared" si="185"/>
        <v>6.1528347221723383</v>
      </c>
      <c r="O358" s="127">
        <f t="shared" si="152"/>
        <v>9.6138042533942798</v>
      </c>
      <c r="P358" s="127">
        <f t="shared" si="186"/>
        <v>4.3523547817899679</v>
      </c>
      <c r="Q358" s="127">
        <f t="shared" si="153"/>
        <v>6.800554346546825</v>
      </c>
      <c r="R358" s="212">
        <f t="shared" si="187"/>
        <v>4.9130355471403959</v>
      </c>
      <c r="S358" s="212">
        <f t="shared" si="188"/>
        <v>7.6766180424068677</v>
      </c>
      <c r="T358" s="146">
        <f t="shared" si="154"/>
        <v>0.94724386002848049</v>
      </c>
      <c r="U358" s="118">
        <f t="shared" si="155"/>
        <v>5</v>
      </c>
      <c r="V358" s="172">
        <f t="shared" si="156"/>
        <v>0.91154880257885029</v>
      </c>
      <c r="W358" s="118">
        <f t="shared" si="157"/>
        <v>5</v>
      </c>
      <c r="X358" s="118">
        <f t="shared" si="158"/>
        <v>5</v>
      </c>
      <c r="Y358" s="118">
        <f t="shared" si="159"/>
        <v>5</v>
      </c>
      <c r="Z358" s="118">
        <f t="shared" si="160"/>
        <v>5</v>
      </c>
      <c r="AA358" s="119">
        <f t="shared" si="161"/>
        <v>5</v>
      </c>
      <c r="AB358" s="172">
        <f t="shared" si="162"/>
        <v>0.94638685519922527</v>
      </c>
      <c r="AC358" s="118">
        <f t="shared" si="163"/>
        <v>5</v>
      </c>
      <c r="AD358" s="172">
        <f t="shared" si="164"/>
        <v>0.91136785965414147</v>
      </c>
      <c r="AE358" s="118">
        <f t="shared" si="165"/>
        <v>5</v>
      </c>
      <c r="AF358" s="118">
        <f t="shared" si="166"/>
        <v>5</v>
      </c>
      <c r="AG358" s="118">
        <f t="shared" si="167"/>
        <v>5</v>
      </c>
      <c r="AH358" s="118">
        <f t="shared" si="168"/>
        <v>5</v>
      </c>
      <c r="AI358" s="118">
        <f t="shared" si="169"/>
        <v>5</v>
      </c>
      <c r="AJ358" s="173">
        <f t="shared" si="170"/>
        <v>3.25</v>
      </c>
      <c r="AK358" s="173">
        <f t="shared" si="171"/>
        <v>3.5</v>
      </c>
      <c r="AL358" s="173">
        <f t="shared" si="172"/>
        <v>3.65</v>
      </c>
      <c r="AM358" s="127">
        <f t="shared" si="173"/>
        <v>5</v>
      </c>
      <c r="AN358" s="173">
        <f t="shared" si="174"/>
        <v>3.6599999999999997</v>
      </c>
      <c r="AO358" s="173">
        <f t="shared" si="175"/>
        <v>3.8000000000000003</v>
      </c>
      <c r="AP358" s="174">
        <f t="shared" si="176"/>
        <v>3.9499999999999997</v>
      </c>
      <c r="AQ358" s="173">
        <f t="shared" si="177"/>
        <v>4.0999999999999996</v>
      </c>
      <c r="AR358" s="173">
        <f t="shared" si="178"/>
        <v>4.2</v>
      </c>
      <c r="AS358" s="173">
        <f t="shared" si="179"/>
        <v>4.3</v>
      </c>
      <c r="AT358" s="93" t="e">
        <f t="shared" si="180"/>
        <v>#REF!</v>
      </c>
    </row>
    <row r="359" spans="1:46" ht="14.25" hidden="1" customHeight="1">
      <c r="A359" s="84"/>
      <c r="B359" s="127">
        <f t="shared" si="189"/>
        <v>10.499999999999915</v>
      </c>
      <c r="C359" s="212">
        <f t="shared" si="182"/>
        <v>274.24931963843051</v>
      </c>
      <c r="D359" s="212">
        <f t="shared" si="183"/>
        <v>385.6055141270196</v>
      </c>
      <c r="E359" s="212">
        <f t="shared" si="184"/>
        <v>344.27912292760846</v>
      </c>
      <c r="F359" s="127">
        <f t="shared" si="144"/>
        <v>2</v>
      </c>
      <c r="G359" s="127">
        <f t="shared" si="145"/>
        <v>2</v>
      </c>
      <c r="H359" s="127">
        <f t="shared" si="146"/>
        <v>2</v>
      </c>
      <c r="I359" s="127">
        <f t="shared" si="147"/>
        <v>2</v>
      </c>
      <c r="J359" s="127">
        <f t="shared" si="148"/>
        <v>2</v>
      </c>
      <c r="K359" s="127">
        <f t="shared" si="149"/>
        <v>2</v>
      </c>
      <c r="L359" s="212">
        <f t="shared" si="150"/>
        <v>2</v>
      </c>
      <c r="M359" s="212">
        <f t="shared" si="151"/>
        <v>2</v>
      </c>
      <c r="N359" s="127">
        <f t="shared" si="185"/>
        <v>6.3665855154488495</v>
      </c>
      <c r="O359" s="127">
        <f t="shared" si="152"/>
        <v>9.9477898678888241</v>
      </c>
      <c r="P359" s="127">
        <f t="shared" si="186"/>
        <v>4.5280258763534826</v>
      </c>
      <c r="Q359" s="127">
        <f t="shared" si="153"/>
        <v>7.0750404318023143</v>
      </c>
      <c r="R359" s="212">
        <f t="shared" si="187"/>
        <v>5.0715585981055007</v>
      </c>
      <c r="S359" s="212">
        <f t="shared" si="188"/>
        <v>7.9243103095398428</v>
      </c>
      <c r="T359" s="146">
        <f t="shared" si="154"/>
        <v>0.94655213853284348</v>
      </c>
      <c r="U359" s="118">
        <f t="shared" si="155"/>
        <v>5</v>
      </c>
      <c r="V359" s="172">
        <f t="shared" si="156"/>
        <v>0.91034920309129419</v>
      </c>
      <c r="W359" s="118">
        <f t="shared" si="157"/>
        <v>5</v>
      </c>
      <c r="X359" s="118">
        <f t="shared" si="158"/>
        <v>5</v>
      </c>
      <c r="Y359" s="118">
        <f t="shared" si="159"/>
        <v>5</v>
      </c>
      <c r="Z359" s="118">
        <f t="shared" si="160"/>
        <v>5</v>
      </c>
      <c r="AA359" s="119">
        <f t="shared" si="161"/>
        <v>5</v>
      </c>
      <c r="AB359" s="172">
        <f t="shared" si="162"/>
        <v>0.94554602663221088</v>
      </c>
      <c r="AC359" s="118">
        <f t="shared" si="163"/>
        <v>5</v>
      </c>
      <c r="AD359" s="172">
        <f t="shared" si="164"/>
        <v>0.90993086938776624</v>
      </c>
      <c r="AE359" s="118">
        <f t="shared" si="165"/>
        <v>5</v>
      </c>
      <c r="AF359" s="118">
        <f t="shared" si="166"/>
        <v>5</v>
      </c>
      <c r="AG359" s="118">
        <f t="shared" si="167"/>
        <v>5</v>
      </c>
      <c r="AH359" s="118">
        <f t="shared" si="168"/>
        <v>5</v>
      </c>
      <c r="AI359" s="118">
        <f t="shared" si="169"/>
        <v>5</v>
      </c>
      <c r="AJ359" s="173">
        <f t="shared" si="170"/>
        <v>3.25</v>
      </c>
      <c r="AK359" s="173">
        <f t="shared" si="171"/>
        <v>3.5</v>
      </c>
      <c r="AL359" s="173">
        <f t="shared" si="172"/>
        <v>3.65</v>
      </c>
      <c r="AM359" s="127">
        <f t="shared" si="173"/>
        <v>5</v>
      </c>
      <c r="AN359" s="173">
        <f t="shared" si="174"/>
        <v>3.6599999999999997</v>
      </c>
      <c r="AO359" s="173">
        <f t="shared" si="175"/>
        <v>3.8000000000000003</v>
      </c>
      <c r="AP359" s="174">
        <f t="shared" si="176"/>
        <v>3.9499999999999997</v>
      </c>
      <c r="AQ359" s="173">
        <f t="shared" si="177"/>
        <v>4.0999999999999996</v>
      </c>
      <c r="AR359" s="173">
        <f t="shared" si="178"/>
        <v>4.2</v>
      </c>
      <c r="AS359" s="173">
        <f t="shared" si="179"/>
        <v>4.3</v>
      </c>
      <c r="AT359" s="93" t="e">
        <f t="shared" si="180"/>
        <v>#REF!</v>
      </c>
    </row>
    <row r="360" spans="1:46" ht="14.25" hidden="1" customHeight="1">
      <c r="A360" s="84"/>
      <c r="B360" s="127">
        <f t="shared" si="189"/>
        <v>10.999999999999915</v>
      </c>
      <c r="C360" s="212">
        <f t="shared" si="182"/>
        <v>277.21708542683245</v>
      </c>
      <c r="D360" s="212">
        <f t="shared" si="183"/>
        <v>387.91046460511353</v>
      </c>
      <c r="E360" s="212">
        <f t="shared" si="184"/>
        <v>348.79317426971551</v>
      </c>
      <c r="F360" s="127">
        <f t="shared" si="144"/>
        <v>2</v>
      </c>
      <c r="G360" s="127">
        <f t="shared" si="145"/>
        <v>2</v>
      </c>
      <c r="H360" s="127">
        <f t="shared" si="146"/>
        <v>2</v>
      </c>
      <c r="I360" s="127">
        <f t="shared" si="147"/>
        <v>2</v>
      </c>
      <c r="J360" s="127">
        <f t="shared" si="148"/>
        <v>2</v>
      </c>
      <c r="K360" s="127">
        <f t="shared" si="149"/>
        <v>2</v>
      </c>
      <c r="L360" s="212">
        <f t="shared" si="150"/>
        <v>2</v>
      </c>
      <c r="M360" s="212">
        <f t="shared" si="151"/>
        <v>2</v>
      </c>
      <c r="N360" s="127">
        <f t="shared" si="185"/>
        <v>6.5586932182853861</v>
      </c>
      <c r="O360" s="127">
        <f t="shared" si="152"/>
        <v>10.247958153570913</v>
      </c>
      <c r="P360" s="127">
        <f t="shared" si="186"/>
        <v>4.6871172192600827</v>
      </c>
      <c r="Q360" s="127">
        <f t="shared" si="153"/>
        <v>7.3236206550938787</v>
      </c>
      <c r="R360" s="212">
        <f t="shared" si="187"/>
        <v>5.2127792408455766</v>
      </c>
      <c r="S360" s="212">
        <f t="shared" si="188"/>
        <v>8.1449675638212131</v>
      </c>
      <c r="T360" s="146">
        <f t="shared" si="154"/>
        <v>0.94594249116265083</v>
      </c>
      <c r="U360" s="118">
        <f t="shared" si="155"/>
        <v>5</v>
      </c>
      <c r="V360" s="172">
        <f t="shared" si="156"/>
        <v>0.90929105343530969</v>
      </c>
      <c r="W360" s="118">
        <f t="shared" si="157"/>
        <v>5</v>
      </c>
      <c r="X360" s="118">
        <f t="shared" si="158"/>
        <v>5</v>
      </c>
      <c r="Y360" s="118">
        <f t="shared" si="159"/>
        <v>5</v>
      </c>
      <c r="Z360" s="118">
        <f t="shared" si="160"/>
        <v>5</v>
      </c>
      <c r="AA360" s="119">
        <f t="shared" si="161"/>
        <v>5</v>
      </c>
      <c r="AB360" s="172">
        <f t="shared" si="162"/>
        <v>0.94479263082911369</v>
      </c>
      <c r="AC360" s="118">
        <f t="shared" si="163"/>
        <v>5</v>
      </c>
      <c r="AD360" s="172">
        <f t="shared" si="164"/>
        <v>0.90864202940083938</v>
      </c>
      <c r="AE360" s="118">
        <f t="shared" si="165"/>
        <v>5</v>
      </c>
      <c r="AF360" s="118">
        <f t="shared" si="166"/>
        <v>5</v>
      </c>
      <c r="AG360" s="118">
        <f t="shared" si="167"/>
        <v>5</v>
      </c>
      <c r="AH360" s="118">
        <f t="shared" si="168"/>
        <v>5</v>
      </c>
      <c r="AI360" s="118">
        <f t="shared" si="169"/>
        <v>5</v>
      </c>
      <c r="AJ360" s="173">
        <f t="shared" si="170"/>
        <v>3.25</v>
      </c>
      <c r="AK360" s="173">
        <f t="shared" si="171"/>
        <v>3.5</v>
      </c>
      <c r="AL360" s="173">
        <f t="shared" si="172"/>
        <v>3.65</v>
      </c>
      <c r="AM360" s="127">
        <f t="shared" si="173"/>
        <v>5</v>
      </c>
      <c r="AN360" s="173">
        <f t="shared" si="174"/>
        <v>3.6599999999999997</v>
      </c>
      <c r="AO360" s="173">
        <f t="shared" si="175"/>
        <v>3.8000000000000003</v>
      </c>
      <c r="AP360" s="174">
        <f t="shared" si="176"/>
        <v>3.9499999999999997</v>
      </c>
      <c r="AQ360" s="173">
        <f t="shared" si="177"/>
        <v>4.0999999999999996</v>
      </c>
      <c r="AR360" s="173">
        <f t="shared" si="178"/>
        <v>4.2</v>
      </c>
      <c r="AS360" s="173">
        <f t="shared" si="179"/>
        <v>4.3</v>
      </c>
      <c r="AT360" s="93" t="e">
        <f t="shared" si="180"/>
        <v>#REF!</v>
      </c>
    </row>
    <row r="361" spans="1:46" ht="14.25" hidden="1" customHeight="1">
      <c r="A361" s="84"/>
      <c r="B361" s="127">
        <f t="shared" si="189"/>
        <v>11.499999999999915</v>
      </c>
      <c r="C361" s="212">
        <f t="shared" si="182"/>
        <v>279.84028654325306</v>
      </c>
      <c r="D361" s="212">
        <f t="shared" si="183"/>
        <v>389.90123154625712</v>
      </c>
      <c r="E361" s="212">
        <f t="shared" si="184"/>
        <v>352.85380611437614</v>
      </c>
      <c r="F361" s="127">
        <f t="shared" si="144"/>
        <v>2</v>
      </c>
      <c r="G361" s="127">
        <f t="shared" si="145"/>
        <v>2</v>
      </c>
      <c r="H361" s="127">
        <f t="shared" si="146"/>
        <v>2</v>
      </c>
      <c r="I361" s="127">
        <f t="shared" si="147"/>
        <v>2</v>
      </c>
      <c r="J361" s="127">
        <f t="shared" si="148"/>
        <v>2</v>
      </c>
      <c r="K361" s="127">
        <f t="shared" si="149"/>
        <v>2</v>
      </c>
      <c r="L361" s="212">
        <f t="shared" si="150"/>
        <v>2</v>
      </c>
      <c r="M361" s="212">
        <f t="shared" si="151"/>
        <v>2</v>
      </c>
      <c r="N361" s="127">
        <f t="shared" si="185"/>
        <v>6.7326187886935127</v>
      </c>
      <c r="O361" s="127">
        <f t="shared" si="152"/>
        <v>10.519716857333613</v>
      </c>
      <c r="P361" s="127">
        <f t="shared" si="186"/>
        <v>4.8321416260798893</v>
      </c>
      <c r="Q361" s="127">
        <f t="shared" si="153"/>
        <v>7.5502212907498256</v>
      </c>
      <c r="R361" s="212">
        <f t="shared" si="187"/>
        <v>5.3394860374661004</v>
      </c>
      <c r="S361" s="212">
        <f t="shared" si="188"/>
        <v>8.3429469335407802</v>
      </c>
      <c r="T361" s="146">
        <f t="shared" si="154"/>
        <v>0.94540303750830579</v>
      </c>
      <c r="U361" s="118">
        <f t="shared" si="155"/>
        <v>5</v>
      </c>
      <c r="V361" s="172">
        <f t="shared" si="156"/>
        <v>0.90835404493963756</v>
      </c>
      <c r="W361" s="118">
        <f t="shared" si="157"/>
        <v>5</v>
      </c>
      <c r="X361" s="118">
        <f t="shared" si="158"/>
        <v>5</v>
      </c>
      <c r="Y361" s="118">
        <f t="shared" si="159"/>
        <v>5</v>
      </c>
      <c r="Z361" s="118">
        <f t="shared" si="160"/>
        <v>5</v>
      </c>
      <c r="AA361" s="119">
        <f t="shared" si="161"/>
        <v>5</v>
      </c>
      <c r="AB361" s="172">
        <f t="shared" si="162"/>
        <v>0.94411399040365118</v>
      </c>
      <c r="AC361" s="118">
        <f t="shared" si="163"/>
        <v>5</v>
      </c>
      <c r="AD361" s="172">
        <f t="shared" si="164"/>
        <v>0.90748004188562148</v>
      </c>
      <c r="AE361" s="118">
        <f t="shared" si="165"/>
        <v>5</v>
      </c>
      <c r="AF361" s="118">
        <f t="shared" si="166"/>
        <v>5</v>
      </c>
      <c r="AG361" s="118">
        <f t="shared" si="167"/>
        <v>5</v>
      </c>
      <c r="AH361" s="118">
        <f t="shared" si="168"/>
        <v>5</v>
      </c>
      <c r="AI361" s="118">
        <f t="shared" si="169"/>
        <v>5</v>
      </c>
      <c r="AJ361" s="173">
        <f t="shared" si="170"/>
        <v>3.25</v>
      </c>
      <c r="AK361" s="173">
        <f t="shared" si="171"/>
        <v>3.5</v>
      </c>
      <c r="AL361" s="173">
        <f t="shared" si="172"/>
        <v>3.65</v>
      </c>
      <c r="AM361" s="127">
        <f t="shared" si="173"/>
        <v>5</v>
      </c>
      <c r="AN361" s="173">
        <f t="shared" si="174"/>
        <v>3.6599999999999997</v>
      </c>
      <c r="AO361" s="173">
        <f t="shared" si="175"/>
        <v>3.8000000000000003</v>
      </c>
      <c r="AP361" s="174">
        <f t="shared" si="176"/>
        <v>3.9499999999999997</v>
      </c>
      <c r="AQ361" s="173">
        <f t="shared" si="177"/>
        <v>4.0999999999999996</v>
      </c>
      <c r="AR361" s="173">
        <f t="shared" si="178"/>
        <v>4.2</v>
      </c>
      <c r="AS361" s="173">
        <f t="shared" si="179"/>
        <v>4.3</v>
      </c>
      <c r="AT361" s="93" t="e">
        <f t="shared" si="180"/>
        <v>#REF!</v>
      </c>
    </row>
    <row r="362" spans="1:46" ht="14.25" hidden="1" customHeight="1">
      <c r="A362" s="84"/>
      <c r="B362" s="127">
        <f t="shared" si="189"/>
        <v>11.999999999999915</v>
      </c>
      <c r="C362" s="212">
        <f t="shared" si="182"/>
        <v>282.16694675134897</v>
      </c>
      <c r="D362" s="212">
        <f t="shared" si="183"/>
        <v>391.62042096466405</v>
      </c>
      <c r="E362" s="212">
        <f t="shared" si="184"/>
        <v>356.52427314211661</v>
      </c>
      <c r="F362" s="127">
        <f t="shared" si="144"/>
        <v>2</v>
      </c>
      <c r="G362" s="127">
        <f t="shared" si="145"/>
        <v>2</v>
      </c>
      <c r="H362" s="127">
        <f t="shared" si="146"/>
        <v>2</v>
      </c>
      <c r="I362" s="127">
        <f t="shared" si="147"/>
        <v>2</v>
      </c>
      <c r="J362" s="127">
        <f t="shared" si="148"/>
        <v>2</v>
      </c>
      <c r="K362" s="127">
        <f t="shared" si="149"/>
        <v>2</v>
      </c>
      <c r="L362" s="212">
        <f t="shared" si="150"/>
        <v>2</v>
      </c>
      <c r="M362" s="212">
        <f t="shared" si="151"/>
        <v>2</v>
      </c>
      <c r="N362" s="127">
        <f t="shared" si="185"/>
        <v>6.8911134590045275</v>
      </c>
      <c r="O362" s="127">
        <f t="shared" si="152"/>
        <v>10.767364779694571</v>
      </c>
      <c r="P362" s="127">
        <f t="shared" si="186"/>
        <v>4.9651252599513507</v>
      </c>
      <c r="Q362" s="127">
        <f t="shared" si="153"/>
        <v>7.7580082186739814</v>
      </c>
      <c r="R362" s="212">
        <f t="shared" si="187"/>
        <v>5.4538907752554238</v>
      </c>
      <c r="S362" s="212">
        <f t="shared" si="188"/>
        <v>8.5217043363365956</v>
      </c>
      <c r="T362" s="146">
        <f t="shared" si="154"/>
        <v>0.94492410434756968</v>
      </c>
      <c r="U362" s="118">
        <f t="shared" si="155"/>
        <v>5</v>
      </c>
      <c r="V362" s="172">
        <f t="shared" si="156"/>
        <v>0.90752161272088427</v>
      </c>
      <c r="W362" s="118">
        <f t="shared" si="157"/>
        <v>5</v>
      </c>
      <c r="X362" s="118">
        <f t="shared" si="158"/>
        <v>5</v>
      </c>
      <c r="Y362" s="118">
        <f t="shared" si="159"/>
        <v>5</v>
      </c>
      <c r="Z362" s="118">
        <f t="shared" si="160"/>
        <v>5</v>
      </c>
      <c r="AA362" s="119">
        <f t="shared" si="161"/>
        <v>5</v>
      </c>
      <c r="AB362" s="172">
        <f t="shared" si="162"/>
        <v>0.94349980540724709</v>
      </c>
      <c r="AC362" s="118">
        <f t="shared" si="163"/>
        <v>5</v>
      </c>
      <c r="AD362" s="172">
        <f t="shared" si="164"/>
        <v>0.90642757243192795</v>
      </c>
      <c r="AE362" s="118">
        <f t="shared" si="165"/>
        <v>5</v>
      </c>
      <c r="AF362" s="118">
        <f t="shared" si="166"/>
        <v>5</v>
      </c>
      <c r="AG362" s="118">
        <f t="shared" si="167"/>
        <v>5</v>
      </c>
      <c r="AH362" s="118">
        <f t="shared" si="168"/>
        <v>5</v>
      </c>
      <c r="AI362" s="118">
        <f t="shared" si="169"/>
        <v>5</v>
      </c>
      <c r="AJ362" s="173">
        <f t="shared" si="170"/>
        <v>3.25</v>
      </c>
      <c r="AK362" s="173">
        <f t="shared" si="171"/>
        <v>3.5</v>
      </c>
      <c r="AL362" s="173">
        <f t="shared" si="172"/>
        <v>3.65</v>
      </c>
      <c r="AM362" s="127">
        <f t="shared" si="173"/>
        <v>5</v>
      </c>
      <c r="AN362" s="173">
        <f t="shared" si="174"/>
        <v>3.6599999999999997</v>
      </c>
      <c r="AO362" s="173">
        <f t="shared" si="175"/>
        <v>3.8000000000000003</v>
      </c>
      <c r="AP362" s="174">
        <f t="shared" si="176"/>
        <v>3.9499999999999997</v>
      </c>
      <c r="AQ362" s="173">
        <f t="shared" si="177"/>
        <v>4.0999999999999996</v>
      </c>
      <c r="AR362" s="173">
        <f t="shared" si="178"/>
        <v>4.2</v>
      </c>
      <c r="AS362" s="173">
        <f t="shared" si="179"/>
        <v>4.3</v>
      </c>
      <c r="AT362" s="93" t="e">
        <f t="shared" si="180"/>
        <v>#REF!</v>
      </c>
    </row>
    <row r="363" spans="1:46" ht="14.25" hidden="1" customHeight="1">
      <c r="A363" s="84"/>
      <c r="B363" s="127">
        <f t="shared" si="189"/>
        <v>12.499999999999915</v>
      </c>
      <c r="C363" s="212">
        <f t="shared" si="182"/>
        <v>284.23650687139343</v>
      </c>
      <c r="D363" s="212">
        <f t="shared" si="183"/>
        <v>393.10334062020797</v>
      </c>
      <c r="E363" s="212">
        <f t="shared" si="184"/>
        <v>359.85642709398257</v>
      </c>
      <c r="F363" s="127">
        <f t="shared" si="144"/>
        <v>2</v>
      </c>
      <c r="G363" s="127">
        <f t="shared" si="145"/>
        <v>2</v>
      </c>
      <c r="H363" s="127">
        <f t="shared" si="146"/>
        <v>2</v>
      </c>
      <c r="I363" s="127">
        <f t="shared" si="147"/>
        <v>2</v>
      </c>
      <c r="J363" s="127">
        <f t="shared" si="148"/>
        <v>2</v>
      </c>
      <c r="K363" s="127">
        <f t="shared" si="149"/>
        <v>2</v>
      </c>
      <c r="L363" s="212">
        <f t="shared" si="150"/>
        <v>2</v>
      </c>
      <c r="M363" s="212">
        <f t="shared" si="151"/>
        <v>2</v>
      </c>
      <c r="N363" s="127">
        <f t="shared" si="185"/>
        <v>7.0363938187043571</v>
      </c>
      <c r="O363" s="127">
        <f t="shared" si="152"/>
        <v>10.994365341725555</v>
      </c>
      <c r="P363" s="127">
        <f t="shared" si="186"/>
        <v>5.0877206915732289</v>
      </c>
      <c r="Q363" s="127">
        <f t="shared" si="153"/>
        <v>7.9495635805831668</v>
      </c>
      <c r="R363" s="212">
        <f t="shared" si="187"/>
        <v>5.5577720707977161</v>
      </c>
      <c r="S363" s="212">
        <f t="shared" si="188"/>
        <v>8.6840188606214301</v>
      </c>
      <c r="T363" s="146">
        <f t="shared" si="154"/>
        <v>0.94449772844774582</v>
      </c>
      <c r="U363" s="118">
        <f t="shared" si="155"/>
        <v>5</v>
      </c>
      <c r="V363" s="172">
        <f t="shared" si="156"/>
        <v>0.90678009815739069</v>
      </c>
      <c r="W363" s="118">
        <f t="shared" si="157"/>
        <v>5</v>
      </c>
      <c r="X363" s="118">
        <f t="shared" si="158"/>
        <v>5</v>
      </c>
      <c r="Y363" s="118">
        <f t="shared" si="159"/>
        <v>5</v>
      </c>
      <c r="Z363" s="118">
        <f t="shared" si="160"/>
        <v>5</v>
      </c>
      <c r="AA363" s="119">
        <f t="shared" si="161"/>
        <v>5</v>
      </c>
      <c r="AB363" s="172">
        <f t="shared" si="162"/>
        <v>0.94294161177768931</v>
      </c>
      <c r="AC363" s="118">
        <f t="shared" si="163"/>
        <v>5</v>
      </c>
      <c r="AD363" s="172">
        <f t="shared" si="164"/>
        <v>0.90547035327550851</v>
      </c>
      <c r="AE363" s="118">
        <f t="shared" si="165"/>
        <v>5</v>
      </c>
      <c r="AF363" s="118">
        <f t="shared" si="166"/>
        <v>5</v>
      </c>
      <c r="AG363" s="118">
        <f t="shared" si="167"/>
        <v>5</v>
      </c>
      <c r="AH363" s="118">
        <f t="shared" si="168"/>
        <v>5</v>
      </c>
      <c r="AI363" s="118">
        <f t="shared" si="169"/>
        <v>5</v>
      </c>
      <c r="AJ363" s="173">
        <f t="shared" si="170"/>
        <v>3.25</v>
      </c>
      <c r="AK363" s="173">
        <f t="shared" si="171"/>
        <v>3.5</v>
      </c>
      <c r="AL363" s="173">
        <f t="shared" si="172"/>
        <v>3.65</v>
      </c>
      <c r="AM363" s="127">
        <f t="shared" si="173"/>
        <v>5</v>
      </c>
      <c r="AN363" s="173">
        <f t="shared" si="174"/>
        <v>3.6599999999999997</v>
      </c>
      <c r="AO363" s="173">
        <f t="shared" si="175"/>
        <v>3.8000000000000003</v>
      </c>
      <c r="AP363" s="174">
        <f t="shared" si="176"/>
        <v>3.9499999999999997</v>
      </c>
      <c r="AQ363" s="173">
        <f t="shared" si="177"/>
        <v>4.0999999999999996</v>
      </c>
      <c r="AR363" s="173">
        <f t="shared" si="178"/>
        <v>4.2</v>
      </c>
      <c r="AS363" s="173">
        <f t="shared" si="179"/>
        <v>4.3</v>
      </c>
      <c r="AT363" s="93" t="e">
        <f t="shared" si="180"/>
        <v>#REF!</v>
      </c>
    </row>
    <row r="364" spans="1:46" ht="14.25" hidden="1" customHeight="1">
      <c r="A364" s="84"/>
      <c r="B364" s="127">
        <f t="shared" si="189"/>
        <v>12.999999999999915</v>
      </c>
      <c r="C364" s="212">
        <f t="shared" si="182"/>
        <v>286.08168346876056</v>
      </c>
      <c r="D364" s="212">
        <f t="shared" si="183"/>
        <v>394.37950590746533</v>
      </c>
      <c r="E364" s="212">
        <f t="shared" si="184"/>
        <v>362.89321122386656</v>
      </c>
      <c r="F364" s="127">
        <f t="shared" si="144"/>
        <v>2</v>
      </c>
      <c r="G364" s="127">
        <f t="shared" si="145"/>
        <v>2</v>
      </c>
      <c r="H364" s="127">
        <f t="shared" si="146"/>
        <v>2</v>
      </c>
      <c r="I364" s="127">
        <f t="shared" si="147"/>
        <v>2</v>
      </c>
      <c r="J364" s="127">
        <f t="shared" si="148"/>
        <v>2</v>
      </c>
      <c r="K364" s="127">
        <f t="shared" si="149"/>
        <v>2</v>
      </c>
      <c r="L364" s="212">
        <f t="shared" si="150"/>
        <v>2</v>
      </c>
      <c r="M364" s="212">
        <f t="shared" si="151"/>
        <v>2</v>
      </c>
      <c r="N364" s="127">
        <f t="shared" si="185"/>
        <v>7.1702669895188791</v>
      </c>
      <c r="O364" s="127">
        <f t="shared" si="152"/>
        <v>11.203542171123248</v>
      </c>
      <c r="P364" s="127">
        <f t="shared" si="186"/>
        <v>5.2012896729054221</v>
      </c>
      <c r="Q364" s="127">
        <f t="shared" si="153"/>
        <v>8.1270151139147213</v>
      </c>
      <c r="R364" s="212">
        <f t="shared" si="187"/>
        <v>5.6525776394770295</v>
      </c>
      <c r="S364" s="212">
        <f t="shared" si="188"/>
        <v>8.8321525616828573</v>
      </c>
      <c r="T364" s="146">
        <f t="shared" si="154"/>
        <v>0.94411728989849164</v>
      </c>
      <c r="U364" s="118">
        <f t="shared" si="155"/>
        <v>5</v>
      </c>
      <c r="V364" s="172">
        <f t="shared" si="156"/>
        <v>0.90611812992816831</v>
      </c>
      <c r="W364" s="118">
        <f t="shared" si="157"/>
        <v>5</v>
      </c>
      <c r="X364" s="118">
        <f t="shared" si="158"/>
        <v>5</v>
      </c>
      <c r="Y364" s="118">
        <f t="shared" si="159"/>
        <v>5</v>
      </c>
      <c r="Z364" s="118">
        <f t="shared" si="160"/>
        <v>5</v>
      </c>
      <c r="AA364" s="119">
        <f t="shared" si="161"/>
        <v>5</v>
      </c>
      <c r="AB364" s="172">
        <f t="shared" si="162"/>
        <v>0.94243238374777927</v>
      </c>
      <c r="AC364" s="118">
        <f t="shared" si="163"/>
        <v>5</v>
      </c>
      <c r="AD364" s="172">
        <f t="shared" si="164"/>
        <v>0.90459652356409281</v>
      </c>
      <c r="AE364" s="118">
        <f t="shared" si="165"/>
        <v>5</v>
      </c>
      <c r="AF364" s="118">
        <f t="shared" si="166"/>
        <v>5</v>
      </c>
      <c r="AG364" s="118">
        <f t="shared" si="167"/>
        <v>5</v>
      </c>
      <c r="AH364" s="118">
        <f t="shared" si="168"/>
        <v>5</v>
      </c>
      <c r="AI364" s="118">
        <f t="shared" si="169"/>
        <v>5</v>
      </c>
      <c r="AJ364" s="173">
        <f t="shared" si="170"/>
        <v>3.25</v>
      </c>
      <c r="AK364" s="173">
        <f t="shared" si="171"/>
        <v>3.5</v>
      </c>
      <c r="AL364" s="173">
        <f t="shared" si="172"/>
        <v>3.65</v>
      </c>
      <c r="AM364" s="127">
        <f t="shared" si="173"/>
        <v>5</v>
      </c>
      <c r="AN364" s="173">
        <f t="shared" si="174"/>
        <v>3.6599999999999997</v>
      </c>
      <c r="AO364" s="173">
        <f t="shared" si="175"/>
        <v>3.8000000000000003</v>
      </c>
      <c r="AP364" s="174">
        <f t="shared" si="176"/>
        <v>3.9499999999999997</v>
      </c>
      <c r="AQ364" s="173">
        <f t="shared" si="177"/>
        <v>4.0999999999999996</v>
      </c>
      <c r="AR364" s="173">
        <f t="shared" si="178"/>
        <v>4.2</v>
      </c>
      <c r="AS364" s="173">
        <f t="shared" si="179"/>
        <v>4.3</v>
      </c>
      <c r="AT364" s="93" t="e">
        <f t="shared" si="180"/>
        <v>#REF!</v>
      </c>
    </row>
    <row r="365" spans="1:46" ht="14.25" hidden="1" customHeight="1">
      <c r="A365" s="84"/>
      <c r="B365" s="127">
        <f t="shared" si="189"/>
        <v>13.499999999999915</v>
      </c>
      <c r="C365" s="212">
        <f t="shared" si="182"/>
        <v>287.729858741839</v>
      </c>
      <c r="D365" s="212">
        <f t="shared" si="183"/>
        <v>395.47378564223527</v>
      </c>
      <c r="E365" s="212">
        <f t="shared" si="184"/>
        <v>365.67051851506614</v>
      </c>
      <c r="F365" s="127">
        <f t="shared" si="144"/>
        <v>2</v>
      </c>
      <c r="G365" s="127">
        <f t="shared" si="145"/>
        <v>2</v>
      </c>
      <c r="H365" s="127">
        <f t="shared" si="146"/>
        <v>2</v>
      </c>
      <c r="I365" s="127">
        <f t="shared" si="147"/>
        <v>2</v>
      </c>
      <c r="J365" s="127">
        <f t="shared" si="148"/>
        <v>2</v>
      </c>
      <c r="K365" s="127">
        <f t="shared" si="149"/>
        <v>2</v>
      </c>
      <c r="L365" s="212">
        <f t="shared" si="150"/>
        <v>2</v>
      </c>
      <c r="M365" s="212">
        <f t="shared" si="151"/>
        <v>2</v>
      </c>
      <c r="N365" s="127">
        <f t="shared" si="185"/>
        <v>7.2942218832486239</v>
      </c>
      <c r="O365" s="127">
        <f t="shared" si="152"/>
        <v>11.397221692575974</v>
      </c>
      <c r="P365" s="127">
        <f t="shared" si="186"/>
        <v>5.3069647301411838</v>
      </c>
      <c r="Q365" s="127">
        <f t="shared" si="153"/>
        <v>8.2921323908455982</v>
      </c>
      <c r="R365" s="212">
        <f t="shared" si="187"/>
        <v>5.739498608259515</v>
      </c>
      <c r="S365" s="212">
        <f t="shared" si="188"/>
        <v>8.9679665754054927</v>
      </c>
      <c r="T365" s="146">
        <f t="shared" si="154"/>
        <v>0.94377723712293127</v>
      </c>
      <c r="U365" s="118">
        <f t="shared" si="155"/>
        <v>5</v>
      </c>
      <c r="V365" s="172">
        <f t="shared" si="156"/>
        <v>0.90552615889025667</v>
      </c>
      <c r="W365" s="118">
        <f t="shared" si="157"/>
        <v>5</v>
      </c>
      <c r="X365" s="118">
        <f t="shared" si="158"/>
        <v>5</v>
      </c>
      <c r="Y365" s="118">
        <f t="shared" si="159"/>
        <v>5</v>
      </c>
      <c r="Z365" s="118">
        <f t="shared" si="160"/>
        <v>5</v>
      </c>
      <c r="AA365" s="119">
        <f t="shared" si="161"/>
        <v>5</v>
      </c>
      <c r="AB365" s="172">
        <f t="shared" si="162"/>
        <v>0.94196623677950742</v>
      </c>
      <c r="AC365" s="118">
        <f t="shared" si="163"/>
        <v>5</v>
      </c>
      <c r="AD365" s="172">
        <f t="shared" si="164"/>
        <v>0.90379613547020055</v>
      </c>
      <c r="AE365" s="118">
        <f t="shared" si="165"/>
        <v>5</v>
      </c>
      <c r="AF365" s="118">
        <f t="shared" si="166"/>
        <v>5</v>
      </c>
      <c r="AG365" s="118">
        <f t="shared" si="167"/>
        <v>5</v>
      </c>
      <c r="AH365" s="118">
        <f t="shared" si="168"/>
        <v>5</v>
      </c>
      <c r="AI365" s="118">
        <f t="shared" si="169"/>
        <v>5</v>
      </c>
      <c r="AJ365" s="173">
        <f t="shared" si="170"/>
        <v>3.25</v>
      </c>
      <c r="AK365" s="173">
        <f t="shared" si="171"/>
        <v>3.5</v>
      </c>
      <c r="AL365" s="173">
        <f t="shared" si="172"/>
        <v>3.65</v>
      </c>
      <c r="AM365" s="127">
        <f t="shared" si="173"/>
        <v>5</v>
      </c>
      <c r="AN365" s="173">
        <f t="shared" si="174"/>
        <v>3.6599999999999997</v>
      </c>
      <c r="AO365" s="173">
        <f t="shared" si="175"/>
        <v>3.8000000000000003</v>
      </c>
      <c r="AP365" s="174">
        <f t="shared" si="176"/>
        <v>3.9499999999999997</v>
      </c>
      <c r="AQ365" s="173">
        <f t="shared" si="177"/>
        <v>4.0999999999999996</v>
      </c>
      <c r="AR365" s="173">
        <f t="shared" si="178"/>
        <v>4.2</v>
      </c>
      <c r="AS365" s="173">
        <f t="shared" si="179"/>
        <v>4.3</v>
      </c>
      <c r="AT365" s="93" t="e">
        <f t="shared" si="180"/>
        <v>#REF!</v>
      </c>
    </row>
    <row r="366" spans="1:46" ht="14.25" hidden="1" customHeight="1">
      <c r="A366" s="84"/>
      <c r="B366" s="127">
        <f t="shared" si="189"/>
        <v>13.999999999999915</v>
      </c>
      <c r="C366" s="212">
        <f t="shared" si="182"/>
        <v>289.2041355952648</v>
      </c>
      <c r="D366" s="212">
        <f t="shared" si="183"/>
        <v>396.40728489296498</v>
      </c>
      <c r="E366" s="212">
        <f t="shared" si="184"/>
        <v>368.21859771486834</v>
      </c>
      <c r="F366" s="127">
        <f t="shared" si="144"/>
        <v>2</v>
      </c>
      <c r="G366" s="127">
        <f t="shared" si="145"/>
        <v>2</v>
      </c>
      <c r="H366" s="127">
        <f t="shared" si="146"/>
        <v>2</v>
      </c>
      <c r="I366" s="127">
        <f t="shared" si="147"/>
        <v>2</v>
      </c>
      <c r="J366" s="127">
        <f t="shared" si="148"/>
        <v>2</v>
      </c>
      <c r="K366" s="127">
        <f t="shared" si="149"/>
        <v>2</v>
      </c>
      <c r="L366" s="212">
        <f t="shared" si="150"/>
        <v>2</v>
      </c>
      <c r="M366" s="212">
        <f t="shared" si="151"/>
        <v>2</v>
      </c>
      <c r="N366" s="127">
        <f t="shared" si="185"/>
        <v>7.4094968885784542</v>
      </c>
      <c r="O366" s="127">
        <f t="shared" si="152"/>
        <v>11.577338888403832</v>
      </c>
      <c r="P366" s="127">
        <f t="shared" si="186"/>
        <v>5.405695668372327</v>
      </c>
      <c r="Q366" s="127">
        <f t="shared" si="153"/>
        <v>8.4463994818317598</v>
      </c>
      <c r="R366" s="212">
        <f t="shared" si="187"/>
        <v>5.8195244785448512</v>
      </c>
      <c r="S366" s="212">
        <f t="shared" si="188"/>
        <v>9.093006997726329</v>
      </c>
      <c r="T366" s="146">
        <f t="shared" si="154"/>
        <v>0.94347287756214548</v>
      </c>
      <c r="U366" s="118">
        <f t="shared" si="155"/>
        <v>5</v>
      </c>
      <c r="V366" s="172">
        <f t="shared" si="156"/>
        <v>0.90499610338150005</v>
      </c>
      <c r="W366" s="118">
        <f t="shared" si="157"/>
        <v>5</v>
      </c>
      <c r="X366" s="118">
        <f t="shared" si="158"/>
        <v>5</v>
      </c>
      <c r="Y366" s="118">
        <f t="shared" si="159"/>
        <v>5</v>
      </c>
      <c r="Z366" s="118">
        <f t="shared" si="160"/>
        <v>5</v>
      </c>
      <c r="AA366" s="119">
        <f t="shared" si="161"/>
        <v>5</v>
      </c>
      <c r="AB366" s="172">
        <f t="shared" si="162"/>
        <v>0.94153820215967132</v>
      </c>
      <c r="AC366" s="118">
        <f t="shared" si="163"/>
        <v>5</v>
      </c>
      <c r="AD366" s="172">
        <f t="shared" si="164"/>
        <v>0.9030607787626066</v>
      </c>
      <c r="AE366" s="118">
        <f t="shared" si="165"/>
        <v>5</v>
      </c>
      <c r="AF366" s="118">
        <f t="shared" si="166"/>
        <v>5</v>
      </c>
      <c r="AG366" s="118">
        <f t="shared" si="167"/>
        <v>5</v>
      </c>
      <c r="AH366" s="118">
        <f t="shared" si="168"/>
        <v>5</v>
      </c>
      <c r="AI366" s="118">
        <f t="shared" si="169"/>
        <v>5</v>
      </c>
      <c r="AJ366" s="173">
        <f t="shared" si="170"/>
        <v>3.25</v>
      </c>
      <c r="AK366" s="173">
        <f t="shared" si="171"/>
        <v>3.5</v>
      </c>
      <c r="AL366" s="173">
        <f t="shared" si="172"/>
        <v>3.65</v>
      </c>
      <c r="AM366" s="127">
        <f t="shared" si="173"/>
        <v>5</v>
      </c>
      <c r="AN366" s="173">
        <f t="shared" si="174"/>
        <v>3.6599999999999997</v>
      </c>
      <c r="AO366" s="173">
        <f t="shared" si="175"/>
        <v>3.8000000000000003</v>
      </c>
      <c r="AP366" s="174">
        <f t="shared" si="176"/>
        <v>3.9499999999999997</v>
      </c>
      <c r="AQ366" s="173">
        <f t="shared" si="177"/>
        <v>4.0999999999999996</v>
      </c>
      <c r="AR366" s="173">
        <f t="shared" si="178"/>
        <v>4.2</v>
      </c>
      <c r="AS366" s="173">
        <f t="shared" si="179"/>
        <v>4.3</v>
      </c>
      <c r="AT366" s="93" t="e">
        <f t="shared" si="180"/>
        <v>#REF!</v>
      </c>
    </row>
    <row r="367" spans="1:46" ht="14.25" hidden="1" customHeight="1">
      <c r="A367" s="84"/>
      <c r="B367" s="127">
        <f t="shared" si="189"/>
        <v>14.499999999999915</v>
      </c>
      <c r="C367" s="212">
        <f t="shared" si="182"/>
        <v>290.52414935660539</v>
      </c>
      <c r="D367" s="212">
        <f t="shared" si="183"/>
        <v>397.19803300928749</v>
      </c>
      <c r="E367" s="212">
        <f t="shared" si="184"/>
        <v>370.5631320680211</v>
      </c>
      <c r="F367" s="127">
        <f t="shared" si="144"/>
        <v>2</v>
      </c>
      <c r="G367" s="127">
        <f t="shared" si="145"/>
        <v>2</v>
      </c>
      <c r="H367" s="127">
        <f t="shared" si="146"/>
        <v>2</v>
      </c>
      <c r="I367" s="127">
        <f t="shared" si="147"/>
        <v>2</v>
      </c>
      <c r="J367" s="127">
        <f t="shared" si="148"/>
        <v>2</v>
      </c>
      <c r="K367" s="127">
        <f t="shared" si="149"/>
        <v>2</v>
      </c>
      <c r="L367" s="212">
        <f t="shared" si="150"/>
        <v>2</v>
      </c>
      <c r="M367" s="212">
        <f t="shared" si="151"/>
        <v>2</v>
      </c>
      <c r="N367" s="127">
        <f t="shared" si="185"/>
        <v>7.5171308506142651</v>
      </c>
      <c r="O367" s="127">
        <f t="shared" si="152"/>
        <v>11.745516954084787</v>
      </c>
      <c r="P367" s="127">
        <f t="shared" si="186"/>
        <v>5.4982851486727764</v>
      </c>
      <c r="Q367" s="127">
        <f t="shared" si="153"/>
        <v>8.5910705448012106</v>
      </c>
      <c r="R367" s="212">
        <f t="shared" si="187"/>
        <v>5.8934844213701307</v>
      </c>
      <c r="S367" s="212">
        <f t="shared" si="188"/>
        <v>9.2085694083908276</v>
      </c>
      <c r="T367" s="146">
        <f t="shared" si="154"/>
        <v>0.94320021622925554</v>
      </c>
      <c r="U367" s="118">
        <f t="shared" si="155"/>
        <v>5</v>
      </c>
      <c r="V367" s="172">
        <f t="shared" si="156"/>
        <v>0.90452107516748337</v>
      </c>
      <c r="W367" s="118">
        <f t="shared" si="157"/>
        <v>5</v>
      </c>
      <c r="X367" s="118">
        <f t="shared" si="158"/>
        <v>5</v>
      </c>
      <c r="Y367" s="118">
        <f t="shared" si="159"/>
        <v>5</v>
      </c>
      <c r="Z367" s="118">
        <f t="shared" si="160"/>
        <v>5</v>
      </c>
      <c r="AA367" s="119">
        <f t="shared" si="161"/>
        <v>5</v>
      </c>
      <c r="AB367" s="172">
        <f t="shared" si="162"/>
        <v>0.94114405361479758</v>
      </c>
      <c r="AC367" s="118">
        <f t="shared" si="163"/>
        <v>5</v>
      </c>
      <c r="AD367" s="172">
        <f t="shared" si="164"/>
        <v>0.90238329152758479</v>
      </c>
      <c r="AE367" s="118">
        <f t="shared" si="165"/>
        <v>5</v>
      </c>
      <c r="AF367" s="118">
        <f t="shared" si="166"/>
        <v>5</v>
      </c>
      <c r="AG367" s="118">
        <f t="shared" si="167"/>
        <v>5</v>
      </c>
      <c r="AH367" s="118">
        <f t="shared" si="168"/>
        <v>5</v>
      </c>
      <c r="AI367" s="118">
        <f t="shared" si="169"/>
        <v>5</v>
      </c>
      <c r="AJ367" s="173">
        <f t="shared" si="170"/>
        <v>3.25</v>
      </c>
      <c r="AK367" s="173">
        <f t="shared" si="171"/>
        <v>3.5</v>
      </c>
      <c r="AL367" s="173">
        <f t="shared" si="172"/>
        <v>3.65</v>
      </c>
      <c r="AM367" s="127">
        <f t="shared" si="173"/>
        <v>5</v>
      </c>
      <c r="AN367" s="173">
        <f t="shared" si="174"/>
        <v>3.6599999999999997</v>
      </c>
      <c r="AO367" s="173">
        <f t="shared" si="175"/>
        <v>3.8000000000000003</v>
      </c>
      <c r="AP367" s="174">
        <f t="shared" si="176"/>
        <v>3.9499999999999997</v>
      </c>
      <c r="AQ367" s="173">
        <f t="shared" si="177"/>
        <v>4.0999999999999996</v>
      </c>
      <c r="AR367" s="173">
        <f t="shared" si="178"/>
        <v>4.2</v>
      </c>
      <c r="AS367" s="173">
        <f t="shared" si="179"/>
        <v>4.3</v>
      </c>
      <c r="AT367" s="93" t="e">
        <f t="shared" si="180"/>
        <v>#REF!</v>
      </c>
    </row>
    <row r="368" spans="1:46" ht="14.25" hidden="1" customHeight="1">
      <c r="A368" s="84"/>
      <c r="B368" s="127">
        <f t="shared" si="189"/>
        <v>14.999999999999915</v>
      </c>
      <c r="C368" s="212">
        <f t="shared" si="182"/>
        <v>291.70669982809886</v>
      </c>
      <c r="D368" s="212">
        <f t="shared" si="183"/>
        <v>397.86152543868002</v>
      </c>
      <c r="E368" s="212">
        <f t="shared" si="184"/>
        <v>372.72607727118668</v>
      </c>
      <c r="F368" s="127">
        <f t="shared" si="144"/>
        <v>2</v>
      </c>
      <c r="G368" s="127">
        <f t="shared" si="145"/>
        <v>2</v>
      </c>
      <c r="H368" s="127">
        <f t="shared" si="146"/>
        <v>2</v>
      </c>
      <c r="I368" s="127">
        <f t="shared" si="147"/>
        <v>2</v>
      </c>
      <c r="J368" s="127">
        <f t="shared" si="148"/>
        <v>2</v>
      </c>
      <c r="K368" s="127">
        <f t="shared" si="149"/>
        <v>2</v>
      </c>
      <c r="L368" s="212">
        <f t="shared" si="150"/>
        <v>2</v>
      </c>
      <c r="M368" s="212">
        <f t="shared" si="151"/>
        <v>2</v>
      </c>
      <c r="N368" s="127">
        <f t="shared" si="185"/>
        <v>7.6180019983488858</v>
      </c>
      <c r="O368" s="127">
        <f t="shared" si="152"/>
        <v>11.903128122420135</v>
      </c>
      <c r="P368" s="127">
        <f t="shared" si="186"/>
        <v>5.5854162318711396</v>
      </c>
      <c r="Q368" s="127">
        <f t="shared" si="153"/>
        <v>8.7272128622986553</v>
      </c>
      <c r="R368" s="212">
        <f t="shared" si="187"/>
        <v>5.9620787428977753</v>
      </c>
      <c r="S368" s="212">
        <f t="shared" si="188"/>
        <v>9.3157480357777747</v>
      </c>
      <c r="T368" s="146">
        <f t="shared" si="154"/>
        <v>0.94295582969916747</v>
      </c>
      <c r="U368" s="118">
        <f t="shared" si="155"/>
        <v>5</v>
      </c>
      <c r="V368" s="172">
        <f t="shared" si="156"/>
        <v>0.90409516519391797</v>
      </c>
      <c r="W368" s="118">
        <f t="shared" si="157"/>
        <v>5</v>
      </c>
      <c r="X368" s="118">
        <f t="shared" si="158"/>
        <v>5</v>
      </c>
      <c r="Y368" s="118">
        <f t="shared" si="159"/>
        <v>5</v>
      </c>
      <c r="Z368" s="118">
        <f t="shared" si="160"/>
        <v>5</v>
      </c>
      <c r="AA368" s="119">
        <f t="shared" si="161"/>
        <v>5</v>
      </c>
      <c r="AB368" s="172">
        <f t="shared" si="162"/>
        <v>0.94078017229791067</v>
      </c>
      <c r="AC368" s="118">
        <f t="shared" si="163"/>
        <v>5</v>
      </c>
      <c r="AD368" s="172">
        <f t="shared" si="164"/>
        <v>0.90175753455048802</v>
      </c>
      <c r="AE368" s="118">
        <f t="shared" si="165"/>
        <v>5</v>
      </c>
      <c r="AF368" s="118">
        <f t="shared" si="166"/>
        <v>5</v>
      </c>
      <c r="AG368" s="118">
        <f t="shared" si="167"/>
        <v>5</v>
      </c>
      <c r="AH368" s="118">
        <f t="shared" si="168"/>
        <v>5</v>
      </c>
      <c r="AI368" s="118">
        <f t="shared" si="169"/>
        <v>5</v>
      </c>
      <c r="AJ368" s="173">
        <f t="shared" si="170"/>
        <v>3.25</v>
      </c>
      <c r="AK368" s="173">
        <f t="shared" si="171"/>
        <v>3.5</v>
      </c>
      <c r="AL368" s="173">
        <f t="shared" si="172"/>
        <v>3.65</v>
      </c>
      <c r="AM368" s="127">
        <f t="shared" si="173"/>
        <v>5</v>
      </c>
      <c r="AN368" s="173">
        <f t="shared" si="174"/>
        <v>3.6599999999999997</v>
      </c>
      <c r="AO368" s="173">
        <f t="shared" si="175"/>
        <v>3.8000000000000003</v>
      </c>
      <c r="AP368" s="174">
        <f t="shared" si="176"/>
        <v>3.9499999999999997</v>
      </c>
      <c r="AQ368" s="173">
        <f t="shared" si="177"/>
        <v>4.0999999999999996</v>
      </c>
      <c r="AR368" s="173">
        <f t="shared" si="178"/>
        <v>4.2</v>
      </c>
      <c r="AS368" s="173">
        <f t="shared" si="179"/>
        <v>4.3</v>
      </c>
      <c r="AT368" s="93" t="e">
        <f t="shared" si="180"/>
        <v>#REF!</v>
      </c>
    </row>
    <row r="369" spans="1:46" ht="14.25" hidden="1" customHeight="1">
      <c r="A369" s="84"/>
      <c r="B369" s="127">
        <f t="shared" si="189"/>
        <v>15.499999999999915</v>
      </c>
      <c r="C369" s="212">
        <f t="shared" si="182"/>
        <v>292.76624882500801</v>
      </c>
      <c r="D369" s="212">
        <f t="shared" si="183"/>
        <v>398.41115448732222</v>
      </c>
      <c r="E369" s="212">
        <f t="shared" si="184"/>
        <v>374.72631971440006</v>
      </c>
      <c r="F369" s="127">
        <f t="shared" si="144"/>
        <v>2</v>
      </c>
      <c r="G369" s="127">
        <f t="shared" si="145"/>
        <v>2</v>
      </c>
      <c r="H369" s="127">
        <f t="shared" si="146"/>
        <v>2</v>
      </c>
      <c r="I369" s="127">
        <f t="shared" si="147"/>
        <v>2</v>
      </c>
      <c r="J369" s="127">
        <f t="shared" si="148"/>
        <v>2</v>
      </c>
      <c r="K369" s="127">
        <f t="shared" si="149"/>
        <v>2</v>
      </c>
      <c r="L369" s="212">
        <f t="shared" si="150"/>
        <v>2</v>
      </c>
      <c r="M369" s="212">
        <f t="shared" si="151"/>
        <v>2</v>
      </c>
      <c r="N369" s="127">
        <f t="shared" si="185"/>
        <v>7.7128580401312403</v>
      </c>
      <c r="O369" s="127">
        <f t="shared" si="152"/>
        <v>12.051340687705061</v>
      </c>
      <c r="P369" s="127">
        <f t="shared" si="186"/>
        <v>5.6676739360741966</v>
      </c>
      <c r="Q369" s="127">
        <f t="shared" si="153"/>
        <v>8.8557405251159302</v>
      </c>
      <c r="R369" s="212">
        <f t="shared" si="187"/>
        <v>6.0259031654088888</v>
      </c>
      <c r="S369" s="212">
        <f t="shared" si="188"/>
        <v>9.4154736959513858</v>
      </c>
      <c r="T369" s="146">
        <f t="shared" si="154"/>
        <v>0.94273676669549555</v>
      </c>
      <c r="U369" s="118">
        <f t="shared" si="155"/>
        <v>5</v>
      </c>
      <c r="V369" s="172">
        <f t="shared" si="156"/>
        <v>0.90371327430443793</v>
      </c>
      <c r="W369" s="118">
        <f t="shared" si="157"/>
        <v>5</v>
      </c>
      <c r="X369" s="118">
        <f t="shared" si="158"/>
        <v>5</v>
      </c>
      <c r="Y369" s="118">
        <f t="shared" si="159"/>
        <v>5</v>
      </c>
      <c r="Z369" s="118">
        <f t="shared" si="160"/>
        <v>5</v>
      </c>
      <c r="AA369" s="119">
        <f t="shared" si="161"/>
        <v>5</v>
      </c>
      <c r="AB369" s="172">
        <f t="shared" si="162"/>
        <v>0.94044344048876549</v>
      </c>
      <c r="AC369" s="118">
        <f t="shared" si="163"/>
        <v>5</v>
      </c>
      <c r="AD369" s="172">
        <f t="shared" si="164"/>
        <v>0.90117821341372562</v>
      </c>
      <c r="AE369" s="118">
        <f t="shared" si="165"/>
        <v>5</v>
      </c>
      <c r="AF369" s="118">
        <f t="shared" si="166"/>
        <v>5</v>
      </c>
      <c r="AG369" s="118">
        <f t="shared" si="167"/>
        <v>5</v>
      </c>
      <c r="AH369" s="118">
        <f t="shared" si="168"/>
        <v>5</v>
      </c>
      <c r="AI369" s="118">
        <f t="shared" si="169"/>
        <v>5</v>
      </c>
      <c r="AJ369" s="173">
        <f t="shared" si="170"/>
        <v>3.25</v>
      </c>
      <c r="AK369" s="173">
        <f t="shared" si="171"/>
        <v>3.5</v>
      </c>
      <c r="AL369" s="173">
        <f t="shared" si="172"/>
        <v>3.65</v>
      </c>
      <c r="AM369" s="127">
        <f t="shared" si="173"/>
        <v>5</v>
      </c>
      <c r="AN369" s="173">
        <f t="shared" si="174"/>
        <v>3.6599999999999997</v>
      </c>
      <c r="AO369" s="173">
        <f t="shared" si="175"/>
        <v>3.8000000000000003</v>
      </c>
      <c r="AP369" s="174">
        <f t="shared" si="176"/>
        <v>3.9499999999999997</v>
      </c>
      <c r="AQ369" s="173">
        <f t="shared" si="177"/>
        <v>4.0999999999999996</v>
      </c>
      <c r="AR369" s="173">
        <f t="shared" si="178"/>
        <v>4.2</v>
      </c>
      <c r="AS369" s="173">
        <f t="shared" si="179"/>
        <v>4.3</v>
      </c>
      <c r="AT369" s="93" t="e">
        <f t="shared" si="180"/>
        <v>#REF!</v>
      </c>
    </row>
    <row r="370" spans="1:46" ht="14.25" hidden="1" customHeight="1">
      <c r="A370" s="84"/>
      <c r="B370" s="127">
        <f t="shared" si="189"/>
        <v>15.999999999999915</v>
      </c>
      <c r="C370" s="212">
        <f t="shared" si="182"/>
        <v>293.71531572349812</v>
      </c>
      <c r="D370" s="212">
        <f t="shared" si="183"/>
        <v>398.85855480312517</v>
      </c>
      <c r="E370" s="212">
        <f t="shared" si="184"/>
        <v>376.58019882758293</v>
      </c>
      <c r="F370" s="127">
        <f t="shared" si="144"/>
        <v>2</v>
      </c>
      <c r="G370" s="127">
        <f t="shared" si="145"/>
        <v>2</v>
      </c>
      <c r="H370" s="127">
        <f t="shared" si="146"/>
        <v>2</v>
      </c>
      <c r="I370" s="127">
        <f t="shared" si="147"/>
        <v>2</v>
      </c>
      <c r="J370" s="127">
        <f t="shared" si="148"/>
        <v>2</v>
      </c>
      <c r="K370" s="127">
        <f t="shared" si="149"/>
        <v>2</v>
      </c>
      <c r="L370" s="212">
        <f t="shared" si="150"/>
        <v>2</v>
      </c>
      <c r="M370" s="212">
        <f t="shared" si="151"/>
        <v>2</v>
      </c>
      <c r="N370" s="127">
        <f t="shared" si="185"/>
        <v>7.802339694209282</v>
      </c>
      <c r="O370" s="127">
        <f t="shared" si="152"/>
        <v>12.191155772202004</v>
      </c>
      <c r="P370" s="127">
        <f t="shared" si="186"/>
        <v>5.7455622778300892</v>
      </c>
      <c r="Q370" s="127">
        <f t="shared" si="153"/>
        <v>8.9774410591095126</v>
      </c>
      <c r="R370" s="212">
        <f t="shared" si="187"/>
        <v>6.0854677803064723</v>
      </c>
      <c r="S370" s="212">
        <f t="shared" si="188"/>
        <v>9.5085434067288634</v>
      </c>
      <c r="T370" s="146">
        <f t="shared" si="154"/>
        <v>0.9425404688918112</v>
      </c>
      <c r="U370" s="118">
        <f t="shared" si="155"/>
        <v>5</v>
      </c>
      <c r="V370" s="172">
        <f t="shared" si="156"/>
        <v>0.90337097818808909</v>
      </c>
      <c r="W370" s="118">
        <f t="shared" si="157"/>
        <v>5</v>
      </c>
      <c r="X370" s="118">
        <f t="shared" si="158"/>
        <v>5</v>
      </c>
      <c r="Y370" s="118">
        <f t="shared" si="159"/>
        <v>5</v>
      </c>
      <c r="Z370" s="118">
        <f t="shared" si="160"/>
        <v>5</v>
      </c>
      <c r="AA370" s="119">
        <f t="shared" si="161"/>
        <v>5</v>
      </c>
      <c r="AB370" s="172">
        <f t="shared" si="162"/>
        <v>0.94013115705912476</v>
      </c>
      <c r="AC370" s="118">
        <f t="shared" si="163"/>
        <v>5</v>
      </c>
      <c r="AD370" s="172">
        <f t="shared" si="164"/>
        <v>0.90064073682142398</v>
      </c>
      <c r="AE370" s="118">
        <f t="shared" si="165"/>
        <v>5</v>
      </c>
      <c r="AF370" s="118">
        <f t="shared" si="166"/>
        <v>5</v>
      </c>
      <c r="AG370" s="118">
        <f t="shared" si="167"/>
        <v>5</v>
      </c>
      <c r="AH370" s="118">
        <f t="shared" si="168"/>
        <v>5</v>
      </c>
      <c r="AI370" s="118">
        <f t="shared" si="169"/>
        <v>5</v>
      </c>
      <c r="AJ370" s="173">
        <f t="shared" si="170"/>
        <v>3.25</v>
      </c>
      <c r="AK370" s="173">
        <f t="shared" si="171"/>
        <v>3.5</v>
      </c>
      <c r="AL370" s="173">
        <f t="shared" si="172"/>
        <v>3.65</v>
      </c>
      <c r="AM370" s="127">
        <f t="shared" si="173"/>
        <v>5</v>
      </c>
      <c r="AN370" s="173">
        <f t="shared" si="174"/>
        <v>3.6599999999999997</v>
      </c>
      <c r="AO370" s="173">
        <f t="shared" si="175"/>
        <v>3.8000000000000003</v>
      </c>
      <c r="AP370" s="174">
        <f t="shared" si="176"/>
        <v>3.9499999999999997</v>
      </c>
      <c r="AQ370" s="173">
        <f t="shared" si="177"/>
        <v>4.0999999999999996</v>
      </c>
      <c r="AR370" s="173">
        <f t="shared" si="178"/>
        <v>4.2</v>
      </c>
      <c r="AS370" s="173">
        <f t="shared" si="179"/>
        <v>4.3</v>
      </c>
      <c r="AT370" s="93" t="e">
        <f t="shared" si="180"/>
        <v>#REF!</v>
      </c>
    </row>
    <row r="371" spans="1:46" ht="14.25" hidden="1" customHeight="1">
      <c r="A371" s="84"/>
      <c r="B371" s="127">
        <f t="shared" si="189"/>
        <v>16.499999999999915</v>
      </c>
      <c r="C371" s="212">
        <f t="shared" si="182"/>
        <v>294.56479478394573</v>
      </c>
      <c r="D371" s="212">
        <f t="shared" si="183"/>
        <v>399.21388271519294</v>
      </c>
      <c r="E371" s="212">
        <f t="shared" si="184"/>
        <v>378.30192544494253</v>
      </c>
      <c r="F371" s="127">
        <f t="shared" si="144"/>
        <v>2</v>
      </c>
      <c r="G371" s="127">
        <f t="shared" si="145"/>
        <v>2</v>
      </c>
      <c r="H371" s="127">
        <f t="shared" si="146"/>
        <v>2</v>
      </c>
      <c r="I371" s="127">
        <f t="shared" si="147"/>
        <v>2</v>
      </c>
      <c r="J371" s="127">
        <f t="shared" si="148"/>
        <v>2</v>
      </c>
      <c r="K371" s="127">
        <f t="shared" si="149"/>
        <v>2</v>
      </c>
      <c r="L371" s="212">
        <f t="shared" si="150"/>
        <v>2</v>
      </c>
      <c r="M371" s="212">
        <f t="shared" si="151"/>
        <v>2</v>
      </c>
      <c r="N371" s="127">
        <f t="shared" si="185"/>
        <v>7.8869992761230607</v>
      </c>
      <c r="O371" s="127">
        <f t="shared" si="152"/>
        <v>12.323436368942282</v>
      </c>
      <c r="P371" s="127">
        <f t="shared" si="186"/>
        <v>5.8195178670421077</v>
      </c>
      <c r="Q371" s="127">
        <f t="shared" si="153"/>
        <v>9.0929966672532938</v>
      </c>
      <c r="R371" s="212">
        <f t="shared" si="187"/>
        <v>6.1412119975330057</v>
      </c>
      <c r="S371" s="212">
        <f t="shared" si="188"/>
        <v>9.5956437461453206</v>
      </c>
      <c r="T371" s="146">
        <f t="shared" si="154"/>
        <v>0.94236470725152832</v>
      </c>
      <c r="U371" s="118">
        <f t="shared" si="155"/>
        <v>5</v>
      </c>
      <c r="V371" s="172">
        <f t="shared" si="156"/>
        <v>0.90306441867910026</v>
      </c>
      <c r="W371" s="118">
        <f t="shared" si="157"/>
        <v>5</v>
      </c>
      <c r="X371" s="118">
        <f t="shared" si="158"/>
        <v>5</v>
      </c>
      <c r="Y371" s="118">
        <f t="shared" si="159"/>
        <v>5</v>
      </c>
      <c r="Z371" s="118">
        <f t="shared" si="160"/>
        <v>5</v>
      </c>
      <c r="AA371" s="119">
        <f t="shared" si="161"/>
        <v>5</v>
      </c>
      <c r="AB371" s="172">
        <f t="shared" si="162"/>
        <v>0.93984096962997654</v>
      </c>
      <c r="AC371" s="118">
        <f t="shared" si="163"/>
        <v>5</v>
      </c>
      <c r="AD371" s="172">
        <f t="shared" si="164"/>
        <v>0.90014110274847969</v>
      </c>
      <c r="AE371" s="118">
        <f t="shared" si="165"/>
        <v>5</v>
      </c>
      <c r="AF371" s="118">
        <f t="shared" si="166"/>
        <v>5</v>
      </c>
      <c r="AG371" s="118">
        <f t="shared" si="167"/>
        <v>5</v>
      </c>
      <c r="AH371" s="118">
        <f t="shared" si="168"/>
        <v>5</v>
      </c>
      <c r="AI371" s="118">
        <f t="shared" si="169"/>
        <v>5</v>
      </c>
      <c r="AJ371" s="173">
        <f t="shared" si="170"/>
        <v>3.25</v>
      </c>
      <c r="AK371" s="173">
        <f t="shared" si="171"/>
        <v>3.5</v>
      </c>
      <c r="AL371" s="173">
        <f t="shared" si="172"/>
        <v>3.65</v>
      </c>
      <c r="AM371" s="127">
        <f t="shared" si="173"/>
        <v>5</v>
      </c>
      <c r="AN371" s="173">
        <f t="shared" si="174"/>
        <v>3.6599999999999997</v>
      </c>
      <c r="AO371" s="173">
        <f t="shared" si="175"/>
        <v>3.8000000000000003</v>
      </c>
      <c r="AP371" s="174">
        <f t="shared" si="176"/>
        <v>3.9499999999999997</v>
      </c>
      <c r="AQ371" s="173">
        <f t="shared" si="177"/>
        <v>4.0999999999999996</v>
      </c>
      <c r="AR371" s="173">
        <f t="shared" si="178"/>
        <v>4.2</v>
      </c>
      <c r="AS371" s="173">
        <f t="shared" si="179"/>
        <v>4.3</v>
      </c>
      <c r="AT371" s="93" t="e">
        <f t="shared" si="180"/>
        <v>#REF!</v>
      </c>
    </row>
    <row r="372" spans="1:46" ht="14.25" hidden="1" customHeight="1">
      <c r="A372" s="84"/>
      <c r="B372" s="127">
        <f t="shared" si="189"/>
        <v>16.999999999999915</v>
      </c>
      <c r="C372" s="212">
        <f t="shared" si="182"/>
        <v>295.32421184475237</v>
      </c>
      <c r="D372" s="212">
        <f t="shared" si="183"/>
        <v>399.48604379328276</v>
      </c>
      <c r="E372" s="212">
        <f t="shared" si="184"/>
        <v>379.90391974450591</v>
      </c>
      <c r="F372" s="127">
        <f t="shared" si="144"/>
        <v>2</v>
      </c>
      <c r="G372" s="127">
        <f t="shared" si="145"/>
        <v>2</v>
      </c>
      <c r="H372" s="127">
        <f t="shared" si="146"/>
        <v>2</v>
      </c>
      <c r="I372" s="127">
        <f t="shared" si="147"/>
        <v>2</v>
      </c>
      <c r="J372" s="127">
        <f t="shared" si="148"/>
        <v>2</v>
      </c>
      <c r="K372" s="127">
        <f t="shared" si="149"/>
        <v>2</v>
      </c>
      <c r="L372" s="212">
        <f t="shared" si="150"/>
        <v>2</v>
      </c>
      <c r="M372" s="212">
        <f t="shared" si="151"/>
        <v>2</v>
      </c>
      <c r="N372" s="127">
        <f t="shared" si="185"/>
        <v>7.967315520027495</v>
      </c>
      <c r="O372" s="127">
        <f t="shared" si="152"/>
        <v>12.448930500042959</v>
      </c>
      <c r="P372" s="127">
        <f t="shared" si="186"/>
        <v>5.8899208446143643</v>
      </c>
      <c r="Q372" s="127">
        <f t="shared" si="153"/>
        <v>9.2030013197099425</v>
      </c>
      <c r="R372" s="212">
        <f t="shared" si="187"/>
        <v>6.1935164502987758</v>
      </c>
      <c r="S372" s="212">
        <f t="shared" si="188"/>
        <v>9.6773694535918349</v>
      </c>
      <c r="T372" s="146">
        <f t="shared" si="154"/>
        <v>0.94220753043671823</v>
      </c>
      <c r="U372" s="118">
        <f t="shared" si="155"/>
        <v>5</v>
      </c>
      <c r="V372" s="172">
        <f t="shared" si="156"/>
        <v>0.90279021555404426</v>
      </c>
      <c r="W372" s="118">
        <f t="shared" si="157"/>
        <v>5</v>
      </c>
      <c r="X372" s="118">
        <f t="shared" si="158"/>
        <v>5</v>
      </c>
      <c r="Y372" s="118">
        <f t="shared" si="159"/>
        <v>5</v>
      </c>
      <c r="Z372" s="118">
        <f t="shared" si="160"/>
        <v>5</v>
      </c>
      <c r="AA372" s="119">
        <f t="shared" si="161"/>
        <v>5</v>
      </c>
      <c r="AB372" s="172">
        <f t="shared" si="162"/>
        <v>0.93957081966700629</v>
      </c>
      <c r="AC372" s="118">
        <f t="shared" si="163"/>
        <v>5</v>
      </c>
      <c r="AD372" s="172">
        <f t="shared" si="164"/>
        <v>0.89967580618741227</v>
      </c>
      <c r="AE372" s="118">
        <f t="shared" si="165"/>
        <v>5</v>
      </c>
      <c r="AF372" s="118">
        <f t="shared" si="166"/>
        <v>5</v>
      </c>
      <c r="AG372" s="118">
        <f t="shared" si="167"/>
        <v>5</v>
      </c>
      <c r="AH372" s="118">
        <f t="shared" si="168"/>
        <v>5</v>
      </c>
      <c r="AI372" s="118">
        <f t="shared" si="169"/>
        <v>5</v>
      </c>
      <c r="AJ372" s="173">
        <f t="shared" si="170"/>
        <v>3.25</v>
      </c>
      <c r="AK372" s="173">
        <f t="shared" si="171"/>
        <v>3.5</v>
      </c>
      <c r="AL372" s="173">
        <f t="shared" si="172"/>
        <v>3.65</v>
      </c>
      <c r="AM372" s="127">
        <f t="shared" si="173"/>
        <v>5</v>
      </c>
      <c r="AN372" s="173">
        <f t="shared" si="174"/>
        <v>3.6599999999999997</v>
      </c>
      <c r="AO372" s="173">
        <f t="shared" si="175"/>
        <v>3.8000000000000003</v>
      </c>
      <c r="AP372" s="174">
        <f t="shared" si="176"/>
        <v>3.9499999999999997</v>
      </c>
      <c r="AQ372" s="173">
        <f t="shared" si="177"/>
        <v>4.0999999999999996</v>
      </c>
      <c r="AR372" s="173">
        <f t="shared" si="178"/>
        <v>4.2</v>
      </c>
      <c r="AS372" s="173">
        <f t="shared" si="179"/>
        <v>4.3</v>
      </c>
      <c r="AT372" s="93" t="e">
        <f t="shared" si="180"/>
        <v>#REF!</v>
      </c>
    </row>
    <row r="373" spans="1:46" ht="14.25" hidden="1" customHeight="1">
      <c r="A373" s="84"/>
      <c r="B373" s="127">
        <f t="shared" si="189"/>
        <v>17.499999999999915</v>
      </c>
      <c r="C373" s="212">
        <f t="shared" si="182"/>
        <v>296.00193356934187</v>
      </c>
      <c r="D373" s="212">
        <f t="shared" si="183"/>
        <v>399.68287952226228</v>
      </c>
      <c r="E373" s="212">
        <f t="shared" si="184"/>
        <v>381.39708636664466</v>
      </c>
      <c r="F373" s="127">
        <f t="shared" si="144"/>
        <v>2</v>
      </c>
      <c r="G373" s="127">
        <f t="shared" si="145"/>
        <v>2</v>
      </c>
      <c r="H373" s="127">
        <f t="shared" si="146"/>
        <v>2</v>
      </c>
      <c r="I373" s="127">
        <f t="shared" si="147"/>
        <v>2</v>
      </c>
      <c r="J373" s="127">
        <f t="shared" si="148"/>
        <v>2</v>
      </c>
      <c r="K373" s="127">
        <f t="shared" si="149"/>
        <v>2</v>
      </c>
      <c r="L373" s="212">
        <f t="shared" si="150"/>
        <v>2</v>
      </c>
      <c r="M373" s="212">
        <f t="shared" si="151"/>
        <v>2</v>
      </c>
      <c r="N373" s="127">
        <f t="shared" si="185"/>
        <v>8.0437054996284694</v>
      </c>
      <c r="O373" s="127">
        <f t="shared" si="152"/>
        <v>12.568289843169481</v>
      </c>
      <c r="P373" s="127">
        <f t="shared" si="186"/>
        <v>5.9571037513498437</v>
      </c>
      <c r="Q373" s="127">
        <f t="shared" si="153"/>
        <v>9.3079746114841271</v>
      </c>
      <c r="R373" s="212">
        <f t="shared" si="187"/>
        <v>6.2427125588041834</v>
      </c>
      <c r="S373" s="212">
        <f t="shared" si="188"/>
        <v>9.7542383731315354</v>
      </c>
      <c r="T373" s="146">
        <f t="shared" si="154"/>
        <v>0.94206722268050336</v>
      </c>
      <c r="U373" s="118">
        <f t="shared" si="155"/>
        <v>5</v>
      </c>
      <c r="V373" s="172">
        <f t="shared" si="156"/>
        <v>0.90254539442342641</v>
      </c>
      <c r="W373" s="118">
        <f t="shared" si="157"/>
        <v>5</v>
      </c>
      <c r="X373" s="118">
        <f t="shared" si="158"/>
        <v>5</v>
      </c>
      <c r="Y373" s="118">
        <f t="shared" si="159"/>
        <v>5</v>
      </c>
      <c r="Z373" s="118">
        <f t="shared" si="160"/>
        <v>5</v>
      </c>
      <c r="AA373" s="119">
        <f t="shared" si="161"/>
        <v>5</v>
      </c>
      <c r="AB373" s="172">
        <f t="shared" si="162"/>
        <v>0.93931889770296229</v>
      </c>
      <c r="AC373" s="118">
        <f t="shared" si="163"/>
        <v>5</v>
      </c>
      <c r="AD373" s="172">
        <f t="shared" si="164"/>
        <v>0.89924176382269316</v>
      </c>
      <c r="AE373" s="118">
        <f t="shared" si="165"/>
        <v>5</v>
      </c>
      <c r="AF373" s="118">
        <f t="shared" si="166"/>
        <v>5</v>
      </c>
      <c r="AG373" s="118">
        <f t="shared" si="167"/>
        <v>5</v>
      </c>
      <c r="AH373" s="118">
        <f t="shared" si="168"/>
        <v>5</v>
      </c>
      <c r="AI373" s="118">
        <f t="shared" si="169"/>
        <v>5</v>
      </c>
      <c r="AJ373" s="173">
        <f t="shared" si="170"/>
        <v>3.25</v>
      </c>
      <c r="AK373" s="173">
        <f t="shared" si="171"/>
        <v>3.5</v>
      </c>
      <c r="AL373" s="173">
        <f t="shared" si="172"/>
        <v>3.65</v>
      </c>
      <c r="AM373" s="127">
        <f t="shared" si="173"/>
        <v>5</v>
      </c>
      <c r="AN373" s="173">
        <f t="shared" si="174"/>
        <v>3.6599999999999997</v>
      </c>
      <c r="AO373" s="173">
        <f t="shared" si="175"/>
        <v>3.8000000000000003</v>
      </c>
      <c r="AP373" s="174">
        <f t="shared" si="176"/>
        <v>3.9499999999999997</v>
      </c>
      <c r="AQ373" s="173">
        <f t="shared" si="177"/>
        <v>4.0999999999999996</v>
      </c>
      <c r="AR373" s="173">
        <f t="shared" si="178"/>
        <v>4.2</v>
      </c>
      <c r="AS373" s="173">
        <f t="shared" si="179"/>
        <v>4.3</v>
      </c>
      <c r="AT373" s="93" t="e">
        <f t="shared" si="180"/>
        <v>#REF!</v>
      </c>
    </row>
    <row r="374" spans="1:46" ht="14.25" hidden="1" customHeight="1">
      <c r="A374" s="84"/>
      <c r="B374" s="127">
        <f t="shared" si="189"/>
        <v>17.999999999999915</v>
      </c>
      <c r="C374" s="212">
        <f t="shared" si="182"/>
        <v>296.60533923167662</v>
      </c>
      <c r="D374" s="212">
        <f t="shared" si="183"/>
        <v>399.81132143554373</v>
      </c>
      <c r="E374" s="212">
        <f t="shared" si="184"/>
        <v>382.79104001495949</v>
      </c>
      <c r="F374" s="127">
        <f t="shared" si="144"/>
        <v>2</v>
      </c>
      <c r="G374" s="127">
        <f t="shared" si="145"/>
        <v>2</v>
      </c>
      <c r="H374" s="127">
        <f t="shared" si="146"/>
        <v>2</v>
      </c>
      <c r="I374" s="127">
        <f t="shared" si="147"/>
        <v>2</v>
      </c>
      <c r="J374" s="127">
        <f t="shared" si="148"/>
        <v>2</v>
      </c>
      <c r="K374" s="127">
        <f t="shared" si="149"/>
        <v>2</v>
      </c>
      <c r="L374" s="212">
        <f t="shared" si="150"/>
        <v>2</v>
      </c>
      <c r="M374" s="212">
        <f t="shared" si="151"/>
        <v>2</v>
      </c>
      <c r="N374" s="127">
        <f t="shared" si="185"/>
        <v>8.1165342931571161</v>
      </c>
      <c r="O374" s="127">
        <f t="shared" si="152"/>
        <v>12.682084833057992</v>
      </c>
      <c r="P374" s="127">
        <f t="shared" si="186"/>
        <v>6.0213587718413759</v>
      </c>
      <c r="Q374" s="127">
        <f t="shared" si="153"/>
        <v>9.4083730810021464</v>
      </c>
      <c r="R374" s="212">
        <f t="shared" si="187"/>
        <v>6.2890902757633027</v>
      </c>
      <c r="S374" s="212">
        <f t="shared" si="188"/>
        <v>9.8267035558801581</v>
      </c>
      <c r="T374" s="146">
        <f t="shared" si="154"/>
        <v>0.94194226914543921</v>
      </c>
      <c r="U374" s="118">
        <f t="shared" si="155"/>
        <v>5</v>
      </c>
      <c r="V374" s="172">
        <f t="shared" si="156"/>
        <v>0.90232732737084664</v>
      </c>
      <c r="W374" s="118">
        <f t="shared" si="157"/>
        <v>5</v>
      </c>
      <c r="X374" s="118">
        <f t="shared" si="158"/>
        <v>5</v>
      </c>
      <c r="Y374" s="118">
        <f t="shared" si="159"/>
        <v>5</v>
      </c>
      <c r="Z374" s="118">
        <f t="shared" si="160"/>
        <v>5</v>
      </c>
      <c r="AA374" s="119">
        <f t="shared" si="161"/>
        <v>5</v>
      </c>
      <c r="AB374" s="172">
        <f t="shared" si="162"/>
        <v>0.9390836065578011</v>
      </c>
      <c r="AC374" s="118">
        <f t="shared" si="163"/>
        <v>5</v>
      </c>
      <c r="AD374" s="172">
        <f t="shared" si="164"/>
        <v>0.89883625209064144</v>
      </c>
      <c r="AE374" s="118">
        <f t="shared" si="165"/>
        <v>5</v>
      </c>
      <c r="AF374" s="118">
        <f t="shared" si="166"/>
        <v>5</v>
      </c>
      <c r="AG374" s="118">
        <f t="shared" si="167"/>
        <v>5</v>
      </c>
      <c r="AH374" s="118">
        <f t="shared" si="168"/>
        <v>5</v>
      </c>
      <c r="AI374" s="118">
        <f t="shared" si="169"/>
        <v>5</v>
      </c>
      <c r="AJ374" s="173">
        <f t="shared" si="170"/>
        <v>3.25</v>
      </c>
      <c r="AK374" s="173">
        <f t="shared" si="171"/>
        <v>3.5</v>
      </c>
      <c r="AL374" s="173">
        <f t="shared" si="172"/>
        <v>3.65</v>
      </c>
      <c r="AM374" s="127">
        <f t="shared" si="173"/>
        <v>5</v>
      </c>
      <c r="AN374" s="173">
        <f t="shared" si="174"/>
        <v>3.6599999999999997</v>
      </c>
      <c r="AO374" s="173">
        <f t="shared" si="175"/>
        <v>3.8000000000000003</v>
      </c>
      <c r="AP374" s="174">
        <f t="shared" si="176"/>
        <v>3.9499999999999997</v>
      </c>
      <c r="AQ374" s="173">
        <f t="shared" si="177"/>
        <v>4.0999999999999996</v>
      </c>
      <c r="AR374" s="173">
        <f t="shared" si="178"/>
        <v>4.2</v>
      </c>
      <c r="AS374" s="173">
        <f t="shared" si="179"/>
        <v>4.3</v>
      </c>
      <c r="AT374" s="93" t="e">
        <f t="shared" si="180"/>
        <v>#REF!</v>
      </c>
    </row>
    <row r="375" spans="1:46" ht="14.25" hidden="1" customHeight="1">
      <c r="A375" s="84"/>
      <c r="B375" s="127">
        <f t="shared" si="189"/>
        <v>18.499999999999915</v>
      </c>
      <c r="C375" s="212">
        <f t="shared" si="182"/>
        <v>297.14096268029999</v>
      </c>
      <c r="D375" s="212">
        <f t="shared" si="183"/>
        <v>399.8775191552462</v>
      </c>
      <c r="E375" s="212">
        <f t="shared" si="184"/>
        <v>384.09429169721784</v>
      </c>
      <c r="F375" s="127">
        <f t="shared" si="144"/>
        <v>2</v>
      </c>
      <c r="G375" s="127">
        <f t="shared" si="145"/>
        <v>2</v>
      </c>
      <c r="H375" s="127">
        <f t="shared" si="146"/>
        <v>2</v>
      </c>
      <c r="I375" s="127">
        <f t="shared" si="147"/>
        <v>2</v>
      </c>
      <c r="J375" s="127">
        <f t="shared" si="148"/>
        <v>2</v>
      </c>
      <c r="K375" s="127">
        <f t="shared" si="149"/>
        <v>2</v>
      </c>
      <c r="L375" s="212">
        <f t="shared" si="150"/>
        <v>2</v>
      </c>
      <c r="M375" s="212">
        <f t="shared" si="151"/>
        <v>2</v>
      </c>
      <c r="N375" s="127">
        <f t="shared" si="185"/>
        <v>8.18612287747594</v>
      </c>
      <c r="O375" s="127">
        <f t="shared" si="152"/>
        <v>12.790816996056154</v>
      </c>
      <c r="P375" s="127">
        <f t="shared" si="186"/>
        <v>6.0829436912858172</v>
      </c>
      <c r="Q375" s="127">
        <f t="shared" si="153"/>
        <v>9.5045995176340856</v>
      </c>
      <c r="R375" s="212">
        <f t="shared" si="187"/>
        <v>6.3329044065823261</v>
      </c>
      <c r="S375" s="212">
        <f t="shared" si="188"/>
        <v>9.8951631352848821</v>
      </c>
      <c r="T375" s="146">
        <f t="shared" si="154"/>
        <v>0.94183132725176921</v>
      </c>
      <c r="U375" s="118">
        <f t="shared" si="155"/>
        <v>5</v>
      </c>
      <c r="V375" s="172">
        <f t="shared" si="156"/>
        <v>0.9021336837703765</v>
      </c>
      <c r="W375" s="118">
        <f t="shared" si="157"/>
        <v>5</v>
      </c>
      <c r="X375" s="118">
        <f t="shared" si="158"/>
        <v>5</v>
      </c>
      <c r="Y375" s="118">
        <f t="shared" si="159"/>
        <v>5</v>
      </c>
      <c r="Z375" s="118">
        <f t="shared" si="160"/>
        <v>5</v>
      </c>
      <c r="AA375" s="119">
        <f t="shared" si="161"/>
        <v>5</v>
      </c>
      <c r="AB375" s="172">
        <f t="shared" si="162"/>
        <v>0.93886353092763442</v>
      </c>
      <c r="AC375" s="118">
        <f t="shared" si="163"/>
        <v>5</v>
      </c>
      <c r="AD375" s="172">
        <f t="shared" si="164"/>
        <v>0.89845685591136371</v>
      </c>
      <c r="AE375" s="118">
        <f t="shared" si="165"/>
        <v>5</v>
      </c>
      <c r="AF375" s="118">
        <f t="shared" si="166"/>
        <v>5</v>
      </c>
      <c r="AG375" s="118">
        <f t="shared" si="167"/>
        <v>5</v>
      </c>
      <c r="AH375" s="118">
        <f t="shared" si="168"/>
        <v>5</v>
      </c>
      <c r="AI375" s="118">
        <f t="shared" si="169"/>
        <v>5</v>
      </c>
      <c r="AJ375" s="173">
        <f t="shared" si="170"/>
        <v>3.25</v>
      </c>
      <c r="AK375" s="173">
        <f t="shared" si="171"/>
        <v>3.5</v>
      </c>
      <c r="AL375" s="173">
        <f t="shared" si="172"/>
        <v>3.65</v>
      </c>
      <c r="AM375" s="127">
        <f t="shared" si="173"/>
        <v>5</v>
      </c>
      <c r="AN375" s="173">
        <f t="shared" si="174"/>
        <v>3.6599999999999997</v>
      </c>
      <c r="AO375" s="173">
        <f t="shared" si="175"/>
        <v>3.8000000000000003</v>
      </c>
      <c r="AP375" s="174">
        <f t="shared" si="176"/>
        <v>3.9499999999999997</v>
      </c>
      <c r="AQ375" s="173">
        <f t="shared" si="177"/>
        <v>4.0999999999999996</v>
      </c>
      <c r="AR375" s="173">
        <f t="shared" si="178"/>
        <v>4.2</v>
      </c>
      <c r="AS375" s="173">
        <f t="shared" si="179"/>
        <v>4.3</v>
      </c>
      <c r="AT375" s="93" t="e">
        <f t="shared" si="180"/>
        <v>#REF!</v>
      </c>
    </row>
    <row r="376" spans="1:46" ht="14.25" hidden="1" customHeight="1">
      <c r="A376" s="84"/>
      <c r="B376" s="127">
        <f t="shared" si="189"/>
        <v>18.999999999999915</v>
      </c>
      <c r="C376" s="212">
        <f t="shared" si="182"/>
        <v>297.61461038109837</v>
      </c>
      <c r="D376" s="212">
        <f t="shared" si="183"/>
        <v>399.8869473632891</v>
      </c>
      <c r="E376" s="212">
        <f t="shared" si="184"/>
        <v>385.31440343631732</v>
      </c>
      <c r="F376" s="127">
        <f t="shared" si="144"/>
        <v>2</v>
      </c>
      <c r="G376" s="127">
        <f t="shared" si="145"/>
        <v>2</v>
      </c>
      <c r="H376" s="127">
        <f t="shared" si="146"/>
        <v>2</v>
      </c>
      <c r="I376" s="127">
        <f t="shared" si="147"/>
        <v>2</v>
      </c>
      <c r="J376" s="127">
        <f t="shared" si="148"/>
        <v>2</v>
      </c>
      <c r="K376" s="127">
        <f t="shared" si="149"/>
        <v>2</v>
      </c>
      <c r="L376" s="212">
        <f t="shared" si="150"/>
        <v>2</v>
      </c>
      <c r="M376" s="212">
        <f t="shared" si="151"/>
        <v>2</v>
      </c>
      <c r="N376" s="127">
        <f t="shared" si="185"/>
        <v>8.2527546202522721</v>
      </c>
      <c r="O376" s="127">
        <f t="shared" si="152"/>
        <v>12.894929094144169</v>
      </c>
      <c r="P376" s="127">
        <f t="shared" si="186"/>
        <v>6.142086824969148</v>
      </c>
      <c r="Q376" s="127">
        <f t="shared" si="153"/>
        <v>9.5970106640142916</v>
      </c>
      <c r="R376" s="212">
        <f t="shared" si="187"/>
        <v>6.3743798025010143</v>
      </c>
      <c r="S376" s="212">
        <f t="shared" si="188"/>
        <v>9.9599684414078347</v>
      </c>
      <c r="T376" s="146">
        <f t="shared" si="154"/>
        <v>0.94173320280246875</v>
      </c>
      <c r="U376" s="118">
        <f t="shared" si="155"/>
        <v>5</v>
      </c>
      <c r="V376" s="172">
        <f t="shared" si="156"/>
        <v>0.90196238929156514</v>
      </c>
      <c r="W376" s="118">
        <f t="shared" si="157"/>
        <v>5</v>
      </c>
      <c r="X376" s="118">
        <f t="shared" si="158"/>
        <v>5</v>
      </c>
      <c r="Y376" s="118">
        <f t="shared" si="159"/>
        <v>5</v>
      </c>
      <c r="Z376" s="118">
        <f t="shared" si="160"/>
        <v>5</v>
      </c>
      <c r="AA376" s="119">
        <f t="shared" si="161"/>
        <v>5</v>
      </c>
      <c r="AB376" s="172">
        <f t="shared" si="162"/>
        <v>0.93865741208435916</v>
      </c>
      <c r="AC376" s="118">
        <f t="shared" si="163"/>
        <v>5</v>
      </c>
      <c r="AD376" s="172">
        <f t="shared" si="164"/>
        <v>0.89810142599432163</v>
      </c>
      <c r="AE376" s="118">
        <f t="shared" si="165"/>
        <v>5</v>
      </c>
      <c r="AF376" s="118">
        <f t="shared" si="166"/>
        <v>5</v>
      </c>
      <c r="AG376" s="118">
        <f t="shared" si="167"/>
        <v>5</v>
      </c>
      <c r="AH376" s="118">
        <f t="shared" si="168"/>
        <v>5</v>
      </c>
      <c r="AI376" s="118">
        <f t="shared" si="169"/>
        <v>5</v>
      </c>
      <c r="AJ376" s="173">
        <f t="shared" si="170"/>
        <v>3.25</v>
      </c>
      <c r="AK376" s="173">
        <f t="shared" si="171"/>
        <v>3.5</v>
      </c>
      <c r="AL376" s="173">
        <f t="shared" si="172"/>
        <v>3.65</v>
      </c>
      <c r="AM376" s="127">
        <f t="shared" si="173"/>
        <v>5</v>
      </c>
      <c r="AN376" s="173">
        <f t="shared" si="174"/>
        <v>3.6599999999999997</v>
      </c>
      <c r="AO376" s="173">
        <f t="shared" si="175"/>
        <v>3.8000000000000003</v>
      </c>
      <c r="AP376" s="174">
        <f t="shared" si="176"/>
        <v>3.9499999999999997</v>
      </c>
      <c r="AQ376" s="173">
        <f t="shared" si="177"/>
        <v>4.0999999999999996</v>
      </c>
      <c r="AR376" s="173">
        <f t="shared" si="178"/>
        <v>4.2</v>
      </c>
      <c r="AS376" s="173">
        <f t="shared" si="179"/>
        <v>4.3</v>
      </c>
      <c r="AT376" s="93" t="e">
        <f t="shared" si="180"/>
        <v>#REF!</v>
      </c>
    </row>
    <row r="377" spans="1:46" ht="14.25" hidden="1" customHeight="1">
      <c r="A377" s="84"/>
      <c r="B377" s="127">
        <f t="shared" si="189"/>
        <v>19.499999999999915</v>
      </c>
      <c r="C377" s="212">
        <f t="shared" si="182"/>
        <v>298.03146013489163</v>
      </c>
      <c r="D377" s="212">
        <f t="shared" si="183"/>
        <v>399.84449564901956</v>
      </c>
      <c r="E377" s="212">
        <f t="shared" si="184"/>
        <v>386.45811754043092</v>
      </c>
      <c r="F377" s="127">
        <f t="shared" si="144"/>
        <v>2</v>
      </c>
      <c r="G377" s="127">
        <f t="shared" si="145"/>
        <v>2</v>
      </c>
      <c r="H377" s="127">
        <f t="shared" si="146"/>
        <v>2</v>
      </c>
      <c r="I377" s="127">
        <f t="shared" si="147"/>
        <v>2</v>
      </c>
      <c r="J377" s="127">
        <f t="shared" si="148"/>
        <v>2</v>
      </c>
      <c r="K377" s="127">
        <f t="shared" si="149"/>
        <v>2</v>
      </c>
      <c r="L377" s="212">
        <f t="shared" si="150"/>
        <v>2</v>
      </c>
      <c r="M377" s="212">
        <f t="shared" si="151"/>
        <v>2</v>
      </c>
      <c r="N377" s="127">
        <f t="shared" si="185"/>
        <v>8.3166806534807591</v>
      </c>
      <c r="O377" s="127">
        <f t="shared" si="152"/>
        <v>12.994813521063682</v>
      </c>
      <c r="P377" s="127">
        <f t="shared" si="186"/>
        <v>6.198991121809013</v>
      </c>
      <c r="Q377" s="127">
        <f t="shared" si="153"/>
        <v>9.6859236278265808</v>
      </c>
      <c r="R377" s="212">
        <f t="shared" si="187"/>
        <v>6.4137156554181125</v>
      </c>
      <c r="S377" s="212">
        <f t="shared" si="188"/>
        <v>10.021430711590797</v>
      </c>
      <c r="T377" s="146">
        <f t="shared" si="154"/>
        <v>0.94164682998963256</v>
      </c>
      <c r="U377" s="118">
        <f t="shared" si="155"/>
        <v>5</v>
      </c>
      <c r="V377" s="172">
        <f t="shared" si="156"/>
        <v>0.90181159153674495</v>
      </c>
      <c r="W377" s="118">
        <f t="shared" si="157"/>
        <v>5</v>
      </c>
      <c r="X377" s="118">
        <f t="shared" si="158"/>
        <v>5</v>
      </c>
      <c r="Y377" s="118">
        <f t="shared" si="159"/>
        <v>5</v>
      </c>
      <c r="Z377" s="118">
        <f t="shared" si="160"/>
        <v>5</v>
      </c>
      <c r="AA377" s="119">
        <f t="shared" si="161"/>
        <v>5</v>
      </c>
      <c r="AB377" s="172">
        <f t="shared" si="162"/>
        <v>0.93846412670576063</v>
      </c>
      <c r="AC377" s="118">
        <f t="shared" si="163"/>
        <v>5</v>
      </c>
      <c r="AD377" s="172">
        <f t="shared" si="164"/>
        <v>0.89776804308065028</v>
      </c>
      <c r="AE377" s="118">
        <f t="shared" si="165"/>
        <v>5</v>
      </c>
      <c r="AF377" s="118">
        <f t="shared" si="166"/>
        <v>5</v>
      </c>
      <c r="AG377" s="118">
        <f t="shared" si="167"/>
        <v>5</v>
      </c>
      <c r="AH377" s="118">
        <f t="shared" si="168"/>
        <v>5</v>
      </c>
      <c r="AI377" s="118">
        <f t="shared" si="169"/>
        <v>5</v>
      </c>
      <c r="AJ377" s="173">
        <f t="shared" si="170"/>
        <v>3.25</v>
      </c>
      <c r="AK377" s="173">
        <f t="shared" si="171"/>
        <v>3.5</v>
      </c>
      <c r="AL377" s="173">
        <f t="shared" si="172"/>
        <v>3.65</v>
      </c>
      <c r="AM377" s="127">
        <f t="shared" si="173"/>
        <v>5</v>
      </c>
      <c r="AN377" s="173">
        <f t="shared" si="174"/>
        <v>3.6599999999999997</v>
      </c>
      <c r="AO377" s="173">
        <f t="shared" si="175"/>
        <v>3.8000000000000003</v>
      </c>
      <c r="AP377" s="174">
        <f t="shared" si="176"/>
        <v>3.9499999999999997</v>
      </c>
      <c r="AQ377" s="173">
        <f t="shared" si="177"/>
        <v>4.0999999999999996</v>
      </c>
      <c r="AR377" s="173">
        <f t="shared" si="178"/>
        <v>4.2</v>
      </c>
      <c r="AS377" s="173">
        <f t="shared" si="179"/>
        <v>4.3</v>
      </c>
      <c r="AT377" s="93" t="e">
        <f t="shared" si="180"/>
        <v>#REF!</v>
      </c>
    </row>
    <row r="378" spans="1:46" ht="14.25" hidden="1" customHeight="1">
      <c r="A378" s="84"/>
      <c r="B378" s="127">
        <f t="shared" si="189"/>
        <v>19.999999999999915</v>
      </c>
      <c r="C378" s="212">
        <f t="shared" si="182"/>
        <v>298.39614407901018</v>
      </c>
      <c r="D378" s="212">
        <f t="shared" si="183"/>
        <v>399.75454435470203</v>
      </c>
      <c r="E378" s="212">
        <f t="shared" si="184"/>
        <v>387.53146520666525</v>
      </c>
      <c r="F378" s="127">
        <f t="shared" si="144"/>
        <v>2</v>
      </c>
      <c r="G378" s="127">
        <f t="shared" si="145"/>
        <v>2</v>
      </c>
      <c r="H378" s="127">
        <f t="shared" si="146"/>
        <v>2</v>
      </c>
      <c r="I378" s="127">
        <f t="shared" si="147"/>
        <v>2</v>
      </c>
      <c r="J378" s="127">
        <f t="shared" si="148"/>
        <v>2</v>
      </c>
      <c r="K378" s="127">
        <f t="shared" si="149"/>
        <v>2</v>
      </c>
      <c r="L378" s="212">
        <f t="shared" si="150"/>
        <v>2</v>
      </c>
      <c r="M378" s="212">
        <f t="shared" si="151"/>
        <v>2</v>
      </c>
      <c r="N378" s="127">
        <f t="shared" si="185"/>
        <v>8.3781243478067164</v>
      </c>
      <c r="O378" s="127">
        <f t="shared" si="152"/>
        <v>13.090819293447995</v>
      </c>
      <c r="P378" s="127">
        <f t="shared" si="186"/>
        <v>6.2538375993588389</v>
      </c>
      <c r="Q378" s="127">
        <f t="shared" si="153"/>
        <v>9.7716212489981853</v>
      </c>
      <c r="R378" s="212">
        <f t="shared" si="187"/>
        <v>6.4510890713526452</v>
      </c>
      <c r="S378" s="212">
        <f t="shared" si="188"/>
        <v>10.079826673988508</v>
      </c>
      <c r="T378" s="146">
        <f t="shared" si="154"/>
        <v>0.94157125456210533</v>
      </c>
      <c r="U378" s="118">
        <f t="shared" si="155"/>
        <v>5</v>
      </c>
      <c r="V378" s="172">
        <f t="shared" si="156"/>
        <v>0.9016796310857671</v>
      </c>
      <c r="W378" s="118">
        <f t="shared" si="157"/>
        <v>5</v>
      </c>
      <c r="X378" s="118">
        <f t="shared" si="158"/>
        <v>5</v>
      </c>
      <c r="Y378" s="118">
        <f t="shared" si="159"/>
        <v>5</v>
      </c>
      <c r="Z378" s="118">
        <f t="shared" si="160"/>
        <v>5</v>
      </c>
      <c r="AA378" s="119">
        <f t="shared" si="161"/>
        <v>5</v>
      </c>
      <c r="AB378" s="172">
        <f t="shared" si="162"/>
        <v>0.9382826690661864</v>
      </c>
      <c r="AC378" s="118">
        <f t="shared" si="163"/>
        <v>5</v>
      </c>
      <c r="AD378" s="172">
        <f t="shared" si="164"/>
        <v>0.89745498783506095</v>
      </c>
      <c r="AE378" s="118">
        <f t="shared" si="165"/>
        <v>5</v>
      </c>
      <c r="AF378" s="118">
        <f t="shared" si="166"/>
        <v>5</v>
      </c>
      <c r="AG378" s="118">
        <f t="shared" si="167"/>
        <v>5</v>
      </c>
      <c r="AH378" s="118">
        <f t="shared" si="168"/>
        <v>5</v>
      </c>
      <c r="AI378" s="118">
        <f t="shared" si="169"/>
        <v>5</v>
      </c>
      <c r="AJ378" s="173">
        <f t="shared" si="170"/>
        <v>3.25</v>
      </c>
      <c r="AK378" s="173">
        <f t="shared" si="171"/>
        <v>3.5</v>
      </c>
      <c r="AL378" s="173">
        <f t="shared" si="172"/>
        <v>3.65</v>
      </c>
      <c r="AM378" s="127">
        <f t="shared" si="173"/>
        <v>5</v>
      </c>
      <c r="AN378" s="173">
        <f t="shared" si="174"/>
        <v>3.6599999999999997</v>
      </c>
      <c r="AO378" s="173">
        <f t="shared" si="175"/>
        <v>3.8000000000000003</v>
      </c>
      <c r="AP378" s="174">
        <f t="shared" si="176"/>
        <v>3.9499999999999997</v>
      </c>
      <c r="AQ378" s="173">
        <f t="shared" si="177"/>
        <v>4.0999999999999996</v>
      </c>
      <c r="AR378" s="173">
        <f t="shared" si="178"/>
        <v>4.2</v>
      </c>
      <c r="AS378" s="173">
        <f t="shared" si="179"/>
        <v>4.3</v>
      </c>
      <c r="AT378" s="93" t="e">
        <f t="shared" si="180"/>
        <v>#REF!</v>
      </c>
    </row>
    <row r="379" spans="1:46" ht="14.25" hidden="1" customHeight="1">
      <c r="A379" s="84"/>
      <c r="B379" s="127">
        <v>5.5</v>
      </c>
      <c r="C379" s="212">
        <f t="shared" si="182"/>
        <v>197.25945435494654</v>
      </c>
      <c r="D379" s="212">
        <f t="shared" si="183"/>
        <v>322.52454421609877</v>
      </c>
      <c r="E379" s="212">
        <f t="shared" si="184"/>
        <v>235.88464898246548</v>
      </c>
      <c r="F379" s="127">
        <f t="shared" si="144"/>
        <v>2</v>
      </c>
      <c r="G379" s="127">
        <f t="shared" si="145"/>
        <v>1</v>
      </c>
      <c r="H379" s="127">
        <f t="shared" si="146"/>
        <v>4</v>
      </c>
      <c r="I379" s="127">
        <f t="shared" si="147"/>
        <v>3</v>
      </c>
      <c r="J379" s="127">
        <f t="shared" si="148"/>
        <v>4</v>
      </c>
      <c r="K379" s="127">
        <f t="shared" si="149"/>
        <v>3</v>
      </c>
      <c r="L379" s="212">
        <f t="shared" si="150"/>
        <v>5</v>
      </c>
      <c r="M379" s="212">
        <f t="shared" si="151"/>
        <v>4</v>
      </c>
      <c r="N379" s="127">
        <f t="shared" si="185"/>
        <v>1.5362016691227056</v>
      </c>
      <c r="O379" s="127">
        <f t="shared" si="152"/>
        <v>2.4003151080042269</v>
      </c>
      <c r="P379" s="127">
        <f t="shared" si="186"/>
        <v>0.93955734056402784</v>
      </c>
      <c r="Q379" s="127">
        <f t="shared" si="153"/>
        <v>1.4680583446312938</v>
      </c>
      <c r="R379" s="212">
        <f t="shared" si="187"/>
        <v>1.2846546154549836</v>
      </c>
      <c r="S379" s="212">
        <f t="shared" si="188"/>
        <v>2.0072728366484118</v>
      </c>
      <c r="T379" s="159">
        <f t="shared" si="154"/>
        <v>0.98069685605133228</v>
      </c>
      <c r="U379" s="171">
        <f>((10^6/$C379-L$80)*$H379)/((10^6/$C379-L$80)*$H379+L$80)</f>
        <v>0.98069685605133228</v>
      </c>
      <c r="V379" s="171">
        <f t="shared" si="156"/>
        <v>0.95716854538215257</v>
      </c>
      <c r="W379" s="171">
        <f>((10^6/($C379*(1+$C$124))-M$80)*$I379)/((10^6/($C379*(1+$C$124))-M$80)*$I379+M$80)</f>
        <v>0.95716854538215257</v>
      </c>
      <c r="X379" s="171">
        <f>((10^6/$C379-N$80)*$F379)/((10^6/$C379-N$80)*$F379+N$80)</f>
        <v>0.96212482211348926</v>
      </c>
      <c r="Y379" s="171">
        <f>((10^6/($C379*(1+$C$124))-O$80)*$G379)/((10^6/($C379*(1+$C$124))-O$80)*$G379+O$80)</f>
        <v>0.88164432738703202</v>
      </c>
      <c r="Z379" s="171">
        <f>((10^6/$D379-P$80)*$H379)/((10^6/$D379-P$80)*$H379+P$80)</f>
        <v>0.96723389486828293</v>
      </c>
      <c r="AA379" s="171">
        <f>((10^6/($D379*(1+$C$124))-Q$80)*$I379)/((10^6/($D379*(1+$C$124))-Q$80)*$I379+Q$80)</f>
        <v>0.92594071649363585</v>
      </c>
      <c r="AB379" s="172">
        <f t="shared" si="162"/>
        <v>0.9849976004824712</v>
      </c>
      <c r="AC379" s="118">
        <f t="shared" si="163"/>
        <v>5</v>
      </c>
      <c r="AD379" s="172">
        <f t="shared" si="164"/>
        <v>0.96906706445020641</v>
      </c>
      <c r="AE379" s="118">
        <f t="shared" si="165"/>
        <v>5</v>
      </c>
      <c r="AF379" s="107"/>
      <c r="AG379" s="107"/>
      <c r="AH379" s="107"/>
      <c r="AI379" s="107"/>
      <c r="AJ379" s="175"/>
      <c r="AK379" s="175"/>
      <c r="AL379" s="175"/>
      <c r="AM379" s="175"/>
      <c r="AN379" s="93"/>
    </row>
    <row r="380" spans="1:46" s="93" customFormat="1" ht="14.25" hidden="1" customHeight="1">
      <c r="A380" s="84"/>
      <c r="B380" s="116"/>
      <c r="C380" s="116" t="s">
        <v>305</v>
      </c>
      <c r="D380" s="116" t="s">
        <v>306</v>
      </c>
      <c r="E380" s="116" t="s">
        <v>307</v>
      </c>
      <c r="F380" s="116" t="s">
        <v>308</v>
      </c>
      <c r="G380" s="116" t="s">
        <v>308</v>
      </c>
      <c r="H380" s="116" t="s">
        <v>306</v>
      </c>
      <c r="I380" s="116" t="s">
        <v>306</v>
      </c>
      <c r="J380" s="116" t="s">
        <v>306</v>
      </c>
      <c r="K380" s="116" t="s">
        <v>306</v>
      </c>
      <c r="L380" s="116" t="s">
        <v>307</v>
      </c>
      <c r="M380" s="116" t="s">
        <v>307</v>
      </c>
      <c r="N380" s="116" t="s">
        <v>305</v>
      </c>
      <c r="O380" s="116" t="s">
        <v>305</v>
      </c>
      <c r="P380" s="210">
        <v>51275</v>
      </c>
      <c r="Q380" s="210">
        <v>51275</v>
      </c>
      <c r="R380" s="210">
        <v>51285</v>
      </c>
      <c r="S380" s="210">
        <v>51285</v>
      </c>
      <c r="T380" s="143"/>
      <c r="U380" s="143">
        <f>$C$12</f>
        <v>5</v>
      </c>
      <c r="V380" s="143"/>
      <c r="W380" s="143">
        <f>$C$12</f>
        <v>5</v>
      </c>
      <c r="X380" s="143">
        <f>$C$12</f>
        <v>5</v>
      </c>
      <c r="Y380" s="143">
        <f>$C$12</f>
        <v>5</v>
      </c>
      <c r="Z380" s="143">
        <f>$C$12</f>
        <v>5</v>
      </c>
      <c r="AA380" s="161">
        <f>$C$12</f>
        <v>5</v>
      </c>
      <c r="AB380" s="143"/>
      <c r="AC380" s="143">
        <f>$C$12</f>
        <v>5</v>
      </c>
      <c r="AD380" s="143"/>
      <c r="AE380" s="143">
        <f>$C$12</f>
        <v>5</v>
      </c>
      <c r="AF380" s="143">
        <f>$C$12</f>
        <v>5</v>
      </c>
      <c r="AG380" s="143">
        <f>$C$12</f>
        <v>5</v>
      </c>
      <c r="AH380" s="143">
        <f>$C$12</f>
        <v>5</v>
      </c>
      <c r="AI380" s="143">
        <f>$C$12</f>
        <v>5</v>
      </c>
      <c r="AJ380" s="140"/>
      <c r="AK380" s="140"/>
      <c r="AL380" s="140"/>
      <c r="AM380" s="118">
        <v>0.05</v>
      </c>
      <c r="AN380" s="107"/>
      <c r="AO380" s="107"/>
    </row>
    <row r="381" spans="1:46" s="170" customFormat="1" ht="14.25" hidden="1" customHeight="1">
      <c r="A381" s="162"/>
      <c r="B381" s="163"/>
      <c r="C381" s="164" t="s">
        <v>310</v>
      </c>
      <c r="D381" s="164" t="s">
        <v>311</v>
      </c>
      <c r="E381" s="164" t="s">
        <v>311</v>
      </c>
      <c r="F381" s="164" t="s">
        <v>312</v>
      </c>
      <c r="G381" s="164" t="s">
        <v>313</v>
      </c>
      <c r="H381" s="164" t="s">
        <v>314</v>
      </c>
      <c r="I381" s="164" t="s">
        <v>315</v>
      </c>
      <c r="J381" s="164" t="s">
        <v>316</v>
      </c>
      <c r="K381" s="164" t="s">
        <v>317</v>
      </c>
      <c r="L381" s="164" t="s">
        <v>316</v>
      </c>
      <c r="M381" s="164" t="s">
        <v>317</v>
      </c>
      <c r="N381" s="164" t="s">
        <v>318</v>
      </c>
      <c r="O381" s="164" t="s">
        <v>319</v>
      </c>
      <c r="P381" s="164" t="s">
        <v>320</v>
      </c>
      <c r="Q381" s="164" t="s">
        <v>321</v>
      </c>
      <c r="R381" s="211" t="s">
        <v>320</v>
      </c>
      <c r="S381" s="211" t="s">
        <v>321</v>
      </c>
      <c r="T381" s="165" t="s">
        <v>322</v>
      </c>
      <c r="U381" s="165" t="s">
        <v>323</v>
      </c>
      <c r="V381" s="165" t="s">
        <v>324</v>
      </c>
      <c r="W381" s="165" t="s">
        <v>325</v>
      </c>
      <c r="X381" s="165" t="s">
        <v>326</v>
      </c>
      <c r="Y381" s="165" t="s">
        <v>327</v>
      </c>
      <c r="Z381" s="165" t="s">
        <v>328</v>
      </c>
      <c r="AA381" s="166" t="s">
        <v>329</v>
      </c>
      <c r="AB381" s="165" t="s">
        <v>330</v>
      </c>
      <c r="AC381" s="165" t="s">
        <v>331</v>
      </c>
      <c r="AD381" s="165" t="s">
        <v>332</v>
      </c>
      <c r="AE381" s="165" t="s">
        <v>333</v>
      </c>
      <c r="AF381" s="167" t="s">
        <v>334</v>
      </c>
      <c r="AG381" s="167" t="s">
        <v>335</v>
      </c>
      <c r="AH381" s="167" t="s">
        <v>336</v>
      </c>
      <c r="AI381" s="167" t="s">
        <v>337</v>
      </c>
      <c r="AJ381" s="168" t="s">
        <v>338</v>
      </c>
      <c r="AK381" s="168" t="s">
        <v>339</v>
      </c>
      <c r="AL381" s="169" t="s">
        <v>340</v>
      </c>
      <c r="AM381" s="167" t="s">
        <v>341</v>
      </c>
      <c r="AN381" s="168" t="s">
        <v>342</v>
      </c>
      <c r="AO381" s="168" t="s">
        <v>343</v>
      </c>
      <c r="AP381" s="168" t="s">
        <v>344</v>
      </c>
      <c r="AQ381" s="168" t="s">
        <v>345</v>
      </c>
      <c r="AR381" s="168" t="s">
        <v>346</v>
      </c>
      <c r="AS381" s="168" t="s">
        <v>347</v>
      </c>
      <c r="AT381" s="170" t="s">
        <v>348</v>
      </c>
    </row>
    <row r="382" spans="1:46" s="93" customFormat="1" ht="14.25" hidden="1" customHeight="1">
      <c r="A382" s="84"/>
      <c r="B382" s="118"/>
      <c r="C382" s="164" t="s">
        <v>310</v>
      </c>
      <c r="D382" s="164" t="s">
        <v>311</v>
      </c>
      <c r="E382" s="164" t="s">
        <v>311</v>
      </c>
      <c r="F382" s="164" t="s">
        <v>349</v>
      </c>
      <c r="G382" s="164"/>
      <c r="H382" s="164" t="s">
        <v>349</v>
      </c>
      <c r="I382" s="164"/>
      <c r="J382" s="164"/>
      <c r="K382" s="164"/>
      <c r="L382" s="164"/>
      <c r="M382" s="164"/>
      <c r="N382" s="164"/>
      <c r="O382" s="164"/>
      <c r="P382" s="164"/>
      <c r="Q382" s="164"/>
      <c r="R382" s="164"/>
      <c r="S382" s="164"/>
      <c r="T382" s="164"/>
      <c r="U382" s="165" t="s">
        <v>350</v>
      </c>
      <c r="V382" s="165"/>
      <c r="W382" s="176" t="s">
        <v>351</v>
      </c>
      <c r="X382" s="176" t="s">
        <v>352</v>
      </c>
      <c r="Y382" s="176" t="s">
        <v>353</v>
      </c>
      <c r="Z382" s="176" t="s">
        <v>328</v>
      </c>
      <c r="AA382" s="176" t="s">
        <v>329</v>
      </c>
      <c r="AB382" s="176"/>
      <c r="AC382" s="176" t="s">
        <v>354</v>
      </c>
      <c r="AD382" s="176"/>
      <c r="AE382" s="176" t="s">
        <v>355</v>
      </c>
      <c r="AF382" s="116" t="s">
        <v>334</v>
      </c>
      <c r="AG382" s="116" t="s">
        <v>335</v>
      </c>
      <c r="AH382" s="116" t="s">
        <v>336</v>
      </c>
      <c r="AI382" s="116" t="s">
        <v>337</v>
      </c>
      <c r="AJ382" s="111" t="s">
        <v>356</v>
      </c>
      <c r="AK382" s="111" t="s">
        <v>357</v>
      </c>
      <c r="AL382" s="132" t="s">
        <v>358</v>
      </c>
      <c r="AM382" s="116" t="s">
        <v>359</v>
      </c>
      <c r="AN382" s="111" t="s">
        <v>360</v>
      </c>
      <c r="AO382" s="111" t="s">
        <v>361</v>
      </c>
      <c r="AP382" s="111" t="s">
        <v>362</v>
      </c>
      <c r="AQ382" s="111" t="s">
        <v>363</v>
      </c>
      <c r="AR382" s="111" t="s">
        <v>364</v>
      </c>
      <c r="AS382" s="111" t="s">
        <v>365</v>
      </c>
      <c r="AT382" s="93" t="s">
        <v>366</v>
      </c>
    </row>
    <row r="383" spans="1:46" ht="14.25" hidden="1" customHeight="1" thickBot="1">
      <c r="A383" s="84"/>
      <c r="B383" s="175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75"/>
      <c r="T383" s="175"/>
      <c r="U383" s="175"/>
      <c r="V383" s="175"/>
      <c r="W383" s="175"/>
      <c r="X383" s="175"/>
      <c r="Y383" s="175"/>
      <c r="Z383" s="175"/>
      <c r="AA383" s="93"/>
      <c r="AB383" s="93"/>
      <c r="AD383" s="107"/>
      <c r="AE383" s="107"/>
      <c r="AF383" s="107"/>
      <c r="AG383" s="175"/>
    </row>
    <row r="384" spans="1:46" ht="14.25" hidden="1" customHeight="1">
      <c r="A384" s="84"/>
      <c r="B384" s="175"/>
      <c r="C384" s="177" t="s">
        <v>367</v>
      </c>
      <c r="D384" s="178"/>
      <c r="E384" s="179" t="s">
        <v>368</v>
      </c>
      <c r="F384" s="177" t="s">
        <v>369</v>
      </c>
      <c r="G384" s="178"/>
      <c r="H384" s="180"/>
      <c r="I384" s="177" t="s">
        <v>367</v>
      </c>
      <c r="J384" s="178"/>
      <c r="K384" s="179" t="s">
        <v>368</v>
      </c>
      <c r="L384" s="177" t="s">
        <v>369</v>
      </c>
      <c r="M384" s="178"/>
      <c r="N384" s="180"/>
      <c r="O384" s="177" t="s">
        <v>367</v>
      </c>
      <c r="P384" s="178"/>
      <c r="Q384" s="179" t="s">
        <v>368</v>
      </c>
      <c r="R384" s="177" t="s">
        <v>369</v>
      </c>
      <c r="S384" s="178"/>
      <c r="T384" s="180"/>
      <c r="U384" s="177" t="s">
        <v>367</v>
      </c>
      <c r="V384" s="178"/>
      <c r="W384" s="179" t="s">
        <v>368</v>
      </c>
      <c r="X384" s="177" t="s">
        <v>369</v>
      </c>
      <c r="Y384" s="178"/>
      <c r="Z384" s="180"/>
    </row>
    <row r="385" spans="1:26" ht="14.25" hidden="1" customHeight="1" thickBot="1">
      <c r="A385" s="84"/>
      <c r="B385" s="181" t="s">
        <v>370</v>
      </c>
      <c r="C385" s="182" t="s">
        <v>367</v>
      </c>
      <c r="D385" s="183" t="s">
        <v>371</v>
      </c>
      <c r="E385" s="184" t="str">
        <f>TEXT(C417,"#")&amp;"-kHz/ "&amp;TEXT(C418,"#.00")&amp;"-V"</f>
        <v>500-kHz/ 1.05-V</v>
      </c>
      <c r="F385" s="182" t="s">
        <v>369</v>
      </c>
      <c r="G385" s="183" t="s">
        <v>371</v>
      </c>
      <c r="H385" s="184" t="str">
        <f>TEXT(C417,"#")&amp;"-kHz/ "&amp;TEXT(C418,"#.00")&amp;"-V (Tonmin_max)"</f>
        <v>500-kHz/ 1.05-V (Tonmin_max)</v>
      </c>
      <c r="I385" s="182" t="s">
        <v>367</v>
      </c>
      <c r="J385" s="183" t="s">
        <v>371</v>
      </c>
      <c r="K385" s="184" t="str">
        <f>TEXT(I417,"#")&amp;"-kHz/ "&amp;TEXT(I418,"#.00")&amp;"-V"</f>
        <v>400-kHz/ 1.05-V</v>
      </c>
      <c r="L385" s="182" t="s">
        <v>369</v>
      </c>
      <c r="M385" s="183" t="s">
        <v>371</v>
      </c>
      <c r="N385" s="184" t="str">
        <f>TEXT(I417,"#")&amp;"-kHz/ "&amp;TEXT(I418,"#.00")&amp;"-V (Tonmin_max)"</f>
        <v>400-kHz/ 1.05-V (Tonmin_max)</v>
      </c>
      <c r="O385" s="182" t="s">
        <v>367</v>
      </c>
      <c r="P385" s="183" t="s">
        <v>371</v>
      </c>
      <c r="Q385" s="184" t="str">
        <f>TEXT(O417,"#")&amp;"-kHz/ "&amp;TEXT(O418,"#.00")&amp;"-V"</f>
        <v>333-kHz/ 1.05-V</v>
      </c>
      <c r="R385" s="182" t="s">
        <v>369</v>
      </c>
      <c r="S385" s="183" t="s">
        <v>371</v>
      </c>
      <c r="T385" s="184" t="str">
        <f>TEXT(O417,"#")&amp;"-kHz/ "&amp;TEXT(O418,"#.00")&amp;"-V (Tonmin_max)"</f>
        <v>333-kHz/ 1.05-V (Tonmin_max)</v>
      </c>
      <c r="U385" s="182" t="s">
        <v>367</v>
      </c>
      <c r="V385" s="183" t="s">
        <v>371</v>
      </c>
      <c r="W385" s="184" t="str">
        <f>TEXT(U417,"#")&amp;"-kHz/ "&amp;TEXT(U418,"#.00")&amp;"-V"</f>
        <v>250-kHz/ 1.05-V</v>
      </c>
      <c r="X385" s="182" t="s">
        <v>369</v>
      </c>
      <c r="Y385" s="183" t="s">
        <v>371</v>
      </c>
      <c r="Z385" s="184" t="str">
        <f>TEXT(U417,"#")&amp;"-kHz/ "&amp;TEXT(U418,"#.00")&amp;"-V (Tonmin_max)"</f>
        <v>250-kHz/ 1.05-V (Tonmin_max)</v>
      </c>
    </row>
    <row r="386" spans="1:26" ht="14.25" hidden="1" customHeight="1">
      <c r="A386" s="84"/>
      <c r="B386" s="124">
        <v>5</v>
      </c>
      <c r="C386" s="185">
        <f t="shared" ref="C386:C416" si="190">MAX(D$419*$B386,$C$418)</f>
        <v>1.05</v>
      </c>
      <c r="D386" s="186">
        <f t="shared" ref="D386:D416" si="191">C386/$C$418</f>
        <v>1</v>
      </c>
      <c r="E386" s="187">
        <f t="shared" ref="E386:E416" si="192">C$417/D386</f>
        <v>500</v>
      </c>
      <c r="F386" s="185">
        <f t="shared" ref="F386:F416" si="193">MAX(D$420*$B386,$C$418)</f>
        <v>1.05</v>
      </c>
      <c r="G386" s="186">
        <f t="shared" ref="G386:G416" si="194">F386/$C$418</f>
        <v>1</v>
      </c>
      <c r="H386" s="187">
        <f t="shared" ref="H386:H416" si="195">C$417/G386</f>
        <v>500</v>
      </c>
      <c r="I386" s="185">
        <f t="shared" ref="I386:I416" si="196">MAX(J$419*$B386,$C$418)</f>
        <v>1.05</v>
      </c>
      <c r="J386" s="186">
        <f t="shared" ref="J386:J416" si="197">I386/$C$418</f>
        <v>1</v>
      </c>
      <c r="K386" s="187">
        <f t="shared" ref="K386:K416" si="198">I$417/J386</f>
        <v>400</v>
      </c>
      <c r="L386" s="185">
        <f t="shared" ref="L386:L416" si="199">MAX(J$420*$B386,$C$418)</f>
        <v>1.05</v>
      </c>
      <c r="M386" s="186">
        <f t="shared" ref="M386:M416" si="200">L386/$C$418</f>
        <v>1</v>
      </c>
      <c r="N386" s="187">
        <f t="shared" ref="N386:N416" si="201">I$417/M386</f>
        <v>400</v>
      </c>
      <c r="O386" s="185">
        <f t="shared" ref="O386:O416" si="202">MAX(P$419*$B386,$C$418)</f>
        <v>1.05</v>
      </c>
      <c r="P386" s="186">
        <f t="shared" ref="P386:P416" si="203">O386/$C$418</f>
        <v>1</v>
      </c>
      <c r="Q386" s="187">
        <f t="shared" ref="Q386:Q416" si="204">O$417/P386</f>
        <v>333</v>
      </c>
      <c r="R386" s="185">
        <f t="shared" ref="R386:R416" si="205">MAX(P$420*$B386,$C$418)</f>
        <v>1.05</v>
      </c>
      <c r="S386" s="186">
        <f t="shared" ref="S386:S416" si="206">R386/$C$418</f>
        <v>1</v>
      </c>
      <c r="T386" s="187">
        <f t="shared" ref="T386:T416" si="207">O$417/S386</f>
        <v>333</v>
      </c>
      <c r="U386" s="185">
        <f t="shared" ref="U386:U416" si="208">MAX(V$419*$B386,$C$418)</f>
        <v>1.05</v>
      </c>
      <c r="V386" s="186">
        <f t="shared" ref="V386:V416" si="209">U386/$C$418</f>
        <v>1</v>
      </c>
      <c r="W386" s="187">
        <f t="shared" ref="W386:W416" si="210">U$417/V386</f>
        <v>250</v>
      </c>
      <c r="X386" s="185">
        <f t="shared" ref="X386:X416" si="211">MAX(V$420*$B386,$C$418)</f>
        <v>1.05</v>
      </c>
      <c r="Y386" s="186">
        <f t="shared" ref="Y386:Y416" si="212">X386/$C$418</f>
        <v>1</v>
      </c>
      <c r="Z386" s="187">
        <f t="shared" ref="Z386:Z416" si="213">U$417/Y386</f>
        <v>250</v>
      </c>
    </row>
    <row r="387" spans="1:26" ht="14.25" hidden="1" customHeight="1">
      <c r="A387" s="84"/>
      <c r="B387" s="124">
        <f t="shared" ref="B387:B416" si="214">B386+0.5</f>
        <v>5.5</v>
      </c>
      <c r="C387" s="185">
        <f t="shared" si="190"/>
        <v>1.05</v>
      </c>
      <c r="D387" s="188">
        <f t="shared" si="191"/>
        <v>1</v>
      </c>
      <c r="E387" s="189">
        <f t="shared" si="192"/>
        <v>500</v>
      </c>
      <c r="F387" s="185">
        <f t="shared" si="193"/>
        <v>1.05</v>
      </c>
      <c r="G387" s="188">
        <f t="shared" si="194"/>
        <v>1</v>
      </c>
      <c r="H387" s="187">
        <f t="shared" si="195"/>
        <v>500</v>
      </c>
      <c r="I387" s="185">
        <f t="shared" si="196"/>
        <v>1.05</v>
      </c>
      <c r="J387" s="188">
        <f t="shared" si="197"/>
        <v>1</v>
      </c>
      <c r="K387" s="189">
        <f t="shared" si="198"/>
        <v>400</v>
      </c>
      <c r="L387" s="185">
        <f t="shared" si="199"/>
        <v>1.05</v>
      </c>
      <c r="M387" s="188">
        <f t="shared" si="200"/>
        <v>1</v>
      </c>
      <c r="N387" s="187">
        <f t="shared" si="201"/>
        <v>400</v>
      </c>
      <c r="O387" s="185">
        <f t="shared" si="202"/>
        <v>1.05</v>
      </c>
      <c r="P387" s="188">
        <f t="shared" si="203"/>
        <v>1</v>
      </c>
      <c r="Q387" s="189">
        <f t="shared" si="204"/>
        <v>333</v>
      </c>
      <c r="R387" s="185">
        <f t="shared" si="205"/>
        <v>1.05</v>
      </c>
      <c r="S387" s="188">
        <f t="shared" si="206"/>
        <v>1</v>
      </c>
      <c r="T387" s="187">
        <f t="shared" si="207"/>
        <v>333</v>
      </c>
      <c r="U387" s="185">
        <f t="shared" si="208"/>
        <v>1.05</v>
      </c>
      <c r="V387" s="188">
        <f t="shared" si="209"/>
        <v>1</v>
      </c>
      <c r="W387" s="189">
        <f t="shared" si="210"/>
        <v>250</v>
      </c>
      <c r="X387" s="185">
        <f t="shared" si="211"/>
        <v>1.05</v>
      </c>
      <c r="Y387" s="188">
        <f t="shared" si="212"/>
        <v>1</v>
      </c>
      <c r="Z387" s="187">
        <f t="shared" si="213"/>
        <v>250</v>
      </c>
    </row>
    <row r="388" spans="1:26" ht="14.25" hidden="1" customHeight="1">
      <c r="A388" s="84"/>
      <c r="B388" s="124">
        <f t="shared" si="214"/>
        <v>6</v>
      </c>
      <c r="C388" s="185">
        <f>MAX(D$419*$B388,$C$418)</f>
        <v>1.05</v>
      </c>
      <c r="D388" s="188">
        <f t="shared" si="191"/>
        <v>1</v>
      </c>
      <c r="E388" s="189">
        <f t="shared" si="192"/>
        <v>500</v>
      </c>
      <c r="F388" s="185">
        <f t="shared" si="193"/>
        <v>1.05</v>
      </c>
      <c r="G388" s="188">
        <f t="shared" si="194"/>
        <v>1</v>
      </c>
      <c r="H388" s="187">
        <f t="shared" si="195"/>
        <v>500</v>
      </c>
      <c r="I388" s="185">
        <f t="shared" si="196"/>
        <v>1.05</v>
      </c>
      <c r="J388" s="188">
        <f t="shared" si="197"/>
        <v>1</v>
      </c>
      <c r="K388" s="189">
        <f t="shared" si="198"/>
        <v>400</v>
      </c>
      <c r="L388" s="185">
        <f t="shared" si="199"/>
        <v>1.05</v>
      </c>
      <c r="M388" s="188">
        <f t="shared" si="200"/>
        <v>1</v>
      </c>
      <c r="N388" s="187">
        <f t="shared" si="201"/>
        <v>400</v>
      </c>
      <c r="O388" s="185">
        <f t="shared" si="202"/>
        <v>1.05</v>
      </c>
      <c r="P388" s="188">
        <f t="shared" si="203"/>
        <v>1</v>
      </c>
      <c r="Q388" s="189">
        <f t="shared" si="204"/>
        <v>333</v>
      </c>
      <c r="R388" s="185">
        <f t="shared" si="205"/>
        <v>1.05</v>
      </c>
      <c r="S388" s="188">
        <f t="shared" si="206"/>
        <v>1</v>
      </c>
      <c r="T388" s="187">
        <f t="shared" si="207"/>
        <v>333</v>
      </c>
      <c r="U388" s="185">
        <f t="shared" si="208"/>
        <v>1.05</v>
      </c>
      <c r="V388" s="188">
        <f t="shared" si="209"/>
        <v>1</v>
      </c>
      <c r="W388" s="189">
        <f t="shared" si="210"/>
        <v>250</v>
      </c>
      <c r="X388" s="185">
        <f t="shared" si="211"/>
        <v>1.05</v>
      </c>
      <c r="Y388" s="188">
        <f t="shared" si="212"/>
        <v>1</v>
      </c>
      <c r="Z388" s="187">
        <f t="shared" si="213"/>
        <v>250</v>
      </c>
    </row>
    <row r="389" spans="1:26" ht="14.25" hidden="1" customHeight="1">
      <c r="A389" s="84"/>
      <c r="B389" s="124">
        <f t="shared" si="214"/>
        <v>6.5</v>
      </c>
      <c r="C389" s="185">
        <f t="shared" si="190"/>
        <v>1.05</v>
      </c>
      <c r="D389" s="188">
        <f t="shared" si="191"/>
        <v>1</v>
      </c>
      <c r="E389" s="189">
        <f t="shared" si="192"/>
        <v>500</v>
      </c>
      <c r="F389" s="185">
        <f t="shared" si="193"/>
        <v>1.05</v>
      </c>
      <c r="G389" s="188">
        <f t="shared" si="194"/>
        <v>1</v>
      </c>
      <c r="H389" s="187">
        <f t="shared" si="195"/>
        <v>500</v>
      </c>
      <c r="I389" s="185">
        <f t="shared" si="196"/>
        <v>1.05</v>
      </c>
      <c r="J389" s="188">
        <f t="shared" si="197"/>
        <v>1</v>
      </c>
      <c r="K389" s="189">
        <f t="shared" si="198"/>
        <v>400</v>
      </c>
      <c r="L389" s="185">
        <f t="shared" si="199"/>
        <v>1.05</v>
      </c>
      <c r="M389" s="188">
        <f t="shared" si="200"/>
        <v>1</v>
      </c>
      <c r="N389" s="187">
        <f t="shared" si="201"/>
        <v>400</v>
      </c>
      <c r="O389" s="185">
        <f t="shared" si="202"/>
        <v>1.05</v>
      </c>
      <c r="P389" s="188">
        <f t="shared" si="203"/>
        <v>1</v>
      </c>
      <c r="Q389" s="189">
        <f t="shared" si="204"/>
        <v>333</v>
      </c>
      <c r="R389" s="185">
        <f t="shared" si="205"/>
        <v>1.05</v>
      </c>
      <c r="S389" s="188">
        <f t="shared" si="206"/>
        <v>1</v>
      </c>
      <c r="T389" s="187">
        <f t="shared" si="207"/>
        <v>333</v>
      </c>
      <c r="U389" s="185">
        <f t="shared" si="208"/>
        <v>1.05</v>
      </c>
      <c r="V389" s="188">
        <f t="shared" si="209"/>
        <v>1</v>
      </c>
      <c r="W389" s="189">
        <f t="shared" si="210"/>
        <v>250</v>
      </c>
      <c r="X389" s="185">
        <f t="shared" si="211"/>
        <v>1.05</v>
      </c>
      <c r="Y389" s="188">
        <f t="shared" si="212"/>
        <v>1</v>
      </c>
      <c r="Z389" s="187">
        <f t="shared" si="213"/>
        <v>250</v>
      </c>
    </row>
    <row r="390" spans="1:26" ht="14.25" hidden="1" customHeight="1">
      <c r="A390" s="84"/>
      <c r="B390" s="124">
        <f t="shared" si="214"/>
        <v>7</v>
      </c>
      <c r="C390" s="185">
        <f t="shared" si="190"/>
        <v>1.05</v>
      </c>
      <c r="D390" s="188">
        <f t="shared" si="191"/>
        <v>1</v>
      </c>
      <c r="E390" s="189">
        <f t="shared" si="192"/>
        <v>500</v>
      </c>
      <c r="F390" s="185">
        <f t="shared" si="193"/>
        <v>1.05</v>
      </c>
      <c r="G390" s="188">
        <f t="shared" si="194"/>
        <v>1</v>
      </c>
      <c r="H390" s="187">
        <f t="shared" si="195"/>
        <v>500</v>
      </c>
      <c r="I390" s="185">
        <f t="shared" si="196"/>
        <v>1.05</v>
      </c>
      <c r="J390" s="188">
        <f t="shared" si="197"/>
        <v>1</v>
      </c>
      <c r="K390" s="189">
        <f t="shared" si="198"/>
        <v>400</v>
      </c>
      <c r="L390" s="185">
        <f t="shared" si="199"/>
        <v>1.05</v>
      </c>
      <c r="M390" s="188">
        <f t="shared" si="200"/>
        <v>1</v>
      </c>
      <c r="N390" s="187">
        <f t="shared" si="201"/>
        <v>400</v>
      </c>
      <c r="O390" s="185">
        <f t="shared" si="202"/>
        <v>1.05</v>
      </c>
      <c r="P390" s="188">
        <f t="shared" si="203"/>
        <v>1</v>
      </c>
      <c r="Q390" s="189">
        <f t="shared" si="204"/>
        <v>333</v>
      </c>
      <c r="R390" s="185">
        <f t="shared" si="205"/>
        <v>1.05</v>
      </c>
      <c r="S390" s="188">
        <f t="shared" si="206"/>
        <v>1</v>
      </c>
      <c r="T390" s="187">
        <f t="shared" si="207"/>
        <v>333</v>
      </c>
      <c r="U390" s="185">
        <f t="shared" si="208"/>
        <v>1.05</v>
      </c>
      <c r="V390" s="188">
        <f t="shared" si="209"/>
        <v>1</v>
      </c>
      <c r="W390" s="189">
        <f t="shared" si="210"/>
        <v>250</v>
      </c>
      <c r="X390" s="185">
        <f t="shared" si="211"/>
        <v>1.05</v>
      </c>
      <c r="Y390" s="188">
        <f t="shared" si="212"/>
        <v>1</v>
      </c>
      <c r="Z390" s="187">
        <f t="shared" si="213"/>
        <v>250</v>
      </c>
    </row>
    <row r="391" spans="1:26" ht="14.25" hidden="1" customHeight="1">
      <c r="A391" s="84"/>
      <c r="B391" s="124">
        <f t="shared" si="214"/>
        <v>7.5</v>
      </c>
      <c r="C391" s="185">
        <f t="shared" si="190"/>
        <v>1.05</v>
      </c>
      <c r="D391" s="188">
        <f t="shared" si="191"/>
        <v>1</v>
      </c>
      <c r="E391" s="189">
        <f t="shared" si="192"/>
        <v>500</v>
      </c>
      <c r="F391" s="185">
        <f t="shared" si="193"/>
        <v>1.05</v>
      </c>
      <c r="G391" s="188">
        <f t="shared" si="194"/>
        <v>1</v>
      </c>
      <c r="H391" s="187">
        <f t="shared" si="195"/>
        <v>500</v>
      </c>
      <c r="I391" s="185">
        <f t="shared" si="196"/>
        <v>1.05</v>
      </c>
      <c r="J391" s="188">
        <f t="shared" si="197"/>
        <v>1</v>
      </c>
      <c r="K391" s="189">
        <f t="shared" si="198"/>
        <v>400</v>
      </c>
      <c r="L391" s="185">
        <f t="shared" si="199"/>
        <v>1.05</v>
      </c>
      <c r="M391" s="188">
        <f t="shared" si="200"/>
        <v>1</v>
      </c>
      <c r="N391" s="187">
        <f t="shared" si="201"/>
        <v>400</v>
      </c>
      <c r="O391" s="185">
        <f t="shared" si="202"/>
        <v>1.05</v>
      </c>
      <c r="P391" s="188">
        <f t="shared" si="203"/>
        <v>1</v>
      </c>
      <c r="Q391" s="189">
        <f t="shared" si="204"/>
        <v>333</v>
      </c>
      <c r="R391" s="185">
        <f t="shared" si="205"/>
        <v>1.05</v>
      </c>
      <c r="S391" s="188">
        <f t="shared" si="206"/>
        <v>1</v>
      </c>
      <c r="T391" s="187">
        <f t="shared" si="207"/>
        <v>333</v>
      </c>
      <c r="U391" s="185">
        <f t="shared" si="208"/>
        <v>1.05</v>
      </c>
      <c r="V391" s="188">
        <f t="shared" si="209"/>
        <v>1</v>
      </c>
      <c r="W391" s="189">
        <f t="shared" si="210"/>
        <v>250</v>
      </c>
      <c r="X391" s="185">
        <f t="shared" si="211"/>
        <v>1.05</v>
      </c>
      <c r="Y391" s="188">
        <f t="shared" si="212"/>
        <v>1</v>
      </c>
      <c r="Z391" s="187">
        <f t="shared" si="213"/>
        <v>250</v>
      </c>
    </row>
    <row r="392" spans="1:26" ht="14.25" hidden="1" customHeight="1">
      <c r="A392" s="84"/>
      <c r="B392" s="124">
        <f t="shared" si="214"/>
        <v>8</v>
      </c>
      <c r="C392" s="185">
        <f t="shared" si="190"/>
        <v>1.05</v>
      </c>
      <c r="D392" s="188">
        <f t="shared" si="191"/>
        <v>1</v>
      </c>
      <c r="E392" s="189">
        <f t="shared" si="192"/>
        <v>500</v>
      </c>
      <c r="F392" s="185">
        <f t="shared" si="193"/>
        <v>1.05</v>
      </c>
      <c r="G392" s="188">
        <f t="shared" si="194"/>
        <v>1</v>
      </c>
      <c r="H392" s="187">
        <f t="shared" si="195"/>
        <v>500</v>
      </c>
      <c r="I392" s="185">
        <f t="shared" si="196"/>
        <v>1.05</v>
      </c>
      <c r="J392" s="188">
        <f t="shared" si="197"/>
        <v>1</v>
      </c>
      <c r="K392" s="189">
        <f t="shared" si="198"/>
        <v>400</v>
      </c>
      <c r="L392" s="185">
        <f t="shared" si="199"/>
        <v>1.05</v>
      </c>
      <c r="M392" s="188">
        <f t="shared" si="200"/>
        <v>1</v>
      </c>
      <c r="N392" s="187">
        <f t="shared" si="201"/>
        <v>400</v>
      </c>
      <c r="O392" s="185">
        <f t="shared" si="202"/>
        <v>1.05</v>
      </c>
      <c r="P392" s="188">
        <f t="shared" si="203"/>
        <v>1</v>
      </c>
      <c r="Q392" s="189">
        <f t="shared" si="204"/>
        <v>333</v>
      </c>
      <c r="R392" s="185">
        <f t="shared" si="205"/>
        <v>1.05</v>
      </c>
      <c r="S392" s="188">
        <f t="shared" si="206"/>
        <v>1</v>
      </c>
      <c r="T392" s="187">
        <f t="shared" si="207"/>
        <v>333</v>
      </c>
      <c r="U392" s="185">
        <f t="shared" si="208"/>
        <v>1.05</v>
      </c>
      <c r="V392" s="188">
        <f t="shared" si="209"/>
        <v>1</v>
      </c>
      <c r="W392" s="189">
        <f t="shared" si="210"/>
        <v>250</v>
      </c>
      <c r="X392" s="185">
        <f t="shared" si="211"/>
        <v>1.05</v>
      </c>
      <c r="Y392" s="188">
        <f t="shared" si="212"/>
        <v>1</v>
      </c>
      <c r="Z392" s="187">
        <f t="shared" si="213"/>
        <v>250</v>
      </c>
    </row>
    <row r="393" spans="1:26" hidden="1">
      <c r="B393" s="124">
        <f t="shared" si="214"/>
        <v>8.5</v>
      </c>
      <c r="C393" s="185">
        <f t="shared" si="190"/>
        <v>1.05</v>
      </c>
      <c r="D393" s="188">
        <f t="shared" si="191"/>
        <v>1</v>
      </c>
      <c r="E393" s="189">
        <f t="shared" si="192"/>
        <v>500</v>
      </c>
      <c r="F393" s="185">
        <f t="shared" si="193"/>
        <v>1.0625</v>
      </c>
      <c r="G393" s="188">
        <f t="shared" si="194"/>
        <v>1.0119047619047619</v>
      </c>
      <c r="H393" s="187">
        <f t="shared" si="195"/>
        <v>494.11764705882354</v>
      </c>
      <c r="I393" s="185">
        <f t="shared" si="196"/>
        <v>1.05</v>
      </c>
      <c r="J393" s="188">
        <f t="shared" si="197"/>
        <v>1</v>
      </c>
      <c r="K393" s="189">
        <f t="shared" si="198"/>
        <v>400</v>
      </c>
      <c r="L393" s="185">
        <f t="shared" si="199"/>
        <v>1.05</v>
      </c>
      <c r="M393" s="188">
        <f t="shared" si="200"/>
        <v>1</v>
      </c>
      <c r="N393" s="187">
        <f t="shared" si="201"/>
        <v>400</v>
      </c>
      <c r="O393" s="185">
        <f t="shared" si="202"/>
        <v>1.05</v>
      </c>
      <c r="P393" s="188">
        <f t="shared" si="203"/>
        <v>1</v>
      </c>
      <c r="Q393" s="189">
        <f t="shared" si="204"/>
        <v>333</v>
      </c>
      <c r="R393" s="185">
        <f t="shared" si="205"/>
        <v>1.05</v>
      </c>
      <c r="S393" s="188">
        <f t="shared" si="206"/>
        <v>1</v>
      </c>
      <c r="T393" s="187">
        <f t="shared" si="207"/>
        <v>333</v>
      </c>
      <c r="U393" s="185">
        <f t="shared" si="208"/>
        <v>1.05</v>
      </c>
      <c r="V393" s="188">
        <f t="shared" si="209"/>
        <v>1</v>
      </c>
      <c r="W393" s="189">
        <f t="shared" si="210"/>
        <v>250</v>
      </c>
      <c r="X393" s="185">
        <f t="shared" si="211"/>
        <v>1.05</v>
      </c>
      <c r="Y393" s="188">
        <f t="shared" si="212"/>
        <v>1</v>
      </c>
      <c r="Z393" s="187">
        <f t="shared" si="213"/>
        <v>250</v>
      </c>
    </row>
    <row r="394" spans="1:26" hidden="1">
      <c r="B394" s="124">
        <f t="shared" si="214"/>
        <v>9</v>
      </c>
      <c r="C394" s="185">
        <f t="shared" si="190"/>
        <v>1.05</v>
      </c>
      <c r="D394" s="188">
        <f t="shared" si="191"/>
        <v>1</v>
      </c>
      <c r="E394" s="189">
        <f t="shared" si="192"/>
        <v>500</v>
      </c>
      <c r="F394" s="185">
        <f t="shared" si="193"/>
        <v>1.125</v>
      </c>
      <c r="G394" s="188">
        <f t="shared" si="194"/>
        <v>1.0714285714285714</v>
      </c>
      <c r="H394" s="187">
        <f t="shared" si="195"/>
        <v>466.66666666666669</v>
      </c>
      <c r="I394" s="185">
        <f t="shared" si="196"/>
        <v>1.05</v>
      </c>
      <c r="J394" s="188">
        <f t="shared" si="197"/>
        <v>1</v>
      </c>
      <c r="K394" s="189">
        <f t="shared" si="198"/>
        <v>400</v>
      </c>
      <c r="L394" s="185">
        <f t="shared" si="199"/>
        <v>1.05</v>
      </c>
      <c r="M394" s="188">
        <f t="shared" si="200"/>
        <v>1</v>
      </c>
      <c r="N394" s="187">
        <f t="shared" si="201"/>
        <v>400</v>
      </c>
      <c r="O394" s="185">
        <f t="shared" si="202"/>
        <v>1.05</v>
      </c>
      <c r="P394" s="188">
        <f t="shared" si="203"/>
        <v>1</v>
      </c>
      <c r="Q394" s="189">
        <f t="shared" si="204"/>
        <v>333</v>
      </c>
      <c r="R394" s="185">
        <f t="shared" si="205"/>
        <v>1.05</v>
      </c>
      <c r="S394" s="188">
        <f t="shared" si="206"/>
        <v>1</v>
      </c>
      <c r="T394" s="187">
        <f t="shared" si="207"/>
        <v>333</v>
      </c>
      <c r="U394" s="185">
        <f t="shared" si="208"/>
        <v>1.05</v>
      </c>
      <c r="V394" s="188">
        <f t="shared" si="209"/>
        <v>1</v>
      </c>
      <c r="W394" s="189">
        <f t="shared" si="210"/>
        <v>250</v>
      </c>
      <c r="X394" s="185">
        <f t="shared" si="211"/>
        <v>1.05</v>
      </c>
      <c r="Y394" s="188">
        <f t="shared" si="212"/>
        <v>1</v>
      </c>
      <c r="Z394" s="187">
        <f t="shared" si="213"/>
        <v>250</v>
      </c>
    </row>
    <row r="395" spans="1:26" hidden="1">
      <c r="B395" s="124">
        <f t="shared" si="214"/>
        <v>9.5</v>
      </c>
      <c r="C395" s="185">
        <f t="shared" si="190"/>
        <v>1.05</v>
      </c>
      <c r="D395" s="188">
        <f t="shared" si="191"/>
        <v>1</v>
      </c>
      <c r="E395" s="189">
        <f t="shared" si="192"/>
        <v>500</v>
      </c>
      <c r="F395" s="185">
        <f t="shared" si="193"/>
        <v>1.1875</v>
      </c>
      <c r="G395" s="188">
        <f t="shared" si="194"/>
        <v>1.1309523809523809</v>
      </c>
      <c r="H395" s="187">
        <f t="shared" si="195"/>
        <v>442.10526315789474</v>
      </c>
      <c r="I395" s="185">
        <f t="shared" si="196"/>
        <v>1.05</v>
      </c>
      <c r="J395" s="188">
        <f t="shared" si="197"/>
        <v>1</v>
      </c>
      <c r="K395" s="189">
        <f t="shared" si="198"/>
        <v>400</v>
      </c>
      <c r="L395" s="185">
        <f t="shared" si="199"/>
        <v>1.05</v>
      </c>
      <c r="M395" s="188">
        <f t="shared" si="200"/>
        <v>1</v>
      </c>
      <c r="N395" s="187">
        <f t="shared" si="201"/>
        <v>400</v>
      </c>
      <c r="O395" s="185">
        <f t="shared" si="202"/>
        <v>1.05</v>
      </c>
      <c r="P395" s="188">
        <f t="shared" si="203"/>
        <v>1</v>
      </c>
      <c r="Q395" s="189">
        <f t="shared" si="204"/>
        <v>333</v>
      </c>
      <c r="R395" s="185">
        <f t="shared" si="205"/>
        <v>1.05</v>
      </c>
      <c r="S395" s="188">
        <f t="shared" si="206"/>
        <v>1</v>
      </c>
      <c r="T395" s="187">
        <f t="shared" si="207"/>
        <v>333</v>
      </c>
      <c r="U395" s="185">
        <f t="shared" si="208"/>
        <v>1.05</v>
      </c>
      <c r="V395" s="188">
        <f t="shared" si="209"/>
        <v>1</v>
      </c>
      <c r="W395" s="189">
        <f t="shared" si="210"/>
        <v>250</v>
      </c>
      <c r="X395" s="185">
        <f t="shared" si="211"/>
        <v>1.05</v>
      </c>
      <c r="Y395" s="188">
        <f t="shared" si="212"/>
        <v>1</v>
      </c>
      <c r="Z395" s="187">
        <f t="shared" si="213"/>
        <v>250</v>
      </c>
    </row>
    <row r="396" spans="1:26" hidden="1">
      <c r="B396" s="124">
        <f t="shared" si="214"/>
        <v>10</v>
      </c>
      <c r="C396" s="185">
        <f t="shared" si="190"/>
        <v>1.05</v>
      </c>
      <c r="D396" s="188">
        <f t="shared" si="191"/>
        <v>1</v>
      </c>
      <c r="E396" s="189">
        <f t="shared" si="192"/>
        <v>500</v>
      </c>
      <c r="F396" s="185">
        <f t="shared" si="193"/>
        <v>1.25</v>
      </c>
      <c r="G396" s="188">
        <f t="shared" si="194"/>
        <v>1.1904761904761905</v>
      </c>
      <c r="H396" s="187">
        <f t="shared" si="195"/>
        <v>420</v>
      </c>
      <c r="I396" s="185">
        <f t="shared" si="196"/>
        <v>1.05</v>
      </c>
      <c r="J396" s="188">
        <f t="shared" si="197"/>
        <v>1</v>
      </c>
      <c r="K396" s="189">
        <f t="shared" si="198"/>
        <v>400</v>
      </c>
      <c r="L396" s="185">
        <f t="shared" si="199"/>
        <v>1.05</v>
      </c>
      <c r="M396" s="188">
        <f t="shared" si="200"/>
        <v>1</v>
      </c>
      <c r="N396" s="187">
        <f t="shared" si="201"/>
        <v>400</v>
      </c>
      <c r="O396" s="185">
        <f t="shared" si="202"/>
        <v>1.05</v>
      </c>
      <c r="P396" s="188">
        <f t="shared" si="203"/>
        <v>1</v>
      </c>
      <c r="Q396" s="189">
        <f t="shared" si="204"/>
        <v>333</v>
      </c>
      <c r="R396" s="185">
        <f t="shared" si="205"/>
        <v>1.05</v>
      </c>
      <c r="S396" s="188">
        <f t="shared" si="206"/>
        <v>1</v>
      </c>
      <c r="T396" s="187">
        <f t="shared" si="207"/>
        <v>333</v>
      </c>
      <c r="U396" s="185">
        <f t="shared" si="208"/>
        <v>1.05</v>
      </c>
      <c r="V396" s="188">
        <f t="shared" si="209"/>
        <v>1</v>
      </c>
      <c r="W396" s="189">
        <f t="shared" si="210"/>
        <v>250</v>
      </c>
      <c r="X396" s="185">
        <f t="shared" si="211"/>
        <v>1.05</v>
      </c>
      <c r="Y396" s="188">
        <f t="shared" si="212"/>
        <v>1</v>
      </c>
      <c r="Z396" s="187">
        <f t="shared" si="213"/>
        <v>250</v>
      </c>
    </row>
    <row r="397" spans="1:26" hidden="1">
      <c r="B397" s="124">
        <f t="shared" si="214"/>
        <v>10.5</v>
      </c>
      <c r="C397" s="185">
        <f t="shared" si="190"/>
        <v>1.05</v>
      </c>
      <c r="D397" s="188">
        <f t="shared" si="191"/>
        <v>1</v>
      </c>
      <c r="E397" s="189">
        <f t="shared" si="192"/>
        <v>500</v>
      </c>
      <c r="F397" s="185">
        <f t="shared" si="193"/>
        <v>1.3125</v>
      </c>
      <c r="G397" s="188">
        <f t="shared" si="194"/>
        <v>1.25</v>
      </c>
      <c r="H397" s="187">
        <f t="shared" si="195"/>
        <v>400</v>
      </c>
      <c r="I397" s="185">
        <f t="shared" si="196"/>
        <v>1.05</v>
      </c>
      <c r="J397" s="188">
        <f t="shared" si="197"/>
        <v>1</v>
      </c>
      <c r="K397" s="189">
        <f t="shared" si="198"/>
        <v>400</v>
      </c>
      <c r="L397" s="185">
        <f t="shared" si="199"/>
        <v>1.05</v>
      </c>
      <c r="M397" s="188">
        <f t="shared" si="200"/>
        <v>1</v>
      </c>
      <c r="N397" s="187">
        <f t="shared" si="201"/>
        <v>400</v>
      </c>
      <c r="O397" s="185">
        <f t="shared" si="202"/>
        <v>1.05</v>
      </c>
      <c r="P397" s="188">
        <f t="shared" si="203"/>
        <v>1</v>
      </c>
      <c r="Q397" s="189">
        <f t="shared" si="204"/>
        <v>333</v>
      </c>
      <c r="R397" s="185">
        <f t="shared" si="205"/>
        <v>1.05</v>
      </c>
      <c r="S397" s="188">
        <f t="shared" si="206"/>
        <v>1</v>
      </c>
      <c r="T397" s="187">
        <f t="shared" si="207"/>
        <v>333</v>
      </c>
      <c r="U397" s="185">
        <f t="shared" si="208"/>
        <v>1.05</v>
      </c>
      <c r="V397" s="188">
        <f t="shared" si="209"/>
        <v>1</v>
      </c>
      <c r="W397" s="189">
        <f t="shared" si="210"/>
        <v>250</v>
      </c>
      <c r="X397" s="185">
        <f t="shared" si="211"/>
        <v>1.05</v>
      </c>
      <c r="Y397" s="188">
        <f t="shared" si="212"/>
        <v>1</v>
      </c>
      <c r="Z397" s="187">
        <f t="shared" si="213"/>
        <v>250</v>
      </c>
    </row>
    <row r="398" spans="1:26" hidden="1">
      <c r="B398" s="124">
        <f t="shared" si="214"/>
        <v>11</v>
      </c>
      <c r="C398" s="185">
        <f t="shared" si="190"/>
        <v>1.05</v>
      </c>
      <c r="D398" s="188">
        <f t="shared" si="191"/>
        <v>1</v>
      </c>
      <c r="E398" s="189">
        <f t="shared" si="192"/>
        <v>500</v>
      </c>
      <c r="F398" s="185">
        <f t="shared" si="193"/>
        <v>1.375</v>
      </c>
      <c r="G398" s="188">
        <f t="shared" si="194"/>
        <v>1.3095238095238095</v>
      </c>
      <c r="H398" s="187">
        <f t="shared" si="195"/>
        <v>381.81818181818181</v>
      </c>
      <c r="I398" s="185">
        <f t="shared" si="196"/>
        <v>1.05</v>
      </c>
      <c r="J398" s="188">
        <f t="shared" si="197"/>
        <v>1</v>
      </c>
      <c r="K398" s="189">
        <f t="shared" si="198"/>
        <v>400</v>
      </c>
      <c r="L398" s="185">
        <f t="shared" si="199"/>
        <v>1.0999999999999999</v>
      </c>
      <c r="M398" s="188">
        <f t="shared" si="200"/>
        <v>1.0476190476190474</v>
      </c>
      <c r="N398" s="187">
        <f t="shared" si="201"/>
        <v>381.81818181818187</v>
      </c>
      <c r="O398" s="185">
        <f t="shared" si="202"/>
        <v>1.05</v>
      </c>
      <c r="P398" s="188">
        <f t="shared" si="203"/>
        <v>1</v>
      </c>
      <c r="Q398" s="189">
        <f t="shared" si="204"/>
        <v>333</v>
      </c>
      <c r="R398" s="185">
        <f t="shared" si="205"/>
        <v>1.05</v>
      </c>
      <c r="S398" s="188">
        <f t="shared" si="206"/>
        <v>1</v>
      </c>
      <c r="T398" s="187">
        <f t="shared" si="207"/>
        <v>333</v>
      </c>
      <c r="U398" s="185">
        <f t="shared" si="208"/>
        <v>1.05</v>
      </c>
      <c r="V398" s="188">
        <f t="shared" si="209"/>
        <v>1</v>
      </c>
      <c r="W398" s="189">
        <f t="shared" si="210"/>
        <v>250</v>
      </c>
      <c r="X398" s="185">
        <f t="shared" si="211"/>
        <v>1.05</v>
      </c>
      <c r="Y398" s="188">
        <f t="shared" si="212"/>
        <v>1</v>
      </c>
      <c r="Z398" s="187">
        <f t="shared" si="213"/>
        <v>250</v>
      </c>
    </row>
    <row r="399" spans="1:26" hidden="1">
      <c r="B399" s="124">
        <f t="shared" si="214"/>
        <v>11.5</v>
      </c>
      <c r="C399" s="185">
        <f t="shared" si="190"/>
        <v>1.05</v>
      </c>
      <c r="D399" s="188">
        <f t="shared" si="191"/>
        <v>1</v>
      </c>
      <c r="E399" s="189">
        <f t="shared" si="192"/>
        <v>500</v>
      </c>
      <c r="F399" s="185">
        <f t="shared" si="193"/>
        <v>1.4375</v>
      </c>
      <c r="G399" s="188">
        <f t="shared" si="194"/>
        <v>1.3690476190476191</v>
      </c>
      <c r="H399" s="187">
        <f t="shared" si="195"/>
        <v>365.21739130434781</v>
      </c>
      <c r="I399" s="185">
        <f t="shared" si="196"/>
        <v>1.05</v>
      </c>
      <c r="J399" s="188">
        <f t="shared" si="197"/>
        <v>1</v>
      </c>
      <c r="K399" s="189">
        <f t="shared" si="198"/>
        <v>400</v>
      </c>
      <c r="L399" s="185">
        <f t="shared" si="199"/>
        <v>1.1499999999999999</v>
      </c>
      <c r="M399" s="188">
        <f t="shared" si="200"/>
        <v>1.0952380952380951</v>
      </c>
      <c r="N399" s="187">
        <f t="shared" si="201"/>
        <v>365.21739130434787</v>
      </c>
      <c r="O399" s="185">
        <f t="shared" si="202"/>
        <v>1.05</v>
      </c>
      <c r="P399" s="188">
        <f t="shared" si="203"/>
        <v>1</v>
      </c>
      <c r="Q399" s="189">
        <f t="shared" si="204"/>
        <v>333</v>
      </c>
      <c r="R399" s="185">
        <f t="shared" si="205"/>
        <v>1.05</v>
      </c>
      <c r="S399" s="188">
        <f t="shared" si="206"/>
        <v>1</v>
      </c>
      <c r="T399" s="187">
        <f t="shared" si="207"/>
        <v>333</v>
      </c>
      <c r="U399" s="185">
        <f t="shared" si="208"/>
        <v>1.05</v>
      </c>
      <c r="V399" s="188">
        <f t="shared" si="209"/>
        <v>1</v>
      </c>
      <c r="W399" s="189">
        <f t="shared" si="210"/>
        <v>250</v>
      </c>
      <c r="X399" s="185">
        <f t="shared" si="211"/>
        <v>1.05</v>
      </c>
      <c r="Y399" s="188">
        <f t="shared" si="212"/>
        <v>1</v>
      </c>
      <c r="Z399" s="187">
        <f t="shared" si="213"/>
        <v>250</v>
      </c>
    </row>
    <row r="400" spans="1:26" hidden="1">
      <c r="B400" s="124">
        <f t="shared" si="214"/>
        <v>12</v>
      </c>
      <c r="C400" s="185">
        <f t="shared" si="190"/>
        <v>1.05</v>
      </c>
      <c r="D400" s="188">
        <f t="shared" si="191"/>
        <v>1</v>
      </c>
      <c r="E400" s="189">
        <f t="shared" si="192"/>
        <v>500</v>
      </c>
      <c r="F400" s="185">
        <f t="shared" si="193"/>
        <v>1.5</v>
      </c>
      <c r="G400" s="188">
        <f t="shared" si="194"/>
        <v>1.4285714285714286</v>
      </c>
      <c r="H400" s="187">
        <f t="shared" si="195"/>
        <v>350</v>
      </c>
      <c r="I400" s="185">
        <f t="shared" si="196"/>
        <v>1.05</v>
      </c>
      <c r="J400" s="188">
        <f t="shared" si="197"/>
        <v>1</v>
      </c>
      <c r="K400" s="189">
        <f t="shared" si="198"/>
        <v>400</v>
      </c>
      <c r="L400" s="185">
        <f t="shared" si="199"/>
        <v>1.2</v>
      </c>
      <c r="M400" s="188">
        <f t="shared" si="200"/>
        <v>1.1428571428571428</v>
      </c>
      <c r="N400" s="187">
        <f t="shared" si="201"/>
        <v>350</v>
      </c>
      <c r="O400" s="185">
        <f t="shared" si="202"/>
        <v>1.05</v>
      </c>
      <c r="P400" s="188">
        <f t="shared" si="203"/>
        <v>1</v>
      </c>
      <c r="Q400" s="189">
        <f t="shared" si="204"/>
        <v>333</v>
      </c>
      <c r="R400" s="185">
        <f t="shared" si="205"/>
        <v>1.05</v>
      </c>
      <c r="S400" s="188">
        <f t="shared" si="206"/>
        <v>1</v>
      </c>
      <c r="T400" s="187">
        <f t="shared" si="207"/>
        <v>333</v>
      </c>
      <c r="U400" s="185">
        <f t="shared" si="208"/>
        <v>1.05</v>
      </c>
      <c r="V400" s="188">
        <f t="shared" si="209"/>
        <v>1</v>
      </c>
      <c r="W400" s="189">
        <f t="shared" si="210"/>
        <v>250</v>
      </c>
      <c r="X400" s="185">
        <f t="shared" si="211"/>
        <v>1.05</v>
      </c>
      <c r="Y400" s="188">
        <f t="shared" si="212"/>
        <v>1</v>
      </c>
      <c r="Z400" s="187">
        <f t="shared" si="213"/>
        <v>250</v>
      </c>
    </row>
    <row r="401" spans="2:26" hidden="1">
      <c r="B401" s="124">
        <f t="shared" si="214"/>
        <v>12.5</v>
      </c>
      <c r="C401" s="185">
        <f t="shared" si="190"/>
        <v>1.05</v>
      </c>
      <c r="D401" s="188">
        <f t="shared" si="191"/>
        <v>1</v>
      </c>
      <c r="E401" s="189">
        <f t="shared" si="192"/>
        <v>500</v>
      </c>
      <c r="F401" s="185">
        <f t="shared" si="193"/>
        <v>1.5625</v>
      </c>
      <c r="G401" s="188">
        <f t="shared" si="194"/>
        <v>1.4880952380952381</v>
      </c>
      <c r="H401" s="187">
        <f t="shared" si="195"/>
        <v>336</v>
      </c>
      <c r="I401" s="185">
        <f t="shared" si="196"/>
        <v>1.05</v>
      </c>
      <c r="J401" s="188">
        <f t="shared" si="197"/>
        <v>1</v>
      </c>
      <c r="K401" s="189">
        <f t="shared" si="198"/>
        <v>400</v>
      </c>
      <c r="L401" s="185">
        <f t="shared" si="199"/>
        <v>1.25</v>
      </c>
      <c r="M401" s="188">
        <f t="shared" si="200"/>
        <v>1.1904761904761905</v>
      </c>
      <c r="N401" s="187">
        <f t="shared" si="201"/>
        <v>336</v>
      </c>
      <c r="O401" s="185">
        <f t="shared" si="202"/>
        <v>1.05</v>
      </c>
      <c r="P401" s="188">
        <f t="shared" si="203"/>
        <v>1</v>
      </c>
      <c r="Q401" s="189">
        <f t="shared" si="204"/>
        <v>333</v>
      </c>
      <c r="R401" s="185">
        <f t="shared" si="205"/>
        <v>1.05</v>
      </c>
      <c r="S401" s="188">
        <f t="shared" si="206"/>
        <v>1</v>
      </c>
      <c r="T401" s="187">
        <f t="shared" si="207"/>
        <v>333</v>
      </c>
      <c r="U401" s="185">
        <f t="shared" si="208"/>
        <v>1.05</v>
      </c>
      <c r="V401" s="188">
        <f t="shared" si="209"/>
        <v>1</v>
      </c>
      <c r="W401" s="189">
        <f t="shared" si="210"/>
        <v>250</v>
      </c>
      <c r="X401" s="185">
        <f t="shared" si="211"/>
        <v>1.05</v>
      </c>
      <c r="Y401" s="188">
        <f t="shared" si="212"/>
        <v>1</v>
      </c>
      <c r="Z401" s="187">
        <f t="shared" si="213"/>
        <v>250</v>
      </c>
    </row>
    <row r="402" spans="2:26" hidden="1">
      <c r="B402" s="124">
        <f t="shared" si="214"/>
        <v>13</v>
      </c>
      <c r="C402" s="185">
        <f t="shared" si="190"/>
        <v>1.05</v>
      </c>
      <c r="D402" s="188">
        <f t="shared" si="191"/>
        <v>1</v>
      </c>
      <c r="E402" s="189">
        <f t="shared" si="192"/>
        <v>500</v>
      </c>
      <c r="F402" s="185">
        <f t="shared" si="193"/>
        <v>1.625</v>
      </c>
      <c r="G402" s="188">
        <f t="shared" si="194"/>
        <v>1.5476190476190474</v>
      </c>
      <c r="H402" s="187">
        <f t="shared" si="195"/>
        <v>323.07692307692309</v>
      </c>
      <c r="I402" s="185">
        <f t="shared" si="196"/>
        <v>1.05</v>
      </c>
      <c r="J402" s="188">
        <f t="shared" si="197"/>
        <v>1</v>
      </c>
      <c r="K402" s="189">
        <f t="shared" si="198"/>
        <v>400</v>
      </c>
      <c r="L402" s="185">
        <f t="shared" si="199"/>
        <v>1.2999999999999998</v>
      </c>
      <c r="M402" s="188">
        <f t="shared" si="200"/>
        <v>1.2380952380952379</v>
      </c>
      <c r="N402" s="187">
        <f t="shared" si="201"/>
        <v>323.07692307692315</v>
      </c>
      <c r="O402" s="185">
        <f t="shared" si="202"/>
        <v>1.05</v>
      </c>
      <c r="P402" s="188">
        <f t="shared" si="203"/>
        <v>1</v>
      </c>
      <c r="Q402" s="189">
        <f t="shared" si="204"/>
        <v>333</v>
      </c>
      <c r="R402" s="185">
        <f t="shared" si="205"/>
        <v>1.0822499999999999</v>
      </c>
      <c r="S402" s="188">
        <f t="shared" si="206"/>
        <v>1.0307142857142857</v>
      </c>
      <c r="T402" s="187">
        <f t="shared" si="207"/>
        <v>323.07692307692309</v>
      </c>
      <c r="U402" s="185">
        <f t="shared" si="208"/>
        <v>1.05</v>
      </c>
      <c r="V402" s="188">
        <f t="shared" si="209"/>
        <v>1</v>
      </c>
      <c r="W402" s="189">
        <f t="shared" si="210"/>
        <v>250</v>
      </c>
      <c r="X402" s="185">
        <f t="shared" si="211"/>
        <v>1.05</v>
      </c>
      <c r="Y402" s="188">
        <f t="shared" si="212"/>
        <v>1</v>
      </c>
      <c r="Z402" s="187">
        <f t="shared" si="213"/>
        <v>250</v>
      </c>
    </row>
    <row r="403" spans="2:26" hidden="1">
      <c r="B403" s="124">
        <f t="shared" si="214"/>
        <v>13.5</v>
      </c>
      <c r="C403" s="185">
        <f t="shared" si="190"/>
        <v>1.08</v>
      </c>
      <c r="D403" s="188">
        <f t="shared" si="191"/>
        <v>1.0285714285714287</v>
      </c>
      <c r="E403" s="189">
        <f t="shared" si="192"/>
        <v>486.11111111111103</v>
      </c>
      <c r="F403" s="185">
        <f t="shared" si="193"/>
        <v>1.6875</v>
      </c>
      <c r="G403" s="188">
        <f t="shared" si="194"/>
        <v>1.607142857142857</v>
      </c>
      <c r="H403" s="187">
        <f t="shared" si="195"/>
        <v>311.11111111111114</v>
      </c>
      <c r="I403" s="185">
        <f t="shared" si="196"/>
        <v>1.05</v>
      </c>
      <c r="J403" s="188">
        <f t="shared" si="197"/>
        <v>1</v>
      </c>
      <c r="K403" s="189">
        <f t="shared" si="198"/>
        <v>400</v>
      </c>
      <c r="L403" s="185">
        <f t="shared" si="199"/>
        <v>1.3499999999999999</v>
      </c>
      <c r="M403" s="188">
        <f t="shared" si="200"/>
        <v>1.2857142857142856</v>
      </c>
      <c r="N403" s="187">
        <f t="shared" si="201"/>
        <v>311.11111111111114</v>
      </c>
      <c r="O403" s="185">
        <f t="shared" si="202"/>
        <v>1.05</v>
      </c>
      <c r="P403" s="188">
        <f t="shared" si="203"/>
        <v>1</v>
      </c>
      <c r="Q403" s="189">
        <f t="shared" si="204"/>
        <v>333</v>
      </c>
      <c r="R403" s="185">
        <f t="shared" si="205"/>
        <v>1.123875</v>
      </c>
      <c r="S403" s="188">
        <f t="shared" si="206"/>
        <v>1.0703571428571428</v>
      </c>
      <c r="T403" s="187">
        <f t="shared" si="207"/>
        <v>311.11111111111114</v>
      </c>
      <c r="U403" s="185">
        <f t="shared" si="208"/>
        <v>1.05</v>
      </c>
      <c r="V403" s="188">
        <f t="shared" si="209"/>
        <v>1</v>
      </c>
      <c r="W403" s="189">
        <f t="shared" si="210"/>
        <v>250</v>
      </c>
      <c r="X403" s="185">
        <f t="shared" si="211"/>
        <v>1.05</v>
      </c>
      <c r="Y403" s="188">
        <f t="shared" si="212"/>
        <v>1</v>
      </c>
      <c r="Z403" s="187">
        <f t="shared" si="213"/>
        <v>250</v>
      </c>
    </row>
    <row r="404" spans="2:26" hidden="1">
      <c r="B404" s="124">
        <f t="shared" si="214"/>
        <v>14</v>
      </c>
      <c r="C404" s="185">
        <f t="shared" si="190"/>
        <v>1.1200000000000001</v>
      </c>
      <c r="D404" s="188">
        <f t="shared" si="191"/>
        <v>1.0666666666666667</v>
      </c>
      <c r="E404" s="189">
        <f t="shared" si="192"/>
        <v>468.75</v>
      </c>
      <c r="F404" s="185">
        <f t="shared" si="193"/>
        <v>1.75</v>
      </c>
      <c r="G404" s="188">
        <f t="shared" si="194"/>
        <v>1.6666666666666665</v>
      </c>
      <c r="H404" s="187">
        <f t="shared" si="195"/>
        <v>300</v>
      </c>
      <c r="I404" s="185">
        <f t="shared" si="196"/>
        <v>1.05</v>
      </c>
      <c r="J404" s="188">
        <f t="shared" si="197"/>
        <v>1</v>
      </c>
      <c r="K404" s="189">
        <f t="shared" si="198"/>
        <v>400</v>
      </c>
      <c r="L404" s="185">
        <f t="shared" si="199"/>
        <v>1.4</v>
      </c>
      <c r="M404" s="188">
        <f t="shared" si="200"/>
        <v>1.3333333333333333</v>
      </c>
      <c r="N404" s="187">
        <f t="shared" si="201"/>
        <v>300</v>
      </c>
      <c r="O404" s="185">
        <f t="shared" si="202"/>
        <v>1.05</v>
      </c>
      <c r="P404" s="188">
        <f t="shared" si="203"/>
        <v>1</v>
      </c>
      <c r="Q404" s="189">
        <f t="shared" si="204"/>
        <v>333</v>
      </c>
      <c r="R404" s="185">
        <f t="shared" si="205"/>
        <v>1.1654999999999998</v>
      </c>
      <c r="S404" s="188">
        <f t="shared" si="206"/>
        <v>1.1099999999999997</v>
      </c>
      <c r="T404" s="187">
        <f t="shared" si="207"/>
        <v>300.00000000000011</v>
      </c>
      <c r="U404" s="185">
        <f t="shared" si="208"/>
        <v>1.05</v>
      </c>
      <c r="V404" s="188">
        <f t="shared" si="209"/>
        <v>1</v>
      </c>
      <c r="W404" s="189">
        <f t="shared" si="210"/>
        <v>250</v>
      </c>
      <c r="X404" s="185">
        <f t="shared" si="211"/>
        <v>1.05</v>
      </c>
      <c r="Y404" s="188">
        <f t="shared" si="212"/>
        <v>1</v>
      </c>
      <c r="Z404" s="187">
        <f t="shared" si="213"/>
        <v>250</v>
      </c>
    </row>
    <row r="405" spans="2:26" hidden="1">
      <c r="B405" s="124">
        <f t="shared" si="214"/>
        <v>14.5</v>
      </c>
      <c r="C405" s="185">
        <f t="shared" si="190"/>
        <v>1.1599999999999999</v>
      </c>
      <c r="D405" s="188">
        <f t="shared" si="191"/>
        <v>1.1047619047619046</v>
      </c>
      <c r="E405" s="189">
        <f t="shared" si="192"/>
        <v>452.5862068965518</v>
      </c>
      <c r="F405" s="185">
        <f t="shared" si="193"/>
        <v>1.8125</v>
      </c>
      <c r="G405" s="188">
        <f t="shared" si="194"/>
        <v>1.7261904761904761</v>
      </c>
      <c r="H405" s="187">
        <f t="shared" si="195"/>
        <v>289.65517241379314</v>
      </c>
      <c r="I405" s="185">
        <f t="shared" si="196"/>
        <v>1.05</v>
      </c>
      <c r="J405" s="188">
        <f t="shared" si="197"/>
        <v>1</v>
      </c>
      <c r="K405" s="189">
        <f t="shared" si="198"/>
        <v>400</v>
      </c>
      <c r="L405" s="185">
        <f t="shared" si="199"/>
        <v>1.45</v>
      </c>
      <c r="M405" s="188">
        <f t="shared" si="200"/>
        <v>1.3809523809523809</v>
      </c>
      <c r="N405" s="187">
        <f t="shared" si="201"/>
        <v>289.65517241379308</v>
      </c>
      <c r="O405" s="185">
        <f t="shared" si="202"/>
        <v>1.05</v>
      </c>
      <c r="P405" s="188">
        <f t="shared" si="203"/>
        <v>1</v>
      </c>
      <c r="Q405" s="189">
        <f t="shared" si="204"/>
        <v>333</v>
      </c>
      <c r="R405" s="185">
        <f t="shared" si="205"/>
        <v>1.2071249999999998</v>
      </c>
      <c r="S405" s="188">
        <f t="shared" si="206"/>
        <v>1.149642857142857</v>
      </c>
      <c r="T405" s="187">
        <f t="shared" si="207"/>
        <v>289.65517241379314</v>
      </c>
      <c r="U405" s="185">
        <f t="shared" si="208"/>
        <v>1.05</v>
      </c>
      <c r="V405" s="188">
        <f t="shared" si="209"/>
        <v>1</v>
      </c>
      <c r="W405" s="189">
        <f t="shared" si="210"/>
        <v>250</v>
      </c>
      <c r="X405" s="185">
        <f t="shared" si="211"/>
        <v>1.05</v>
      </c>
      <c r="Y405" s="188">
        <f t="shared" si="212"/>
        <v>1</v>
      </c>
      <c r="Z405" s="187">
        <f t="shared" si="213"/>
        <v>250</v>
      </c>
    </row>
    <row r="406" spans="2:26" hidden="1">
      <c r="B406" s="124">
        <f t="shared" si="214"/>
        <v>15</v>
      </c>
      <c r="C406" s="185">
        <f t="shared" si="190"/>
        <v>1.2</v>
      </c>
      <c r="D406" s="188">
        <f t="shared" si="191"/>
        <v>1.1428571428571428</v>
      </c>
      <c r="E406" s="189">
        <f t="shared" si="192"/>
        <v>437.5</v>
      </c>
      <c r="F406" s="185">
        <f t="shared" si="193"/>
        <v>1.875</v>
      </c>
      <c r="G406" s="188">
        <f t="shared" si="194"/>
        <v>1.7857142857142856</v>
      </c>
      <c r="H406" s="187">
        <f t="shared" si="195"/>
        <v>280</v>
      </c>
      <c r="I406" s="185">
        <f t="shared" si="196"/>
        <v>1.05</v>
      </c>
      <c r="J406" s="188">
        <f t="shared" si="197"/>
        <v>1</v>
      </c>
      <c r="K406" s="189">
        <f t="shared" si="198"/>
        <v>400</v>
      </c>
      <c r="L406" s="185">
        <f t="shared" si="199"/>
        <v>1.4999999999999998</v>
      </c>
      <c r="M406" s="188">
        <f t="shared" si="200"/>
        <v>1.4285714285714284</v>
      </c>
      <c r="N406" s="187">
        <f t="shared" si="201"/>
        <v>280.00000000000006</v>
      </c>
      <c r="O406" s="185">
        <f t="shared" si="202"/>
        <v>1.05</v>
      </c>
      <c r="P406" s="188">
        <f t="shared" si="203"/>
        <v>1</v>
      </c>
      <c r="Q406" s="189">
        <f t="shared" si="204"/>
        <v>333</v>
      </c>
      <c r="R406" s="185">
        <f t="shared" si="205"/>
        <v>1.2487499999999998</v>
      </c>
      <c r="S406" s="188">
        <f t="shared" si="206"/>
        <v>1.1892857142857141</v>
      </c>
      <c r="T406" s="187">
        <f t="shared" si="207"/>
        <v>280.00000000000006</v>
      </c>
      <c r="U406" s="185">
        <f t="shared" si="208"/>
        <v>1.05</v>
      </c>
      <c r="V406" s="188">
        <f t="shared" si="209"/>
        <v>1</v>
      </c>
      <c r="W406" s="189">
        <f t="shared" si="210"/>
        <v>250</v>
      </c>
      <c r="X406" s="185">
        <f t="shared" si="211"/>
        <v>1.05</v>
      </c>
      <c r="Y406" s="188">
        <f t="shared" si="212"/>
        <v>1</v>
      </c>
      <c r="Z406" s="187">
        <f t="shared" si="213"/>
        <v>250</v>
      </c>
    </row>
    <row r="407" spans="2:26" hidden="1">
      <c r="B407" s="124">
        <f t="shared" si="214"/>
        <v>15.5</v>
      </c>
      <c r="C407" s="185">
        <f t="shared" si="190"/>
        <v>1.24</v>
      </c>
      <c r="D407" s="188">
        <f t="shared" si="191"/>
        <v>1.180952380952381</v>
      </c>
      <c r="E407" s="189">
        <f t="shared" si="192"/>
        <v>423.38709677419354</v>
      </c>
      <c r="F407" s="185">
        <f t="shared" si="193"/>
        <v>1.9375</v>
      </c>
      <c r="G407" s="188">
        <f t="shared" si="194"/>
        <v>1.8452380952380951</v>
      </c>
      <c r="H407" s="187">
        <f t="shared" si="195"/>
        <v>270.9677419354839</v>
      </c>
      <c r="I407" s="185">
        <f t="shared" si="196"/>
        <v>1.05</v>
      </c>
      <c r="J407" s="188">
        <f t="shared" si="197"/>
        <v>1</v>
      </c>
      <c r="K407" s="189">
        <f t="shared" si="198"/>
        <v>400</v>
      </c>
      <c r="L407" s="185">
        <f t="shared" si="199"/>
        <v>1.5499999999999998</v>
      </c>
      <c r="M407" s="188">
        <f t="shared" si="200"/>
        <v>1.4761904761904761</v>
      </c>
      <c r="N407" s="187">
        <f t="shared" si="201"/>
        <v>270.9677419354839</v>
      </c>
      <c r="O407" s="185">
        <f t="shared" si="202"/>
        <v>1.05</v>
      </c>
      <c r="P407" s="188">
        <f t="shared" si="203"/>
        <v>1</v>
      </c>
      <c r="Q407" s="189">
        <f t="shared" si="204"/>
        <v>333</v>
      </c>
      <c r="R407" s="185">
        <f t="shared" si="205"/>
        <v>1.2903749999999998</v>
      </c>
      <c r="S407" s="188">
        <f t="shared" si="206"/>
        <v>1.2289285714285711</v>
      </c>
      <c r="T407" s="187">
        <f t="shared" si="207"/>
        <v>270.96774193548396</v>
      </c>
      <c r="U407" s="185">
        <f t="shared" si="208"/>
        <v>1.05</v>
      </c>
      <c r="V407" s="188">
        <f t="shared" si="209"/>
        <v>1</v>
      </c>
      <c r="W407" s="189">
        <f t="shared" si="210"/>
        <v>250</v>
      </c>
      <c r="X407" s="185">
        <f t="shared" si="211"/>
        <v>1.05</v>
      </c>
      <c r="Y407" s="188">
        <f t="shared" si="212"/>
        <v>1</v>
      </c>
      <c r="Z407" s="187">
        <f t="shared" si="213"/>
        <v>250</v>
      </c>
    </row>
    <row r="408" spans="2:26" hidden="1">
      <c r="B408" s="190">
        <f t="shared" si="214"/>
        <v>16</v>
      </c>
      <c r="C408" s="185">
        <f t="shared" si="190"/>
        <v>1.28</v>
      </c>
      <c r="D408" s="188">
        <f t="shared" si="191"/>
        <v>1.2190476190476189</v>
      </c>
      <c r="E408" s="189">
        <f t="shared" si="192"/>
        <v>410.15625000000006</v>
      </c>
      <c r="F408" s="185">
        <f t="shared" si="193"/>
        <v>2</v>
      </c>
      <c r="G408" s="188">
        <f t="shared" si="194"/>
        <v>1.9047619047619047</v>
      </c>
      <c r="H408" s="187">
        <f t="shared" si="195"/>
        <v>262.5</v>
      </c>
      <c r="I408" s="185">
        <f t="shared" si="196"/>
        <v>1.05</v>
      </c>
      <c r="J408" s="188">
        <f t="shared" si="197"/>
        <v>1</v>
      </c>
      <c r="K408" s="189">
        <f t="shared" si="198"/>
        <v>400</v>
      </c>
      <c r="L408" s="185">
        <f t="shared" si="199"/>
        <v>1.5999999999999999</v>
      </c>
      <c r="M408" s="188">
        <f t="shared" si="200"/>
        <v>1.5238095238095237</v>
      </c>
      <c r="N408" s="187">
        <f t="shared" si="201"/>
        <v>262.5</v>
      </c>
      <c r="O408" s="185">
        <f t="shared" si="202"/>
        <v>1.05</v>
      </c>
      <c r="P408" s="188">
        <f t="shared" si="203"/>
        <v>1</v>
      </c>
      <c r="Q408" s="189">
        <f t="shared" si="204"/>
        <v>333</v>
      </c>
      <c r="R408" s="185">
        <f t="shared" si="205"/>
        <v>1.3319999999999999</v>
      </c>
      <c r="S408" s="188">
        <f t="shared" si="206"/>
        <v>1.2685714285714285</v>
      </c>
      <c r="T408" s="187">
        <f t="shared" si="207"/>
        <v>262.5</v>
      </c>
      <c r="U408" s="185">
        <f t="shared" si="208"/>
        <v>1.05</v>
      </c>
      <c r="V408" s="188">
        <f t="shared" si="209"/>
        <v>1</v>
      </c>
      <c r="W408" s="189">
        <f t="shared" si="210"/>
        <v>250</v>
      </c>
      <c r="X408" s="185">
        <f t="shared" si="211"/>
        <v>1.05</v>
      </c>
      <c r="Y408" s="188">
        <f t="shared" si="212"/>
        <v>1</v>
      </c>
      <c r="Z408" s="187">
        <f t="shared" si="213"/>
        <v>250</v>
      </c>
    </row>
    <row r="409" spans="2:26" hidden="1">
      <c r="B409" s="124">
        <f t="shared" si="214"/>
        <v>16.5</v>
      </c>
      <c r="C409" s="185">
        <f t="shared" si="190"/>
        <v>1.32</v>
      </c>
      <c r="D409" s="188">
        <f t="shared" si="191"/>
        <v>1.2571428571428571</v>
      </c>
      <c r="E409" s="189">
        <f t="shared" si="192"/>
        <v>397.72727272727275</v>
      </c>
      <c r="F409" s="185">
        <f t="shared" si="193"/>
        <v>2.0625</v>
      </c>
      <c r="G409" s="188">
        <f t="shared" si="194"/>
        <v>1.9642857142857142</v>
      </c>
      <c r="H409" s="187">
        <f t="shared" si="195"/>
        <v>254.54545454545456</v>
      </c>
      <c r="I409" s="185">
        <f t="shared" si="196"/>
        <v>1.056</v>
      </c>
      <c r="J409" s="188">
        <f t="shared" si="197"/>
        <v>1.0057142857142858</v>
      </c>
      <c r="K409" s="189">
        <f t="shared" si="198"/>
        <v>397.72727272727269</v>
      </c>
      <c r="L409" s="185">
        <f t="shared" si="199"/>
        <v>1.65</v>
      </c>
      <c r="M409" s="188">
        <f t="shared" si="200"/>
        <v>1.5714285714285712</v>
      </c>
      <c r="N409" s="187">
        <f t="shared" si="201"/>
        <v>254.54545454545459</v>
      </c>
      <c r="O409" s="185">
        <f t="shared" si="202"/>
        <v>1.05</v>
      </c>
      <c r="P409" s="188">
        <f t="shared" si="203"/>
        <v>1</v>
      </c>
      <c r="Q409" s="189">
        <f t="shared" si="204"/>
        <v>333</v>
      </c>
      <c r="R409" s="185">
        <f t="shared" si="205"/>
        <v>1.3736249999999999</v>
      </c>
      <c r="S409" s="188">
        <f t="shared" si="206"/>
        <v>1.3082142857142856</v>
      </c>
      <c r="T409" s="187">
        <f t="shared" si="207"/>
        <v>254.54545454545459</v>
      </c>
      <c r="U409" s="185">
        <f t="shared" si="208"/>
        <v>1.05</v>
      </c>
      <c r="V409" s="188">
        <f t="shared" si="209"/>
        <v>1</v>
      </c>
      <c r="W409" s="189">
        <f t="shared" si="210"/>
        <v>250</v>
      </c>
      <c r="X409" s="185">
        <f t="shared" si="211"/>
        <v>1.05</v>
      </c>
      <c r="Y409" s="188">
        <f t="shared" si="212"/>
        <v>1</v>
      </c>
      <c r="Z409" s="187">
        <f t="shared" si="213"/>
        <v>250</v>
      </c>
    </row>
    <row r="410" spans="2:26" hidden="1">
      <c r="B410" s="191">
        <f t="shared" si="214"/>
        <v>17</v>
      </c>
      <c r="C410" s="185">
        <f t="shared" si="190"/>
        <v>1.36</v>
      </c>
      <c r="D410" s="188">
        <f t="shared" si="191"/>
        <v>1.2952380952380953</v>
      </c>
      <c r="E410" s="189">
        <f t="shared" si="192"/>
        <v>386.02941176470586</v>
      </c>
      <c r="F410" s="185">
        <f t="shared" si="193"/>
        <v>2.125</v>
      </c>
      <c r="G410" s="188">
        <f t="shared" si="194"/>
        <v>2.0238095238095237</v>
      </c>
      <c r="H410" s="187">
        <f t="shared" si="195"/>
        <v>247.05882352941177</v>
      </c>
      <c r="I410" s="185">
        <f t="shared" si="196"/>
        <v>1.0880000000000001</v>
      </c>
      <c r="J410" s="188">
        <f t="shared" si="197"/>
        <v>1.0361904761904763</v>
      </c>
      <c r="K410" s="189">
        <f t="shared" si="198"/>
        <v>386.02941176470586</v>
      </c>
      <c r="L410" s="185">
        <f t="shared" si="199"/>
        <v>1.7</v>
      </c>
      <c r="M410" s="188">
        <f t="shared" si="200"/>
        <v>1.6190476190476188</v>
      </c>
      <c r="N410" s="187">
        <f t="shared" si="201"/>
        <v>247.0588235294118</v>
      </c>
      <c r="O410" s="185">
        <f t="shared" si="202"/>
        <v>1.05</v>
      </c>
      <c r="P410" s="188">
        <f t="shared" si="203"/>
        <v>1</v>
      </c>
      <c r="Q410" s="189">
        <f t="shared" si="204"/>
        <v>333</v>
      </c>
      <c r="R410" s="185">
        <f t="shared" si="205"/>
        <v>1.4152499999999999</v>
      </c>
      <c r="S410" s="188">
        <f t="shared" si="206"/>
        <v>1.3478571428571426</v>
      </c>
      <c r="T410" s="187">
        <f t="shared" si="207"/>
        <v>247.0588235294118</v>
      </c>
      <c r="U410" s="185">
        <f t="shared" si="208"/>
        <v>1.05</v>
      </c>
      <c r="V410" s="188">
        <f t="shared" si="209"/>
        <v>1</v>
      </c>
      <c r="W410" s="189">
        <f t="shared" si="210"/>
        <v>250</v>
      </c>
      <c r="X410" s="185">
        <f t="shared" si="211"/>
        <v>1.0625</v>
      </c>
      <c r="Y410" s="188">
        <f t="shared" si="212"/>
        <v>1.0119047619047619</v>
      </c>
      <c r="Z410" s="187">
        <f t="shared" si="213"/>
        <v>247.05882352941177</v>
      </c>
    </row>
    <row r="411" spans="2:26" hidden="1">
      <c r="B411" s="124">
        <f t="shared" si="214"/>
        <v>17.5</v>
      </c>
      <c r="C411" s="185">
        <f t="shared" si="190"/>
        <v>1.4000000000000001</v>
      </c>
      <c r="D411" s="188">
        <f t="shared" si="191"/>
        <v>1.3333333333333335</v>
      </c>
      <c r="E411" s="189">
        <f t="shared" si="192"/>
        <v>374.99999999999994</v>
      </c>
      <c r="F411" s="185">
        <f t="shared" si="193"/>
        <v>2.1875</v>
      </c>
      <c r="G411" s="188">
        <f t="shared" si="194"/>
        <v>2.083333333333333</v>
      </c>
      <c r="H411" s="187">
        <f t="shared" si="195"/>
        <v>240.00000000000003</v>
      </c>
      <c r="I411" s="185">
        <f t="shared" si="196"/>
        <v>1.1200000000000001</v>
      </c>
      <c r="J411" s="188">
        <f t="shared" si="197"/>
        <v>1.0666666666666667</v>
      </c>
      <c r="K411" s="189">
        <f t="shared" si="198"/>
        <v>375</v>
      </c>
      <c r="L411" s="185">
        <f t="shared" si="199"/>
        <v>1.7499999999999998</v>
      </c>
      <c r="M411" s="188">
        <f t="shared" si="200"/>
        <v>1.6666666666666663</v>
      </c>
      <c r="N411" s="187">
        <f t="shared" si="201"/>
        <v>240.00000000000006</v>
      </c>
      <c r="O411" s="185">
        <f t="shared" si="202"/>
        <v>1.05</v>
      </c>
      <c r="P411" s="188">
        <f t="shared" si="203"/>
        <v>1</v>
      </c>
      <c r="Q411" s="189">
        <f t="shared" si="204"/>
        <v>333</v>
      </c>
      <c r="R411" s="185">
        <f t="shared" si="205"/>
        <v>1.4568749999999999</v>
      </c>
      <c r="S411" s="188">
        <f t="shared" si="206"/>
        <v>1.3875</v>
      </c>
      <c r="T411" s="187">
        <f t="shared" si="207"/>
        <v>240</v>
      </c>
      <c r="U411" s="185">
        <f t="shared" si="208"/>
        <v>1.05</v>
      </c>
      <c r="V411" s="188">
        <f t="shared" si="209"/>
        <v>1</v>
      </c>
      <c r="W411" s="189">
        <f t="shared" si="210"/>
        <v>250</v>
      </c>
      <c r="X411" s="185">
        <f t="shared" si="211"/>
        <v>1.09375</v>
      </c>
      <c r="Y411" s="188">
        <f t="shared" si="212"/>
        <v>1.0416666666666665</v>
      </c>
      <c r="Z411" s="187">
        <f t="shared" si="213"/>
        <v>240.00000000000003</v>
      </c>
    </row>
    <row r="412" spans="2:26" hidden="1">
      <c r="B412" s="124">
        <f t="shared" si="214"/>
        <v>18</v>
      </c>
      <c r="C412" s="185">
        <f t="shared" si="190"/>
        <v>1.44</v>
      </c>
      <c r="D412" s="188">
        <f t="shared" si="191"/>
        <v>1.3714285714285712</v>
      </c>
      <c r="E412" s="189">
        <f t="shared" si="192"/>
        <v>364.58333333333337</v>
      </c>
      <c r="F412" s="185">
        <f t="shared" si="193"/>
        <v>2.25</v>
      </c>
      <c r="G412" s="188">
        <f t="shared" si="194"/>
        <v>2.1428571428571428</v>
      </c>
      <c r="H412" s="187">
        <f t="shared" si="195"/>
        <v>233.33333333333334</v>
      </c>
      <c r="I412" s="185">
        <f t="shared" si="196"/>
        <v>1.1520000000000001</v>
      </c>
      <c r="J412" s="188">
        <f t="shared" si="197"/>
        <v>1.0971428571428572</v>
      </c>
      <c r="K412" s="189">
        <f t="shared" si="198"/>
        <v>364.58333333333331</v>
      </c>
      <c r="L412" s="185">
        <f t="shared" si="199"/>
        <v>1.7999999999999998</v>
      </c>
      <c r="M412" s="188">
        <f t="shared" si="200"/>
        <v>1.714285714285714</v>
      </c>
      <c r="N412" s="187">
        <f t="shared" si="201"/>
        <v>233.33333333333337</v>
      </c>
      <c r="O412" s="185">
        <f t="shared" si="202"/>
        <v>1.05</v>
      </c>
      <c r="P412" s="188">
        <f t="shared" si="203"/>
        <v>1</v>
      </c>
      <c r="Q412" s="189">
        <f t="shared" si="204"/>
        <v>333</v>
      </c>
      <c r="R412" s="185">
        <f t="shared" si="205"/>
        <v>1.4984999999999999</v>
      </c>
      <c r="S412" s="188">
        <f t="shared" si="206"/>
        <v>1.427142857142857</v>
      </c>
      <c r="T412" s="187">
        <f t="shared" si="207"/>
        <v>233.33333333333334</v>
      </c>
      <c r="U412" s="185">
        <f t="shared" si="208"/>
        <v>1.05</v>
      </c>
      <c r="V412" s="188">
        <f t="shared" si="209"/>
        <v>1</v>
      </c>
      <c r="W412" s="189">
        <f t="shared" si="210"/>
        <v>250</v>
      </c>
      <c r="X412" s="185">
        <f t="shared" si="211"/>
        <v>1.125</v>
      </c>
      <c r="Y412" s="188">
        <f t="shared" si="212"/>
        <v>1.0714285714285714</v>
      </c>
      <c r="Z412" s="187">
        <f t="shared" si="213"/>
        <v>233.33333333333334</v>
      </c>
    </row>
    <row r="413" spans="2:26" hidden="1">
      <c r="B413" s="124">
        <f t="shared" si="214"/>
        <v>18.5</v>
      </c>
      <c r="C413" s="185">
        <f t="shared" si="190"/>
        <v>1.48</v>
      </c>
      <c r="D413" s="188">
        <f t="shared" si="191"/>
        <v>1.4095238095238094</v>
      </c>
      <c r="E413" s="189">
        <f t="shared" si="192"/>
        <v>354.72972972972974</v>
      </c>
      <c r="F413" s="185">
        <f t="shared" si="193"/>
        <v>2.3125</v>
      </c>
      <c r="G413" s="188">
        <f t="shared" si="194"/>
        <v>2.2023809523809521</v>
      </c>
      <c r="H413" s="187">
        <f t="shared" si="195"/>
        <v>227.02702702702706</v>
      </c>
      <c r="I413" s="185">
        <f t="shared" si="196"/>
        <v>1.1839999999999999</v>
      </c>
      <c r="J413" s="188">
        <f t="shared" si="197"/>
        <v>1.1276190476190475</v>
      </c>
      <c r="K413" s="189">
        <f t="shared" si="198"/>
        <v>354.72972972972974</v>
      </c>
      <c r="L413" s="185">
        <f t="shared" si="199"/>
        <v>1.8499999999999999</v>
      </c>
      <c r="M413" s="188">
        <f t="shared" si="200"/>
        <v>1.7619047619047616</v>
      </c>
      <c r="N413" s="187">
        <f t="shared" si="201"/>
        <v>227.02702702702706</v>
      </c>
      <c r="O413" s="185">
        <f t="shared" si="202"/>
        <v>1.05</v>
      </c>
      <c r="P413" s="188">
        <f t="shared" si="203"/>
        <v>1</v>
      </c>
      <c r="Q413" s="189">
        <f t="shared" si="204"/>
        <v>333</v>
      </c>
      <c r="R413" s="185">
        <f t="shared" si="205"/>
        <v>1.5401249999999997</v>
      </c>
      <c r="S413" s="188">
        <f t="shared" si="206"/>
        <v>1.4667857142857139</v>
      </c>
      <c r="T413" s="187">
        <f t="shared" si="207"/>
        <v>227.02702702702709</v>
      </c>
      <c r="U413" s="185">
        <f t="shared" si="208"/>
        <v>1.05</v>
      </c>
      <c r="V413" s="188">
        <f t="shared" si="209"/>
        <v>1</v>
      </c>
      <c r="W413" s="189">
        <f t="shared" si="210"/>
        <v>250</v>
      </c>
      <c r="X413" s="185">
        <f t="shared" si="211"/>
        <v>1.15625</v>
      </c>
      <c r="Y413" s="188">
        <f t="shared" si="212"/>
        <v>1.1011904761904761</v>
      </c>
      <c r="Z413" s="187">
        <f t="shared" si="213"/>
        <v>227.02702702702706</v>
      </c>
    </row>
    <row r="414" spans="2:26" hidden="1">
      <c r="B414" s="124">
        <f t="shared" si="214"/>
        <v>19</v>
      </c>
      <c r="C414" s="185">
        <f t="shared" si="190"/>
        <v>1.52</v>
      </c>
      <c r="D414" s="188">
        <f t="shared" si="191"/>
        <v>1.4476190476190476</v>
      </c>
      <c r="E414" s="189">
        <f t="shared" si="192"/>
        <v>345.39473684210526</v>
      </c>
      <c r="F414" s="185">
        <f t="shared" si="193"/>
        <v>2.375</v>
      </c>
      <c r="G414" s="188">
        <f t="shared" si="194"/>
        <v>2.2619047619047619</v>
      </c>
      <c r="H414" s="187">
        <f t="shared" si="195"/>
        <v>221.05263157894737</v>
      </c>
      <c r="I414" s="185">
        <f t="shared" si="196"/>
        <v>1.216</v>
      </c>
      <c r="J414" s="188">
        <f t="shared" si="197"/>
        <v>1.1580952380952381</v>
      </c>
      <c r="K414" s="189">
        <f t="shared" si="198"/>
        <v>345.39473684210526</v>
      </c>
      <c r="L414" s="185">
        <f t="shared" si="199"/>
        <v>1.9</v>
      </c>
      <c r="M414" s="188">
        <f t="shared" si="200"/>
        <v>1.8095238095238093</v>
      </c>
      <c r="N414" s="187">
        <f t="shared" si="201"/>
        <v>221.0526315789474</v>
      </c>
      <c r="O414" s="185">
        <f t="shared" si="202"/>
        <v>1.05</v>
      </c>
      <c r="P414" s="188">
        <f t="shared" si="203"/>
        <v>1</v>
      </c>
      <c r="Q414" s="189">
        <f t="shared" si="204"/>
        <v>333</v>
      </c>
      <c r="R414" s="185">
        <f t="shared" si="205"/>
        <v>1.5817499999999998</v>
      </c>
      <c r="S414" s="188">
        <f t="shared" si="206"/>
        <v>1.5064285714285712</v>
      </c>
      <c r="T414" s="187">
        <f t="shared" si="207"/>
        <v>221.0526315789474</v>
      </c>
      <c r="U414" s="185">
        <f t="shared" si="208"/>
        <v>1.05</v>
      </c>
      <c r="V414" s="188">
        <f t="shared" si="209"/>
        <v>1</v>
      </c>
      <c r="W414" s="189">
        <f t="shared" si="210"/>
        <v>250</v>
      </c>
      <c r="X414" s="185">
        <f t="shared" si="211"/>
        <v>1.1875</v>
      </c>
      <c r="Y414" s="188">
        <f t="shared" si="212"/>
        <v>1.1309523809523809</v>
      </c>
      <c r="Z414" s="187">
        <f t="shared" si="213"/>
        <v>221.05263157894737</v>
      </c>
    </row>
    <row r="415" spans="2:26" hidden="1">
      <c r="B415" s="124">
        <f t="shared" si="214"/>
        <v>19.5</v>
      </c>
      <c r="C415" s="185">
        <f t="shared" si="190"/>
        <v>1.56</v>
      </c>
      <c r="D415" s="188">
        <f t="shared" si="191"/>
        <v>1.4857142857142858</v>
      </c>
      <c r="E415" s="189">
        <f t="shared" si="192"/>
        <v>336.53846153846155</v>
      </c>
      <c r="F415" s="185">
        <f t="shared" si="193"/>
        <v>2.4375</v>
      </c>
      <c r="G415" s="188">
        <f t="shared" si="194"/>
        <v>2.3214285714285712</v>
      </c>
      <c r="H415" s="187">
        <f t="shared" si="195"/>
        <v>215.38461538461542</v>
      </c>
      <c r="I415" s="185">
        <f t="shared" si="196"/>
        <v>1.248</v>
      </c>
      <c r="J415" s="188">
        <f t="shared" si="197"/>
        <v>1.1885714285714286</v>
      </c>
      <c r="K415" s="189">
        <f t="shared" si="198"/>
        <v>336.53846153846155</v>
      </c>
      <c r="L415" s="185">
        <f t="shared" si="199"/>
        <v>1.9499999999999997</v>
      </c>
      <c r="M415" s="188">
        <f t="shared" si="200"/>
        <v>1.8571428571428568</v>
      </c>
      <c r="N415" s="187">
        <f t="shared" si="201"/>
        <v>215.38461538461542</v>
      </c>
      <c r="O415" s="185">
        <f t="shared" si="202"/>
        <v>1.05</v>
      </c>
      <c r="P415" s="188">
        <f t="shared" si="203"/>
        <v>1</v>
      </c>
      <c r="Q415" s="189">
        <f t="shared" si="204"/>
        <v>333</v>
      </c>
      <c r="R415" s="185">
        <f t="shared" si="205"/>
        <v>1.6233749999999998</v>
      </c>
      <c r="S415" s="188">
        <f t="shared" si="206"/>
        <v>1.5460714285714283</v>
      </c>
      <c r="T415" s="187">
        <f t="shared" si="207"/>
        <v>215.38461538461542</v>
      </c>
      <c r="U415" s="185">
        <f t="shared" si="208"/>
        <v>1.05</v>
      </c>
      <c r="V415" s="188">
        <f t="shared" si="209"/>
        <v>1</v>
      </c>
      <c r="W415" s="189">
        <f t="shared" si="210"/>
        <v>250</v>
      </c>
      <c r="X415" s="185">
        <f t="shared" si="211"/>
        <v>1.21875</v>
      </c>
      <c r="Y415" s="188">
        <f t="shared" si="212"/>
        <v>1.1607142857142856</v>
      </c>
      <c r="Z415" s="187">
        <f t="shared" si="213"/>
        <v>215.38461538461542</v>
      </c>
    </row>
    <row r="416" spans="2:26" hidden="1">
      <c r="B416" s="124">
        <f t="shared" si="214"/>
        <v>20</v>
      </c>
      <c r="C416" s="185">
        <f t="shared" si="190"/>
        <v>1.6</v>
      </c>
      <c r="D416" s="188">
        <f t="shared" si="191"/>
        <v>1.5238095238095237</v>
      </c>
      <c r="E416" s="189">
        <f t="shared" si="192"/>
        <v>328.125</v>
      </c>
      <c r="F416" s="185">
        <f t="shared" si="193"/>
        <v>2.5</v>
      </c>
      <c r="G416" s="188">
        <f t="shared" si="194"/>
        <v>2.3809523809523809</v>
      </c>
      <c r="H416" s="187">
        <f t="shared" si="195"/>
        <v>210</v>
      </c>
      <c r="I416" s="185">
        <f t="shared" si="196"/>
        <v>1.28</v>
      </c>
      <c r="J416" s="188">
        <f t="shared" si="197"/>
        <v>1.2190476190476189</v>
      </c>
      <c r="K416" s="189">
        <f t="shared" si="198"/>
        <v>328.12500000000006</v>
      </c>
      <c r="L416" s="185">
        <f t="shared" si="199"/>
        <v>1.9999999999999998</v>
      </c>
      <c r="M416" s="188">
        <f t="shared" si="200"/>
        <v>1.9047619047619044</v>
      </c>
      <c r="N416" s="187">
        <f t="shared" si="201"/>
        <v>210.00000000000003</v>
      </c>
      <c r="O416" s="185">
        <f t="shared" si="202"/>
        <v>1.0656000000000001</v>
      </c>
      <c r="P416" s="188">
        <f t="shared" si="203"/>
        <v>1.0148571428571429</v>
      </c>
      <c r="Q416" s="189">
        <f t="shared" si="204"/>
        <v>328.125</v>
      </c>
      <c r="R416" s="185">
        <f t="shared" si="205"/>
        <v>1.6649999999999998</v>
      </c>
      <c r="S416" s="188">
        <f t="shared" si="206"/>
        <v>1.5857142857142854</v>
      </c>
      <c r="T416" s="187">
        <f t="shared" si="207"/>
        <v>210.00000000000003</v>
      </c>
      <c r="U416" s="185">
        <f t="shared" si="208"/>
        <v>1.05</v>
      </c>
      <c r="V416" s="188">
        <f t="shared" si="209"/>
        <v>1</v>
      </c>
      <c r="W416" s="189">
        <f t="shared" si="210"/>
        <v>250</v>
      </c>
      <c r="X416" s="185">
        <f t="shared" si="211"/>
        <v>1.25</v>
      </c>
      <c r="Y416" s="188">
        <f t="shared" si="212"/>
        <v>1.1904761904761905</v>
      </c>
      <c r="Z416" s="187">
        <f t="shared" si="213"/>
        <v>210</v>
      </c>
    </row>
    <row r="417" spans="2:25" hidden="1">
      <c r="B417" s="118" t="s">
        <v>372</v>
      </c>
      <c r="C417" s="118">
        <v>500</v>
      </c>
      <c r="I417" s="118">
        <v>400</v>
      </c>
      <c r="J417" s="93"/>
      <c r="K417" s="93"/>
      <c r="L417" s="93"/>
      <c r="M417" s="93"/>
      <c r="O417" s="118">
        <v>333</v>
      </c>
      <c r="P417" s="93"/>
      <c r="Q417" s="93"/>
      <c r="R417" s="93"/>
      <c r="S417" s="93"/>
      <c r="U417" s="118">
        <v>250</v>
      </c>
      <c r="V417" s="93"/>
      <c r="W417" s="93"/>
      <c r="X417" s="93"/>
      <c r="Y417" s="93"/>
    </row>
    <row r="418" spans="2:25" hidden="1">
      <c r="B418" s="118" t="s">
        <v>373</v>
      </c>
      <c r="C418" s="118">
        <v>1.05</v>
      </c>
      <c r="I418" s="118">
        <v>1.05</v>
      </c>
      <c r="J418" s="93"/>
      <c r="K418" s="93"/>
      <c r="L418" s="93"/>
      <c r="M418" s="93"/>
      <c r="O418" s="118">
        <v>1.05</v>
      </c>
      <c r="P418" s="93"/>
      <c r="Q418" s="93"/>
      <c r="R418" s="93"/>
      <c r="S418" s="93"/>
      <c r="U418" s="118">
        <v>1.05</v>
      </c>
      <c r="V418" s="93"/>
      <c r="W418" s="93"/>
      <c r="X418" s="93"/>
      <c r="Y418" s="93"/>
    </row>
    <row r="419" spans="2:25" hidden="1">
      <c r="B419" s="116" t="s">
        <v>374</v>
      </c>
      <c r="C419" s="118">
        <v>160</v>
      </c>
      <c r="D419" s="146">
        <f>$C$419*C$417*10^-6</f>
        <v>0.08</v>
      </c>
      <c r="I419" s="118">
        <v>160</v>
      </c>
      <c r="J419" s="146">
        <f>$C$419*I$417*10^-6</f>
        <v>6.4000000000000001E-2</v>
      </c>
      <c r="K419" s="93"/>
      <c r="L419" s="93"/>
      <c r="M419" s="93"/>
      <c r="O419" s="118">
        <v>160</v>
      </c>
      <c r="P419" s="146">
        <f>$C$419*O$417*10^-6</f>
        <v>5.3280000000000001E-2</v>
      </c>
      <c r="Q419" s="93"/>
      <c r="R419" s="93"/>
      <c r="S419" s="93"/>
      <c r="U419" s="118">
        <v>160</v>
      </c>
      <c r="V419" s="146">
        <f>$C$419*U$417*10^-6</f>
        <v>0.04</v>
      </c>
      <c r="W419" s="93"/>
      <c r="X419" s="93"/>
      <c r="Y419" s="93"/>
    </row>
    <row r="420" spans="2:25" hidden="1">
      <c r="B420" s="116" t="s">
        <v>375</v>
      </c>
      <c r="C420" s="118">
        <v>250</v>
      </c>
      <c r="D420" s="146">
        <f>$C$420*C$417*10^-6</f>
        <v>0.125</v>
      </c>
      <c r="I420" s="118">
        <v>250</v>
      </c>
      <c r="J420" s="146">
        <f>$C$420*I$417*10^-6</f>
        <v>9.9999999999999992E-2</v>
      </c>
      <c r="K420" s="93"/>
      <c r="L420" s="93"/>
      <c r="M420" s="93"/>
      <c r="O420" s="118">
        <v>250</v>
      </c>
      <c r="P420" s="146">
        <f>$C$420*O$417*10^-6</f>
        <v>8.3249999999999991E-2</v>
      </c>
      <c r="Q420" s="93"/>
      <c r="R420" s="93"/>
      <c r="S420" s="93"/>
      <c r="U420" s="118">
        <v>250</v>
      </c>
      <c r="V420" s="146">
        <f>$C$420*U$417*10^-6</f>
        <v>6.25E-2</v>
      </c>
      <c r="W420" s="93"/>
      <c r="X420" s="93"/>
      <c r="Y420" s="93"/>
    </row>
    <row r="421" spans="2:25" hidden="1">
      <c r="K421" s="108"/>
      <c r="L421" s="108"/>
      <c r="M421" s="108"/>
      <c r="N421" s="108"/>
    </row>
    <row r="422" spans="2:25" hidden="1"/>
    <row r="423" spans="2:25" hidden="1"/>
    <row r="424" spans="2:25" hidden="1">
      <c r="B424" s="68" t="s">
        <v>257</v>
      </c>
      <c r="C424" s="68"/>
      <c r="D424" s="69"/>
    </row>
    <row r="425" spans="2:25" hidden="1">
      <c r="B425" s="70" t="s">
        <v>258</v>
      </c>
      <c r="C425" s="230" t="s">
        <v>259</v>
      </c>
      <c r="D425" s="230"/>
      <c r="E425" s="230"/>
      <c r="F425" s="230"/>
      <c r="G425" s="230"/>
      <c r="H425" s="71" t="s">
        <v>260</v>
      </c>
    </row>
    <row r="426" spans="2:25" hidden="1">
      <c r="B426" s="72" t="s">
        <v>261</v>
      </c>
      <c r="C426" s="276" t="s">
        <v>262</v>
      </c>
      <c r="D426" s="277"/>
      <c r="E426" s="277"/>
      <c r="F426" s="277"/>
      <c r="G426" s="278"/>
      <c r="H426" s="71">
        <v>41110</v>
      </c>
    </row>
    <row r="427" spans="2:25" ht="28.5" hidden="1" customHeight="1">
      <c r="B427" s="72" t="s">
        <v>385</v>
      </c>
      <c r="C427" s="231" t="s">
        <v>399</v>
      </c>
      <c r="D427" s="232"/>
      <c r="E427" s="232"/>
      <c r="F427" s="232"/>
      <c r="G427" s="233"/>
      <c r="H427" s="73">
        <v>41453</v>
      </c>
    </row>
    <row r="428" spans="2:25" hidden="1">
      <c r="B428" s="72"/>
      <c r="C428" s="269"/>
      <c r="D428" s="270"/>
      <c r="E428" s="270"/>
      <c r="F428" s="270"/>
      <c r="G428" s="271"/>
      <c r="H428" s="71"/>
    </row>
    <row r="429" spans="2:25" hidden="1">
      <c r="B429" s="72"/>
      <c r="C429" s="269"/>
      <c r="D429" s="270"/>
      <c r="E429" s="270"/>
      <c r="F429" s="270"/>
      <c r="G429" s="271"/>
      <c r="H429" s="71"/>
    </row>
    <row r="430" spans="2:25" hidden="1">
      <c r="B430" s="72"/>
      <c r="C430" s="269"/>
      <c r="D430" s="270"/>
      <c r="E430" s="270"/>
      <c r="F430" s="270"/>
      <c r="G430" s="271"/>
      <c r="H430" s="71"/>
    </row>
    <row r="431" spans="2:25" hidden="1"/>
    <row r="432" spans="2:25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</sheetData>
  <sheetProtection password="DFAD" sheet="1" objects="1" scenarios="1" selectLockedCells="1"/>
  <mergeCells count="10">
    <mergeCell ref="C427:G427"/>
    <mergeCell ref="C428:G428"/>
    <mergeCell ref="C429:G429"/>
    <mergeCell ref="C430:G430"/>
    <mergeCell ref="C100:F100"/>
    <mergeCell ref="G100:K100"/>
    <mergeCell ref="C103:F103"/>
    <mergeCell ref="G103:J103"/>
    <mergeCell ref="C425:G425"/>
    <mergeCell ref="C426:G426"/>
  </mergeCells>
  <phoneticPr fontId="33" type="noConversion"/>
  <pageMargins left="1.0629921259842521" right="0.43" top="0.8" bottom="0.64" header="0.51181102362204722" footer="0.51181102362204722"/>
  <pageSetup paperSize="9" scale="83" orientation="landscape" r:id="rId1"/>
  <headerFooter alignWithMargins="0">
    <oddHeader>&amp;LTI Information - Selective Disclosure</oddHeader>
    <oddFooter>&amp;LTI Information - Selective Disclosure</oddFooter>
  </headerFooter>
  <colBreaks count="1" manualBreakCount="1">
    <brk id="1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10"/>
  <sheetViews>
    <sheetView workbookViewId="0">
      <selection activeCell="C49" sqref="C49"/>
    </sheetView>
  </sheetViews>
  <sheetFormatPr defaultRowHeight="13.2"/>
  <cols>
    <col min="3" max="3" width="61.6640625" bestFit="1" customWidth="1"/>
    <col min="4" max="4" width="11" bestFit="1" customWidth="1"/>
  </cols>
  <sheetData>
    <row r="4" spans="2:4">
      <c r="B4" s="68" t="s">
        <v>257</v>
      </c>
      <c r="C4" s="68"/>
      <c r="D4" s="69"/>
    </row>
    <row r="5" spans="2:4">
      <c r="B5" s="70" t="s">
        <v>258</v>
      </c>
      <c r="C5" s="70" t="s">
        <v>259</v>
      </c>
      <c r="D5" s="71" t="s">
        <v>260</v>
      </c>
    </row>
    <row r="6" spans="2:4">
      <c r="B6" s="72" t="s">
        <v>261</v>
      </c>
      <c r="C6" s="70" t="s">
        <v>262</v>
      </c>
      <c r="D6" s="71">
        <v>41110</v>
      </c>
    </row>
    <row r="7" spans="2:4">
      <c r="B7" s="72" t="s">
        <v>385</v>
      </c>
      <c r="C7" s="71" t="s">
        <v>391</v>
      </c>
      <c r="D7" s="73">
        <v>41446</v>
      </c>
    </row>
    <row r="8" spans="2:4">
      <c r="B8" s="72"/>
      <c r="C8" s="71"/>
      <c r="D8" s="71"/>
    </row>
    <row r="9" spans="2:4">
      <c r="B9" s="72"/>
      <c r="C9" s="71"/>
      <c r="D9" s="71"/>
    </row>
    <row r="10" spans="2:4">
      <c r="B10" s="72"/>
      <c r="C10" s="71"/>
      <c r="D10" s="71"/>
    </row>
  </sheetData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07CFBB1BD6794F9E0B064697BC0F97" ma:contentTypeVersion="0" ma:contentTypeDescription="Create a new document." ma:contentTypeScope="" ma:versionID="f51c27aa4cd5ed4c563776673dd6d329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B1500FB-CA22-4C9C-ACC5-7F2EA0B98C8D}">
  <ds:schemaRefs>
    <ds:schemaRef ds:uri="http://www.w3.org/XML/1998/namespace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9937C8B-689A-435A-848C-5D9A3DB8B1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7F7BDE-F219-4363-A9AB-A3A72EF0EC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1</vt:i4>
      </vt:variant>
    </vt:vector>
  </HeadingPairs>
  <TitlesOfParts>
    <vt:vector size="5" baseType="lpstr">
      <vt:lpstr>51285 (5V)</vt:lpstr>
      <vt:lpstr>51285 (3.3V)</vt:lpstr>
      <vt:lpstr>51285_Duty</vt:lpstr>
      <vt:lpstr>Revision history</vt:lpstr>
      <vt:lpstr>'51285_Duty'!Print_Area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Miura, Yoshikazu</dc:creator>
  <cp:lastModifiedBy>JonasH</cp:lastModifiedBy>
  <dcterms:created xsi:type="dcterms:W3CDTF">2012-02-27T04:12:29Z</dcterms:created>
  <dcterms:modified xsi:type="dcterms:W3CDTF">2019-01-23T06:52:06Z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0x0101001707CFBB1BD6794F9E0B064697BC0F97</vt:lpwstr>
  </property>
</Properties>
</file>