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-420" windowWidth="20115" windowHeight="8775"/>
  </bookViews>
  <sheets>
    <sheet name="Design Information" sheetId="1" r:id="rId1"/>
    <sheet name="Typical Application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5" i="1" l="1"/>
  <c r="C56" i="1" l="1"/>
  <c r="Q59" i="1"/>
  <c r="P51" i="1"/>
  <c r="O51" i="1"/>
  <c r="N51" i="1"/>
  <c r="M51" i="1"/>
  <c r="P59" i="1"/>
  <c r="C45" i="1" l="1"/>
  <c r="C43" i="1"/>
  <c r="C41" i="1"/>
  <c r="C36" i="1"/>
  <c r="C61" i="1" l="1"/>
  <c r="C32" i="1"/>
  <c r="C24" i="1"/>
  <c r="C17" i="1"/>
  <c r="T61" i="1" l="1"/>
  <c r="N59" i="1"/>
  <c r="Q51" i="1"/>
  <c r="C51" i="1"/>
  <c r="C50" i="1"/>
  <c r="C34" i="1"/>
  <c r="C39" i="1" s="1"/>
  <c r="O59" i="1"/>
  <c r="C58" i="1" s="1"/>
  <c r="C37" i="1"/>
  <c r="R61" i="1" l="1"/>
</calcChain>
</file>

<file path=xl/sharedStrings.xml><?xml version="1.0" encoding="utf-8"?>
<sst xmlns="http://schemas.openxmlformats.org/spreadsheetml/2006/main" count="119" uniqueCount="100">
  <si>
    <t>Notes:</t>
  </si>
  <si>
    <r>
      <t>Please enter design parameters into the YELLOW</t>
    </r>
    <r>
      <rPr>
        <b/>
        <sz val="14"/>
        <color rgb="FFFFFF00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</t>
    </r>
  </si>
  <si>
    <t xml:space="preserve"> </t>
  </si>
  <si>
    <t>Calculated results are in GRAY</t>
  </si>
  <si>
    <t>Design Parameters</t>
  </si>
  <si>
    <t>Variable Names</t>
  </si>
  <si>
    <t>Units</t>
  </si>
  <si>
    <t>UCC29002 Controller Setup Tool</t>
  </si>
  <si>
    <t>System Characteristics</t>
  </si>
  <si>
    <t>Value</t>
  </si>
  <si>
    <t>N</t>
  </si>
  <si>
    <t>Crossover Frequency of Each Module</t>
  </si>
  <si>
    <r>
      <t>F</t>
    </r>
    <r>
      <rPr>
        <vertAlign val="subscript"/>
        <sz val="11"/>
        <color theme="1"/>
        <rFont val="Calibri"/>
        <family val="2"/>
        <scheme val="minor"/>
      </rPr>
      <t>CO_MOD</t>
    </r>
  </si>
  <si>
    <t>kHz</t>
  </si>
  <si>
    <t>A</t>
  </si>
  <si>
    <t>Crossover Frequency of Load Share System</t>
  </si>
  <si>
    <r>
      <t>F</t>
    </r>
    <r>
      <rPr>
        <vertAlign val="subscript"/>
        <sz val="11"/>
        <color theme="1"/>
        <rFont val="Calibri"/>
        <family val="2"/>
        <scheme val="minor"/>
      </rPr>
      <t>CO_LS</t>
    </r>
  </si>
  <si>
    <t>Module Gain at desired crossover frequency</t>
  </si>
  <si>
    <t>dB</t>
  </si>
  <si>
    <t>V/V</t>
  </si>
  <si>
    <r>
      <t>G</t>
    </r>
    <r>
      <rPr>
        <vertAlign val="subscript"/>
        <sz val="11"/>
        <color theme="1"/>
        <rFont val="Calibri"/>
        <family val="2"/>
        <scheme val="minor"/>
      </rPr>
      <t>MOD</t>
    </r>
    <r>
      <rPr>
        <sz val="11"/>
        <color theme="1"/>
        <rFont val="Calibri"/>
        <family val="2"/>
        <scheme val="minor"/>
      </rPr>
      <t>_F</t>
    </r>
    <r>
      <rPr>
        <vertAlign val="subscript"/>
        <sz val="11"/>
        <color theme="1"/>
        <rFont val="Calibri"/>
        <family val="2"/>
        <scheme val="minor"/>
      </rPr>
      <t xml:space="preserve">CO_LS </t>
    </r>
    <r>
      <rPr>
        <sz val="11"/>
        <color theme="1"/>
        <rFont val="Calibri"/>
        <family val="2"/>
        <scheme val="minor"/>
      </rPr>
      <t>(dB)</t>
    </r>
  </si>
  <si>
    <r>
      <t>G</t>
    </r>
    <r>
      <rPr>
        <vertAlign val="subscript"/>
        <sz val="11"/>
        <color theme="1"/>
        <rFont val="Calibri"/>
        <family val="2"/>
        <scheme val="minor"/>
      </rPr>
      <t>MOD</t>
    </r>
    <r>
      <rPr>
        <sz val="11"/>
        <color theme="1"/>
        <rFont val="Calibri"/>
        <family val="2"/>
        <scheme val="minor"/>
      </rPr>
      <t>_F</t>
    </r>
    <r>
      <rPr>
        <vertAlign val="subscript"/>
        <sz val="11"/>
        <color theme="1"/>
        <rFont val="Calibri"/>
        <family val="2"/>
        <scheme val="minor"/>
      </rPr>
      <t xml:space="preserve">CO_LS </t>
    </r>
  </si>
  <si>
    <t>Number of Parallel Power Modules</t>
  </si>
  <si>
    <t>Maximum Output Current of Each Module</t>
  </si>
  <si>
    <r>
      <t>I</t>
    </r>
    <r>
      <rPr>
        <vertAlign val="subscript"/>
        <sz val="11"/>
        <color theme="1"/>
        <rFont val="Calibri"/>
        <family val="2"/>
        <scheme val="minor"/>
      </rPr>
      <t>O(MAX)</t>
    </r>
  </si>
  <si>
    <t>Nominal Output Voltage of Each Module</t>
  </si>
  <si>
    <r>
      <t>V</t>
    </r>
    <r>
      <rPr>
        <vertAlign val="subscript"/>
        <sz val="11"/>
        <color theme="1"/>
        <rFont val="Calibri"/>
        <family val="2"/>
        <scheme val="minor"/>
      </rPr>
      <t>O(NOM)</t>
    </r>
  </si>
  <si>
    <t>V</t>
  </si>
  <si>
    <t>Internal Sense Resistor of Each Module</t>
  </si>
  <si>
    <t>Ω</t>
  </si>
  <si>
    <r>
      <t>R</t>
    </r>
    <r>
      <rPr>
        <vertAlign val="subscript"/>
        <sz val="11"/>
        <color theme="1"/>
        <rFont val="Calibri"/>
        <family val="2"/>
        <scheme val="minor"/>
      </rPr>
      <t>SENSE</t>
    </r>
  </si>
  <si>
    <t>Maximum Voltage Adjustment By Way of the Remote Sense Inputs</t>
  </si>
  <si>
    <t>%</t>
  </si>
  <si>
    <t>Calculated Max Voltage Adjustment</t>
  </si>
  <si>
    <r>
      <rPr>
        <sz val="11"/>
        <color theme="1"/>
        <rFont val="Arial"/>
        <family val="2"/>
      </rPr>
      <t>Δ</t>
    </r>
    <r>
      <rPr>
        <sz val="11"/>
        <color theme="1"/>
        <rFont val="Calibri"/>
        <family val="2"/>
      </rPr>
      <t>V</t>
    </r>
    <r>
      <rPr>
        <vertAlign val="subscript"/>
        <sz val="11"/>
        <color theme="1"/>
        <rFont val="Calibri"/>
        <family val="2"/>
      </rPr>
      <t>OUTADJMAX</t>
    </r>
  </si>
  <si>
    <t>VADJ</t>
  </si>
  <si>
    <t>System Calculations</t>
  </si>
  <si>
    <t>(1) Current Sense Amplifier</t>
  </si>
  <si>
    <t>Desired Dissipation in Current Shunt</t>
  </si>
  <si>
    <t>W</t>
  </si>
  <si>
    <t>PD</t>
  </si>
  <si>
    <t>Calculated Value of Shunt Resistor</t>
  </si>
  <si>
    <r>
      <t>R</t>
    </r>
    <r>
      <rPr>
        <vertAlign val="subscript"/>
        <sz val="11"/>
        <color theme="1"/>
        <rFont val="Calibri"/>
        <family val="2"/>
        <scheme val="minor"/>
      </rPr>
      <t>SHUNT</t>
    </r>
  </si>
  <si>
    <t>mΩ</t>
  </si>
  <si>
    <t>Bias Voltage for UCC29002</t>
  </si>
  <si>
    <t>VD</t>
  </si>
  <si>
    <t>Voltage Drop across Shunt Resistor</t>
  </si>
  <si>
    <r>
      <t>V</t>
    </r>
    <r>
      <rPr>
        <vertAlign val="subscript"/>
        <sz val="11"/>
        <color theme="1"/>
        <rFont val="Calibri"/>
        <family val="2"/>
        <scheme val="minor"/>
      </rPr>
      <t>RSHUNT</t>
    </r>
  </si>
  <si>
    <t>mV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</si>
  <si>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This value should be &lt;&lt;  </t>
    </r>
    <r>
      <rPr>
        <sz val="11"/>
        <color theme="1"/>
        <rFont val="Arial"/>
        <family val="2"/>
      </rPr>
      <t>ΔV</t>
    </r>
    <r>
      <rPr>
        <vertAlign val="subscript"/>
        <sz val="11"/>
        <color theme="1"/>
        <rFont val="Arial"/>
        <family val="2"/>
      </rPr>
      <t>OUTADJMAX</t>
    </r>
  </si>
  <si>
    <t>Current Sense Amplifier Max Output</t>
  </si>
  <si>
    <r>
      <t>VCS</t>
    </r>
    <r>
      <rPr>
        <vertAlign val="subscript"/>
        <sz val="11"/>
        <color theme="1"/>
        <rFont val="Calibri"/>
        <family val="2"/>
        <scheme val="minor"/>
      </rPr>
      <t>AO(max)</t>
    </r>
  </si>
  <si>
    <r>
      <t>N</t>
    </r>
    <r>
      <rPr>
        <vertAlign val="subscript"/>
        <sz val="11"/>
        <color theme="1"/>
        <rFont val="Calibri"/>
        <family val="2"/>
        <scheme val="minor"/>
      </rPr>
      <t>UNITS_MAX</t>
    </r>
  </si>
  <si>
    <t>Absolute Available Current Sense Gain</t>
  </si>
  <si>
    <r>
      <t>A</t>
    </r>
    <r>
      <rPr>
        <vertAlign val="subscript"/>
        <sz val="11"/>
        <color theme="1"/>
        <rFont val="Calibri"/>
        <family val="2"/>
        <scheme val="minor"/>
      </rPr>
      <t>CSAMAX</t>
    </r>
  </si>
  <si>
    <t xml:space="preserve">Chosen Current Sense Amp Gain </t>
  </si>
  <si>
    <r>
      <t>A</t>
    </r>
    <r>
      <rPr>
        <vertAlign val="subscript"/>
        <sz val="11"/>
        <color theme="1"/>
        <rFont val="Calibri"/>
        <family val="2"/>
        <scheme val="minor"/>
      </rPr>
      <t>CSA</t>
    </r>
  </si>
  <si>
    <r>
      <t>V</t>
    </r>
    <r>
      <rPr>
        <vertAlign val="subscript"/>
        <sz val="11"/>
        <color theme="1"/>
        <rFont val="Calibri"/>
        <family val="2"/>
        <scheme val="minor"/>
      </rPr>
      <t xml:space="preserve">CSAO </t>
    </r>
  </si>
  <si>
    <t>Current Sense Amp Output at Max Load</t>
  </si>
  <si>
    <t>Max possible number of load modules</t>
  </si>
  <si>
    <t>Chosen Value of Shunt Resistor</t>
  </si>
  <si>
    <r>
      <t>R</t>
    </r>
    <r>
      <rPr>
        <vertAlign val="subscript"/>
        <sz val="11"/>
        <color theme="1"/>
        <rFont val="Calibri"/>
        <family val="2"/>
        <scheme val="minor"/>
      </rPr>
      <t>SHUNT(CALC)</t>
    </r>
  </si>
  <si>
    <r>
      <t>k</t>
    </r>
    <r>
      <rPr>
        <sz val="11"/>
        <color theme="1"/>
        <rFont val="Calibri"/>
        <family val="2"/>
      </rPr>
      <t>Ω</t>
    </r>
  </si>
  <si>
    <t>kΩ</t>
  </si>
  <si>
    <t>Current Gain Feedback Resistor</t>
  </si>
  <si>
    <t>Calculated Input Resistor to Current Amp</t>
  </si>
  <si>
    <t>Chosen Input Resistor to Current Amp</t>
  </si>
  <si>
    <t xml:space="preserve">Actual Gain of Current Amp </t>
  </si>
  <si>
    <t>Select High Frequency Pole</t>
  </si>
  <si>
    <t>pF</t>
  </si>
  <si>
    <r>
      <t>Calculated Value of C</t>
    </r>
    <r>
      <rPr>
        <vertAlign val="subscript"/>
        <sz val="11"/>
        <color theme="1"/>
        <rFont val="Calibri"/>
        <family val="2"/>
        <scheme val="minor"/>
      </rPr>
      <t>CSA</t>
    </r>
  </si>
  <si>
    <r>
      <t>(2) R</t>
    </r>
    <r>
      <rPr>
        <vertAlign val="subscript"/>
        <sz val="12"/>
        <color theme="1"/>
        <rFont val="Calibri"/>
        <family val="2"/>
        <scheme val="minor"/>
      </rPr>
      <t>adjust</t>
    </r>
  </si>
  <si>
    <r>
      <t>R</t>
    </r>
    <r>
      <rPr>
        <vertAlign val="subscript"/>
        <sz val="11"/>
        <color theme="1"/>
        <rFont val="Calibri"/>
        <family val="2"/>
        <scheme val="minor"/>
      </rPr>
      <t>adjust (min)1</t>
    </r>
  </si>
  <si>
    <r>
      <t>R</t>
    </r>
    <r>
      <rPr>
        <vertAlign val="subscript"/>
        <sz val="11"/>
        <color theme="1"/>
        <rFont val="Calibri"/>
        <family val="2"/>
        <scheme val="minor"/>
      </rPr>
      <t>adjust (min)2</t>
    </r>
  </si>
  <si>
    <r>
      <t>R</t>
    </r>
    <r>
      <rPr>
        <vertAlign val="subscript"/>
        <sz val="11"/>
        <color theme="1"/>
        <rFont val="Calibri"/>
        <family val="2"/>
        <scheme val="minor"/>
      </rPr>
      <t>adjust</t>
    </r>
    <r>
      <rPr>
        <sz val="11"/>
        <color theme="1"/>
        <rFont val="Calibri"/>
        <family val="2"/>
        <scheme val="minor"/>
      </rPr>
      <t xml:space="preserve"> should be greater than either                       R</t>
    </r>
    <r>
      <rPr>
        <vertAlign val="subscript"/>
        <sz val="11"/>
        <color theme="1"/>
        <rFont val="Calibri"/>
        <family val="2"/>
        <scheme val="minor"/>
      </rPr>
      <t>adjust(min)1</t>
    </r>
    <r>
      <rPr>
        <sz val="11"/>
        <color theme="1"/>
        <rFont val="Calibri"/>
        <family val="2"/>
        <scheme val="minor"/>
      </rPr>
      <t xml:space="preserve"> and </t>
    </r>
    <r>
      <rPr>
        <vertAlign val="subscript"/>
        <sz val="11"/>
        <color theme="1"/>
        <rFont val="Calibri"/>
        <family val="2"/>
        <scheme val="minor"/>
      </rPr>
      <t>Radjust(min)2</t>
    </r>
  </si>
  <si>
    <r>
      <t>R</t>
    </r>
    <r>
      <rPr>
        <vertAlign val="subscript"/>
        <sz val="11"/>
        <color theme="1"/>
        <rFont val="Calibri"/>
        <family val="2"/>
        <scheme val="minor"/>
      </rPr>
      <t>ADJUST</t>
    </r>
  </si>
  <si>
    <r>
      <t>Chosen Value for R</t>
    </r>
    <r>
      <rPr>
        <vertAlign val="subscript"/>
        <sz val="11"/>
        <color theme="1"/>
        <rFont val="Calibri"/>
        <family val="2"/>
        <scheme val="minor"/>
      </rPr>
      <t>ADJUST</t>
    </r>
  </si>
  <si>
    <t>(3) Error Amplifier Compensation</t>
  </si>
  <si>
    <r>
      <t>C</t>
    </r>
    <r>
      <rPr>
        <vertAlign val="subscript"/>
        <sz val="11"/>
        <color theme="1"/>
        <rFont val="Calibri"/>
        <family val="2"/>
        <scheme val="minor"/>
      </rPr>
      <t>EAO</t>
    </r>
  </si>
  <si>
    <t>µF</t>
  </si>
  <si>
    <t>Hz</t>
  </si>
  <si>
    <t>Compensation Resistor</t>
  </si>
  <si>
    <r>
      <t>R</t>
    </r>
    <r>
      <rPr>
        <vertAlign val="subscript"/>
        <sz val="11"/>
        <color theme="1"/>
        <rFont val="Calibri"/>
        <family val="2"/>
        <scheme val="minor"/>
      </rPr>
      <t>EAO</t>
    </r>
  </si>
  <si>
    <t>gm</t>
  </si>
  <si>
    <t>Apwr(fco)</t>
  </si>
  <si>
    <t>Av</t>
  </si>
  <si>
    <t>Acsa</t>
  </si>
  <si>
    <t>Adj</t>
  </si>
  <si>
    <t>Calculated Compensation Capacitor</t>
  </si>
  <si>
    <t>Chosen Compensation Capacitor</t>
  </si>
  <si>
    <t>The overall crossover frequency is chosen to be about one decade below the module crossover</t>
  </si>
  <si>
    <t>Measured Gain for single module at desired crossover frequency for shared modules</t>
  </si>
  <si>
    <t>The maximum voltage adjustment is usually specified as a percentage of the nominal  in the module data sheet</t>
  </si>
  <si>
    <r>
      <t>G</t>
    </r>
    <r>
      <rPr>
        <vertAlign val="subscript"/>
        <sz val="11"/>
        <color theme="1"/>
        <rFont val="Calibri"/>
        <family val="2"/>
        <scheme val="minor"/>
      </rPr>
      <t>CSA</t>
    </r>
  </si>
  <si>
    <r>
      <t>R</t>
    </r>
    <r>
      <rPr>
        <vertAlign val="subscript"/>
        <sz val="11"/>
        <color theme="1"/>
        <rFont val="Calibri"/>
        <family val="2"/>
        <scheme val="minor"/>
      </rPr>
      <t>CSA1</t>
    </r>
  </si>
  <si>
    <r>
      <t>R</t>
    </r>
    <r>
      <rPr>
        <vertAlign val="subscript"/>
        <sz val="11"/>
        <color theme="1"/>
        <rFont val="Calibri"/>
        <family val="2"/>
        <scheme val="minor"/>
      </rPr>
      <t>CSA2</t>
    </r>
  </si>
  <si>
    <r>
      <t>F</t>
    </r>
    <r>
      <rPr>
        <vertAlign val="subscript"/>
        <sz val="11"/>
        <color theme="1"/>
        <rFont val="Calibri"/>
        <family val="2"/>
        <scheme val="minor"/>
      </rPr>
      <t>P(CSA)</t>
    </r>
  </si>
  <si>
    <r>
      <t>C</t>
    </r>
    <r>
      <rPr>
        <vertAlign val="subscript"/>
        <sz val="11"/>
        <color theme="1"/>
        <rFont val="Calibri"/>
        <family val="2"/>
        <scheme val="minor"/>
      </rPr>
      <t>CSA</t>
    </r>
  </si>
  <si>
    <r>
      <t>Chosen Value of C</t>
    </r>
    <r>
      <rPr>
        <vertAlign val="subscript"/>
        <sz val="11"/>
        <color theme="1"/>
        <rFont val="Calibri"/>
        <family val="2"/>
        <scheme val="minor"/>
      </rPr>
      <t>CSA</t>
    </r>
  </si>
  <si>
    <t>Reference schematic shown in "Typical Application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</si>
</sst>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00"/>
    <numFmt numFmtId="166" formatCode="0.000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vertAlign val="subscript"/>
      <sz val="11"/>
      <color theme="1"/>
      <name val="Calibri"/>
      <family val="2"/>
    </font>
    <font>
      <vertAlign val="subscript"/>
      <sz val="11"/>
      <color theme="1"/>
      <name val="Arial"/>
      <family val="2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2" borderId="2" xfId="0" applyFont="1" applyFill="1" applyBorder="1"/>
    <xf numFmtId="0" fontId="4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7" fillId="0" borderId="0" xfId="0" applyFont="1"/>
    <xf numFmtId="0" fontId="7" fillId="0" borderId="0" xfId="0" applyFont="1" applyFill="1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1" fillId="4" borderId="0" xfId="0" applyFont="1" applyFill="1"/>
    <xf numFmtId="165" fontId="0" fillId="0" borderId="0" xfId="0" applyNumberFormat="1"/>
    <xf numFmtId="166" fontId="0" fillId="0" borderId="0" xfId="0" applyNumberFormat="1"/>
    <xf numFmtId="0" fontId="2" fillId="0" borderId="0" xfId="0" applyFont="1" applyAlignment="1">
      <alignment horizontal="left"/>
    </xf>
    <xf numFmtId="0" fontId="15" fillId="0" borderId="0" xfId="0" applyFont="1"/>
    <xf numFmtId="165" fontId="15" fillId="0" borderId="0" xfId="0" applyNumberFormat="1" applyFont="1"/>
    <xf numFmtId="11" fontId="15" fillId="0" borderId="0" xfId="0" applyNumberFormat="1" applyFont="1"/>
    <xf numFmtId="2" fontId="15" fillId="0" borderId="0" xfId="0" applyNumberFormat="1" applyFont="1"/>
    <xf numFmtId="166" fontId="15" fillId="0" borderId="0" xfId="0" applyNumberFormat="1" applyFont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3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1" fontId="0" fillId="5" borderId="0" xfId="0" applyNumberFormat="1" applyFill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13</xdr:col>
          <xdr:colOff>200025</xdr:colOff>
          <xdr:row>25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zoomScale="85" zoomScaleNormal="85" workbookViewId="0">
      <selection activeCell="C22" sqref="C22:C23"/>
    </sheetView>
  </sheetViews>
  <sheetFormatPr defaultRowHeight="15" x14ac:dyDescent="0.25"/>
  <cols>
    <col min="1" max="1" width="39.5703125" bestFit="1" customWidth="1"/>
    <col min="2" max="2" width="25.85546875" style="4" customWidth="1"/>
    <col min="3" max="3" width="10" style="4" bestFit="1" customWidth="1"/>
    <col min="4" max="4" width="7.28515625" bestFit="1" customWidth="1"/>
    <col min="13" max="13" width="12" bestFit="1" customWidth="1"/>
    <col min="17" max="17" width="10.5703125" style="15" bestFit="1" customWidth="1"/>
    <col min="18" max="18" width="15.7109375" style="16" bestFit="1" customWidth="1"/>
    <col min="20" max="20" width="14.7109375" style="16" bestFit="1" customWidth="1"/>
  </cols>
  <sheetData>
    <row r="1" spans="1:7" ht="26.25" x14ac:dyDescent="0.25">
      <c r="A1" s="28" t="s">
        <v>7</v>
      </c>
      <c r="B1" s="28"/>
      <c r="C1" s="28"/>
      <c r="D1" s="28"/>
      <c r="E1" s="29"/>
      <c r="F1" s="29"/>
      <c r="G1" s="29"/>
    </row>
    <row r="3" spans="1:7" x14ac:dyDescent="0.25">
      <c r="A3" t="s">
        <v>0</v>
      </c>
    </row>
    <row r="4" spans="1:7" ht="18.75" x14ac:dyDescent="0.3">
      <c r="A4" s="32" t="s">
        <v>1</v>
      </c>
      <c r="B4" s="32"/>
      <c r="C4" s="32"/>
      <c r="D4" s="33"/>
      <c r="E4" s="1" t="s">
        <v>2</v>
      </c>
    </row>
    <row r="5" spans="1:7" ht="18" x14ac:dyDescent="0.35">
      <c r="A5" s="32" t="s">
        <v>3</v>
      </c>
      <c r="B5" s="32"/>
      <c r="C5" s="32"/>
      <c r="D5" s="32"/>
      <c r="E5" s="2" t="s">
        <v>2</v>
      </c>
    </row>
    <row r="6" spans="1:7" ht="18" x14ac:dyDescent="0.35">
      <c r="A6" s="17" t="s">
        <v>99</v>
      </c>
      <c r="B6" s="17"/>
      <c r="C6" s="17"/>
      <c r="D6" s="17"/>
    </row>
    <row r="7" spans="1:7" thickBot="1" x14ac:dyDescent="0.35"/>
    <row r="8" spans="1:7" ht="21.6" thickBot="1" x14ac:dyDescent="0.45">
      <c r="A8" s="25" t="s">
        <v>8</v>
      </c>
      <c r="B8" s="26"/>
      <c r="C8" s="26"/>
      <c r="D8" s="27"/>
    </row>
    <row r="11" spans="1:7" ht="18.75" x14ac:dyDescent="0.3">
      <c r="A11" s="5" t="s">
        <v>4</v>
      </c>
      <c r="B11" s="3" t="s">
        <v>5</v>
      </c>
      <c r="C11" s="3" t="s">
        <v>9</v>
      </c>
      <c r="D11" s="3" t="s">
        <v>6</v>
      </c>
    </row>
    <row r="12" spans="1:7" x14ac:dyDescent="0.25">
      <c r="A12" t="s">
        <v>2</v>
      </c>
      <c r="B12" s="4" t="s">
        <v>2</v>
      </c>
      <c r="D12" t="s">
        <v>2</v>
      </c>
    </row>
    <row r="13" spans="1:7" x14ac:dyDescent="0.25">
      <c r="A13" t="s">
        <v>22</v>
      </c>
      <c r="B13" s="6" t="s">
        <v>10</v>
      </c>
      <c r="C13" s="34">
        <v>2</v>
      </c>
      <c r="D13" t="s">
        <v>6</v>
      </c>
    </row>
    <row r="14" spans="1:7" ht="18" x14ac:dyDescent="0.35">
      <c r="A14" t="s">
        <v>11</v>
      </c>
      <c r="B14" s="6" t="s">
        <v>12</v>
      </c>
      <c r="C14" s="34">
        <v>2.4</v>
      </c>
      <c r="D14" t="s">
        <v>13</v>
      </c>
    </row>
    <row r="15" spans="1:7" ht="15.6" x14ac:dyDescent="0.35">
      <c r="A15" t="s">
        <v>15</v>
      </c>
      <c r="B15" s="6" t="s">
        <v>16</v>
      </c>
      <c r="C15" s="38">
        <f>C14*100</f>
        <v>240</v>
      </c>
      <c r="D15" t="s">
        <v>80</v>
      </c>
      <c r="F15" t="s">
        <v>90</v>
      </c>
    </row>
    <row r="16" spans="1:7" ht="15.6" x14ac:dyDescent="0.35">
      <c r="A16" t="s">
        <v>17</v>
      </c>
      <c r="B16" s="6" t="s">
        <v>20</v>
      </c>
      <c r="C16" s="34">
        <v>30</v>
      </c>
      <c r="D16" t="s">
        <v>18</v>
      </c>
      <c r="F16" t="s">
        <v>91</v>
      </c>
    </row>
    <row r="17" spans="1:6" ht="18" x14ac:dyDescent="0.35">
      <c r="A17" t="s">
        <v>17</v>
      </c>
      <c r="B17" s="6" t="s">
        <v>21</v>
      </c>
      <c r="C17" s="39">
        <f>10^(C16/20)</f>
        <v>31.622776601683803</v>
      </c>
      <c r="D17" t="s">
        <v>19</v>
      </c>
    </row>
    <row r="18" spans="1:6" x14ac:dyDescent="0.25">
      <c r="A18" t="s">
        <v>44</v>
      </c>
      <c r="B18" s="11" t="s">
        <v>45</v>
      </c>
      <c r="C18" s="34">
        <v>12</v>
      </c>
      <c r="D18" t="s">
        <v>27</v>
      </c>
    </row>
    <row r="19" spans="1:6" ht="18" x14ac:dyDescent="0.35">
      <c r="A19" t="s">
        <v>23</v>
      </c>
      <c r="B19" s="6" t="s">
        <v>24</v>
      </c>
      <c r="C19" s="34">
        <v>10</v>
      </c>
      <c r="D19" t="s">
        <v>14</v>
      </c>
    </row>
    <row r="20" spans="1:6" ht="18" x14ac:dyDescent="0.35">
      <c r="A20" t="s">
        <v>25</v>
      </c>
      <c r="B20" s="6" t="s">
        <v>26</v>
      </c>
      <c r="C20" s="34">
        <v>16</v>
      </c>
      <c r="D20" t="s">
        <v>27</v>
      </c>
    </row>
    <row r="21" spans="1:6" ht="18" x14ac:dyDescent="0.35">
      <c r="A21" t="s">
        <v>28</v>
      </c>
      <c r="B21" s="6" t="s">
        <v>30</v>
      </c>
      <c r="C21" s="34">
        <v>200</v>
      </c>
      <c r="D21" s="8" t="s">
        <v>29</v>
      </c>
    </row>
    <row r="22" spans="1:6" x14ac:dyDescent="0.25">
      <c r="A22" s="24" t="s">
        <v>31</v>
      </c>
      <c r="B22" s="30" t="s">
        <v>35</v>
      </c>
      <c r="C22" s="35">
        <v>5</v>
      </c>
      <c r="D22" s="31" t="s">
        <v>32</v>
      </c>
      <c r="F22" t="s">
        <v>92</v>
      </c>
    </row>
    <row r="23" spans="1:6" x14ac:dyDescent="0.25">
      <c r="A23" s="24"/>
      <c r="B23" s="30"/>
      <c r="C23" s="35"/>
      <c r="D23" s="31"/>
    </row>
    <row r="24" spans="1:6" ht="18" x14ac:dyDescent="0.35">
      <c r="A24" t="s">
        <v>33</v>
      </c>
      <c r="B24" s="10" t="s">
        <v>34</v>
      </c>
      <c r="C24" s="38">
        <f>C20*C22/100</f>
        <v>0.8</v>
      </c>
      <c r="D24" s="9" t="s">
        <v>27</v>
      </c>
    </row>
    <row r="26" spans="1:6" thickBot="1" x14ac:dyDescent="0.35"/>
    <row r="27" spans="1:6" ht="21.6" thickBot="1" x14ac:dyDescent="0.45">
      <c r="A27" s="25" t="s">
        <v>36</v>
      </c>
      <c r="B27" s="26"/>
      <c r="C27" s="26"/>
      <c r="D27" s="27"/>
    </row>
    <row r="29" spans="1:6" ht="15.6" x14ac:dyDescent="0.3">
      <c r="A29" s="14" t="s">
        <v>37</v>
      </c>
    </row>
    <row r="31" spans="1:6" ht="14.45" x14ac:dyDescent="0.3">
      <c r="A31" t="s">
        <v>38</v>
      </c>
      <c r="B31" s="6" t="s">
        <v>40</v>
      </c>
      <c r="C31" s="34">
        <v>0.5</v>
      </c>
      <c r="D31" t="s">
        <v>39</v>
      </c>
    </row>
    <row r="32" spans="1:6" ht="18" x14ac:dyDescent="0.35">
      <c r="A32" t="s">
        <v>41</v>
      </c>
      <c r="B32" s="6" t="s">
        <v>61</v>
      </c>
      <c r="C32" s="38">
        <f>1000*C31/C19^2</f>
        <v>5</v>
      </c>
      <c r="D32" s="8" t="s">
        <v>43</v>
      </c>
    </row>
    <row r="33" spans="1:6" ht="18" x14ac:dyDescent="0.35">
      <c r="A33" t="s">
        <v>60</v>
      </c>
      <c r="B33" s="11" t="s">
        <v>42</v>
      </c>
      <c r="C33" s="34">
        <v>5</v>
      </c>
      <c r="D33" s="8" t="s">
        <v>43</v>
      </c>
    </row>
    <row r="34" spans="1:6" ht="18.75" x14ac:dyDescent="0.35">
      <c r="A34" t="s">
        <v>46</v>
      </c>
      <c r="B34" s="11" t="s">
        <v>47</v>
      </c>
      <c r="C34" s="38">
        <f>C19*C32</f>
        <v>50</v>
      </c>
      <c r="D34" t="s">
        <v>48</v>
      </c>
      <c r="F34" t="s">
        <v>49</v>
      </c>
    </row>
    <row r="36" spans="1:6" ht="15.6" x14ac:dyDescent="0.35">
      <c r="A36" t="s">
        <v>50</v>
      </c>
      <c r="B36" s="11" t="s">
        <v>51</v>
      </c>
      <c r="C36" s="38">
        <f>C18-2</f>
        <v>10</v>
      </c>
    </row>
    <row r="37" spans="1:6" ht="15.6" x14ac:dyDescent="0.35">
      <c r="A37" t="s">
        <v>53</v>
      </c>
      <c r="B37" s="11" t="s">
        <v>54</v>
      </c>
      <c r="C37" s="38">
        <f>1000*C36/C34</f>
        <v>200</v>
      </c>
    </row>
    <row r="38" spans="1:6" ht="15.6" x14ac:dyDescent="0.35">
      <c r="A38" t="s">
        <v>55</v>
      </c>
      <c r="B38" s="11" t="s">
        <v>56</v>
      </c>
      <c r="C38" s="34">
        <v>30</v>
      </c>
    </row>
    <row r="39" spans="1:6" ht="15.6" x14ac:dyDescent="0.35">
      <c r="A39" t="s">
        <v>58</v>
      </c>
      <c r="B39" s="11" t="s">
        <v>57</v>
      </c>
      <c r="C39" s="38">
        <f>C38*C34/1000</f>
        <v>1.5</v>
      </c>
    </row>
    <row r="40" spans="1:6" ht="18" x14ac:dyDescent="0.35">
      <c r="A40" t="s">
        <v>64</v>
      </c>
      <c r="B40" s="11" t="s">
        <v>94</v>
      </c>
      <c r="C40" s="34">
        <v>20</v>
      </c>
      <c r="D40" t="s">
        <v>62</v>
      </c>
    </row>
    <row r="41" spans="1:6" ht="18" x14ac:dyDescent="0.35">
      <c r="A41" t="s">
        <v>65</v>
      </c>
      <c r="B41" s="11" t="s">
        <v>95</v>
      </c>
      <c r="C41" s="40">
        <f>C40/C38</f>
        <v>0.66666666666666663</v>
      </c>
      <c r="D41" t="s">
        <v>63</v>
      </c>
    </row>
    <row r="42" spans="1:6" ht="18" x14ac:dyDescent="0.35">
      <c r="A42" t="s">
        <v>66</v>
      </c>
      <c r="B42" s="11" t="s">
        <v>95</v>
      </c>
      <c r="C42" s="34">
        <v>0.71499999999999997</v>
      </c>
      <c r="D42" t="s">
        <v>63</v>
      </c>
    </row>
    <row r="43" spans="1:6" ht="15.6" x14ac:dyDescent="0.35">
      <c r="A43" t="s">
        <v>67</v>
      </c>
      <c r="B43" s="11" t="s">
        <v>93</v>
      </c>
      <c r="C43" s="39">
        <f>C40/C42</f>
        <v>27.972027972027973</v>
      </c>
    </row>
    <row r="44" spans="1:6" ht="15.6" x14ac:dyDescent="0.35">
      <c r="A44" t="s">
        <v>68</v>
      </c>
      <c r="B44" s="11" t="s">
        <v>96</v>
      </c>
      <c r="C44" s="36">
        <v>75</v>
      </c>
      <c r="D44" t="s">
        <v>13</v>
      </c>
    </row>
    <row r="45" spans="1:6" ht="18" x14ac:dyDescent="0.35">
      <c r="A45" t="s">
        <v>70</v>
      </c>
      <c r="B45" s="11" t="s">
        <v>97</v>
      </c>
      <c r="C45" s="41">
        <f>1000000/(2*3.14*C40*C44)</f>
        <v>106.15711252653928</v>
      </c>
      <c r="D45" t="s">
        <v>69</v>
      </c>
    </row>
    <row r="46" spans="1:6" ht="18" x14ac:dyDescent="0.35">
      <c r="A46" t="s">
        <v>98</v>
      </c>
      <c r="B46" s="11" t="s">
        <v>97</v>
      </c>
      <c r="C46" s="37">
        <v>100</v>
      </c>
      <c r="D46" t="s">
        <v>69</v>
      </c>
    </row>
    <row r="47" spans="1:6" x14ac:dyDescent="0.25">
      <c r="B47" s="11"/>
      <c r="C47" s="7"/>
    </row>
    <row r="48" spans="1:6" ht="18.75" x14ac:dyDescent="0.35">
      <c r="A48" s="14" t="s">
        <v>71</v>
      </c>
      <c r="B48" s="11"/>
      <c r="C48" s="7"/>
    </row>
    <row r="49" spans="1:20" x14ac:dyDescent="0.25">
      <c r="B49" s="11"/>
      <c r="C49" s="7"/>
    </row>
    <row r="50" spans="1:20" ht="18" x14ac:dyDescent="0.35">
      <c r="A50" s="23" t="s">
        <v>74</v>
      </c>
      <c r="B50" s="11" t="s">
        <v>72</v>
      </c>
      <c r="C50" s="42">
        <f>(C24-C19*C33*0.001)*500/(C20-C24-1-(C24*500/C21))</f>
        <v>30.73770491803279</v>
      </c>
      <c r="D50" s="8" t="s">
        <v>29</v>
      </c>
    </row>
    <row r="51" spans="1:20" ht="18" x14ac:dyDescent="0.35">
      <c r="A51" s="24"/>
      <c r="B51" s="12" t="s">
        <v>73</v>
      </c>
      <c r="C51" s="42">
        <f>(C24-C19*C33*0.001)/(0.006-C24/C21)</f>
        <v>375</v>
      </c>
      <c r="D51" s="8" t="s">
        <v>29</v>
      </c>
      <c r="M51" s="18">
        <f>0.014/(2*3.14*C15)</f>
        <v>9.2887473460721868E-6</v>
      </c>
      <c r="N51" s="18">
        <f>C38</f>
        <v>30</v>
      </c>
      <c r="O51" s="18">
        <f>C33*0.001*C19/C20</f>
        <v>3.1250000000000002E-3</v>
      </c>
      <c r="P51" s="18">
        <f>C52*C21/((C52+C21)*500)</f>
        <v>7.6113360323886645E-2</v>
      </c>
      <c r="Q51" s="19">
        <f>C17</f>
        <v>31.622776601683803</v>
      </c>
    </row>
    <row r="52" spans="1:20" ht="18" x14ac:dyDescent="0.35">
      <c r="A52" t="s">
        <v>76</v>
      </c>
      <c r="B52" s="11" t="s">
        <v>75</v>
      </c>
      <c r="C52" s="34">
        <v>47</v>
      </c>
      <c r="D52" s="8" t="s">
        <v>29</v>
      </c>
    </row>
    <row r="53" spans="1:20" x14ac:dyDescent="0.25">
      <c r="B53" s="11"/>
    </row>
    <row r="54" spans="1:20" ht="15.75" x14ac:dyDescent="0.25">
      <c r="A54" s="14" t="s">
        <v>77</v>
      </c>
      <c r="B54" s="12"/>
    </row>
    <row r="55" spans="1:20" x14ac:dyDescent="0.25">
      <c r="B55" s="12"/>
    </row>
    <row r="56" spans="1:20" ht="18" x14ac:dyDescent="0.35">
      <c r="A56" t="s">
        <v>88</v>
      </c>
      <c r="B56" s="12" t="s">
        <v>78</v>
      </c>
      <c r="C56" s="42">
        <f>ROUND((14000/(2*3.14*C15))*C38*(C33*0.001*C19/C20)*(C52*C21/((C52+C21)*500))*(C17),2)</f>
        <v>2.1</v>
      </c>
      <c r="D56" s="8" t="s">
        <v>79</v>
      </c>
    </row>
    <row r="57" spans="1:20" ht="18" x14ac:dyDescent="0.35">
      <c r="A57" t="s">
        <v>89</v>
      </c>
      <c r="B57" s="13" t="s">
        <v>78</v>
      </c>
      <c r="C57" s="38">
        <v>10</v>
      </c>
      <c r="D57" s="8"/>
    </row>
    <row r="58" spans="1:20" ht="18" x14ac:dyDescent="0.35">
      <c r="A58" t="s">
        <v>81</v>
      </c>
      <c r="B58" s="12" t="s">
        <v>82</v>
      </c>
      <c r="C58" s="42">
        <f>SQRT(ABS((1/(M59*N59*O59*P59*Q59))^2-(1/(6.28*C15*C57))^2))</f>
        <v>316.54815889020142</v>
      </c>
      <c r="D58" s="8" t="s">
        <v>29</v>
      </c>
      <c r="M58" s="18" t="s">
        <v>83</v>
      </c>
      <c r="N58" s="18" t="s">
        <v>84</v>
      </c>
      <c r="O58" s="18" t="s">
        <v>85</v>
      </c>
      <c r="P58" s="18" t="s">
        <v>86</v>
      </c>
      <c r="Q58" s="19" t="s">
        <v>87</v>
      </c>
    </row>
    <row r="59" spans="1:20" x14ac:dyDescent="0.25">
      <c r="B59" s="12"/>
      <c r="M59" s="20">
        <v>1.4E-2</v>
      </c>
      <c r="N59" s="21">
        <f>C17</f>
        <v>31.622776601683803</v>
      </c>
      <c r="O59" s="18">
        <f>C32*0.001*C19/C20</f>
        <v>3.1250000000000002E-3</v>
      </c>
      <c r="P59" s="18">
        <f>C38</f>
        <v>30</v>
      </c>
      <c r="Q59" s="19">
        <f>(C52*C21)/((C52+C21)*500)</f>
        <v>7.6113360323886645E-2</v>
      </c>
    </row>
    <row r="60" spans="1:20" x14ac:dyDescent="0.25">
      <c r="B60" s="11"/>
    </row>
    <row r="61" spans="1:20" ht="18" x14ac:dyDescent="0.35">
      <c r="A61" t="s">
        <v>59</v>
      </c>
      <c r="B61" s="11" t="s">
        <v>52</v>
      </c>
      <c r="C61" s="42">
        <f>FLOOR(100/C36,5)</f>
        <v>10</v>
      </c>
      <c r="R61" s="22">
        <f>(1/(M59*N59*O59*P59*Q59))^2</f>
        <v>100202.73689678063</v>
      </c>
      <c r="T61" s="22">
        <f>(1/(2*3.1415927*C15*C56*0.000001))^2</f>
        <v>99719.289974585321</v>
      </c>
    </row>
  </sheetData>
  <sheetProtection password="906C" sheet="1" objects="1" scenarios="1"/>
  <mergeCells count="10">
    <mergeCell ref="A50:A51"/>
    <mergeCell ref="A27:D27"/>
    <mergeCell ref="A1:G1"/>
    <mergeCell ref="A22:A23"/>
    <mergeCell ref="B22:B23"/>
    <mergeCell ref="C22:C23"/>
    <mergeCell ref="D22:D23"/>
    <mergeCell ref="A4:D4"/>
    <mergeCell ref="A5:D5"/>
    <mergeCell ref="A8:D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P12" sqref="P12"/>
    </sheetView>
  </sheetViews>
  <sheetFormatPr defaultRowHeight="15" x14ac:dyDescent="0.25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Visio.Drawing.11" shapeId="2049" r:id="rId3">
          <objectPr defaultSize="0" r:id="rId4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13</xdr:col>
                <xdr:colOff>200025</xdr:colOff>
                <xdr:row>25</xdr:row>
                <xdr:rowOff>9525</xdr:rowOff>
              </to>
            </anchor>
          </objectPr>
        </oleObject>
      </mc:Choice>
      <mc:Fallback>
        <oleObject progId="Visio.Drawing.11"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Design Information</vt:lpstr>
      <vt:lpstr>Typical Application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2019-08-12T12:16:27Z</dcterms:created>
  <dcterms:modified xsi:type="dcterms:W3CDTF">2019-10-03T12:22:11Z</dcterms:modified>
</cp:coreProperties>
</file>