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D:\HK office\902\B140Q\SPEC\load share\"/>
    </mc:Choice>
  </mc:AlternateContent>
  <xr:revisionPtr revIDLastSave="0" documentId="13_ncr:1_{48C3BA85-7904-4998-BEC9-605247E3683E}" xr6:coauthVersionLast="47" xr6:coauthVersionMax="47" xr10:uidLastSave="{00000000-0000-0000-0000-000000000000}"/>
  <bookViews>
    <workbookView xWindow="-110" yWindow="-110" windowWidth="19420" windowHeight="10420" xr2:uid="{00000000-000D-0000-FFFF-FFFF00000000}"/>
  </bookViews>
  <sheets>
    <sheet name="Load-Share Design" sheetId="3" r:id="rId1"/>
    <sheet name="Application Configurations" sheetId="2" r:id="rId2"/>
    <sheet name="Revision History" sheetId="4" r:id="rId3"/>
    <sheet name="Notice and Disclaimer" sheetId="5" r:id="rId4"/>
  </sheets>
  <definedNames>
    <definedName name="ACSA" localSheetId="0">'Load-Share Design'!$D$68</definedName>
    <definedName name="ACSA">#REF!</definedName>
    <definedName name="ACSA__target" localSheetId="0">'Load-Share Design'!$D$63</definedName>
    <definedName name="ACSA__target">#REF!</definedName>
    <definedName name="ACSA_limit" localSheetId="0">'Load-Share Design'!$D$62</definedName>
    <definedName name="ACSA_limit">#REF!</definedName>
    <definedName name="APWR_at_fCO_LS" localSheetId="0">'Load-Share Design'!$D$36</definedName>
    <definedName name="APWR_at_fCO_LS">#REF!</definedName>
    <definedName name="CCSA" localSheetId="0">'Load-Share Design'!$D$78</definedName>
    <definedName name="CCSA">#REF!</definedName>
    <definedName name="CCSA_clac" localSheetId="0">'Load-Share Design'!$D$77</definedName>
    <definedName name="CCSA_clac">#REF!</definedName>
    <definedName name="CEAO" localSheetId="0">'Load-Share Design'!$D$90</definedName>
    <definedName name="CEAO">#REF!</definedName>
    <definedName name="CEAO_calc" localSheetId="0">'Load-Share Design'!$D$89</definedName>
    <definedName name="CEAO_calc">#REF!</definedName>
    <definedName name="Config">'Load-Share Design'!$D$47</definedName>
    <definedName name="fCO_LS" localSheetId="0">'Load-Share Design'!#REF!</definedName>
    <definedName name="fCO_LS">#REF!</definedName>
    <definedName name="fCO_LS___target" localSheetId="0">'Load-Share Design'!$D$88</definedName>
    <definedName name="fCO_LS___target">#REF!</definedName>
    <definedName name="fCO_LS___target0" localSheetId="0">'Load-Share Design'!#REF!</definedName>
    <definedName name="fCO_LS___target0">#REF!</definedName>
    <definedName name="fCO_LS_max" localSheetId="0">'Load-Share Design'!$D$87</definedName>
    <definedName name="fCO_LS_max">#REF!</definedName>
    <definedName name="fCO_LS_max0" localSheetId="0">'Load-Share Design'!$D$33</definedName>
    <definedName name="fCO_LS_max0">#REF!</definedName>
    <definedName name="fCO_MOD" localSheetId="0">'Load-Share Design'!$D$32</definedName>
    <definedName name="fCO_MOD">#REF!</definedName>
    <definedName name="fP_CSA" localSheetId="0">'Load-Share Design'!$D$79</definedName>
    <definedName name="fP_CSA">#REF!</definedName>
    <definedName name="fP_CSA___max" localSheetId="0">'Load-Share Design'!$D$74</definedName>
    <definedName name="fP_CSA___max">#REF!</definedName>
    <definedName name="fP_CSA___min" localSheetId="0">'Load-Share Design'!$D$75</definedName>
    <definedName name="fP_CSA___min">#REF!</definedName>
    <definedName name="fP_CSA___target" localSheetId="0">'Load-Share Design'!$D$76</definedName>
    <definedName name="fP_CSA___target">#REF!</definedName>
    <definedName name="fSW" localSheetId="0">'Load-Share Design'!$D$31</definedName>
    <definedName name="fSW">#REF!</definedName>
    <definedName name="gM" localSheetId="0">'Load-Share Design'!$K$15</definedName>
    <definedName name="gM">#REF!</definedName>
    <definedName name="GMOD_at_fCO_LS" localSheetId="0">'Load-Share Design'!$D$35</definedName>
    <definedName name="GMOD_at_fCO_LS">#REF!</definedName>
    <definedName name="Icso_max">'Load-Share Design'!$D$105</definedName>
    <definedName name="ILS__max">'Load-Share Design'!$D$98</definedName>
    <definedName name="IO_MOD_max" localSheetId="0">'Load-Share Design'!$D$27</definedName>
    <definedName name="IO_MOD_max">#REF!</definedName>
    <definedName name="IOUT_max" localSheetId="0">'Load-Share Design'!$D$28</definedName>
    <definedName name="IOUT_max">#REF!</definedName>
    <definedName name="IVDD__abs_max">'Load-Share Design'!$D$96</definedName>
    <definedName name="IVDD__total">'Load-Share Design'!$D$102</definedName>
    <definedName name="IVDDq__max" localSheetId="0">'Load-Share Design'!$D$97</definedName>
    <definedName name="IVDDq__max">#REF!</definedName>
    <definedName name="IZ__max" localSheetId="0">'Load-Share Design'!$D$99</definedName>
    <definedName name="IZ__max">#REF!</definedName>
    <definedName name="IZ__target">'Load-Share Design'!$D$100</definedName>
    <definedName name="kHz" localSheetId="0">'Load-Share Design'!$K$14</definedName>
    <definedName name="kHz">#REF!</definedName>
    <definedName name="kR" localSheetId="0">'Load-Share Design'!$K$11</definedName>
    <definedName name="kR">#REF!</definedName>
    <definedName name="mA" localSheetId="0">'Load-Share Design'!$K$9</definedName>
    <definedName name="mA">#REF!</definedName>
    <definedName name="mR" localSheetId="0">'Load-Share Design'!$K$10</definedName>
    <definedName name="mR">#REF!</definedName>
    <definedName name="mV" localSheetId="0">'Load-Share Design'!$K$8</definedName>
    <definedName name="mV">#REF!</definedName>
    <definedName name="Nm" localSheetId="0">'Load-Share Design'!$D$72</definedName>
    <definedName name="Nm">#REF!</definedName>
    <definedName name="Nm__max" localSheetId="0">'Load-Share Design'!$F$71</definedName>
    <definedName name="Nm__max">#REF!</definedName>
    <definedName name="PADJ_max">'Load-Share Design'!$D$108</definedName>
    <definedName name="Pcso_max">'Load-Share Design'!$D$106</definedName>
    <definedName name="PDISS__max">'Load-Share Design'!$D$110</definedName>
    <definedName name="pF" localSheetId="0">'Load-Share Design'!$K$13</definedName>
    <definedName name="pF">#REF!</definedName>
    <definedName name="PSHUNT" localSheetId="0">'Load-Share Design'!$D$59</definedName>
    <definedName name="PSHUNT">#REF!</definedName>
    <definedName name="PSHUNT__max" localSheetId="0">'Load-Share Design'!$D$54</definedName>
    <definedName name="PSHUNT__max">#REF!</definedName>
    <definedName name="RADJ" localSheetId="0">'Load-Share Design'!$D$84</definedName>
    <definedName name="RADJ">#REF!</definedName>
    <definedName name="Radj_min_1" localSheetId="0">'Load-Share Design'!$D$82</definedName>
    <definedName name="Radj_min_1">#REF!</definedName>
    <definedName name="Radj_min_2" localSheetId="0">'Load-Share Design'!$D$83</definedName>
    <definedName name="Radj_min_2">#REF!</definedName>
    <definedName name="RCSA1" localSheetId="0">'Load-Share Design'!$D$67</definedName>
    <definedName name="RCSA1">#REF!</definedName>
    <definedName name="RCSA2" localSheetId="0">'Load-Share Design'!$D$65</definedName>
    <definedName name="RCSA2">#REF!</definedName>
    <definedName name="RCSA2_calc" localSheetId="0">'Load-Share Design'!$D$66</definedName>
    <definedName name="RCSA2_calc">#REF!</definedName>
    <definedName name="REAO" localSheetId="0">'Load-Share Design'!$D$92</definedName>
    <definedName name="REAO">#REF!</definedName>
    <definedName name="REAO_calc" localSheetId="0">'Load-Share Design'!$D$91</definedName>
    <definedName name="REAO_calc">#REF!</definedName>
    <definedName name="RSENSE" localSheetId="0">'Load-Share Design'!$D$39</definedName>
    <definedName name="RSENSE">#REF!</definedName>
    <definedName name="RSHUNT" localSheetId="0">'Load-Share Design'!$D$56</definedName>
    <definedName name="RSHUNT">#REF!</definedName>
    <definedName name="RSHUNT_calc" localSheetId="0">'Load-Share Design'!$D$55</definedName>
    <definedName name="RSHUNT_calc">#REF!</definedName>
    <definedName name="uF" localSheetId="0">'Load-Share Design'!$K$12</definedName>
    <definedName name="uF">#REF!</definedName>
    <definedName name="VADJ" localSheetId="0">'Load-Share Design'!$D$40</definedName>
    <definedName name="VADJ">#REF!</definedName>
    <definedName name="VADJ_max">'Load-Share Design'!$D$107</definedName>
    <definedName name="Vbe">'Load-Share Design'!$K$16</definedName>
    <definedName name="VCSO_limit" localSheetId="0">'Load-Share Design'!$D$61</definedName>
    <definedName name="VCSO_limit">#REF!</definedName>
    <definedName name="VCSO_max" localSheetId="0">'Load-Share Design'!$D$64</definedName>
    <definedName name="VCSO_max">#REF!</definedName>
    <definedName name="VDD_max" localSheetId="0">'Load-Share Design'!$D$50</definedName>
    <definedName name="VDD_max">#REF!</definedName>
    <definedName name="VDD_max_1">'Load-Share Design'!$D$103</definedName>
    <definedName name="VDD_min" localSheetId="0">'Load-Share Design'!$D$51</definedName>
    <definedName name="VDD_min">#REF!</definedName>
    <definedName name="VOUT_max" localSheetId="0">'Load-Share Design'!$D$23</definedName>
    <definedName name="VOUT_max">#REF!</definedName>
    <definedName name="VOUT_min" localSheetId="0">'Load-Share Design'!$D$25</definedName>
    <definedName name="VOUT_min">#REF!</definedName>
    <definedName name="VOUT_nom" localSheetId="0">'Load-Share Design'!$D$24</definedName>
    <definedName name="VOUT_nom">#REF!</definedName>
    <definedName name="VRSHUNT" localSheetId="0">'Load-Share Design'!$D$57</definedName>
    <definedName name="VRSHUNT">#REF!</definedName>
    <definedName name="ΔVADJ_max" localSheetId="0">'Load-Share Design'!$D$41</definedName>
    <definedName name="ΔVADJ_max">#REF!</definedName>
  </definedNames>
  <calcPr calcId="191029"/>
</workbook>
</file>

<file path=xl/calcChain.xml><?xml version="1.0" encoding="utf-8"?>
<calcChain xmlns="http://schemas.openxmlformats.org/spreadsheetml/2006/main">
  <c r="G39" i="3" l="1"/>
  <c r="G23" i="3" l="1"/>
  <c r="D103" i="3" l="1"/>
  <c r="D66" i="3" l="1"/>
  <c r="D75" i="3" l="1"/>
  <c r="D74" i="3"/>
  <c r="D68" i="3"/>
  <c r="D61" i="3"/>
  <c r="G52" i="3"/>
  <c r="G51" i="3"/>
  <c r="G50" i="3"/>
  <c r="D41" i="3"/>
  <c r="D36" i="3"/>
  <c r="G28" i="3"/>
  <c r="G26" i="3"/>
  <c r="G25" i="3"/>
  <c r="K14" i="3"/>
  <c r="D33" i="3" s="1"/>
  <c r="K13" i="3"/>
  <c r="K12" i="3"/>
  <c r="D91" i="3" s="1"/>
  <c r="K11" i="3"/>
  <c r="K10" i="3"/>
  <c r="K9" i="3"/>
  <c r="D107" i="3" s="1"/>
  <c r="D108" i="3" s="1"/>
  <c r="K8" i="3"/>
  <c r="D57" i="3" l="1"/>
  <c r="D64" i="3" s="1"/>
  <c r="D79" i="3"/>
  <c r="G79" i="3" s="1"/>
  <c r="D83" i="3"/>
  <c r="G83" i="3" s="1"/>
  <c r="G76" i="3"/>
  <c r="D89" i="3"/>
  <c r="G90" i="3" s="1"/>
  <c r="D87" i="3"/>
  <c r="G88" i="3" s="1"/>
  <c r="D93" i="3"/>
  <c r="G92" i="3"/>
  <c r="D59" i="3"/>
  <c r="G68" i="3"/>
  <c r="D70" i="3"/>
  <c r="F70" i="3" s="1"/>
  <c r="D77" i="3"/>
  <c r="D55" i="3"/>
  <c r="G56" i="3"/>
  <c r="D82" i="3"/>
  <c r="D105" i="3" l="1"/>
  <c r="D106" i="3" s="1"/>
  <c r="G65" i="3"/>
  <c r="D98" i="3"/>
  <c r="D62" i="3"/>
  <c r="G63" i="3" s="1"/>
  <c r="D58" i="3"/>
  <c r="G58" i="3"/>
  <c r="G84" i="3"/>
  <c r="D71" i="3"/>
  <c r="F71" i="3" s="1"/>
  <c r="G72" i="3" s="1"/>
  <c r="D99" i="3" l="1"/>
  <c r="G100" i="3" s="1"/>
  <c r="D102" i="3"/>
  <c r="D110" i="3" s="1"/>
</calcChain>
</file>

<file path=xl/sharedStrings.xml><?xml version="1.0" encoding="utf-8"?>
<sst xmlns="http://schemas.openxmlformats.org/spreadsheetml/2006/main" count="296" uniqueCount="236">
  <si>
    <t xml:space="preserve"> </t>
  </si>
  <si>
    <t>Design Parameters</t>
  </si>
  <si>
    <t>Variable Names</t>
  </si>
  <si>
    <t>Value</t>
  </si>
  <si>
    <t>kHz</t>
  </si>
  <si>
    <t>A</t>
  </si>
  <si>
    <t>V/V</t>
  </si>
  <si>
    <t>V</t>
  </si>
  <si>
    <t>Ω</t>
  </si>
  <si>
    <t>W</t>
  </si>
  <si>
    <t>mΩ</t>
  </si>
  <si>
    <t>kΩ</t>
  </si>
  <si>
    <t>pF</t>
  </si>
  <si>
    <t>µF</t>
  </si>
  <si>
    <t>Hz</t>
  </si>
  <si>
    <t>TI Literature #</t>
  </si>
  <si>
    <t>Comments</t>
  </si>
  <si>
    <t>Power Supply Module Characteristics</t>
  </si>
  <si>
    <t xml:space="preserve">dB  </t>
  </si>
  <si>
    <t xml:space="preserve">% </t>
  </si>
  <si>
    <t>The maximum voltage adjustment is usually specified as a percentage of the nominal in the module data sheet</t>
  </si>
  <si>
    <t xml:space="preserve">Actual High-Frequency Filter Pole on CSA </t>
  </si>
  <si>
    <t>±1% tol</t>
  </si>
  <si>
    <t>Actual Gain of Current Amplifier</t>
  </si>
  <si>
    <t>Calculated Input Resistor to Current Amplifier</t>
  </si>
  <si>
    <t>Eqn (1)</t>
  </si>
  <si>
    <t>Eqn (5)</t>
  </si>
  <si>
    <t>Eqn (4)</t>
  </si>
  <si>
    <t>Eqn (9)</t>
  </si>
  <si>
    <t>Maximum number of parallel modules allowed at actual Vcso(max)</t>
  </si>
  <si>
    <t xml:space="preserve">kHz = </t>
  </si>
  <si>
    <t xml:space="preserve">mA = </t>
  </si>
  <si>
    <t xml:space="preserve">mV = </t>
  </si>
  <si>
    <t xml:space="preserve">uF = </t>
  </si>
  <si>
    <t xml:space="preserve">pF = </t>
  </si>
  <si>
    <t xml:space="preserve">gM = </t>
  </si>
  <si>
    <t xml:space="preserve">The following assumptions must be true for successful load-sharing design using this Set-Up Tool: </t>
  </si>
  <si>
    <t>Load-Share System Calculations</t>
  </si>
  <si>
    <t>Recommended Maximum noise-filter pole for CSA</t>
  </si>
  <si>
    <t>Recommended Minimum noise-filter pole for CSA</t>
  </si>
  <si>
    <t xml:space="preserve"> SLUC684</t>
  </si>
  <si>
    <t>UCC29002 Load-Share Controller Set-Up Tool</t>
  </si>
  <si>
    <t xml:space="preserve">kΩ = </t>
  </si>
  <si>
    <t xml:space="preserve">mΩ = </t>
  </si>
  <si>
    <t>Notice:</t>
  </si>
  <si>
    <t>Calculated Compensation Resistance</t>
  </si>
  <si>
    <t>Allowable shunt-resistor dissipation at current limit of power supply module.</t>
  </si>
  <si>
    <t>A/V</t>
  </si>
  <si>
    <t>Special or unusual configurations are not covered by this Load-Share Controller Set-Up Tool.</t>
  </si>
  <si>
    <r>
      <rPr>
        <sz val="11"/>
        <rFont val="Wingdings"/>
        <charset val="2"/>
      </rPr>
      <t>è</t>
    </r>
    <r>
      <rPr>
        <sz val="11"/>
        <rFont val="Arial"/>
        <family val="2"/>
      </rPr>
      <t xml:space="preserve"> Enter Maximum Output Voltage of Module</t>
    </r>
  </si>
  <si>
    <r>
      <t>V</t>
    </r>
    <r>
      <rPr>
        <vertAlign val="subscript"/>
        <sz val="11"/>
        <rFont val="Arial"/>
        <family val="2"/>
      </rPr>
      <t>OUT(max)</t>
    </r>
    <r>
      <rPr>
        <sz val="11"/>
        <rFont val="Arial"/>
        <family val="2"/>
      </rPr>
      <t xml:space="preserve"> = </t>
    </r>
  </si>
  <si>
    <r>
      <rPr>
        <sz val="11"/>
        <rFont val="Wingdings"/>
        <charset val="2"/>
      </rPr>
      <t>è</t>
    </r>
    <r>
      <rPr>
        <sz val="11"/>
        <rFont val="Arial"/>
        <family val="2"/>
      </rPr>
      <t xml:space="preserve"> Enter Nominal Output Voltage of Module</t>
    </r>
  </si>
  <si>
    <r>
      <t>V</t>
    </r>
    <r>
      <rPr>
        <vertAlign val="subscript"/>
        <sz val="11"/>
        <rFont val="Arial"/>
        <family val="2"/>
      </rPr>
      <t>OUT(nom)</t>
    </r>
    <r>
      <rPr>
        <sz val="11"/>
        <rFont val="Arial"/>
        <family val="2"/>
      </rPr>
      <t xml:space="preserve"> = </t>
    </r>
  </si>
  <si>
    <r>
      <rPr>
        <sz val="11"/>
        <rFont val="Wingdings"/>
        <charset val="2"/>
      </rPr>
      <t>è</t>
    </r>
    <r>
      <rPr>
        <sz val="11"/>
        <rFont val="Arial"/>
        <family val="2"/>
      </rPr>
      <t xml:space="preserve"> Enter Minimum Output Voltage of Module</t>
    </r>
  </si>
  <si>
    <r>
      <t>V</t>
    </r>
    <r>
      <rPr>
        <vertAlign val="subscript"/>
        <sz val="11"/>
        <rFont val="Arial"/>
        <family val="2"/>
      </rPr>
      <t>OUT(min)</t>
    </r>
    <r>
      <rPr>
        <sz val="11"/>
        <rFont val="Arial"/>
        <family val="2"/>
      </rPr>
      <t xml:space="preserve"> = </t>
    </r>
  </si>
  <si>
    <r>
      <rPr>
        <sz val="11"/>
        <rFont val="Wingdings"/>
        <charset val="2"/>
      </rPr>
      <t>è</t>
    </r>
    <r>
      <rPr>
        <sz val="11"/>
        <rFont val="Arial"/>
        <family val="2"/>
      </rPr>
      <t xml:space="preserve"> Enter Maximum Current Capability of Module</t>
    </r>
  </si>
  <si>
    <r>
      <t>I</t>
    </r>
    <r>
      <rPr>
        <vertAlign val="subscript"/>
        <sz val="11"/>
        <rFont val="Arial"/>
        <family val="2"/>
      </rPr>
      <t>O_MOD(max)</t>
    </r>
    <r>
      <rPr>
        <sz val="11"/>
        <rFont val="Arial"/>
        <family val="2"/>
      </rPr>
      <t xml:space="preserve"> = </t>
    </r>
  </si>
  <si>
    <r>
      <rPr>
        <sz val="11"/>
        <rFont val="Wingdings"/>
        <charset val="2"/>
      </rPr>
      <t>è</t>
    </r>
    <r>
      <rPr>
        <sz val="11"/>
        <rFont val="Arial"/>
        <family val="2"/>
      </rPr>
      <t xml:space="preserve"> Enter Maximum </t>
    </r>
    <r>
      <rPr>
        <u/>
        <sz val="11"/>
        <rFont val="Arial"/>
        <family val="2"/>
      </rPr>
      <t>Sharing</t>
    </r>
    <r>
      <rPr>
        <sz val="11"/>
        <rFont val="Arial"/>
        <family val="2"/>
      </rPr>
      <t xml:space="preserve"> Current of Module</t>
    </r>
  </si>
  <si>
    <r>
      <t>I</t>
    </r>
    <r>
      <rPr>
        <vertAlign val="subscript"/>
        <sz val="11"/>
        <rFont val="Arial"/>
        <family val="2"/>
      </rPr>
      <t>OUT(max)</t>
    </r>
    <r>
      <rPr>
        <sz val="11"/>
        <rFont val="Arial"/>
        <family val="2"/>
      </rPr>
      <t xml:space="preserve"> = </t>
    </r>
  </si>
  <si>
    <r>
      <rPr>
        <sz val="11"/>
        <rFont val="Wingdings"/>
        <charset val="2"/>
      </rPr>
      <t>è</t>
    </r>
    <r>
      <rPr>
        <sz val="11"/>
        <rFont val="Arial"/>
        <family val="2"/>
      </rPr>
      <t xml:space="preserve"> Enter Switching Frequency of Module</t>
    </r>
  </si>
  <si>
    <r>
      <t>f</t>
    </r>
    <r>
      <rPr>
        <vertAlign val="subscript"/>
        <sz val="11"/>
        <rFont val="Arial"/>
        <family val="2"/>
      </rPr>
      <t>SW_MOD</t>
    </r>
    <r>
      <rPr>
        <sz val="11"/>
        <rFont val="Arial"/>
        <family val="2"/>
      </rPr>
      <t xml:space="preserve"> = </t>
    </r>
  </si>
  <si>
    <r>
      <rPr>
        <sz val="11"/>
        <rFont val="Wingdings"/>
        <charset val="2"/>
      </rPr>
      <t>è</t>
    </r>
    <r>
      <rPr>
        <sz val="11"/>
        <rFont val="Arial"/>
        <family val="2"/>
      </rPr>
      <t xml:space="preserve"> Enter Voltage-Loop Crossover Frequency  f</t>
    </r>
    <r>
      <rPr>
        <vertAlign val="subscript"/>
        <sz val="11"/>
        <rFont val="Arial"/>
        <family val="2"/>
      </rPr>
      <t>CO</t>
    </r>
    <r>
      <rPr>
        <sz val="11"/>
        <rFont val="Arial"/>
        <family val="2"/>
      </rPr>
      <t xml:space="preserve"> of Module</t>
    </r>
  </si>
  <si>
    <r>
      <t>f</t>
    </r>
    <r>
      <rPr>
        <vertAlign val="subscript"/>
        <sz val="11"/>
        <rFont val="Arial"/>
        <family val="2"/>
      </rPr>
      <t>CO_MOD</t>
    </r>
    <r>
      <rPr>
        <sz val="11"/>
        <rFont val="Arial"/>
        <family val="2"/>
      </rPr>
      <t xml:space="preserve"> = </t>
    </r>
  </si>
  <si>
    <r>
      <t>Maximum allowable f</t>
    </r>
    <r>
      <rPr>
        <vertAlign val="subscript"/>
        <sz val="11"/>
        <rFont val="Arial"/>
        <family val="2"/>
      </rPr>
      <t>CO</t>
    </r>
    <r>
      <rPr>
        <sz val="11"/>
        <rFont val="Arial"/>
        <family val="2"/>
      </rPr>
      <t xml:space="preserve"> of Load-Share System</t>
    </r>
  </si>
  <si>
    <r>
      <t>f</t>
    </r>
    <r>
      <rPr>
        <vertAlign val="subscript"/>
        <sz val="11"/>
        <rFont val="Arial"/>
        <family val="2"/>
      </rPr>
      <t xml:space="preserve">CO_LS  </t>
    </r>
    <r>
      <rPr>
        <sz val="11"/>
        <rFont val="Arial"/>
        <family val="2"/>
      </rPr>
      <t xml:space="preserve">(target) = </t>
    </r>
  </si>
  <si>
    <r>
      <t>G</t>
    </r>
    <r>
      <rPr>
        <vertAlign val="subscript"/>
        <sz val="11"/>
        <rFont val="Arial"/>
        <family val="2"/>
      </rPr>
      <t>MOD</t>
    </r>
    <r>
      <rPr>
        <sz val="11"/>
        <rFont val="Arial"/>
        <family val="2"/>
      </rPr>
      <t>_f</t>
    </r>
    <r>
      <rPr>
        <vertAlign val="subscript"/>
        <sz val="11"/>
        <rFont val="Arial"/>
        <family val="2"/>
      </rPr>
      <t xml:space="preserve">CO_LS  </t>
    </r>
    <r>
      <rPr>
        <sz val="11"/>
        <rFont val="Arial"/>
        <family val="2"/>
      </rPr>
      <t xml:space="preserve">(dB) = </t>
    </r>
  </si>
  <si>
    <r>
      <t>Module Gain at f</t>
    </r>
    <r>
      <rPr>
        <vertAlign val="subscript"/>
        <sz val="11"/>
        <rFont val="Arial"/>
        <family val="2"/>
      </rPr>
      <t>CO_LS</t>
    </r>
    <r>
      <rPr>
        <sz val="11"/>
        <rFont val="Arial"/>
        <family val="2"/>
      </rPr>
      <t xml:space="preserve"> (target)</t>
    </r>
  </si>
  <si>
    <r>
      <t>R</t>
    </r>
    <r>
      <rPr>
        <vertAlign val="subscript"/>
        <sz val="11"/>
        <rFont val="Arial"/>
        <family val="2"/>
      </rPr>
      <t>SENSE</t>
    </r>
    <r>
      <rPr>
        <sz val="11"/>
        <rFont val="Arial"/>
        <family val="2"/>
      </rPr>
      <t xml:space="preserve"> = </t>
    </r>
  </si>
  <si>
    <t>Calculated Maximum Voltage Adjustment</t>
  </si>
  <si>
    <r>
      <rPr>
        <sz val="11"/>
        <rFont val="Wingdings"/>
        <charset val="2"/>
      </rPr>
      <t>è</t>
    </r>
    <r>
      <rPr>
        <sz val="11"/>
        <rFont val="Arial"/>
        <family val="2"/>
      </rPr>
      <t xml:space="preserve"> Enter Maximum Bias Voltage to VDD pin of UCC29002</t>
    </r>
  </si>
  <si>
    <t xml:space="preserve">VDD(max) = </t>
  </si>
  <si>
    <r>
      <rPr>
        <sz val="11"/>
        <rFont val="Wingdings"/>
        <charset val="2"/>
      </rPr>
      <t>è</t>
    </r>
    <r>
      <rPr>
        <sz val="11"/>
        <rFont val="Arial"/>
        <family val="2"/>
      </rPr>
      <t xml:space="preserve"> Enter Minimum Bias Voltage to VDD pin of UCC29002</t>
    </r>
  </si>
  <si>
    <t xml:space="preserve">VDD(min) = </t>
  </si>
  <si>
    <r>
      <rPr>
        <sz val="11"/>
        <rFont val="Wingdings"/>
        <charset val="2"/>
      </rPr>
      <t>è</t>
    </r>
    <r>
      <rPr>
        <sz val="11"/>
        <rFont val="Arial"/>
        <family val="2"/>
      </rPr>
      <t xml:space="preserve"> Choose Maximum Dissipation in Current Shunt</t>
    </r>
    <r>
      <rPr>
        <sz val="11"/>
        <rFont val="Arial"/>
        <family val="2"/>
        <charset val="2"/>
      </rPr>
      <t xml:space="preserve"> at I</t>
    </r>
    <r>
      <rPr>
        <vertAlign val="subscript"/>
        <sz val="11"/>
        <rFont val="Arial"/>
        <family val="2"/>
      </rPr>
      <t>O_MOD(max)</t>
    </r>
    <r>
      <rPr>
        <sz val="11"/>
        <rFont val="Arial"/>
        <family val="2"/>
        <charset val="2"/>
      </rPr>
      <t xml:space="preserve"> </t>
    </r>
  </si>
  <si>
    <r>
      <t>P</t>
    </r>
    <r>
      <rPr>
        <vertAlign val="subscript"/>
        <sz val="11"/>
        <rFont val="Arial"/>
        <family val="2"/>
      </rPr>
      <t>SHUNT</t>
    </r>
    <r>
      <rPr>
        <sz val="11"/>
        <rFont val="Arial"/>
        <family val="2"/>
      </rPr>
      <t xml:space="preserve"> (max) = </t>
    </r>
  </si>
  <si>
    <r>
      <t>Calculated Value of Shunt Resistance for P</t>
    </r>
    <r>
      <rPr>
        <vertAlign val="subscript"/>
        <sz val="11"/>
        <rFont val="Arial"/>
        <family val="2"/>
      </rPr>
      <t>SHUNT</t>
    </r>
    <r>
      <rPr>
        <sz val="11"/>
        <rFont val="Arial"/>
        <family val="2"/>
      </rPr>
      <t xml:space="preserve"> (max)</t>
    </r>
  </si>
  <si>
    <r>
      <rPr>
        <sz val="11"/>
        <rFont val="Wingdings"/>
        <charset val="2"/>
      </rPr>
      <t>è</t>
    </r>
    <r>
      <rPr>
        <sz val="11"/>
        <rFont val="Arial"/>
        <family val="2"/>
      </rPr>
      <t xml:space="preserve"> Choose Value for Shunt Resistor</t>
    </r>
  </si>
  <si>
    <r>
      <t>R</t>
    </r>
    <r>
      <rPr>
        <vertAlign val="subscript"/>
        <sz val="11"/>
        <rFont val="Arial"/>
        <family val="2"/>
      </rPr>
      <t>SHUNT</t>
    </r>
    <r>
      <rPr>
        <sz val="11"/>
        <rFont val="Arial"/>
        <family val="2"/>
      </rPr>
      <t xml:space="preserve"> = </t>
    </r>
  </si>
  <si>
    <r>
      <t>Voltage Drop across Shunt Resistor at I</t>
    </r>
    <r>
      <rPr>
        <vertAlign val="subscript"/>
        <sz val="11"/>
        <rFont val="Arial"/>
        <family val="2"/>
      </rPr>
      <t>OUT(max)</t>
    </r>
    <r>
      <rPr>
        <sz val="11"/>
        <rFont val="Arial"/>
        <family val="2"/>
      </rPr>
      <t xml:space="preserve"> </t>
    </r>
  </si>
  <si>
    <r>
      <t>V</t>
    </r>
    <r>
      <rPr>
        <vertAlign val="subscript"/>
        <sz val="11"/>
        <rFont val="Arial"/>
        <family val="2"/>
      </rPr>
      <t>RSHUNT</t>
    </r>
  </si>
  <si>
    <r>
      <t>Actual Dissipation in Shunt when Sharing at I</t>
    </r>
    <r>
      <rPr>
        <vertAlign val="subscript"/>
        <sz val="11"/>
        <rFont val="Arial"/>
        <family val="2"/>
      </rPr>
      <t>OUT(max)</t>
    </r>
    <r>
      <rPr>
        <sz val="11"/>
        <rFont val="Arial"/>
        <family val="2"/>
      </rPr>
      <t xml:space="preserve">   </t>
    </r>
  </si>
  <si>
    <t>Current-Sense Amplifier Output Limit</t>
  </si>
  <si>
    <t>Maximum Available Current-Sense Gain</t>
  </si>
  <si>
    <r>
      <rPr>
        <sz val="11"/>
        <rFont val="Wingdings"/>
        <charset val="2"/>
      </rPr>
      <t>è</t>
    </r>
    <r>
      <rPr>
        <sz val="11"/>
        <rFont val="Arial"/>
        <family val="2"/>
      </rPr>
      <t xml:space="preserve"> Choose Current-Sense Amp Gain </t>
    </r>
  </si>
  <si>
    <r>
      <t>A</t>
    </r>
    <r>
      <rPr>
        <vertAlign val="subscript"/>
        <sz val="11"/>
        <rFont val="Arial"/>
        <family val="2"/>
      </rPr>
      <t>CSA</t>
    </r>
    <r>
      <rPr>
        <sz val="11"/>
        <rFont val="Arial"/>
        <family val="2"/>
      </rPr>
      <t xml:space="preserve"> (target) = </t>
    </r>
  </si>
  <si>
    <t>CSA Output Voltage at Maximum Sharing Load</t>
  </si>
  <si>
    <r>
      <t>R</t>
    </r>
    <r>
      <rPr>
        <vertAlign val="subscript"/>
        <sz val="11"/>
        <rFont val="Arial"/>
        <family val="2"/>
      </rPr>
      <t>CSA2</t>
    </r>
    <r>
      <rPr>
        <sz val="11"/>
        <rFont val="Arial"/>
        <family val="2"/>
      </rPr>
      <t xml:space="preserve"> = </t>
    </r>
  </si>
  <si>
    <r>
      <rPr>
        <sz val="11"/>
        <rFont val="Wingdings"/>
        <charset val="2"/>
      </rPr>
      <t>è</t>
    </r>
    <r>
      <rPr>
        <sz val="11"/>
        <rFont val="Arial"/>
        <family val="2"/>
      </rPr>
      <t xml:space="preserve"> Choose Input Resistor to Current Amp</t>
    </r>
    <r>
      <rPr>
        <sz val="11"/>
        <rFont val="Arial"/>
        <family val="2"/>
        <charset val="2"/>
      </rPr>
      <t>lifier</t>
    </r>
  </si>
  <si>
    <r>
      <t>R</t>
    </r>
    <r>
      <rPr>
        <vertAlign val="subscript"/>
        <sz val="11"/>
        <rFont val="Arial"/>
        <family val="2"/>
      </rPr>
      <t>CSA1</t>
    </r>
    <r>
      <rPr>
        <sz val="11"/>
        <rFont val="Arial"/>
        <family val="2"/>
      </rPr>
      <t xml:space="preserve"> = </t>
    </r>
  </si>
  <si>
    <t>Maximum number of parallel modules allowed if Vcso(max) = Vcso(limit)</t>
  </si>
  <si>
    <r>
      <rPr>
        <sz val="11"/>
        <rFont val="Calibri"/>
        <family val="2"/>
      </rPr>
      <t>→</t>
    </r>
  </si>
  <si>
    <r>
      <rPr>
        <sz val="11"/>
        <rFont val="Wingdings"/>
        <charset val="2"/>
      </rPr>
      <t>è</t>
    </r>
    <r>
      <rPr>
        <sz val="11"/>
        <rFont val="Arial"/>
        <family val="2"/>
      </rPr>
      <t xml:space="preserve"> Enter Number of Parallel Power Modules</t>
    </r>
  </si>
  <si>
    <r>
      <t>N</t>
    </r>
    <r>
      <rPr>
        <vertAlign val="subscript"/>
        <sz val="11"/>
        <rFont val="Arial"/>
        <family val="2"/>
      </rPr>
      <t>m</t>
    </r>
    <r>
      <rPr>
        <sz val="11"/>
        <rFont val="Arial"/>
        <family val="2"/>
      </rPr>
      <t xml:space="preserve"> = </t>
    </r>
  </si>
  <si>
    <r>
      <rPr>
        <sz val="11"/>
        <rFont val="Wingdings"/>
        <charset val="2"/>
      </rPr>
      <t>è</t>
    </r>
    <r>
      <rPr>
        <sz val="11"/>
        <rFont val="Arial"/>
        <family val="2"/>
      </rPr>
      <t xml:space="preserve"> Choose High-Frequency Pole target for CSA </t>
    </r>
  </si>
  <si>
    <r>
      <t>f</t>
    </r>
    <r>
      <rPr>
        <vertAlign val="subscript"/>
        <sz val="11"/>
        <rFont val="Arial"/>
        <family val="2"/>
      </rPr>
      <t>P(CSA)</t>
    </r>
    <r>
      <rPr>
        <sz val="11"/>
        <rFont val="Arial"/>
        <family val="2"/>
      </rPr>
      <t xml:space="preserve"> (target) = </t>
    </r>
  </si>
  <si>
    <r>
      <t>Calculated Value of C</t>
    </r>
    <r>
      <rPr>
        <vertAlign val="subscript"/>
        <sz val="11"/>
        <rFont val="Arial"/>
        <family val="2"/>
      </rPr>
      <t>CSA</t>
    </r>
  </si>
  <si>
    <r>
      <rPr>
        <sz val="11"/>
        <rFont val="Wingdings"/>
        <charset val="2"/>
      </rPr>
      <t>è</t>
    </r>
    <r>
      <rPr>
        <sz val="11"/>
        <rFont val="Arial"/>
        <family val="2"/>
      </rPr>
      <t xml:space="preserve"> Choose Standard Value for C</t>
    </r>
    <r>
      <rPr>
        <vertAlign val="subscript"/>
        <sz val="11"/>
        <rFont val="Arial"/>
        <family val="2"/>
      </rPr>
      <t>CSA</t>
    </r>
  </si>
  <si>
    <r>
      <t>C</t>
    </r>
    <r>
      <rPr>
        <vertAlign val="subscript"/>
        <sz val="11"/>
        <rFont val="Arial"/>
        <family val="2"/>
      </rPr>
      <t>CSA</t>
    </r>
    <r>
      <rPr>
        <sz val="11"/>
        <rFont val="Arial"/>
        <family val="2"/>
      </rPr>
      <t xml:space="preserve"> = </t>
    </r>
  </si>
  <si>
    <r>
      <t>Minimum value of R</t>
    </r>
    <r>
      <rPr>
        <vertAlign val="subscript"/>
        <sz val="11"/>
        <rFont val="Arial"/>
        <family val="2"/>
      </rPr>
      <t>ADJ</t>
    </r>
    <r>
      <rPr>
        <sz val="11"/>
        <rFont val="Arial"/>
        <family val="2"/>
      </rPr>
      <t xml:space="preserve"> to ensure </t>
    </r>
    <r>
      <rPr>
        <sz val="12"/>
        <rFont val="Arial"/>
        <family val="2"/>
      </rPr>
      <t>≥</t>
    </r>
    <r>
      <rPr>
        <sz val="11"/>
        <rFont val="Arial"/>
        <family val="2"/>
      </rPr>
      <t xml:space="preserve"> 1V margin above Veao(max)</t>
    </r>
  </si>
  <si>
    <r>
      <t>Minimum value of R</t>
    </r>
    <r>
      <rPr>
        <vertAlign val="subscript"/>
        <sz val="11"/>
        <rFont val="Arial"/>
        <family val="2"/>
      </rPr>
      <t>ADJ</t>
    </r>
    <r>
      <rPr>
        <sz val="11"/>
        <rFont val="Arial"/>
        <family val="2"/>
      </rPr>
      <t xml:space="preserve"> to ensure </t>
    </r>
    <r>
      <rPr>
        <sz val="12"/>
        <rFont val="Arial"/>
        <family val="2"/>
      </rPr>
      <t>≤</t>
    </r>
    <r>
      <rPr>
        <sz val="11"/>
        <rFont val="Arial"/>
        <family val="2"/>
      </rPr>
      <t xml:space="preserve"> 6mA maximum into ADJ pin</t>
    </r>
  </si>
  <si>
    <r>
      <rPr>
        <sz val="11"/>
        <rFont val="Wingdings"/>
        <charset val="2"/>
      </rPr>
      <t>è</t>
    </r>
    <r>
      <rPr>
        <sz val="11"/>
        <rFont val="Arial"/>
        <family val="2"/>
      </rPr>
      <t xml:space="preserve"> Choose Standard Value for R</t>
    </r>
    <r>
      <rPr>
        <vertAlign val="subscript"/>
        <sz val="11"/>
        <rFont val="Arial"/>
        <family val="2"/>
      </rPr>
      <t>ADJ</t>
    </r>
    <r>
      <rPr>
        <sz val="11"/>
        <rFont val="Arial"/>
        <family val="2"/>
        <charset val="2"/>
      </rPr>
      <t xml:space="preserve"> </t>
    </r>
    <r>
      <rPr>
        <sz val="12"/>
        <rFont val="Arial"/>
        <family val="2"/>
      </rPr>
      <t>≥</t>
    </r>
    <r>
      <rPr>
        <sz val="11"/>
        <rFont val="Arial"/>
        <family val="2"/>
        <charset val="2"/>
      </rPr>
      <t xml:space="preserve"> max( R</t>
    </r>
    <r>
      <rPr>
        <vertAlign val="subscript"/>
        <sz val="11"/>
        <rFont val="Arial"/>
        <family val="2"/>
      </rPr>
      <t>adj(min1)</t>
    </r>
    <r>
      <rPr>
        <sz val="11"/>
        <rFont val="Arial"/>
        <family val="2"/>
        <charset val="2"/>
      </rPr>
      <t>, R</t>
    </r>
    <r>
      <rPr>
        <vertAlign val="subscript"/>
        <sz val="11"/>
        <rFont val="Arial"/>
        <family val="2"/>
      </rPr>
      <t>adj(min2)</t>
    </r>
    <r>
      <rPr>
        <sz val="11"/>
        <rFont val="Arial"/>
        <family val="2"/>
        <charset val="2"/>
      </rPr>
      <t xml:space="preserve"> )</t>
    </r>
  </si>
  <si>
    <r>
      <t>R</t>
    </r>
    <r>
      <rPr>
        <vertAlign val="subscript"/>
        <sz val="11"/>
        <rFont val="Arial"/>
        <family val="2"/>
      </rPr>
      <t>ADJ</t>
    </r>
    <r>
      <rPr>
        <sz val="11"/>
        <rFont val="Arial"/>
        <family val="2"/>
      </rPr>
      <t xml:space="preserve"> = </t>
    </r>
  </si>
  <si>
    <r>
      <rPr>
        <sz val="11"/>
        <rFont val="Wingdings"/>
        <charset val="2"/>
      </rPr>
      <t>è</t>
    </r>
    <r>
      <rPr>
        <sz val="11"/>
        <rFont val="Arial"/>
        <family val="2"/>
      </rPr>
      <t xml:space="preserve"> Choose target f</t>
    </r>
    <r>
      <rPr>
        <vertAlign val="subscript"/>
        <sz val="11"/>
        <rFont val="Arial"/>
        <family val="2"/>
      </rPr>
      <t>CO</t>
    </r>
    <r>
      <rPr>
        <sz val="11"/>
        <rFont val="Arial"/>
        <family val="2"/>
      </rPr>
      <t xml:space="preserve"> for Load-Share System</t>
    </r>
    <r>
      <rPr>
        <sz val="11"/>
        <rFont val="Arial"/>
        <family val="2"/>
        <charset val="2"/>
      </rPr>
      <t xml:space="preserve"> </t>
    </r>
    <r>
      <rPr>
        <sz val="12"/>
        <rFont val="Arial"/>
        <family val="2"/>
      </rPr>
      <t>≤</t>
    </r>
    <r>
      <rPr>
        <sz val="11"/>
        <rFont val="Arial"/>
        <family val="2"/>
        <charset val="2"/>
      </rPr>
      <t xml:space="preserve"> f</t>
    </r>
    <r>
      <rPr>
        <vertAlign val="subscript"/>
        <sz val="11"/>
        <rFont val="Arial"/>
        <family val="2"/>
      </rPr>
      <t>CO_LS</t>
    </r>
    <r>
      <rPr>
        <sz val="11"/>
        <rFont val="Arial"/>
        <family val="2"/>
        <charset val="2"/>
      </rPr>
      <t xml:space="preserve"> (max) </t>
    </r>
  </si>
  <si>
    <r>
      <t>Calculated Compensation Capacitance to achieve f</t>
    </r>
    <r>
      <rPr>
        <vertAlign val="subscript"/>
        <sz val="11"/>
        <rFont val="Arial"/>
        <family val="2"/>
      </rPr>
      <t>CO_LS</t>
    </r>
    <r>
      <rPr>
        <sz val="11"/>
        <rFont val="Arial"/>
        <family val="2"/>
      </rPr>
      <t xml:space="preserve"> (target)</t>
    </r>
  </si>
  <si>
    <r>
      <rPr>
        <sz val="11"/>
        <rFont val="Wingdings"/>
        <charset val="2"/>
      </rPr>
      <t>è</t>
    </r>
    <r>
      <rPr>
        <sz val="11"/>
        <rFont val="Arial"/>
        <family val="2"/>
      </rPr>
      <t xml:space="preserve"> Choose Standard Value for C</t>
    </r>
    <r>
      <rPr>
        <vertAlign val="subscript"/>
        <sz val="11"/>
        <rFont val="Arial"/>
        <family val="2"/>
      </rPr>
      <t>EAO</t>
    </r>
    <r>
      <rPr>
        <sz val="11"/>
        <rFont val="Arial"/>
        <family val="2"/>
      </rPr>
      <t xml:space="preserve"> </t>
    </r>
    <r>
      <rPr>
        <sz val="12"/>
        <rFont val="Arial"/>
        <family val="2"/>
      </rPr>
      <t>≥</t>
    </r>
    <r>
      <rPr>
        <sz val="11"/>
        <rFont val="Arial"/>
        <family val="2"/>
        <charset val="2"/>
      </rPr>
      <t xml:space="preserve"> C</t>
    </r>
    <r>
      <rPr>
        <vertAlign val="subscript"/>
        <sz val="11"/>
        <rFont val="Arial"/>
        <family val="2"/>
      </rPr>
      <t>EAO(calc)</t>
    </r>
    <r>
      <rPr>
        <sz val="11"/>
        <rFont val="Arial"/>
        <family val="2"/>
        <charset val="2"/>
      </rPr>
      <t xml:space="preserve"> </t>
    </r>
  </si>
  <si>
    <r>
      <t>C</t>
    </r>
    <r>
      <rPr>
        <vertAlign val="subscript"/>
        <sz val="11"/>
        <rFont val="Arial"/>
        <family val="2"/>
      </rPr>
      <t>EAO</t>
    </r>
    <r>
      <rPr>
        <sz val="11"/>
        <rFont val="Arial"/>
        <family val="2"/>
      </rPr>
      <t xml:space="preserve"> =</t>
    </r>
  </si>
  <si>
    <r>
      <rPr>
        <sz val="11"/>
        <rFont val="Wingdings"/>
        <charset val="2"/>
      </rPr>
      <t>è</t>
    </r>
    <r>
      <rPr>
        <sz val="11"/>
        <rFont val="Arial"/>
        <family val="2"/>
      </rPr>
      <t xml:space="preserve"> Choose Standard Value for R</t>
    </r>
    <r>
      <rPr>
        <vertAlign val="subscript"/>
        <sz val="11"/>
        <rFont val="Arial"/>
        <family val="2"/>
      </rPr>
      <t>EAO</t>
    </r>
    <r>
      <rPr>
        <sz val="11"/>
        <rFont val="Arial"/>
        <family val="2"/>
      </rPr>
      <t xml:space="preserve"> </t>
    </r>
    <r>
      <rPr>
        <sz val="11"/>
        <rFont val="Arial"/>
        <family val="2"/>
        <charset val="2"/>
      </rPr>
      <t xml:space="preserve">within </t>
    </r>
    <r>
      <rPr>
        <sz val="11"/>
        <rFont val="Calibri"/>
        <family val="2"/>
      </rPr>
      <t>±</t>
    </r>
    <r>
      <rPr>
        <sz val="11"/>
        <rFont val="Arial"/>
        <family val="2"/>
        <charset val="2"/>
      </rPr>
      <t>5% deviation from R</t>
    </r>
    <r>
      <rPr>
        <vertAlign val="subscript"/>
        <sz val="11"/>
        <rFont val="Arial"/>
        <family val="2"/>
      </rPr>
      <t>EAO(calc)</t>
    </r>
    <r>
      <rPr>
        <sz val="11"/>
        <rFont val="Arial"/>
        <family val="2"/>
        <charset val="2"/>
      </rPr>
      <t xml:space="preserve"> </t>
    </r>
  </si>
  <si>
    <r>
      <t>R</t>
    </r>
    <r>
      <rPr>
        <vertAlign val="subscript"/>
        <sz val="11"/>
        <rFont val="Arial"/>
        <family val="2"/>
      </rPr>
      <t>EAO</t>
    </r>
    <r>
      <rPr>
        <sz val="11"/>
        <rFont val="Arial"/>
        <family val="2"/>
      </rPr>
      <t xml:space="preserve"> =</t>
    </r>
  </si>
  <si>
    <r>
      <t>Approximate f</t>
    </r>
    <r>
      <rPr>
        <vertAlign val="subscript"/>
        <sz val="11"/>
        <rFont val="Arial"/>
        <family val="2"/>
      </rPr>
      <t>CO</t>
    </r>
    <r>
      <rPr>
        <sz val="11"/>
        <rFont val="Arial"/>
        <family val="2"/>
      </rPr>
      <t xml:space="preserve"> of Load-Share System</t>
    </r>
  </si>
  <si>
    <t xml:space="preserve">Voltage-loop gain of a single module measured at the load-sharing crossover frequency target </t>
  </si>
  <si>
    <r>
      <rPr>
        <sz val="11"/>
        <rFont val="Wingdings"/>
        <charset val="2"/>
      </rPr>
      <t>è</t>
    </r>
    <r>
      <rPr>
        <sz val="11"/>
        <rFont val="Arial"/>
        <family val="2"/>
      </rPr>
      <t xml:space="preserve"> Enter Module Loop Gain (in dB) at f = f</t>
    </r>
    <r>
      <rPr>
        <vertAlign val="subscript"/>
        <sz val="11"/>
        <rFont val="Arial"/>
        <family val="2"/>
      </rPr>
      <t>CO_LS</t>
    </r>
    <r>
      <rPr>
        <sz val="11"/>
        <rFont val="Arial"/>
        <family val="2"/>
      </rPr>
      <t xml:space="preserve"> (target)</t>
    </r>
  </si>
  <si>
    <r>
      <rPr>
        <sz val="11"/>
        <rFont val="Wingdings"/>
        <charset val="2"/>
      </rPr>
      <t>è</t>
    </r>
    <r>
      <rPr>
        <sz val="11"/>
        <rFont val="Arial"/>
        <family val="2"/>
      </rPr>
      <t xml:space="preserve"> Enter Value of Internal Remote-Sense(+) Resistor of Module</t>
    </r>
  </si>
  <si>
    <r>
      <t>If PS module has no internal remote-sense resistor, set R</t>
    </r>
    <r>
      <rPr>
        <vertAlign val="subscript"/>
        <sz val="11"/>
        <color theme="1"/>
        <rFont val="Arial"/>
        <family val="2"/>
      </rPr>
      <t>SENSE</t>
    </r>
    <r>
      <rPr>
        <sz val="11"/>
        <color theme="1"/>
        <rFont val="Arial"/>
        <family val="2"/>
      </rPr>
      <t xml:space="preserve"> = 1000000 for calculation purposes. </t>
    </r>
  </si>
  <si>
    <t xml:space="preserve">Maximum quiescent VDD current </t>
  </si>
  <si>
    <t>mA</t>
  </si>
  <si>
    <r>
      <rPr>
        <sz val="11"/>
        <rFont val="Wingdings"/>
        <charset val="2"/>
      </rPr>
      <t>è</t>
    </r>
    <r>
      <rPr>
        <sz val="11"/>
        <rFont val="Arial"/>
        <family val="2"/>
      </rPr>
      <t xml:space="preserve"> Enter Maximum Output Voltage Adjustment Available Using the 
         Remote-Sense (+) Input</t>
    </r>
  </si>
  <si>
    <r>
      <t>Maximum increase in V</t>
    </r>
    <r>
      <rPr>
        <vertAlign val="subscript"/>
        <sz val="11"/>
        <color theme="1"/>
        <rFont val="Arial"/>
        <family val="2"/>
      </rPr>
      <t>OUT</t>
    </r>
    <r>
      <rPr>
        <sz val="11"/>
        <color theme="1"/>
        <rFont val="Arial"/>
        <family val="2"/>
      </rPr>
      <t xml:space="preserve"> of PS module due to adjust current.  (V</t>
    </r>
    <r>
      <rPr>
        <vertAlign val="subscript"/>
        <sz val="11"/>
        <color theme="1"/>
        <rFont val="Arial"/>
        <family val="2"/>
      </rPr>
      <t>OUT</t>
    </r>
    <r>
      <rPr>
        <sz val="11"/>
        <color theme="1"/>
        <rFont val="Arial"/>
        <family val="2"/>
      </rPr>
      <t xml:space="preserve"> cannot be decreased, only increased.)</t>
    </r>
  </si>
  <si>
    <r>
      <t>V</t>
    </r>
    <r>
      <rPr>
        <vertAlign val="subscript"/>
        <sz val="11"/>
        <rFont val="Arial"/>
        <family val="2"/>
      </rPr>
      <t>ADJ</t>
    </r>
    <r>
      <rPr>
        <sz val="11"/>
        <rFont val="Arial"/>
        <family val="2"/>
      </rPr>
      <t>% =</t>
    </r>
  </si>
  <si>
    <r>
      <t xml:space="preserve">The load-share crossover frequency must be </t>
    </r>
    <r>
      <rPr>
        <u/>
        <sz val="11"/>
        <color theme="1"/>
        <rFont val="Arial"/>
        <family val="2"/>
      </rPr>
      <t>at least</t>
    </r>
    <r>
      <rPr>
        <sz val="11"/>
        <color theme="1"/>
        <rFont val="Arial"/>
        <family val="2"/>
      </rPr>
      <t xml:space="preserve"> one decade below the module voltage-loop crossover</t>
    </r>
  </si>
  <si>
    <t>Rev A</t>
  </si>
  <si>
    <t xml:space="preserve">Calculated results appear in the GRAY cells: </t>
  </si>
  <si>
    <t xml:space="preserve">Enter design parameters into the YELLOW cells: </t>
  </si>
  <si>
    <t>Notifications</t>
  </si>
  <si>
    <t>Note</t>
  </si>
  <si>
    <r>
      <t xml:space="preserve">If any </t>
    </r>
    <r>
      <rPr>
        <b/>
        <sz val="14"/>
        <color rgb="FFFF0000"/>
        <rFont val="Arial"/>
        <family val="2"/>
      </rPr>
      <t>Error</t>
    </r>
    <r>
      <rPr>
        <sz val="14"/>
        <rFont val="Arial"/>
        <family val="2"/>
      </rPr>
      <t xml:space="preserve"> comment is visible (in red, bold text) the load-share design is </t>
    </r>
    <r>
      <rPr>
        <b/>
        <u/>
        <sz val="14"/>
        <color rgb="FFFF0000"/>
        <rFont val="Arial"/>
        <family val="2"/>
      </rPr>
      <t>invalid</t>
    </r>
    <r>
      <rPr>
        <sz val="14"/>
        <rFont val="Arial"/>
        <family val="2"/>
      </rPr>
      <t>.  Some aspect of a valid design cannot be achieved using the existing input.</t>
    </r>
  </si>
  <si>
    <r>
      <t xml:space="preserve">If any </t>
    </r>
    <r>
      <rPr>
        <b/>
        <sz val="14"/>
        <color rgb="FFFF0000"/>
        <rFont val="Arial"/>
        <family val="2"/>
      </rPr>
      <t>Alert</t>
    </r>
    <r>
      <rPr>
        <sz val="14"/>
        <rFont val="Arial"/>
        <family val="2"/>
      </rPr>
      <t xml:space="preserve"> comment is visible (in red, bold text) the load-share design is valid, but </t>
    </r>
    <r>
      <rPr>
        <b/>
        <u/>
        <sz val="14"/>
        <rFont val="Arial"/>
        <family val="2"/>
      </rPr>
      <t>verify</t>
    </r>
    <r>
      <rPr>
        <sz val="14"/>
        <rFont val="Arial"/>
        <family val="2"/>
      </rPr>
      <t xml:space="preserve"> that the alerted discrepancy is intentional.</t>
    </r>
  </si>
  <si>
    <t>Unit</t>
  </si>
  <si>
    <r>
      <t xml:space="preserve">The overall crossover frequency is chosen to be </t>
    </r>
    <r>
      <rPr>
        <b/>
        <sz val="11"/>
        <rFont val="Arial"/>
        <family val="2"/>
      </rPr>
      <t>AT LEAST</t>
    </r>
    <r>
      <rPr>
        <sz val="11"/>
        <color theme="1"/>
        <rFont val="Arial"/>
        <family val="2"/>
      </rPr>
      <t xml:space="preserve"> one decade below the module crossover</t>
    </r>
  </si>
  <si>
    <r>
      <t xml:space="preserve">Reference for choice at cell </t>
    </r>
    <r>
      <rPr>
        <b/>
        <sz val="11"/>
        <color theme="1"/>
        <rFont val="Arial"/>
        <family val="2"/>
      </rPr>
      <t>D76</t>
    </r>
    <r>
      <rPr>
        <sz val="11"/>
        <color theme="1"/>
        <rFont val="Arial"/>
        <family val="2"/>
      </rPr>
      <t xml:space="preserve">.  Filter pole target </t>
    </r>
    <r>
      <rPr>
        <sz val="11"/>
        <color theme="1"/>
        <rFont val="Calibri"/>
        <family val="2"/>
      </rPr>
      <t>≤</t>
    </r>
    <r>
      <rPr>
        <sz val="11"/>
        <color theme="1"/>
        <rFont val="Arial"/>
        <family val="2"/>
      </rPr>
      <t xml:space="preserve"> 0.5*f</t>
    </r>
    <r>
      <rPr>
        <vertAlign val="subscript"/>
        <sz val="11"/>
        <color theme="1"/>
        <rFont val="Arial"/>
        <family val="2"/>
      </rPr>
      <t>SW</t>
    </r>
  </si>
  <si>
    <r>
      <t xml:space="preserve">Reference for choice at cell </t>
    </r>
    <r>
      <rPr>
        <b/>
        <sz val="11"/>
        <color theme="1"/>
        <rFont val="Arial"/>
        <family val="2"/>
      </rPr>
      <t>D76</t>
    </r>
    <r>
      <rPr>
        <sz val="11"/>
        <color theme="1"/>
        <rFont val="Arial"/>
        <family val="2"/>
      </rPr>
      <t xml:space="preserve">.  Filter pole target </t>
    </r>
    <r>
      <rPr>
        <sz val="11"/>
        <color theme="1"/>
        <rFont val="Calibri"/>
        <family val="2"/>
      </rPr>
      <t>≥ 10*</t>
    </r>
    <r>
      <rPr>
        <sz val="11"/>
        <color theme="1"/>
        <rFont val="Arial"/>
        <family val="2"/>
      </rPr>
      <t>f</t>
    </r>
    <r>
      <rPr>
        <vertAlign val="subscript"/>
        <sz val="11"/>
        <color theme="1"/>
        <rFont val="Arial"/>
        <family val="2"/>
      </rPr>
      <t>CO_MOD</t>
    </r>
    <r>
      <rPr>
        <sz val="11"/>
        <color theme="1"/>
        <rFont val="Arial"/>
        <family val="2"/>
      </rPr>
      <t xml:space="preserve"> </t>
    </r>
  </si>
  <si>
    <r>
      <t xml:space="preserve">Repeat of cell </t>
    </r>
    <r>
      <rPr>
        <b/>
        <sz val="11"/>
        <color theme="1"/>
        <rFont val="Arial"/>
        <family val="2"/>
      </rPr>
      <t>D33</t>
    </r>
  </si>
  <si>
    <r>
      <t>f</t>
    </r>
    <r>
      <rPr>
        <vertAlign val="subscript"/>
        <sz val="11"/>
        <rFont val="Arial"/>
        <family val="2"/>
      </rPr>
      <t xml:space="preserve">CO_LS  </t>
    </r>
    <r>
      <rPr>
        <sz val="11"/>
        <rFont val="Arial"/>
        <family val="2"/>
      </rPr>
      <t xml:space="preserve">(max) </t>
    </r>
  </si>
  <si>
    <r>
      <t>|A</t>
    </r>
    <r>
      <rPr>
        <vertAlign val="subscript"/>
        <sz val="11"/>
        <rFont val="Arial"/>
        <family val="2"/>
      </rPr>
      <t>PWR</t>
    </r>
    <r>
      <rPr>
        <sz val="11"/>
        <rFont val="Arial"/>
        <family val="2"/>
      </rPr>
      <t>(f</t>
    </r>
    <r>
      <rPr>
        <vertAlign val="subscript"/>
        <sz val="11"/>
        <rFont val="Arial"/>
        <family val="2"/>
      </rPr>
      <t>CO_LS</t>
    </r>
    <r>
      <rPr>
        <sz val="11"/>
        <rFont val="Arial"/>
        <family val="2"/>
      </rPr>
      <t>)|</t>
    </r>
    <r>
      <rPr>
        <vertAlign val="subscript"/>
        <sz val="11"/>
        <rFont val="Arial"/>
        <family val="2"/>
      </rPr>
      <t xml:space="preserve"> </t>
    </r>
    <r>
      <rPr>
        <sz val="11"/>
        <rFont val="Arial"/>
        <family val="2"/>
      </rPr>
      <t xml:space="preserve"> </t>
    </r>
  </si>
  <si>
    <r>
      <t>ΔV</t>
    </r>
    <r>
      <rPr>
        <vertAlign val="subscript"/>
        <sz val="11"/>
        <rFont val="Arial"/>
        <family val="2"/>
      </rPr>
      <t>ADJ(max)</t>
    </r>
    <r>
      <rPr>
        <sz val="11"/>
        <rFont val="Arial"/>
        <family val="2"/>
      </rPr>
      <t xml:space="preserve">  </t>
    </r>
  </si>
  <si>
    <r>
      <t>R</t>
    </r>
    <r>
      <rPr>
        <vertAlign val="subscript"/>
        <sz val="11"/>
        <rFont val="Arial"/>
        <family val="2"/>
      </rPr>
      <t>SHUNT(calc)</t>
    </r>
    <r>
      <rPr>
        <sz val="11"/>
        <rFont val="Arial"/>
        <family val="2"/>
      </rPr>
      <t xml:space="preserve">   </t>
    </r>
  </si>
  <si>
    <r>
      <t>V</t>
    </r>
    <r>
      <rPr>
        <vertAlign val="subscript"/>
        <sz val="11"/>
        <rFont val="Arial"/>
        <family val="2"/>
      </rPr>
      <t>CSO(limit)</t>
    </r>
    <r>
      <rPr>
        <sz val="11"/>
        <rFont val="Arial"/>
        <family val="2"/>
      </rPr>
      <t xml:space="preserve">  </t>
    </r>
  </si>
  <si>
    <r>
      <t>A</t>
    </r>
    <r>
      <rPr>
        <vertAlign val="subscript"/>
        <sz val="11"/>
        <rFont val="Arial"/>
        <family val="2"/>
      </rPr>
      <t>CSA(limit)</t>
    </r>
    <r>
      <rPr>
        <sz val="11"/>
        <rFont val="Arial"/>
        <family val="2"/>
      </rPr>
      <t xml:space="preserve">  </t>
    </r>
  </si>
  <si>
    <r>
      <t>V</t>
    </r>
    <r>
      <rPr>
        <vertAlign val="subscript"/>
        <sz val="11"/>
        <rFont val="Arial"/>
        <family val="2"/>
      </rPr>
      <t xml:space="preserve">CSO(max) </t>
    </r>
    <r>
      <rPr>
        <sz val="11"/>
        <rFont val="Arial"/>
        <family val="2"/>
      </rPr>
      <t xml:space="preserve"> </t>
    </r>
  </si>
  <si>
    <r>
      <t>R</t>
    </r>
    <r>
      <rPr>
        <vertAlign val="subscript"/>
        <sz val="11"/>
        <rFont val="Arial"/>
        <family val="2"/>
      </rPr>
      <t xml:space="preserve">CSA1(calc) </t>
    </r>
    <r>
      <rPr>
        <sz val="11"/>
        <rFont val="Arial"/>
        <family val="2"/>
      </rPr>
      <t xml:space="preserve"> </t>
    </r>
  </si>
  <si>
    <r>
      <t>A</t>
    </r>
    <r>
      <rPr>
        <vertAlign val="subscript"/>
        <sz val="11"/>
        <rFont val="Arial"/>
        <family val="2"/>
      </rPr>
      <t>CSA</t>
    </r>
    <r>
      <rPr>
        <sz val="11"/>
        <rFont val="Arial"/>
        <family val="2"/>
      </rPr>
      <t xml:space="preserve"> </t>
    </r>
  </si>
  <si>
    <r>
      <t>N</t>
    </r>
    <r>
      <rPr>
        <vertAlign val="subscript"/>
        <sz val="11"/>
        <rFont val="Arial"/>
        <family val="2"/>
      </rPr>
      <t>m_(limit)</t>
    </r>
    <r>
      <rPr>
        <sz val="11"/>
        <rFont val="Arial"/>
        <family val="2"/>
      </rPr>
      <t xml:space="preserve">  </t>
    </r>
  </si>
  <si>
    <r>
      <t>N</t>
    </r>
    <r>
      <rPr>
        <vertAlign val="subscript"/>
        <sz val="11"/>
        <rFont val="Arial"/>
        <family val="2"/>
      </rPr>
      <t>m_(max)</t>
    </r>
    <r>
      <rPr>
        <sz val="11"/>
        <rFont val="Arial"/>
        <family val="2"/>
      </rPr>
      <t xml:space="preserve">  </t>
    </r>
  </si>
  <si>
    <r>
      <t>f</t>
    </r>
    <r>
      <rPr>
        <vertAlign val="subscript"/>
        <sz val="11"/>
        <rFont val="Arial"/>
        <family val="2"/>
      </rPr>
      <t xml:space="preserve">P(CSA) </t>
    </r>
    <r>
      <rPr>
        <sz val="11"/>
        <rFont val="Arial"/>
        <family val="2"/>
      </rPr>
      <t xml:space="preserve">(max) </t>
    </r>
  </si>
  <si>
    <r>
      <t>f</t>
    </r>
    <r>
      <rPr>
        <vertAlign val="subscript"/>
        <sz val="11"/>
        <rFont val="Arial"/>
        <family val="2"/>
      </rPr>
      <t xml:space="preserve">P(CSA) </t>
    </r>
    <r>
      <rPr>
        <sz val="11"/>
        <rFont val="Arial"/>
        <family val="2"/>
      </rPr>
      <t xml:space="preserve">(min) </t>
    </r>
  </si>
  <si>
    <r>
      <t>C</t>
    </r>
    <r>
      <rPr>
        <vertAlign val="subscript"/>
        <sz val="11"/>
        <rFont val="Arial"/>
        <family val="2"/>
      </rPr>
      <t xml:space="preserve">CSA(clac) </t>
    </r>
    <r>
      <rPr>
        <sz val="11"/>
        <rFont val="Arial"/>
        <family val="2"/>
      </rPr>
      <t xml:space="preserve"> </t>
    </r>
  </si>
  <si>
    <r>
      <t>f</t>
    </r>
    <r>
      <rPr>
        <vertAlign val="subscript"/>
        <sz val="11"/>
        <rFont val="Arial"/>
        <family val="2"/>
      </rPr>
      <t>P(CSA)</t>
    </r>
    <r>
      <rPr>
        <sz val="11"/>
        <rFont val="Arial"/>
        <family val="2"/>
      </rPr>
      <t xml:space="preserve">  </t>
    </r>
  </si>
  <si>
    <r>
      <t>R</t>
    </r>
    <r>
      <rPr>
        <vertAlign val="subscript"/>
        <sz val="11"/>
        <rFont val="Arial"/>
        <family val="2"/>
      </rPr>
      <t>ADJ(min1)</t>
    </r>
    <r>
      <rPr>
        <sz val="11"/>
        <rFont val="Arial"/>
        <family val="2"/>
      </rPr>
      <t xml:space="preserve">  </t>
    </r>
  </si>
  <si>
    <r>
      <t>R</t>
    </r>
    <r>
      <rPr>
        <vertAlign val="subscript"/>
        <sz val="11"/>
        <rFont val="Arial"/>
        <family val="2"/>
      </rPr>
      <t>ADJ(min2)</t>
    </r>
    <r>
      <rPr>
        <sz val="11"/>
        <rFont val="Arial"/>
        <family val="2"/>
      </rPr>
      <t xml:space="preserve">  </t>
    </r>
  </si>
  <si>
    <r>
      <t>C</t>
    </r>
    <r>
      <rPr>
        <vertAlign val="subscript"/>
        <sz val="11"/>
        <rFont val="Arial"/>
        <family val="2"/>
      </rPr>
      <t xml:space="preserve">EAO(calc) </t>
    </r>
    <r>
      <rPr>
        <sz val="11"/>
        <rFont val="Arial"/>
        <family val="2"/>
      </rPr>
      <t xml:space="preserve">  </t>
    </r>
  </si>
  <si>
    <r>
      <t>R</t>
    </r>
    <r>
      <rPr>
        <vertAlign val="subscript"/>
        <sz val="11"/>
        <rFont val="Arial"/>
        <family val="2"/>
      </rPr>
      <t xml:space="preserve">EAO(calc) </t>
    </r>
    <r>
      <rPr>
        <sz val="11"/>
        <rFont val="Arial"/>
        <family val="2"/>
      </rPr>
      <t xml:space="preserve"> </t>
    </r>
  </si>
  <si>
    <r>
      <t>f</t>
    </r>
    <r>
      <rPr>
        <vertAlign val="subscript"/>
        <sz val="11"/>
        <rFont val="Arial"/>
        <family val="2"/>
      </rPr>
      <t xml:space="preserve">CO_LS  </t>
    </r>
    <r>
      <rPr>
        <sz val="11"/>
        <rFont val="Arial"/>
        <family val="2"/>
      </rPr>
      <t xml:space="preserve"> </t>
    </r>
  </si>
  <si>
    <r>
      <t>I</t>
    </r>
    <r>
      <rPr>
        <vertAlign val="subscript"/>
        <sz val="11"/>
        <rFont val="Arial"/>
        <family val="2"/>
      </rPr>
      <t>VDDq</t>
    </r>
    <r>
      <rPr>
        <sz val="11"/>
        <rFont val="Arial"/>
        <family val="2"/>
      </rPr>
      <t xml:space="preserve"> (max) </t>
    </r>
  </si>
  <si>
    <t xml:space="preserve">Absolute Maximum allowable VDD current </t>
  </si>
  <si>
    <r>
      <t>Maximum possible V</t>
    </r>
    <r>
      <rPr>
        <vertAlign val="subscript"/>
        <sz val="11"/>
        <rFont val="Arial"/>
        <family val="2"/>
      </rPr>
      <t>LS</t>
    </r>
    <r>
      <rPr>
        <sz val="11"/>
        <rFont val="Arial"/>
        <family val="2"/>
      </rPr>
      <t xml:space="preserve"> output current</t>
    </r>
  </si>
  <si>
    <r>
      <t>I</t>
    </r>
    <r>
      <rPr>
        <vertAlign val="subscript"/>
        <sz val="11"/>
        <rFont val="Arial"/>
        <family val="2"/>
      </rPr>
      <t>VDD</t>
    </r>
    <r>
      <rPr>
        <sz val="11"/>
        <rFont val="Arial"/>
        <family val="2"/>
      </rPr>
      <t xml:space="preserve"> (abs max) </t>
    </r>
  </si>
  <si>
    <r>
      <t>I</t>
    </r>
    <r>
      <rPr>
        <vertAlign val="subscript"/>
        <sz val="11"/>
        <rFont val="Arial"/>
        <family val="2"/>
      </rPr>
      <t>LS</t>
    </r>
    <r>
      <rPr>
        <sz val="11"/>
        <rFont val="Arial"/>
        <family val="2"/>
      </rPr>
      <t xml:space="preserve"> (max) </t>
    </r>
  </si>
  <si>
    <r>
      <t>P</t>
    </r>
    <r>
      <rPr>
        <vertAlign val="subscript"/>
        <sz val="11"/>
        <rFont val="Arial"/>
        <family val="2"/>
      </rPr>
      <t>SHUNT</t>
    </r>
    <r>
      <rPr>
        <sz val="11"/>
        <rFont val="Arial"/>
        <family val="2"/>
      </rPr>
      <t xml:space="preserve"> </t>
    </r>
  </si>
  <si>
    <r>
      <t>I</t>
    </r>
    <r>
      <rPr>
        <vertAlign val="subscript"/>
        <sz val="11"/>
        <rFont val="Arial"/>
        <family val="2"/>
      </rPr>
      <t>Z</t>
    </r>
    <r>
      <rPr>
        <sz val="11"/>
        <rFont val="Arial"/>
        <family val="2"/>
      </rPr>
      <t xml:space="preserve"> (target) = </t>
    </r>
  </si>
  <si>
    <r>
      <t>I</t>
    </r>
    <r>
      <rPr>
        <vertAlign val="subscript"/>
        <sz val="11"/>
        <rFont val="Arial"/>
        <family val="2"/>
      </rPr>
      <t>Z</t>
    </r>
    <r>
      <rPr>
        <sz val="11"/>
        <rFont val="Arial"/>
        <family val="2"/>
      </rPr>
      <t xml:space="preserve"> (max) </t>
    </r>
  </si>
  <si>
    <r>
      <t>I</t>
    </r>
    <r>
      <rPr>
        <vertAlign val="subscript"/>
        <sz val="11"/>
        <rFont val="Arial"/>
        <family val="2"/>
      </rPr>
      <t>VDD</t>
    </r>
    <r>
      <rPr>
        <sz val="11"/>
        <rFont val="Arial"/>
        <family val="2"/>
      </rPr>
      <t xml:space="preserve"> (total)  </t>
    </r>
  </si>
  <si>
    <r>
      <rPr>
        <sz val="11"/>
        <color theme="1"/>
        <rFont val="Wingdings"/>
        <charset val="2"/>
      </rPr>
      <t>è</t>
    </r>
    <r>
      <rPr>
        <sz val="11"/>
        <color theme="1"/>
        <rFont val="Arial"/>
        <family val="2"/>
      </rPr>
      <t xml:space="preserve"> Choose target current for internal zener  &lt;  </t>
    </r>
    <r>
      <rPr>
        <sz val="11"/>
        <color theme="1"/>
        <rFont val="Arial"/>
        <family val="2"/>
        <charset val="2"/>
      </rPr>
      <t>I</t>
    </r>
    <r>
      <rPr>
        <vertAlign val="subscript"/>
        <sz val="11"/>
        <color theme="1"/>
        <rFont val="Arial"/>
        <family val="2"/>
      </rPr>
      <t>Z</t>
    </r>
    <r>
      <rPr>
        <sz val="11"/>
        <color theme="1"/>
        <rFont val="Arial"/>
        <family val="2"/>
        <charset val="2"/>
      </rPr>
      <t xml:space="preserve"> (max).  Enter "0" if not used.</t>
    </r>
  </si>
  <si>
    <t>Maximum allowable zener current (if zener clamp is used)</t>
  </si>
  <si>
    <r>
      <t xml:space="preserve">Maximum bias voltage to VDD pin of UCC29002  (cell </t>
    </r>
    <r>
      <rPr>
        <b/>
        <sz val="11"/>
        <rFont val="Arial"/>
        <family val="2"/>
      </rPr>
      <t>D50</t>
    </r>
    <r>
      <rPr>
        <sz val="11"/>
        <rFont val="Arial"/>
        <family val="2"/>
      </rPr>
      <t xml:space="preserve"> or zener clamp)</t>
    </r>
  </si>
  <si>
    <r>
      <t>P</t>
    </r>
    <r>
      <rPr>
        <vertAlign val="subscript"/>
        <sz val="11"/>
        <rFont val="Arial"/>
        <family val="2"/>
      </rPr>
      <t>DISS</t>
    </r>
    <r>
      <rPr>
        <sz val="11"/>
        <rFont val="Arial"/>
        <family val="2"/>
      </rPr>
      <t xml:space="preserve"> (max)</t>
    </r>
  </si>
  <si>
    <r>
      <t>Schematic diagram for low-V</t>
    </r>
    <r>
      <rPr>
        <vertAlign val="subscript"/>
        <sz val="12"/>
        <color theme="1"/>
        <rFont val="Arial"/>
        <family val="2"/>
      </rPr>
      <t>OUT</t>
    </r>
    <r>
      <rPr>
        <sz val="12"/>
        <color theme="1"/>
        <rFont val="Arial"/>
        <family val="2"/>
      </rPr>
      <t>, low-side current-sense Load-Share configuration:</t>
    </r>
  </si>
  <si>
    <r>
      <t>Schematic diagram for low-V</t>
    </r>
    <r>
      <rPr>
        <vertAlign val="subscript"/>
        <sz val="12"/>
        <color theme="1"/>
        <rFont val="Arial"/>
        <family val="2"/>
      </rPr>
      <t>OUT</t>
    </r>
    <r>
      <rPr>
        <sz val="12"/>
        <color theme="1"/>
        <rFont val="Arial"/>
        <family val="2"/>
      </rPr>
      <t>, high-side current-sense Load-Share configuration:</t>
    </r>
  </si>
  <si>
    <r>
      <t>Schematic diagram for high-V</t>
    </r>
    <r>
      <rPr>
        <vertAlign val="subscript"/>
        <sz val="12"/>
        <color theme="1"/>
        <rFont val="Arial"/>
        <family val="2"/>
      </rPr>
      <t>OUT</t>
    </r>
    <r>
      <rPr>
        <sz val="12"/>
        <color theme="1"/>
        <rFont val="Arial"/>
        <family val="2"/>
      </rPr>
      <t>, low-side current-sense Load-Share configuration:</t>
    </r>
  </si>
  <si>
    <r>
      <t>Schematic diagram for high-V</t>
    </r>
    <r>
      <rPr>
        <vertAlign val="subscript"/>
        <sz val="12"/>
        <color theme="1"/>
        <rFont val="Arial"/>
        <family val="2"/>
      </rPr>
      <t>OUT</t>
    </r>
    <r>
      <rPr>
        <sz val="12"/>
        <color theme="1"/>
        <rFont val="Arial"/>
        <family val="2"/>
      </rPr>
      <t>, high-side current-sense Load-Share configuration:</t>
    </r>
  </si>
  <si>
    <r>
      <t>Schematic diagram for very-high-V</t>
    </r>
    <r>
      <rPr>
        <vertAlign val="subscript"/>
        <sz val="12"/>
        <color theme="1"/>
        <rFont val="Arial"/>
        <family val="2"/>
      </rPr>
      <t>OUT</t>
    </r>
    <r>
      <rPr>
        <sz val="12"/>
        <color theme="1"/>
        <rFont val="Arial"/>
        <family val="2"/>
      </rPr>
      <t>, high-side current-sense Load-Share configuration:</t>
    </r>
  </si>
  <si>
    <t xml:space="preserve">Config = </t>
  </si>
  <si>
    <r>
      <t xml:space="preserve">Configuration </t>
    </r>
    <r>
      <rPr>
        <b/>
        <sz val="14"/>
        <color theme="1"/>
        <rFont val="Arial"/>
        <family val="2"/>
      </rPr>
      <t>1</t>
    </r>
    <r>
      <rPr>
        <sz val="12"/>
        <color theme="1"/>
        <rFont val="Arial"/>
        <family val="2"/>
      </rPr>
      <t>.</t>
    </r>
  </si>
  <si>
    <r>
      <t xml:space="preserve">Configuration </t>
    </r>
    <r>
      <rPr>
        <b/>
        <sz val="14"/>
        <color theme="1"/>
        <rFont val="Arial"/>
        <family val="2"/>
      </rPr>
      <t>2</t>
    </r>
    <r>
      <rPr>
        <sz val="12"/>
        <color theme="1"/>
        <rFont val="Arial"/>
        <family val="2"/>
      </rPr>
      <t>.</t>
    </r>
  </si>
  <si>
    <r>
      <t xml:space="preserve">Configuration </t>
    </r>
    <r>
      <rPr>
        <b/>
        <sz val="14"/>
        <color theme="1"/>
        <rFont val="Arial"/>
        <family val="2"/>
      </rPr>
      <t>5</t>
    </r>
    <r>
      <rPr>
        <sz val="12"/>
        <color theme="1"/>
        <rFont val="Arial"/>
        <family val="2"/>
      </rPr>
      <t>.</t>
    </r>
  </si>
  <si>
    <r>
      <t xml:space="preserve">Configuration </t>
    </r>
    <r>
      <rPr>
        <b/>
        <sz val="14"/>
        <color theme="1"/>
        <rFont val="Arial"/>
        <family val="2"/>
      </rPr>
      <t>4</t>
    </r>
    <r>
      <rPr>
        <sz val="12"/>
        <color theme="1"/>
        <rFont val="Arial"/>
        <family val="2"/>
      </rPr>
      <t>.</t>
    </r>
  </si>
  <si>
    <r>
      <t xml:space="preserve">Configuration </t>
    </r>
    <r>
      <rPr>
        <b/>
        <sz val="14"/>
        <color theme="1"/>
        <rFont val="Arial"/>
        <family val="2"/>
      </rPr>
      <t>3</t>
    </r>
    <r>
      <rPr>
        <sz val="12"/>
        <color theme="1"/>
        <rFont val="Arial"/>
        <family val="2"/>
      </rPr>
      <t>.</t>
    </r>
  </si>
  <si>
    <r>
      <t xml:space="preserve">The </t>
    </r>
    <r>
      <rPr>
        <u/>
        <sz val="12"/>
        <color theme="1"/>
        <rFont val="Arial"/>
        <family val="2"/>
      </rPr>
      <t>five</t>
    </r>
    <r>
      <rPr>
        <sz val="12"/>
        <color theme="1"/>
        <rFont val="Arial"/>
        <family val="2"/>
      </rPr>
      <t xml:space="preserve"> Load-Share applications shown here are variations of </t>
    </r>
    <r>
      <rPr>
        <u/>
        <sz val="12"/>
        <color theme="1"/>
        <rFont val="Arial"/>
        <family val="2"/>
      </rPr>
      <t>typical</t>
    </r>
    <r>
      <rPr>
        <sz val="12"/>
        <color theme="1"/>
        <rFont val="Arial"/>
        <family val="2"/>
      </rPr>
      <t xml:space="preserve"> configurations, with low-side or high-side current sensing and low-voltage or high-voltage output.   </t>
    </r>
  </si>
  <si>
    <r>
      <rPr>
        <sz val="11"/>
        <rFont val="Wingdings"/>
        <charset val="2"/>
      </rPr>
      <t>è</t>
    </r>
    <r>
      <rPr>
        <sz val="11"/>
        <rFont val="Arial"/>
        <family val="2"/>
      </rPr>
      <t xml:space="preserve"> Enter the Configuration Number for your Load-Share Application</t>
    </r>
  </si>
  <si>
    <t>Calculated maximum Current-Sense Amplifier output current</t>
  </si>
  <si>
    <t>Calculated maximum Current-Sense Amplifier power dissipation</t>
  </si>
  <si>
    <t>Maximum Power Dissipation  (in IC only; estimated)</t>
  </si>
  <si>
    <t xml:space="preserve">Vbe = </t>
  </si>
  <si>
    <t>Calculated maximum voltage on ADJ pin</t>
  </si>
  <si>
    <r>
      <t>Note:  V</t>
    </r>
    <r>
      <rPr>
        <vertAlign val="subscript"/>
        <sz val="11"/>
        <rFont val="Arial"/>
        <family val="2"/>
      </rPr>
      <t>ADJ</t>
    </r>
    <r>
      <rPr>
        <sz val="11"/>
        <rFont val="Arial"/>
        <family val="2"/>
      </rPr>
      <t>(max) depends on configuration selected.</t>
    </r>
  </si>
  <si>
    <t xml:space="preserve">Refer to schematics shown in "Application Configurations" sheet  </t>
  </si>
  <si>
    <r>
      <rPr>
        <sz val="11"/>
        <rFont val="Wingdings"/>
        <charset val="2"/>
      </rPr>
      <t>è</t>
    </r>
    <r>
      <rPr>
        <sz val="11"/>
        <rFont val="Arial"/>
        <family val="2"/>
      </rPr>
      <t xml:space="preserve"> Choose Voltage-Gain Feedback Resistor</t>
    </r>
    <r>
      <rPr>
        <sz val="11"/>
        <rFont val="Arial"/>
        <family val="2"/>
        <charset val="2"/>
      </rPr>
      <t xml:space="preserve"> </t>
    </r>
  </si>
  <si>
    <t xml:space="preserve"> 20kΩ is suggested as a default value</t>
  </si>
  <si>
    <r>
      <t>Note:  I</t>
    </r>
    <r>
      <rPr>
        <vertAlign val="subscript"/>
        <sz val="11"/>
        <rFont val="Arial"/>
        <family val="2"/>
      </rPr>
      <t>CSO</t>
    </r>
    <r>
      <rPr>
        <sz val="11"/>
        <rFont val="Arial"/>
        <family val="2"/>
      </rPr>
      <t>, P</t>
    </r>
    <r>
      <rPr>
        <vertAlign val="subscript"/>
        <sz val="11"/>
        <rFont val="Arial"/>
        <family val="2"/>
      </rPr>
      <t>CSO</t>
    </r>
    <r>
      <rPr>
        <sz val="11"/>
        <rFont val="Arial"/>
        <family val="2"/>
      </rPr>
      <t xml:space="preserve"> dissipation depends on configuration selected.</t>
    </r>
  </si>
  <si>
    <t xml:space="preserve">VDD (max) </t>
  </si>
  <si>
    <r>
      <t>I</t>
    </r>
    <r>
      <rPr>
        <vertAlign val="subscript"/>
        <sz val="11"/>
        <rFont val="Arial"/>
        <family val="2"/>
      </rPr>
      <t>CSO</t>
    </r>
    <r>
      <rPr>
        <sz val="11"/>
        <rFont val="Arial"/>
        <family val="2"/>
      </rPr>
      <t xml:space="preserve"> (max)</t>
    </r>
  </si>
  <si>
    <r>
      <t>P</t>
    </r>
    <r>
      <rPr>
        <vertAlign val="subscript"/>
        <sz val="11"/>
        <rFont val="Arial"/>
        <family val="2"/>
      </rPr>
      <t>CSO</t>
    </r>
    <r>
      <rPr>
        <sz val="11"/>
        <rFont val="Arial"/>
        <family val="2"/>
      </rPr>
      <t xml:space="preserve"> (max)</t>
    </r>
  </si>
  <si>
    <r>
      <t>V</t>
    </r>
    <r>
      <rPr>
        <vertAlign val="subscript"/>
        <sz val="11"/>
        <rFont val="Arial"/>
        <family val="2"/>
      </rPr>
      <t>ADJ</t>
    </r>
    <r>
      <rPr>
        <sz val="11"/>
        <rFont val="Arial"/>
        <family val="2"/>
      </rPr>
      <t xml:space="preserve"> (max)</t>
    </r>
  </si>
  <si>
    <r>
      <t>P</t>
    </r>
    <r>
      <rPr>
        <vertAlign val="subscript"/>
        <sz val="11"/>
        <rFont val="Arial"/>
        <family val="2"/>
      </rPr>
      <t>ADJ</t>
    </r>
    <r>
      <rPr>
        <sz val="11"/>
        <rFont val="Arial"/>
        <family val="2"/>
      </rPr>
      <t xml:space="preserve"> (max)</t>
    </r>
  </si>
  <si>
    <t>Calculated maximum ADJ Amplifier power dissipation</t>
  </si>
  <si>
    <r>
      <t xml:space="preserve"> Use this power to estimate T</t>
    </r>
    <r>
      <rPr>
        <vertAlign val="subscript"/>
        <sz val="11"/>
        <color theme="1"/>
        <rFont val="Arial"/>
        <family val="2"/>
      </rPr>
      <t>J</t>
    </r>
    <r>
      <rPr>
        <sz val="11"/>
        <color theme="1"/>
        <rFont val="Arial"/>
        <family val="2"/>
      </rPr>
      <t xml:space="preserve"> of load-share controller.</t>
    </r>
  </si>
  <si>
    <t xml:space="preserve"> Based on maximum ADJ current = 6mA</t>
  </si>
  <si>
    <r>
      <t xml:space="preserve">     Check:  is V</t>
    </r>
    <r>
      <rPr>
        <vertAlign val="subscript"/>
        <sz val="11"/>
        <rFont val="Arial"/>
        <family val="2"/>
      </rPr>
      <t>RSHUNT</t>
    </r>
    <r>
      <rPr>
        <sz val="11"/>
        <rFont val="Arial"/>
        <family val="2"/>
      </rPr>
      <t xml:space="preserve"> &lt;&lt; ΔV</t>
    </r>
    <r>
      <rPr>
        <vertAlign val="subscript"/>
        <sz val="11"/>
        <rFont val="Arial"/>
        <family val="2"/>
      </rPr>
      <t>ADJ(max)</t>
    </r>
    <r>
      <rPr>
        <sz val="11"/>
        <rFont val="Arial"/>
        <family val="2"/>
      </rPr>
      <t xml:space="preserve"> at I</t>
    </r>
    <r>
      <rPr>
        <vertAlign val="subscript"/>
        <sz val="11"/>
        <rFont val="Arial"/>
        <family val="2"/>
      </rPr>
      <t>OUT(max)</t>
    </r>
    <r>
      <rPr>
        <sz val="11"/>
        <rFont val="Arial"/>
        <family val="2"/>
      </rPr>
      <t xml:space="preserve"> ? </t>
    </r>
  </si>
  <si>
    <r>
      <t>This value should be &lt; ΔV</t>
    </r>
    <r>
      <rPr>
        <vertAlign val="subscript"/>
        <sz val="11"/>
        <rFont val="Arial"/>
        <family val="2"/>
      </rPr>
      <t>ADJ(max)</t>
    </r>
    <r>
      <rPr>
        <sz val="11"/>
        <rFont val="Arial"/>
        <family val="2"/>
      </rPr>
      <t>/10</t>
    </r>
  </si>
  <si>
    <t xml:space="preserve">Notifications </t>
  </si>
  <si>
    <r>
      <t xml:space="preserve">If any </t>
    </r>
    <r>
      <rPr>
        <b/>
        <sz val="14"/>
        <rFont val="Arial"/>
        <family val="2"/>
      </rPr>
      <t>Notice</t>
    </r>
    <r>
      <rPr>
        <sz val="14"/>
        <rFont val="Arial"/>
        <family val="2"/>
      </rPr>
      <t xml:space="preserve"> comment is visible (in black, regular text), then the load-share design is valid, but extra design considerations may be helpful.</t>
    </r>
  </si>
  <si>
    <r>
      <rPr>
        <b/>
        <sz val="11"/>
        <color theme="1"/>
        <rFont val="Arial"/>
        <family val="2"/>
      </rPr>
      <t>Eqn (3)</t>
    </r>
    <r>
      <rPr>
        <sz val="11"/>
        <color theme="1"/>
        <rFont val="Arial"/>
        <family val="2"/>
      </rPr>
      <t xml:space="preserve">  Check for Iout(max)*Rshunt &lt;&lt; ΔVadj(max)</t>
    </r>
  </si>
  <si>
    <r>
      <t>Portion of P</t>
    </r>
    <r>
      <rPr>
        <vertAlign val="subscript"/>
        <sz val="11"/>
        <color theme="1"/>
        <rFont val="Arial"/>
        <family val="2"/>
      </rPr>
      <t>DISS</t>
    </r>
    <r>
      <rPr>
        <sz val="11"/>
        <color theme="1"/>
        <rFont val="Arial"/>
        <family val="2"/>
      </rPr>
      <t xml:space="preserve"> due to CSA, dependent on configuration selected.</t>
    </r>
  </si>
  <si>
    <r>
      <t>Portion of P</t>
    </r>
    <r>
      <rPr>
        <vertAlign val="subscript"/>
        <sz val="11"/>
        <color theme="1"/>
        <rFont val="Arial"/>
        <family val="2"/>
      </rPr>
      <t>DISS</t>
    </r>
    <r>
      <rPr>
        <sz val="11"/>
        <color theme="1"/>
        <rFont val="Arial"/>
        <family val="2"/>
      </rPr>
      <t xml:space="preserve"> due to ADJ amp, dependent on configuration selected.</t>
    </r>
  </si>
  <si>
    <r>
      <t>Note:  P</t>
    </r>
    <r>
      <rPr>
        <vertAlign val="subscript"/>
        <sz val="11"/>
        <rFont val="Arial"/>
        <family val="2"/>
      </rPr>
      <t>DISS</t>
    </r>
    <r>
      <rPr>
        <sz val="11"/>
        <rFont val="Arial"/>
        <family val="2"/>
      </rPr>
      <t xml:space="preserve"> does </t>
    </r>
    <r>
      <rPr>
        <u/>
        <sz val="11"/>
        <rFont val="Arial"/>
        <family val="2"/>
      </rPr>
      <t>not</t>
    </r>
    <r>
      <rPr>
        <sz val="11"/>
        <rFont val="Arial"/>
        <family val="2"/>
      </rPr>
      <t xml:space="preserve"> include dissipation in external components.</t>
    </r>
  </si>
  <si>
    <t xml:space="preserve"> Enter 0 mA, if internal zener clamp is not used. </t>
  </si>
  <si>
    <t>Step 1:  Enter Voltage/Current Parameters</t>
  </si>
  <si>
    <t>Step 2:  Enter Loop-Gain Characteristics</t>
  </si>
  <si>
    <t>Step 3:  Enter Adjustment Parameters</t>
  </si>
  <si>
    <t>Step 1:  Enter Configuration to be designed</t>
  </si>
  <si>
    <t>Step 2:  Enter Bias Voltage Input (VDD)</t>
  </si>
  <si>
    <t>Step 3:  Calculate Current-Sense Amplifier (CSA)</t>
  </si>
  <si>
    <r>
      <t>Step 4:  Calculate Adjust Pin (ADJ) Resistor, R</t>
    </r>
    <r>
      <rPr>
        <b/>
        <vertAlign val="subscript"/>
        <sz val="12"/>
        <rFont val="Arial"/>
        <family val="2"/>
      </rPr>
      <t>ADJ</t>
    </r>
  </si>
  <si>
    <t>Step 5:  Error Amplifier Output (EAO) Compensation</t>
  </si>
  <si>
    <t>Step 6:  Calculate VDD Bias Current and Power Dissipation</t>
  </si>
  <si>
    <t>Eqn (8)</t>
  </si>
  <si>
    <r>
      <t>Eqn (6)</t>
    </r>
    <r>
      <rPr>
        <sz val="11"/>
        <color theme="1"/>
        <rFont val="Arial"/>
        <family val="2"/>
      </rPr>
      <t xml:space="preserve"> for cell </t>
    </r>
    <r>
      <rPr>
        <b/>
        <sz val="11"/>
        <color theme="1"/>
        <rFont val="Arial"/>
        <family val="2"/>
      </rPr>
      <t>D82; Eqn (7)</t>
    </r>
    <r>
      <rPr>
        <sz val="11"/>
        <color theme="1"/>
        <rFont val="Arial"/>
        <family val="2"/>
      </rPr>
      <t xml:space="preserve"> for cell </t>
    </r>
    <r>
      <rPr>
        <b/>
        <sz val="11"/>
        <color theme="1"/>
        <rFont val="Arial"/>
        <family val="2"/>
      </rPr>
      <t>D83</t>
    </r>
  </si>
  <si>
    <t>TI Literature Number</t>
  </si>
  <si>
    <t>Version Suffix</t>
  </si>
  <si>
    <t>Release Date</t>
  </si>
  <si>
    <t xml:space="preserve"> Changes Made</t>
  </si>
  <si>
    <t>SLUC684</t>
  </si>
  <si>
    <t>-</t>
  </si>
  <si>
    <t>Oct 2019</t>
  </si>
  <si>
    <t xml:space="preserve">      Initial release.</t>
  </si>
  <si>
    <t xml:space="preserve">1.  Each Power Supply Module (PSU) has a remote-sense input pin or connection node (SENSE+ or other name) available. </t>
  </si>
  <si>
    <t xml:space="preserve">      PSUs without remote-sense must have access to the voltage feedback path or load-sharing cannot be achieved with the UCC29002 controller.</t>
  </si>
  <si>
    <t>2.  All PSUs to be paralleled are identical in design, function, and parametric values.  Sharing with non-identical modules requires special considerations not handled by this tool.</t>
  </si>
  <si>
    <t>3.  User enters accurate data.  Load-share design is invalid if any entries are inaccurate or incorrect.</t>
  </si>
  <si>
    <t>4.  Power supply module SENSE- pin (if any) is tied to Load_GND; not left floating.   Rsense- value (if any) is not used.</t>
  </si>
  <si>
    <t>NOTICE:</t>
  </si>
  <si>
    <r>
      <rPr>
        <b/>
        <sz val="11"/>
        <rFont val="Arial"/>
        <family val="2"/>
      </rPr>
      <t xml:space="preserve">Description: </t>
    </r>
    <r>
      <rPr>
        <sz val="11"/>
        <rFont val="Arial"/>
        <family val="2"/>
      </rPr>
      <t xml:space="preserve">
This calculator aids in designing with the UCC29002, UCC39002, and UCC29002-1 load share controllers.  Calculations in this Set-Up Tool follow the design procedure in UCC29002 data sheet SLUS495 rev-J.
Best viewed at 80% or higher magnification.  Note items in cell columns J, K, and L, at right.  </t>
    </r>
  </si>
  <si>
    <t>Choose one of the five configurations shown on the "Application Configurations" sheet.</t>
  </si>
  <si>
    <r>
      <t xml:space="preserve"> 1.  Corrected "frozen" C</t>
    </r>
    <r>
      <rPr>
        <vertAlign val="subscript"/>
        <sz val="11"/>
        <color theme="1"/>
        <rFont val="新細明體"/>
        <family val="2"/>
        <scheme val="minor"/>
      </rPr>
      <t>EAO</t>
    </r>
    <r>
      <rPr>
        <sz val="11"/>
        <color theme="1"/>
        <rFont val="新細明體"/>
        <family val="2"/>
        <scheme val="minor"/>
      </rPr>
      <t xml:space="preserve"> value selection cell to allow User input. 
 2.  Revised overall format to separate system-level inputs from controller-level inputs.
 3.  Revised various equations to conform to revision "J " of UCC29002 datasheet.
 4.  Equations and text are locked but not kept hidden.
 5.  Expanded application drawings to select approriate configuration.
 6.  Added extensive help comments and error checking.
 7.  Added power dissipation calculation section.
 8.  Added 'Revision History' and 'Notice and Disclaimer' sheets.</t>
    </r>
  </si>
  <si>
    <t>Important Notice and Disclaimer</t>
  </si>
  <si>
    <t xml:space="preserve">
TI PROVIDES TECHNICAL AND RELIABILITY DATA (INCLUDING DATASHEETS), DESIGN RESOURCES (INCLUDING REFERENCE DESIGNS), APPLICATION OR OTHER DESIGN ADVICE, WEB TOOLS, SAFETY INFORMATION, AND OTHER RESOURCES “AS IS” AND WITH ALL FAULTS, AND DISCLAIMS ALL WARRANTIES, EXPRESS AND IMPLIED, INCLUDING WITHOUT LIMITATION ANY IMPLIED WARRANTIES OF MERCHANTABILITY, FITNESS FOR A PARTICULAR PURPOSE OR NON-INFRINGEMENT OF THIRD PARTY INTELLECTUAL PROPERTY RIGHTS.
These resources are intended for skilled developers designing with TI products. You are solely responsible for (1) selecting the appropriate TI products for your application, (2) designing, validating and testing your application, and (3) ensuring your application meets applicable standards, and any other safety, security, regulatory or other requirements.
These resources are subject to change without notice. TI grants you permission to use these resources only for development of an application that uses the TI products described in the resource. Other reproduction and display of these resources is prohibited. No license is granted to any other TI intellectual property right or to any third party intellectual property right. TI disclaims responsibility for, and you will fully indemnify TI and its representatives against, any claims, damages, costs, losses, and liabilities arising out of your use of these resources.
TI’s products are provided subject to TI’s Terms of Sale or other applicable terms available either on ti.com or provided in conjunction with such TI products. TI’s provision of these resources does not expand or otherwise alter TI’s applicable warranties or warranty disclaimers for TI products.  
TI objects to and rejects any additional or different terms you may have proposed.  </t>
  </si>
  <si>
    <t>August 2024</t>
  </si>
  <si>
    <r>
      <rPr>
        <b/>
        <sz val="11"/>
        <rFont val="Arial"/>
        <family val="2"/>
      </rPr>
      <t>Disclaimer:</t>
    </r>
    <r>
      <rPr>
        <sz val="11"/>
        <rFont val="Arial"/>
        <family val="2"/>
      </rPr>
      <t xml:space="preserve">
See 'Notice and Disclaimer' sheet for Important disclaimer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</si>
</sst>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
    <numFmt numFmtId="177" formatCode="0.0000000"/>
    <numFmt numFmtId="178" formatCode="0.00000000"/>
    <numFmt numFmtId="179" formatCode="0.0"/>
    <numFmt numFmtId="180" formatCode="0.0E+00"/>
    <numFmt numFmtId="181" formatCode="0.0000"/>
  </numFmts>
  <fonts count="51" x14ac:knownFonts="1">
    <font>
      <sz val="11"/>
      <color theme="1"/>
      <name val="新細明體"/>
      <family val="2"/>
      <scheme val="minor"/>
    </font>
    <font>
      <sz val="11"/>
      <color theme="1"/>
      <name val="Arial"/>
      <family val="2"/>
    </font>
    <font>
      <vertAlign val="subscript"/>
      <sz val="11"/>
      <color theme="1"/>
      <name val="Arial"/>
      <family val="2"/>
    </font>
    <font>
      <sz val="11"/>
      <color rgb="FFFF0000"/>
      <name val="新細明體"/>
      <family val="2"/>
      <scheme val="minor"/>
    </font>
    <font>
      <sz val="11"/>
      <color rgb="FFFF0000"/>
      <name val="Arial"/>
      <family val="2"/>
    </font>
    <font>
      <b/>
      <sz val="11"/>
      <color theme="1"/>
      <name val="Arial"/>
      <family val="2"/>
    </font>
    <font>
      <sz val="11"/>
      <color rgb="FFFF33CC"/>
      <name val="Arial"/>
      <family val="2"/>
    </font>
    <font>
      <sz val="11"/>
      <color rgb="FFFF33CC"/>
      <name val="新細明體"/>
      <family val="2"/>
      <scheme val="minor"/>
    </font>
    <font>
      <b/>
      <u/>
      <sz val="11"/>
      <color rgb="FFFF33CC"/>
      <name val="新細明體"/>
      <family val="2"/>
      <scheme val="minor"/>
    </font>
    <font>
      <sz val="11"/>
      <color rgb="FF0000FF"/>
      <name val="Arial"/>
      <family val="2"/>
    </font>
    <font>
      <sz val="11"/>
      <color theme="1"/>
      <name val="Calibri"/>
      <family val="2"/>
    </font>
    <font>
      <sz val="11"/>
      <name val="Arial"/>
      <family val="2"/>
    </font>
    <font>
      <b/>
      <sz val="11"/>
      <color rgb="FFFF0000"/>
      <name val="Arial"/>
      <family val="2"/>
    </font>
    <font>
      <b/>
      <sz val="11"/>
      <color theme="6" tint="-0.499984740745262"/>
      <name val="Arial"/>
      <family val="2"/>
    </font>
    <font>
      <sz val="14"/>
      <color rgb="FFFF0000"/>
      <name val="Arial"/>
      <family val="2"/>
    </font>
    <font>
      <b/>
      <sz val="14"/>
      <color rgb="FFFF0000"/>
      <name val="Arial"/>
      <family val="2"/>
    </font>
    <font>
      <b/>
      <u/>
      <sz val="14"/>
      <color rgb="FFFF0000"/>
      <name val="Arial"/>
      <family val="2"/>
    </font>
    <font>
      <sz val="11"/>
      <name val="新細明體"/>
      <family val="2"/>
      <scheme val="minor"/>
    </font>
    <font>
      <b/>
      <sz val="24"/>
      <name val="Arial"/>
      <family val="2"/>
    </font>
    <font>
      <sz val="14"/>
      <name val="Arial"/>
      <family val="2"/>
    </font>
    <font>
      <sz val="12"/>
      <name val="Arial"/>
      <family val="2"/>
    </font>
    <font>
      <b/>
      <sz val="14"/>
      <name val="Arial"/>
      <family val="2"/>
    </font>
    <font>
      <b/>
      <sz val="11"/>
      <name val="Arial"/>
      <family val="2"/>
    </font>
    <font>
      <b/>
      <sz val="16"/>
      <name val="Arial"/>
      <family val="2"/>
    </font>
    <font>
      <sz val="11"/>
      <name val="Arial"/>
      <family val="2"/>
      <charset val="2"/>
    </font>
    <font>
      <sz val="11"/>
      <name val="Wingdings"/>
      <charset val="2"/>
    </font>
    <font>
      <vertAlign val="subscript"/>
      <sz val="11"/>
      <name val="Arial"/>
      <family val="2"/>
    </font>
    <font>
      <u/>
      <sz val="11"/>
      <name val="Arial"/>
      <family val="2"/>
    </font>
    <font>
      <sz val="11"/>
      <name val="Calibri"/>
      <family val="2"/>
    </font>
    <font>
      <b/>
      <sz val="12"/>
      <color theme="1"/>
      <name val="Arial"/>
      <family val="2"/>
    </font>
    <font>
      <u/>
      <sz val="11"/>
      <color theme="1"/>
      <name val="Arial"/>
      <family val="2"/>
    </font>
    <font>
      <b/>
      <sz val="11"/>
      <color theme="1"/>
      <name val="新細明體"/>
      <family val="2"/>
      <scheme val="minor"/>
    </font>
    <font>
      <b/>
      <sz val="20"/>
      <name val="Arial"/>
      <family val="2"/>
    </font>
    <font>
      <b/>
      <sz val="12"/>
      <name val="Arial"/>
      <family val="2"/>
    </font>
    <font>
      <b/>
      <u/>
      <sz val="14"/>
      <name val="Arial"/>
      <family val="2"/>
    </font>
    <font>
      <b/>
      <vertAlign val="subscript"/>
      <sz val="12"/>
      <name val="Arial"/>
      <family val="2"/>
    </font>
    <font>
      <sz val="11"/>
      <color theme="1"/>
      <name val="Wingdings"/>
      <charset val="2"/>
    </font>
    <font>
      <sz val="11"/>
      <color theme="1"/>
      <name val="Arial"/>
      <family val="2"/>
      <charset val="2"/>
    </font>
    <font>
      <sz val="12"/>
      <color theme="1"/>
      <name val="Arial"/>
      <family val="2"/>
    </font>
    <font>
      <u/>
      <sz val="12"/>
      <color theme="1"/>
      <name val="Arial"/>
      <family val="2"/>
    </font>
    <font>
      <vertAlign val="subscript"/>
      <sz val="12"/>
      <color theme="1"/>
      <name val="Arial"/>
      <family val="2"/>
    </font>
    <font>
      <b/>
      <sz val="14"/>
      <color theme="1"/>
      <name val="Arial"/>
      <family val="2"/>
    </font>
    <font>
      <b/>
      <sz val="14"/>
      <color rgb="FFFF33CC"/>
      <name val="Arial"/>
      <family val="2"/>
    </font>
    <font>
      <sz val="11"/>
      <color theme="1"/>
      <name val="新細明體"/>
      <family val="2"/>
      <scheme val="minor"/>
    </font>
    <font>
      <vertAlign val="subscript"/>
      <sz val="11"/>
      <color theme="1"/>
      <name val="新細明體"/>
      <family val="2"/>
      <scheme val="minor"/>
    </font>
    <font>
      <b/>
      <u/>
      <sz val="11"/>
      <name val="Arial"/>
      <family val="2"/>
    </font>
    <font>
      <b/>
      <sz val="11"/>
      <name val="新細明體"/>
      <family val="2"/>
      <scheme val="minor"/>
    </font>
    <font>
      <sz val="26"/>
      <color theme="1"/>
      <name val="Arial Nova"/>
      <family val="2"/>
    </font>
    <font>
      <sz val="11"/>
      <color rgb="FF555555"/>
      <name val="Arial Nova"/>
      <family val="2"/>
    </font>
    <font>
      <sz val="12"/>
      <color rgb="FF555555"/>
      <name val="Arial Nova"/>
      <family val="2"/>
    </font>
    <font>
      <sz val="9"/>
      <name val="新細明體"/>
      <family val="3"/>
      <charset val="136"/>
      <scheme val="minor"/>
    </font>
  </fonts>
  <fills count="11">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
      <patternFill patternType="solid">
        <fgColor rgb="FF99CCFF"/>
        <bgColor indexed="64"/>
      </patternFill>
    </fill>
  </fills>
  <borders count="2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02">
    <xf numFmtId="0" fontId="0" fillId="0" borderId="0" xfId="0"/>
    <xf numFmtId="0" fontId="11" fillId="2" borderId="0" xfId="0" applyFont="1" applyFill="1" applyAlignment="1" applyProtection="1">
      <alignment horizontal="center" vertical="center"/>
      <protection locked="0"/>
    </xf>
    <xf numFmtId="1" fontId="11" fillId="2" borderId="0" xfId="0" applyNumberFormat="1" applyFont="1" applyFill="1" applyAlignment="1" applyProtection="1">
      <alignment horizontal="center" vertical="center"/>
      <protection locked="0"/>
    </xf>
    <xf numFmtId="179" fontId="11" fillId="2" borderId="0" xfId="0" applyNumberFormat="1" applyFont="1" applyFill="1" applyAlignment="1" applyProtection="1">
      <alignment horizontal="center" vertical="center"/>
      <protection locked="0"/>
    </xf>
    <xf numFmtId="0" fontId="38" fillId="0" borderId="0" xfId="0" applyFont="1"/>
    <xf numFmtId="0" fontId="8" fillId="0" borderId="0" xfId="0" applyFont="1"/>
    <xf numFmtId="0" fontId="7" fillId="0" borderId="0" xfId="0" applyFont="1"/>
    <xf numFmtId="0" fontId="0" fillId="0" borderId="0" xfId="0" applyProtection="1">
      <protection locked="0"/>
    </xf>
    <xf numFmtId="0" fontId="17" fillId="0" borderId="0" xfId="0" applyFont="1" applyAlignment="1" applyProtection="1">
      <alignment vertical="center"/>
      <protection locked="0"/>
    </xf>
    <xf numFmtId="0" fontId="0" fillId="0" borderId="0" xfId="0" applyAlignment="1" applyProtection="1">
      <alignment vertical="center"/>
      <protection locked="0"/>
    </xf>
    <xf numFmtId="0" fontId="22"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quotePrefix="1" applyFont="1" applyAlignment="1" applyProtection="1">
      <alignment vertical="center"/>
      <protection locked="0"/>
    </xf>
    <xf numFmtId="178" fontId="4" fillId="0" borderId="0" xfId="0" applyNumberFormat="1" applyFont="1" applyAlignment="1" applyProtection="1">
      <alignment vertical="center"/>
      <protection locked="0"/>
    </xf>
    <xf numFmtId="0" fontId="6" fillId="0" borderId="0" xfId="0" applyFont="1" applyAlignment="1" applyProtection="1">
      <alignment vertical="center"/>
      <protection locked="0"/>
    </xf>
    <xf numFmtId="177" fontId="4" fillId="0" borderId="0" xfId="0" applyNumberFormat="1" applyFont="1" applyAlignment="1" applyProtection="1">
      <alignment vertical="center"/>
      <protection locked="0"/>
    </xf>
    <xf numFmtId="0" fontId="4" fillId="0" borderId="0" xfId="0" applyFont="1" applyProtection="1">
      <protection locked="0"/>
    </xf>
    <xf numFmtId="178" fontId="4" fillId="0" borderId="0" xfId="0" applyNumberFormat="1" applyFont="1" applyProtection="1">
      <protection locked="0"/>
    </xf>
    <xf numFmtId="0" fontId="3" fillId="0" borderId="0" xfId="0" applyFont="1" applyProtection="1">
      <protection locked="0"/>
    </xf>
    <xf numFmtId="0" fontId="11" fillId="0" borderId="0" xfId="0" applyFont="1" applyAlignment="1" applyProtection="1">
      <alignment horizontal="righ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2" fontId="11" fillId="0" borderId="0" xfId="0" applyNumberFormat="1" applyFont="1" applyAlignment="1" applyProtection="1">
      <alignment horizontal="center" vertical="center"/>
      <protection locked="0"/>
    </xf>
    <xf numFmtId="0" fontId="1" fillId="0" borderId="0" xfId="0" applyFont="1" applyProtection="1">
      <protection locked="0"/>
    </xf>
    <xf numFmtId="0" fontId="1" fillId="2" borderId="0" xfId="0" applyFont="1" applyFill="1" applyAlignment="1" applyProtection="1">
      <alignment horizontal="center" vertical="center"/>
      <protection locked="0"/>
    </xf>
    <xf numFmtId="0" fontId="11" fillId="0" borderId="0" xfId="0" applyFont="1" applyAlignment="1" applyProtection="1">
      <alignment horizontal="right"/>
      <protection locked="0"/>
    </xf>
    <xf numFmtId="0" fontId="11" fillId="0" borderId="0" xfId="0" applyFont="1" applyProtection="1">
      <protection locked="0"/>
    </xf>
    <xf numFmtId="0" fontId="11" fillId="0" borderId="0" xfId="0" quotePrefix="1" applyFont="1" applyAlignment="1" applyProtection="1">
      <alignment vertical="center"/>
      <protection locked="0"/>
    </xf>
    <xf numFmtId="0" fontId="11" fillId="0" borderId="0" xfId="0" applyFont="1" applyAlignment="1" applyProtection="1">
      <alignment horizontal="center"/>
      <protection locked="0"/>
    </xf>
    <xf numFmtId="0" fontId="0" fillId="0" borderId="0" xfId="0" applyAlignment="1" applyProtection="1">
      <alignment horizontal="right"/>
      <protection locked="0"/>
    </xf>
    <xf numFmtId="0" fontId="0" fillId="0" borderId="0" xfId="0" applyAlignment="1" applyProtection="1">
      <alignment horizontal="center"/>
      <protection locked="0"/>
    </xf>
    <xf numFmtId="177" fontId="0" fillId="0" borderId="0" xfId="0" applyNumberFormat="1" applyProtection="1">
      <protection locked="0"/>
    </xf>
    <xf numFmtId="178" fontId="0" fillId="0" borderId="0" xfId="0" applyNumberFormat="1" applyProtection="1">
      <protection locked="0"/>
    </xf>
    <xf numFmtId="0" fontId="38" fillId="10" borderId="0" xfId="0" applyFont="1" applyFill="1"/>
    <xf numFmtId="177" fontId="11" fillId="0" borderId="0" xfId="0" applyNumberFormat="1" applyFont="1" applyAlignment="1" applyProtection="1">
      <alignment vertical="center"/>
      <protection locked="0"/>
    </xf>
    <xf numFmtId="178" fontId="11" fillId="0" borderId="0" xfId="0" applyNumberFormat="1" applyFont="1" applyAlignment="1" applyProtection="1">
      <alignment vertical="center"/>
      <protection locked="0"/>
    </xf>
    <xf numFmtId="178" fontId="11" fillId="0" borderId="0" xfId="0" applyNumberFormat="1" applyFont="1" applyProtection="1">
      <protection locked="0"/>
    </xf>
    <xf numFmtId="0" fontId="17" fillId="0" borderId="0" xfId="0" applyFont="1" applyProtection="1">
      <protection locked="0"/>
    </xf>
    <xf numFmtId="177" fontId="17" fillId="0" borderId="0" xfId="0" applyNumberFormat="1" applyFont="1" applyAlignment="1" applyProtection="1">
      <alignment vertical="center"/>
      <protection locked="0"/>
    </xf>
    <xf numFmtId="177" fontId="11" fillId="0" borderId="0" xfId="0" quotePrefix="1" applyNumberFormat="1" applyFont="1" applyAlignment="1" applyProtection="1">
      <alignment vertical="center"/>
      <protection locked="0"/>
    </xf>
    <xf numFmtId="0" fontId="45" fillId="0" borderId="0" xfId="0" applyFont="1" applyAlignment="1" applyProtection="1">
      <alignment vertical="center"/>
      <protection locked="0"/>
    </xf>
    <xf numFmtId="0" fontId="46" fillId="0" borderId="0" xfId="0" applyFont="1" applyAlignment="1" applyProtection="1">
      <alignment vertical="center"/>
      <protection locked="0"/>
    </xf>
    <xf numFmtId="177" fontId="11" fillId="0" borderId="0" xfId="0" applyNumberFormat="1" applyFont="1" applyAlignment="1" applyProtection="1">
      <alignment horizontal="center" vertical="center"/>
      <protection locked="0"/>
    </xf>
    <xf numFmtId="11" fontId="11" fillId="0" borderId="0" xfId="0" applyNumberFormat="1" applyFont="1" applyAlignment="1" applyProtection="1">
      <alignment horizontal="center" vertical="center"/>
      <protection locked="0"/>
    </xf>
    <xf numFmtId="177" fontId="11" fillId="0" borderId="0" xfId="0" applyNumberFormat="1" applyFont="1" applyProtection="1">
      <protection locked="0"/>
    </xf>
    <xf numFmtId="0" fontId="17" fillId="0" borderId="0" xfId="0" applyFont="1" applyAlignment="1" applyProtection="1">
      <alignment horizontal="right"/>
      <protection locked="0"/>
    </xf>
    <xf numFmtId="0" fontId="17" fillId="0" borderId="0" xfId="0" applyFont="1" applyAlignment="1" applyProtection="1">
      <alignment horizontal="center"/>
      <protection locked="0"/>
    </xf>
    <xf numFmtId="177" fontId="17" fillId="0" borderId="0" xfId="0" applyNumberFormat="1" applyFont="1" applyProtection="1">
      <protection locked="0"/>
    </xf>
    <xf numFmtId="178" fontId="17" fillId="0" borderId="0" xfId="0" applyNumberFormat="1" applyFont="1" applyProtection="1">
      <protection locked="0"/>
    </xf>
    <xf numFmtId="0" fontId="17" fillId="0" borderId="0" xfId="0" applyFont="1" applyAlignment="1">
      <alignment vertical="center"/>
    </xf>
    <xf numFmtId="0" fontId="21" fillId="3" borderId="10" xfId="0" applyFont="1" applyFill="1" applyBorder="1" applyAlignment="1">
      <alignment horizontal="right" vertical="center"/>
    </xf>
    <xf numFmtId="0" fontId="21" fillId="3" borderId="11" xfId="0" quotePrefix="1" applyFont="1" applyFill="1" applyBorder="1" applyAlignment="1">
      <alignment horizontal="center" vertical="center"/>
    </xf>
    <xf numFmtId="0" fontId="21" fillId="3" borderId="11" xfId="0" applyFont="1" applyFill="1" applyBorder="1" applyAlignment="1">
      <alignment horizontal="center" vertical="center"/>
    </xf>
    <xf numFmtId="0" fontId="32" fillId="3" borderId="11" xfId="0" applyFont="1" applyFill="1" applyBorder="1" applyAlignment="1">
      <alignment horizontal="center" vertical="center"/>
    </xf>
    <xf numFmtId="0" fontId="33" fillId="3" borderId="11" xfId="0" quotePrefix="1" applyFont="1" applyFill="1" applyBorder="1" applyAlignment="1">
      <alignment vertical="center"/>
    </xf>
    <xf numFmtId="0" fontId="33" fillId="3" borderId="12" xfId="0" quotePrefix="1" applyFont="1" applyFill="1" applyBorder="1" applyAlignment="1">
      <alignment vertical="center"/>
    </xf>
    <xf numFmtId="0" fontId="20" fillId="9" borderId="5" xfId="0" applyFont="1" applyFill="1" applyBorder="1" applyAlignment="1">
      <alignment vertical="center"/>
    </xf>
    <xf numFmtId="0" fontId="11" fillId="9" borderId="0" xfId="0" applyFont="1" applyFill="1" applyAlignment="1">
      <alignment horizontal="right" vertical="center"/>
    </xf>
    <xf numFmtId="0" fontId="11" fillId="9" borderId="0" xfId="0" applyFont="1" applyFill="1" applyAlignment="1">
      <alignment horizontal="center" vertical="center"/>
    </xf>
    <xf numFmtId="0" fontId="11" fillId="9" borderId="0" xfId="0" applyFont="1" applyFill="1" applyAlignment="1">
      <alignment vertical="center"/>
    </xf>
    <xf numFmtId="0" fontId="17" fillId="9" borderId="6" xfId="0" applyFont="1" applyFill="1" applyBorder="1" applyAlignment="1">
      <alignment vertical="center"/>
    </xf>
    <xf numFmtId="0" fontId="22" fillId="2" borderId="0" xfId="0" applyFont="1" applyFill="1" applyAlignment="1">
      <alignment vertical="center"/>
    </xf>
    <xf numFmtId="0" fontId="21" fillId="9" borderId="0" xfId="0" applyFont="1" applyFill="1" applyAlignment="1">
      <alignment vertical="center"/>
    </xf>
    <xf numFmtId="0" fontId="17" fillId="9" borderId="0" xfId="0" applyFont="1" applyFill="1"/>
    <xf numFmtId="0" fontId="22" fillId="4" borderId="0" xfId="0" applyFont="1" applyFill="1" applyAlignment="1">
      <alignment horizontal="center" vertical="center"/>
    </xf>
    <xf numFmtId="0" fontId="42" fillId="9" borderId="0" xfId="0" quotePrefix="1" applyFont="1" applyFill="1" applyAlignment="1">
      <alignment vertical="center"/>
    </xf>
    <xf numFmtId="0" fontId="21" fillId="9" borderId="0" xfId="0" applyFont="1" applyFill="1" applyAlignment="1">
      <alignment horizontal="left" vertical="center"/>
    </xf>
    <xf numFmtId="0" fontId="21" fillId="9" borderId="5" xfId="0" quotePrefix="1" applyFont="1" applyFill="1" applyBorder="1" applyAlignment="1">
      <alignment horizontal="right" vertical="center"/>
    </xf>
    <xf numFmtId="0" fontId="21" fillId="9" borderId="0" xfId="0" quotePrefix="1" applyFont="1" applyFill="1" applyAlignment="1">
      <alignment horizontal="right" vertical="center"/>
    </xf>
    <xf numFmtId="0" fontId="19" fillId="9" borderId="5" xfId="0" quotePrefix="1" applyFont="1" applyFill="1" applyBorder="1" applyAlignment="1">
      <alignment vertical="center"/>
    </xf>
    <xf numFmtId="0" fontId="21" fillId="8" borderId="10" xfId="0" applyFont="1" applyFill="1" applyBorder="1" applyAlignment="1">
      <alignment vertical="center"/>
    </xf>
    <xf numFmtId="0" fontId="21" fillId="8" borderId="11" xfId="0" applyFont="1" applyFill="1" applyBorder="1" applyAlignment="1">
      <alignment horizontal="right" vertical="center"/>
    </xf>
    <xf numFmtId="0" fontId="21" fillId="8" borderId="11" xfId="0" applyFont="1" applyFill="1" applyBorder="1" applyAlignment="1">
      <alignment horizontal="center" vertical="center"/>
    </xf>
    <xf numFmtId="0" fontId="21" fillId="8" borderId="11" xfId="0" applyFont="1" applyFill="1" applyBorder="1" applyAlignment="1">
      <alignment horizontal="left" vertical="center"/>
    </xf>
    <xf numFmtId="0" fontId="21" fillId="8" borderId="12" xfId="0" applyFont="1" applyFill="1" applyBorder="1" applyAlignment="1">
      <alignment horizontal="left" vertical="center"/>
    </xf>
    <xf numFmtId="0" fontId="11" fillId="0" borderId="5" xfId="0" applyFont="1" applyBorder="1" applyAlignment="1">
      <alignmen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vertical="center"/>
    </xf>
    <xf numFmtId="0" fontId="11" fillId="0" borderId="6" xfId="0" applyFont="1" applyBorder="1" applyAlignment="1">
      <alignment vertical="center"/>
    </xf>
    <xf numFmtId="0" fontId="24" fillId="0" borderId="5" xfId="0" applyFont="1" applyBorder="1" applyAlignment="1">
      <alignment vertical="center"/>
    </xf>
    <xf numFmtId="0" fontId="1" fillId="0" borderId="0" xfId="0" applyFont="1" applyAlignment="1">
      <alignment vertical="center"/>
    </xf>
    <xf numFmtId="0" fontId="0" fillId="0" borderId="6" xfId="0" applyBorder="1"/>
    <xf numFmtId="0" fontId="0" fillId="0" borderId="0" xfId="0" applyAlignment="1">
      <alignment vertical="center"/>
    </xf>
    <xf numFmtId="0" fontId="1" fillId="0" borderId="6" xfId="0" applyFont="1" applyBorder="1" applyAlignment="1">
      <alignment vertical="center"/>
    </xf>
    <xf numFmtId="0" fontId="17" fillId="0" borderId="0" xfId="0" applyFont="1" applyAlignment="1">
      <alignment horizontal="center" vertical="center"/>
    </xf>
    <xf numFmtId="0" fontId="12" fillId="0" borderId="0" xfId="0" applyFont="1" applyAlignment="1">
      <alignment vertical="center"/>
    </xf>
    <xf numFmtId="0" fontId="0" fillId="0" borderId="6" xfId="0" applyBorder="1" applyAlignment="1">
      <alignment vertical="center"/>
    </xf>
    <xf numFmtId="0" fontId="11" fillId="4" borderId="0" xfId="0" applyFont="1" applyFill="1" applyAlignment="1">
      <alignment horizontal="center" vertical="center"/>
    </xf>
    <xf numFmtId="179" fontId="11" fillId="4" borderId="0" xfId="0" applyNumberFormat="1" applyFont="1" applyFill="1" applyAlignment="1">
      <alignment horizontal="center" vertical="center"/>
    </xf>
    <xf numFmtId="0" fontId="17" fillId="0" borderId="5" xfId="0" applyFont="1" applyBorder="1" applyAlignment="1">
      <alignment vertical="center"/>
    </xf>
    <xf numFmtId="0" fontId="17" fillId="0" borderId="0" xfId="0" applyFont="1" applyAlignment="1">
      <alignment horizontal="right" vertical="center"/>
    </xf>
    <xf numFmtId="0" fontId="24" fillId="0" borderId="5" xfId="0" applyFont="1" applyBorder="1" applyAlignment="1">
      <alignment horizontal="left" vertical="center" wrapText="1"/>
    </xf>
    <xf numFmtId="0" fontId="24" fillId="0" borderId="5" xfId="0" applyFont="1" applyBorder="1" applyAlignment="1">
      <alignment vertical="center" wrapText="1"/>
    </xf>
    <xf numFmtId="0" fontId="6" fillId="0" borderId="0" xfId="0" applyFont="1" applyAlignment="1">
      <alignment vertical="center"/>
    </xf>
    <xf numFmtId="0" fontId="21" fillId="7" borderId="5" xfId="0" applyFont="1" applyFill="1" applyBorder="1" applyAlignment="1">
      <alignment vertical="center"/>
    </xf>
    <xf numFmtId="0" fontId="21" fillId="7" borderId="0" xfId="0" applyFont="1" applyFill="1" applyAlignment="1">
      <alignment horizontal="right" vertical="center"/>
    </xf>
    <xf numFmtId="0" fontId="21" fillId="7" borderId="0" xfId="0" applyFont="1" applyFill="1" applyAlignment="1">
      <alignment horizontal="center" vertical="center"/>
    </xf>
    <xf numFmtId="0" fontId="21" fillId="7" borderId="0" xfId="0" applyFont="1" applyFill="1" applyAlignment="1">
      <alignment horizontal="left" vertical="center"/>
    </xf>
    <xf numFmtId="0" fontId="21" fillId="7" borderId="6" xfId="0" applyFont="1" applyFill="1" applyBorder="1" applyAlignment="1">
      <alignment horizontal="left" vertical="center"/>
    </xf>
    <xf numFmtId="0" fontId="21" fillId="0" borderId="5" xfId="0" applyFont="1" applyBorder="1" applyAlignment="1">
      <alignment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11" fillId="0" borderId="0" xfId="0" applyFont="1" applyAlignment="1">
      <alignment horizontal="left" vertical="center"/>
    </xf>
    <xf numFmtId="0" fontId="11" fillId="0" borderId="6" xfId="0" applyFont="1" applyBorder="1" applyAlignment="1">
      <alignment horizontal="left" vertical="center"/>
    </xf>
    <xf numFmtId="0" fontId="17" fillId="0" borderId="6" xfId="0" applyFont="1" applyBorder="1"/>
    <xf numFmtId="176" fontId="11" fillId="4" borderId="0" xfId="0" applyNumberFormat="1" applyFont="1" applyFill="1" applyAlignment="1">
      <alignment horizontal="center" vertical="center"/>
    </xf>
    <xf numFmtId="0" fontId="13" fillId="0" borderId="0" xfId="0" applyFont="1" applyAlignment="1">
      <alignment vertical="center"/>
    </xf>
    <xf numFmtId="0" fontId="5" fillId="0" borderId="6" xfId="0" applyFont="1" applyBorder="1" applyAlignment="1">
      <alignment vertical="center"/>
    </xf>
    <xf numFmtId="2" fontId="11" fillId="0" borderId="0" xfId="0" applyNumberFormat="1" applyFont="1" applyAlignment="1">
      <alignment horizontal="center" vertical="center"/>
    </xf>
    <xf numFmtId="179" fontId="11" fillId="0" borderId="0" xfId="0" quotePrefix="1" applyNumberFormat="1" applyFont="1" applyAlignment="1">
      <alignment horizontal="center" vertical="center"/>
    </xf>
    <xf numFmtId="1" fontId="1" fillId="4" borderId="0" xfId="0" applyNumberFormat="1" applyFont="1" applyFill="1" applyAlignment="1">
      <alignment horizontal="center" vertical="center"/>
    </xf>
    <xf numFmtId="0" fontId="12" fillId="0" borderId="0" xfId="0" applyFont="1" applyAlignment="1">
      <alignment horizontal="left" vertical="center"/>
    </xf>
    <xf numFmtId="1" fontId="11" fillId="4" borderId="0" xfId="0" applyNumberFormat="1" applyFont="1" applyFill="1" applyAlignment="1">
      <alignment horizontal="center" vertical="center"/>
    </xf>
    <xf numFmtId="0" fontId="11" fillId="0" borderId="5" xfId="0" applyFont="1" applyBorder="1" applyAlignment="1">
      <alignment horizontal="left" vertical="center" wrapText="1"/>
    </xf>
    <xf numFmtId="0" fontId="11" fillId="0" borderId="5" xfId="0" applyFont="1" applyBorder="1" applyAlignment="1">
      <alignment vertical="center" wrapText="1"/>
    </xf>
    <xf numFmtId="2" fontId="11" fillId="4" borderId="0" xfId="0" applyNumberFormat="1" applyFont="1" applyFill="1" applyAlignment="1">
      <alignment horizontal="center" vertical="center"/>
    </xf>
    <xf numFmtId="0" fontId="29" fillId="0" borderId="6" xfId="0" applyFont="1" applyBorder="1" applyAlignment="1">
      <alignment vertical="center"/>
    </xf>
    <xf numFmtId="0" fontId="1" fillId="0" borderId="0" xfId="0" applyFont="1" applyAlignment="1">
      <alignment horizontal="center"/>
    </xf>
    <xf numFmtId="0" fontId="11" fillId="0" borderId="5" xfId="0" applyFont="1" applyBorder="1" applyAlignment="1">
      <alignment horizontal="left" vertical="center"/>
    </xf>
    <xf numFmtId="0" fontId="6" fillId="0" borderId="6" xfId="0" applyFont="1" applyBorder="1" applyAlignment="1">
      <alignment horizontal="left" vertical="center"/>
    </xf>
    <xf numFmtId="0" fontId="37" fillId="0" borderId="5" xfId="0" applyFont="1" applyBorder="1" applyAlignment="1">
      <alignment vertical="center"/>
    </xf>
    <xf numFmtId="0" fontId="1" fillId="0" borderId="0" xfId="0" applyFont="1"/>
    <xf numFmtId="0" fontId="11" fillId="0" borderId="5" xfId="0" applyFont="1" applyBorder="1"/>
    <xf numFmtId="0" fontId="11" fillId="0" borderId="0" xfId="0" applyFont="1" applyAlignment="1">
      <alignment horizontal="right"/>
    </xf>
    <xf numFmtId="2" fontId="11" fillId="0" borderId="0" xfId="0" applyNumberFormat="1" applyFont="1" applyAlignment="1">
      <alignment horizontal="center"/>
    </xf>
    <xf numFmtId="0" fontId="11" fillId="0" borderId="0" xfId="0" applyFont="1"/>
    <xf numFmtId="0" fontId="1" fillId="0" borderId="6" xfId="0" applyFont="1" applyBorder="1"/>
    <xf numFmtId="2" fontId="11" fillId="4" borderId="0" xfId="0" applyNumberFormat="1" applyFont="1" applyFill="1" applyAlignment="1">
      <alignment horizontal="center"/>
    </xf>
    <xf numFmtId="0" fontId="6" fillId="0" borderId="6" xfId="0" applyFont="1" applyBorder="1" applyAlignment="1">
      <alignment vertical="center"/>
    </xf>
    <xf numFmtId="0" fontId="11" fillId="0" borderId="0" xfId="0" quotePrefix="1" applyFont="1" applyAlignment="1">
      <alignment vertical="center"/>
    </xf>
    <xf numFmtId="181" fontId="11" fillId="4" borderId="0" xfId="0" applyNumberFormat="1" applyFont="1" applyFill="1" applyAlignment="1">
      <alignment horizontal="center" vertical="center"/>
    </xf>
    <xf numFmtId="0" fontId="6" fillId="0" borderId="7" xfId="0" applyFont="1" applyBorder="1"/>
    <xf numFmtId="0" fontId="11" fillId="0" borderId="8" xfId="0" applyFont="1" applyBorder="1" applyAlignment="1">
      <alignment horizontal="right"/>
    </xf>
    <xf numFmtId="0" fontId="11" fillId="0" borderId="8" xfId="0" applyFont="1" applyBorder="1" applyAlignment="1">
      <alignment horizontal="center"/>
    </xf>
    <xf numFmtId="0" fontId="11" fillId="0" borderId="8" xfId="0" applyFont="1" applyBorder="1"/>
    <xf numFmtId="0" fontId="6" fillId="0" borderId="8" xfId="0" quotePrefix="1" applyFont="1" applyBorder="1"/>
    <xf numFmtId="0" fontId="1" fillId="0" borderId="9" xfId="0" applyFont="1" applyBorder="1"/>
    <xf numFmtId="0" fontId="4" fillId="0" borderId="0" xfId="0" quotePrefix="1" applyFont="1" applyAlignment="1">
      <alignment vertical="center"/>
    </xf>
    <xf numFmtId="0" fontId="31" fillId="0" borderId="1" xfId="0" applyFont="1" applyBorder="1" applyAlignment="1">
      <alignment horizontal="center" vertical="center"/>
    </xf>
    <xf numFmtId="0" fontId="4" fillId="0" borderId="0" xfId="0" applyFont="1" applyAlignment="1">
      <alignment vertical="center"/>
    </xf>
    <xf numFmtId="0" fontId="1" fillId="0" borderId="0" xfId="0" applyFont="1" applyAlignment="1">
      <alignment horizontal="right" vertical="center"/>
    </xf>
    <xf numFmtId="180" fontId="1" fillId="0" borderId="0" xfId="0" applyNumberFormat="1" applyFont="1" applyAlignment="1">
      <alignment vertical="center"/>
    </xf>
    <xf numFmtId="0" fontId="14" fillId="0" borderId="0" xfId="0" quotePrefix="1" applyFont="1" applyAlignment="1">
      <alignment vertical="center"/>
    </xf>
    <xf numFmtId="0" fontId="5" fillId="0" borderId="0" xfId="0" applyFont="1"/>
    <xf numFmtId="0" fontId="9" fillId="0" borderId="0" xfId="0" applyFont="1" applyAlignment="1">
      <alignment vertical="center"/>
    </xf>
    <xf numFmtId="0" fontId="31" fillId="0" borderId="13" xfId="0" applyFont="1" applyBorder="1" applyAlignment="1">
      <alignment horizontal="center" wrapText="1"/>
    </xf>
    <xf numFmtId="0" fontId="31" fillId="0" borderId="14" xfId="0" applyFont="1" applyBorder="1" applyAlignment="1">
      <alignment horizontal="center" wrapText="1"/>
    </xf>
    <xf numFmtId="0" fontId="31" fillId="0" borderId="14" xfId="0" applyFont="1" applyBorder="1" applyAlignment="1">
      <alignment horizontal="center"/>
    </xf>
    <xf numFmtId="0" fontId="31" fillId="0" borderId="15" xfId="0" applyFont="1" applyBorder="1"/>
    <xf numFmtId="0" fontId="0" fillId="0" borderId="16" xfId="0" applyBorder="1" applyAlignment="1">
      <alignment horizontal="center" vertical="center" wrapText="1"/>
    </xf>
    <xf numFmtId="0" fontId="0" fillId="0" borderId="17" xfId="0" applyBorder="1" applyAlignment="1">
      <alignment horizontal="center" vertical="center" wrapText="1"/>
    </xf>
    <xf numFmtId="17" fontId="0" fillId="0" borderId="17" xfId="0" quotePrefix="1" applyNumberFormat="1" applyBorder="1" applyAlignment="1">
      <alignment horizontal="center" vertical="center"/>
    </xf>
    <xf numFmtId="0" fontId="0" fillId="0" borderId="18" xfId="0" quotePrefix="1" applyBorder="1" applyAlignment="1">
      <alignment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17" fontId="0" fillId="0" borderId="20" xfId="0" quotePrefix="1" applyNumberFormat="1" applyBorder="1" applyAlignment="1">
      <alignment horizontal="center" vertical="center"/>
    </xf>
    <xf numFmtId="0" fontId="0" fillId="0" borderId="21" xfId="0" quotePrefix="1" applyBorder="1" applyAlignment="1">
      <alignment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17" fontId="0" fillId="0" borderId="23" xfId="0" quotePrefix="1" applyNumberFormat="1" applyBorder="1" applyAlignment="1">
      <alignment horizontal="center" vertical="center"/>
    </xf>
    <xf numFmtId="0" fontId="43" fillId="0" borderId="24" xfId="0" quotePrefix="1" applyFont="1" applyBorder="1" applyAlignment="1">
      <alignment vertical="center" wrapText="1"/>
    </xf>
    <xf numFmtId="0" fontId="48" fillId="0" borderId="0" xfId="0" applyFont="1" applyAlignment="1">
      <alignment vertical="center" wrapText="1"/>
    </xf>
    <xf numFmtId="0" fontId="33" fillId="5" borderId="5" xfId="0" applyFont="1" applyFill="1" applyBorder="1" applyAlignment="1">
      <alignment horizontal="left" vertical="center"/>
    </xf>
    <xf numFmtId="0" fontId="33" fillId="5" borderId="0" xfId="0" applyFont="1" applyFill="1" applyAlignment="1">
      <alignment horizontal="left" vertical="center"/>
    </xf>
    <xf numFmtId="0" fontId="33" fillId="5" borderId="6" xfId="0" applyFont="1" applyFill="1" applyBorder="1" applyAlignment="1">
      <alignment horizontal="left" vertical="center"/>
    </xf>
    <xf numFmtId="0" fontId="19" fillId="9" borderId="5" xfId="0" quotePrefix="1" applyFont="1" applyFill="1" applyBorder="1" applyAlignment="1">
      <alignment vertical="center"/>
    </xf>
    <xf numFmtId="0" fontId="19" fillId="9" borderId="0" xfId="0" quotePrefix="1" applyFont="1" applyFill="1" applyAlignment="1">
      <alignment vertical="center"/>
    </xf>
    <xf numFmtId="0" fontId="19" fillId="9" borderId="6" xfId="0" quotePrefix="1" applyFont="1" applyFill="1" applyBorder="1" applyAlignment="1">
      <alignment vertical="center"/>
    </xf>
    <xf numFmtId="0" fontId="19" fillId="9" borderId="5" xfId="0" quotePrefix="1" applyFont="1" applyFill="1" applyBorder="1" applyAlignment="1">
      <alignment vertical="center" wrapText="1"/>
    </xf>
    <xf numFmtId="0" fontId="19" fillId="9" borderId="0" xfId="0" quotePrefix="1" applyFont="1" applyFill="1" applyAlignment="1">
      <alignment vertical="center" wrapText="1"/>
    </xf>
    <xf numFmtId="0" fontId="19" fillId="9" borderId="6" xfId="0" quotePrefix="1" applyFont="1" applyFill="1" applyBorder="1" applyAlignment="1">
      <alignment vertical="center" wrapText="1"/>
    </xf>
    <xf numFmtId="0" fontId="23" fillId="7" borderId="5" xfId="0" applyFont="1" applyFill="1" applyBorder="1" applyAlignment="1">
      <alignment horizontal="center" vertical="center"/>
    </xf>
    <xf numFmtId="0" fontId="23" fillId="7" borderId="0" xfId="0" applyFont="1" applyFill="1" applyAlignment="1">
      <alignment horizontal="center" vertical="center"/>
    </xf>
    <xf numFmtId="0" fontId="23" fillId="7" borderId="6" xfId="0" applyFont="1" applyFill="1" applyBorder="1" applyAlignment="1">
      <alignment horizontal="center" vertical="center"/>
    </xf>
    <xf numFmtId="0" fontId="33" fillId="6" borderId="5" xfId="0" applyFont="1" applyFill="1" applyBorder="1" applyAlignment="1">
      <alignment horizontal="left" vertical="center"/>
    </xf>
    <xf numFmtId="0" fontId="33" fillId="6" borderId="0" xfId="0" applyFont="1" applyFill="1" applyAlignment="1">
      <alignment horizontal="left" vertical="center"/>
    </xf>
    <xf numFmtId="0" fontId="33" fillId="6" borderId="6" xfId="0" applyFont="1" applyFill="1" applyBorder="1" applyAlignment="1">
      <alignment horizontal="left" vertical="center"/>
    </xf>
    <xf numFmtId="0" fontId="11" fillId="9" borderId="5" xfId="0" applyFont="1" applyFill="1" applyBorder="1" applyAlignment="1">
      <alignment horizontal="left" vertical="center" wrapText="1"/>
    </xf>
    <xf numFmtId="0" fontId="11" fillId="9" borderId="0" xfId="0" applyFont="1" applyFill="1" applyAlignment="1">
      <alignment horizontal="left" vertical="center" wrapText="1"/>
    </xf>
    <xf numFmtId="0" fontId="11" fillId="9" borderId="6" xfId="0" applyFont="1" applyFill="1" applyBorder="1" applyAlignment="1">
      <alignment horizontal="left" vertical="center" wrapText="1"/>
    </xf>
    <xf numFmtId="0" fontId="34" fillId="9" borderId="5" xfId="0" quotePrefix="1" applyFont="1" applyFill="1" applyBorder="1" applyAlignment="1">
      <alignment horizontal="left" vertical="center"/>
    </xf>
    <xf numFmtId="0" fontId="21" fillId="9" borderId="0" xfId="0" quotePrefix="1" applyFont="1" applyFill="1" applyAlignment="1">
      <alignment horizontal="left" vertical="center"/>
    </xf>
    <xf numFmtId="0" fontId="21" fillId="9" borderId="6" xfId="0" quotePrefix="1" applyFont="1" applyFill="1" applyBorder="1" applyAlignment="1">
      <alignment horizontal="left"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3" xfId="0" applyFont="1" applyFill="1" applyBorder="1" applyAlignment="1">
      <alignment vertical="center"/>
    </xf>
    <xf numFmtId="0" fontId="18" fillId="3" borderId="4" xfId="0" applyFont="1" applyFill="1" applyBorder="1" applyAlignment="1">
      <alignment vertical="center"/>
    </xf>
    <xf numFmtId="0" fontId="23" fillId="8" borderId="5" xfId="0" applyFont="1" applyFill="1" applyBorder="1" applyAlignment="1">
      <alignment horizontal="center" vertical="center"/>
    </xf>
    <xf numFmtId="0" fontId="23" fillId="8" borderId="0" xfId="0" applyFont="1" applyFill="1" applyAlignment="1">
      <alignment horizontal="center" vertical="center"/>
    </xf>
    <xf numFmtId="0" fontId="23" fillId="8" borderId="6" xfId="0" applyFont="1" applyFill="1" applyBorder="1" applyAlignment="1">
      <alignment horizontal="center" vertical="center"/>
    </xf>
    <xf numFmtId="0" fontId="21" fillId="9" borderId="5" xfId="0" applyFont="1" applyFill="1" applyBorder="1" applyAlignment="1">
      <alignment horizontal="right" vertical="center"/>
    </xf>
    <xf numFmtId="0" fontId="21" fillId="9" borderId="0" xfId="0" applyFont="1" applyFill="1" applyAlignment="1">
      <alignment horizontal="right" vertical="center"/>
    </xf>
    <xf numFmtId="0" fontId="21" fillId="9" borderId="5" xfId="0" quotePrefix="1" applyFont="1" applyFill="1" applyBorder="1" applyAlignment="1">
      <alignment horizontal="right" vertical="center"/>
    </xf>
    <xf numFmtId="0" fontId="21" fillId="9" borderId="0" xfId="0" quotePrefix="1" applyFont="1" applyFill="1" applyAlignment="1">
      <alignment horizontal="right" vertical="center"/>
    </xf>
    <xf numFmtId="0" fontId="19" fillId="9" borderId="5" xfId="0" applyFont="1" applyFill="1" applyBorder="1" applyAlignment="1">
      <alignment horizontal="left"/>
    </xf>
    <xf numFmtId="0" fontId="19" fillId="9" borderId="0" xfId="0" applyFont="1" applyFill="1" applyAlignment="1">
      <alignment horizontal="left"/>
    </xf>
    <xf numFmtId="0" fontId="19" fillId="9" borderId="6" xfId="0" applyFont="1" applyFill="1" applyBorder="1" applyAlignment="1">
      <alignment horizontal="left"/>
    </xf>
    <xf numFmtId="0" fontId="47" fillId="0" borderId="0" xfId="0" applyFont="1" applyAlignment="1">
      <alignment horizontal="left" vertical="center"/>
    </xf>
    <xf numFmtId="0" fontId="49" fillId="0" borderId="0" xfId="0" applyFont="1" applyAlignment="1">
      <alignment horizontal="left" vertical="top" wrapText="1"/>
    </xf>
  </cellXfs>
  <cellStyles count="1">
    <cellStyle name="一般" xfId="0" builtinId="0"/>
  </cellStyles>
  <dxfs count="0"/>
  <tableStyles count="0" defaultTableStyle="TableStyleMedium2" defaultPivotStyle="PivotStyleLight16"/>
  <colors>
    <mruColors>
      <color rgb="FF99CCFF"/>
      <color rgb="FFFF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5</xdr:row>
      <xdr:rowOff>4762</xdr:rowOff>
    </xdr:from>
    <xdr:to>
      <xdr:col>25</xdr:col>
      <xdr:colOff>583406</xdr:colOff>
      <xdr:row>29</xdr:row>
      <xdr:rowOff>35718</xdr:rowOff>
    </xdr:to>
    <xdr:pic>
      <xdr:nvPicPr>
        <xdr:cNvPr id="9" name="Picture 8">
          <a:extLst>
            <a:ext uri="{FF2B5EF4-FFF2-40B4-BE49-F238E27FC236}">
              <a16:creationId xmlns:a16="http://schemas.microsoft.com/office/drawing/2014/main" id="{97A11066-CECD-40C9-A3E4-426924570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1063" y="850106"/>
          <a:ext cx="7262812" cy="4602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13</xdr:col>
      <xdr:colOff>28575</xdr:colOff>
      <xdr:row>29</xdr:row>
      <xdr:rowOff>28575</xdr:rowOff>
    </xdr:to>
    <xdr:pic>
      <xdr:nvPicPr>
        <xdr:cNvPr id="10" name="Picture 9">
          <a:extLst>
            <a:ext uri="{FF2B5EF4-FFF2-40B4-BE49-F238E27FC236}">
              <a16:creationId xmlns:a16="http://schemas.microsoft.com/office/drawing/2014/main" id="{F93111FB-D782-4EA8-A317-D0B20708AA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800100"/>
          <a:ext cx="7343775" cy="460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xdr:row>
      <xdr:rowOff>0</xdr:rowOff>
    </xdr:from>
    <xdr:to>
      <xdr:col>13</xdr:col>
      <xdr:colOff>28575</xdr:colOff>
      <xdr:row>58</xdr:row>
      <xdr:rowOff>28575</xdr:rowOff>
    </xdr:to>
    <xdr:pic>
      <xdr:nvPicPr>
        <xdr:cNvPr id="11" name="Picture 10">
          <a:extLst>
            <a:ext uri="{FF2B5EF4-FFF2-40B4-BE49-F238E27FC236}">
              <a16:creationId xmlns:a16="http://schemas.microsoft.com/office/drawing/2014/main" id="{17453380-3B00-4ADC-AD4B-B9EA2AC6ED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7219" y="6619875"/>
          <a:ext cx="7315200" cy="460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32</xdr:row>
      <xdr:rowOff>0</xdr:rowOff>
    </xdr:from>
    <xdr:to>
      <xdr:col>39</xdr:col>
      <xdr:colOff>28575</xdr:colOff>
      <xdr:row>58</xdr:row>
      <xdr:rowOff>9525</xdr:rowOff>
    </xdr:to>
    <xdr:pic>
      <xdr:nvPicPr>
        <xdr:cNvPr id="6" name="Picture 5">
          <a:extLst>
            <a:ext uri="{FF2B5EF4-FFF2-40B4-BE49-F238E27FC236}">
              <a16:creationId xmlns:a16="http://schemas.microsoft.com/office/drawing/2014/main" id="{95FC55BF-232C-461B-A7E2-0C7E2E42C59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459200" y="5981700"/>
          <a:ext cx="7343775" cy="494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32</xdr:row>
      <xdr:rowOff>0</xdr:rowOff>
    </xdr:from>
    <xdr:to>
      <xdr:col>26</xdr:col>
      <xdr:colOff>28575</xdr:colOff>
      <xdr:row>58</xdr:row>
      <xdr:rowOff>9525</xdr:rowOff>
    </xdr:to>
    <xdr:pic>
      <xdr:nvPicPr>
        <xdr:cNvPr id="7" name="Picture 6">
          <a:extLst>
            <a:ext uri="{FF2B5EF4-FFF2-40B4-BE49-F238E27FC236}">
              <a16:creationId xmlns:a16="http://schemas.microsoft.com/office/drawing/2014/main" id="{AFB9A71A-FD9B-404C-A3A4-3A689D42863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5981700"/>
          <a:ext cx="7343775" cy="494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9FD29-EDC6-449D-A8B3-6185DFE25A5C}">
  <dimension ref="A1:BZ636"/>
  <sheetViews>
    <sheetView tabSelected="1" topLeftCell="A16" zoomScale="80" zoomScaleNormal="80" workbookViewId="0">
      <selection activeCell="G101" sqref="G101"/>
    </sheetView>
  </sheetViews>
  <sheetFormatPr defaultColWidth="8.69921875" defaultRowHeight="14.5" x14ac:dyDescent="0.3"/>
  <cols>
    <col min="1" max="1" width="2.69921875" style="9" customWidth="1"/>
    <col min="2" max="2" width="71.3984375" style="7" customWidth="1"/>
    <col min="3" max="3" width="20.8984375" style="29" customWidth="1"/>
    <col min="4" max="4" width="10.69921875" style="30" customWidth="1"/>
    <col min="5" max="5" width="6.296875" style="7" customWidth="1"/>
    <col min="6" max="6" width="7.69921875" style="7" customWidth="1"/>
    <col min="7" max="7" width="71.69921875" style="7" customWidth="1"/>
    <col min="8" max="8" width="64.69921875" style="7" customWidth="1"/>
    <col min="9" max="10" width="8.69921875" style="7"/>
    <col min="11" max="11" width="9.59765625" style="7" customWidth="1"/>
    <col min="12" max="13" width="8.69921875" style="7"/>
    <col min="14" max="17" width="8.69921875" style="7" customWidth="1"/>
    <col min="18" max="18" width="8.69921875" style="31" customWidth="1"/>
    <col min="19" max="19" width="8.69921875" style="32" customWidth="1"/>
    <col min="20" max="20" width="8.69921875" style="7" customWidth="1"/>
    <col min="21" max="21" width="8.69921875" style="32" customWidth="1"/>
    <col min="22" max="16384" width="8.69921875" style="7"/>
  </cols>
  <sheetData>
    <row r="1" spans="1:58" s="9" customFormat="1" ht="42" customHeight="1" x14ac:dyDescent="0.3">
      <c r="A1" s="49"/>
      <c r="B1" s="186" t="s">
        <v>41</v>
      </c>
      <c r="C1" s="187"/>
      <c r="D1" s="187"/>
      <c r="E1" s="187"/>
      <c r="F1" s="187"/>
      <c r="G1" s="188"/>
      <c r="H1" s="189"/>
      <c r="J1" s="10"/>
      <c r="K1" s="10"/>
      <c r="L1" s="11"/>
      <c r="M1" s="21"/>
      <c r="N1" s="27"/>
      <c r="O1" s="21"/>
      <c r="P1" s="21"/>
      <c r="Q1" s="21"/>
      <c r="R1" s="21"/>
      <c r="S1" s="35"/>
      <c r="T1" s="35"/>
      <c r="U1" s="35"/>
      <c r="V1" s="35"/>
      <c r="W1" s="21"/>
      <c r="X1" s="21"/>
      <c r="Y1" s="21"/>
      <c r="Z1" s="21"/>
      <c r="AA1" s="21"/>
      <c r="AB1" s="21"/>
      <c r="AC1" s="21"/>
      <c r="AD1" s="21"/>
      <c r="AE1" s="21"/>
      <c r="AF1" s="21"/>
      <c r="AG1" s="21"/>
      <c r="AH1" s="21"/>
      <c r="AI1" s="8"/>
      <c r="AJ1" s="8"/>
      <c r="AK1" s="8"/>
      <c r="AL1" s="8"/>
      <c r="AM1" s="8"/>
      <c r="AN1" s="8"/>
      <c r="AO1" s="8"/>
      <c r="AP1" s="8"/>
      <c r="AQ1" s="8"/>
      <c r="AR1" s="8"/>
      <c r="AS1" s="8"/>
      <c r="AT1" s="8"/>
      <c r="AU1" s="8"/>
      <c r="AV1" s="8"/>
      <c r="AW1" s="8"/>
      <c r="AX1" s="8"/>
      <c r="AY1" s="8"/>
      <c r="AZ1" s="8"/>
      <c r="BA1" s="8"/>
      <c r="BB1" s="8"/>
      <c r="BC1" s="8"/>
      <c r="BD1" s="8"/>
      <c r="BE1" s="8"/>
      <c r="BF1" s="8"/>
    </row>
    <row r="2" spans="1:58" s="9" customFormat="1" ht="19.5" customHeight="1" thickBot="1" x14ac:dyDescent="0.35">
      <c r="A2" s="49"/>
      <c r="B2" s="50" t="s">
        <v>15</v>
      </c>
      <c r="C2" s="51" t="s">
        <v>40</v>
      </c>
      <c r="D2" s="52" t="s">
        <v>119</v>
      </c>
      <c r="E2" s="53"/>
      <c r="F2" s="53"/>
      <c r="G2" s="54"/>
      <c r="H2" s="55"/>
      <c r="M2" s="8"/>
      <c r="N2" s="21"/>
      <c r="O2" s="21"/>
      <c r="P2" s="21"/>
      <c r="Q2" s="21"/>
      <c r="R2" s="34"/>
      <c r="S2" s="35"/>
      <c r="T2" s="21"/>
      <c r="U2" s="35"/>
      <c r="V2" s="21"/>
      <c r="W2" s="21"/>
      <c r="X2" s="21"/>
      <c r="Y2" s="21"/>
      <c r="Z2" s="21"/>
      <c r="AA2" s="21"/>
      <c r="AB2" s="21"/>
      <c r="AC2" s="21"/>
      <c r="AD2" s="21"/>
      <c r="AE2" s="21"/>
      <c r="AF2" s="21"/>
      <c r="AG2" s="21"/>
      <c r="AH2" s="21"/>
      <c r="AI2" s="8"/>
      <c r="AJ2" s="8"/>
      <c r="AK2" s="8"/>
      <c r="AL2" s="8"/>
      <c r="AM2" s="8"/>
      <c r="AN2" s="8"/>
      <c r="AO2" s="8"/>
      <c r="AP2" s="8"/>
      <c r="AQ2" s="8"/>
      <c r="AR2" s="8"/>
      <c r="AS2" s="8"/>
      <c r="AT2" s="8"/>
      <c r="AU2" s="8"/>
      <c r="AV2" s="8"/>
      <c r="AW2" s="8"/>
      <c r="AX2" s="8"/>
      <c r="AY2" s="8"/>
      <c r="AZ2" s="8"/>
      <c r="BA2" s="8"/>
      <c r="BB2" s="8"/>
      <c r="BC2" s="8"/>
      <c r="BD2" s="8"/>
      <c r="BE2" s="8"/>
      <c r="BF2" s="8"/>
    </row>
    <row r="3" spans="1:58" s="9" customFormat="1" ht="19.5" customHeight="1" thickTop="1" x14ac:dyDescent="0.3">
      <c r="A3" s="49"/>
      <c r="B3" s="180" t="s">
        <v>229</v>
      </c>
      <c r="C3" s="181"/>
      <c r="D3" s="181"/>
      <c r="E3" s="181"/>
      <c r="F3" s="181"/>
      <c r="G3" s="181"/>
      <c r="H3" s="182"/>
      <c r="I3" s="12"/>
      <c r="M3" s="8"/>
      <c r="N3" s="21"/>
      <c r="O3" s="21"/>
      <c r="P3" s="21"/>
      <c r="Q3" s="21"/>
      <c r="R3" s="34"/>
      <c r="S3" s="35"/>
      <c r="T3" s="21"/>
      <c r="U3" s="35"/>
      <c r="V3" s="21"/>
      <c r="W3" s="21"/>
      <c r="X3" s="21"/>
      <c r="Y3" s="21"/>
      <c r="Z3" s="21"/>
      <c r="AA3" s="21"/>
      <c r="AB3" s="21"/>
      <c r="AC3" s="21"/>
      <c r="AD3" s="21"/>
      <c r="AE3" s="21"/>
      <c r="AF3" s="21"/>
      <c r="AG3" s="21"/>
      <c r="AH3" s="21"/>
      <c r="AI3" s="8"/>
      <c r="AJ3" s="8"/>
      <c r="AK3" s="8"/>
      <c r="AL3" s="8"/>
      <c r="AM3" s="8"/>
      <c r="AN3" s="8"/>
      <c r="AO3" s="8"/>
      <c r="AP3" s="8"/>
      <c r="AQ3" s="8"/>
      <c r="AR3" s="8"/>
      <c r="AS3" s="8"/>
      <c r="AT3" s="8"/>
      <c r="AU3" s="8"/>
      <c r="AV3" s="8"/>
      <c r="AW3" s="8"/>
      <c r="AX3" s="8"/>
      <c r="AY3" s="8"/>
      <c r="AZ3" s="8"/>
      <c r="BA3" s="8"/>
      <c r="BB3" s="8"/>
      <c r="BC3" s="8"/>
      <c r="BD3" s="8"/>
      <c r="BE3" s="8"/>
      <c r="BF3" s="8"/>
    </row>
    <row r="4" spans="1:58" ht="20.149999999999999" customHeight="1" x14ac:dyDescent="0.3">
      <c r="A4" s="49"/>
      <c r="B4" s="180"/>
      <c r="C4" s="181"/>
      <c r="D4" s="181"/>
      <c r="E4" s="181"/>
      <c r="F4" s="181"/>
      <c r="G4" s="181"/>
      <c r="H4" s="182"/>
      <c r="I4" s="9"/>
      <c r="M4" s="37"/>
      <c r="N4" s="21"/>
      <c r="O4" s="21"/>
      <c r="P4" s="21"/>
      <c r="Q4" s="21"/>
      <c r="R4" s="34"/>
      <c r="S4" s="35"/>
      <c r="T4" s="26"/>
      <c r="U4" s="36"/>
      <c r="V4" s="26"/>
      <c r="W4" s="26"/>
      <c r="X4" s="26"/>
      <c r="Y4" s="26"/>
      <c r="Z4" s="26"/>
      <c r="AA4" s="26"/>
      <c r="AB4" s="26"/>
      <c r="AC4" s="26"/>
      <c r="AD4" s="26"/>
      <c r="AE4" s="26"/>
      <c r="AF4" s="26"/>
      <c r="AG4" s="26"/>
      <c r="AH4" s="26"/>
      <c r="AI4" s="37"/>
      <c r="AJ4" s="37"/>
      <c r="AK4" s="37"/>
      <c r="AL4" s="37"/>
      <c r="AM4" s="37"/>
      <c r="AN4" s="37"/>
      <c r="AO4" s="37"/>
      <c r="AP4" s="37"/>
      <c r="AQ4" s="37"/>
      <c r="AR4" s="37"/>
      <c r="AS4" s="37"/>
      <c r="AT4" s="37"/>
      <c r="AU4" s="37"/>
      <c r="AV4" s="37"/>
      <c r="AW4" s="37"/>
      <c r="AX4" s="37"/>
      <c r="AY4" s="37"/>
      <c r="AZ4" s="37"/>
      <c r="BA4" s="37"/>
      <c r="BB4" s="37"/>
      <c r="BC4" s="37"/>
      <c r="BD4" s="37"/>
      <c r="BE4" s="37"/>
      <c r="BF4" s="37"/>
    </row>
    <row r="5" spans="1:58" ht="20.149999999999999" customHeight="1" x14ac:dyDescent="0.3">
      <c r="A5" s="49"/>
      <c r="B5" s="180"/>
      <c r="C5" s="181"/>
      <c r="D5" s="181"/>
      <c r="E5" s="181"/>
      <c r="F5" s="181"/>
      <c r="G5" s="181"/>
      <c r="H5" s="182"/>
      <c r="I5" s="12"/>
      <c r="M5" s="37"/>
      <c r="N5" s="21"/>
      <c r="O5" s="21"/>
      <c r="P5" s="21"/>
      <c r="Q5" s="21"/>
      <c r="R5" s="34"/>
      <c r="S5" s="35"/>
      <c r="T5" s="26"/>
      <c r="U5" s="36"/>
      <c r="V5" s="26"/>
      <c r="W5" s="26"/>
      <c r="X5" s="26"/>
      <c r="Y5" s="26"/>
      <c r="Z5" s="26"/>
      <c r="AA5" s="26"/>
      <c r="AB5" s="26"/>
      <c r="AC5" s="26"/>
      <c r="AD5" s="26"/>
      <c r="AE5" s="26"/>
      <c r="AF5" s="26"/>
      <c r="AG5" s="26"/>
      <c r="AH5" s="26"/>
      <c r="AI5" s="37"/>
      <c r="AJ5" s="37"/>
      <c r="AK5" s="37"/>
      <c r="AL5" s="37"/>
      <c r="AM5" s="37"/>
      <c r="AN5" s="37"/>
      <c r="AO5" s="37"/>
      <c r="AP5" s="37"/>
      <c r="AQ5" s="37"/>
      <c r="AR5" s="37"/>
      <c r="AS5" s="37"/>
      <c r="AT5" s="37"/>
      <c r="AU5" s="37"/>
      <c r="AV5" s="37"/>
      <c r="AW5" s="37"/>
      <c r="AX5" s="37"/>
      <c r="AY5" s="37"/>
      <c r="AZ5" s="37"/>
      <c r="BA5" s="37"/>
      <c r="BB5" s="37"/>
      <c r="BC5" s="37"/>
      <c r="BD5" s="37"/>
      <c r="BE5" s="37"/>
      <c r="BF5" s="37"/>
    </row>
    <row r="6" spans="1:58" ht="20.149999999999999" customHeight="1" x14ac:dyDescent="0.3">
      <c r="A6" s="49"/>
      <c r="B6" s="180" t="s">
        <v>235</v>
      </c>
      <c r="C6" s="181"/>
      <c r="D6" s="181"/>
      <c r="E6" s="181"/>
      <c r="F6" s="181"/>
      <c r="G6" s="181"/>
      <c r="H6" s="182"/>
      <c r="I6" s="12"/>
      <c r="M6" s="37"/>
      <c r="N6" s="21"/>
      <c r="O6" s="21"/>
      <c r="P6" s="21"/>
      <c r="Q6" s="21"/>
      <c r="R6" s="34"/>
      <c r="S6" s="35"/>
      <c r="T6" s="26"/>
      <c r="U6" s="36"/>
      <c r="V6" s="26"/>
      <c r="W6" s="26"/>
      <c r="X6" s="26"/>
      <c r="Y6" s="26"/>
      <c r="Z6" s="26"/>
      <c r="AA6" s="26"/>
      <c r="AB6" s="26"/>
      <c r="AC6" s="26"/>
      <c r="AD6" s="26"/>
      <c r="AE6" s="26"/>
      <c r="AF6" s="26"/>
      <c r="AG6" s="26"/>
      <c r="AH6" s="26"/>
      <c r="AI6" s="37"/>
      <c r="AJ6" s="37"/>
      <c r="AK6" s="37"/>
      <c r="AL6" s="37"/>
      <c r="AM6" s="37"/>
      <c r="AN6" s="37"/>
      <c r="AO6" s="37"/>
      <c r="AP6" s="37"/>
      <c r="AQ6" s="37"/>
      <c r="AR6" s="37"/>
      <c r="AS6" s="37"/>
      <c r="AT6" s="37"/>
      <c r="AU6" s="37"/>
      <c r="AV6" s="37"/>
      <c r="AW6" s="37"/>
      <c r="AX6" s="37"/>
      <c r="AY6" s="37"/>
      <c r="AZ6" s="37"/>
      <c r="BA6" s="37"/>
      <c r="BB6" s="37"/>
      <c r="BC6" s="37"/>
      <c r="BD6" s="37"/>
      <c r="BE6" s="37"/>
      <c r="BF6" s="37"/>
    </row>
    <row r="7" spans="1:58" ht="20.149999999999999" customHeight="1" x14ac:dyDescent="0.3">
      <c r="A7" s="49"/>
      <c r="B7" s="180"/>
      <c r="C7" s="181"/>
      <c r="D7" s="181"/>
      <c r="E7" s="181"/>
      <c r="F7" s="181"/>
      <c r="G7" s="181"/>
      <c r="H7" s="182"/>
      <c r="I7" s="140"/>
      <c r="J7" s="141" t="s">
        <v>126</v>
      </c>
      <c r="K7" s="141" t="s">
        <v>3</v>
      </c>
      <c r="L7" s="142"/>
      <c r="M7" s="37"/>
      <c r="N7" s="21"/>
      <c r="O7" s="21"/>
      <c r="P7" s="21"/>
      <c r="Q7" s="21"/>
      <c r="R7" s="34"/>
      <c r="S7" s="35"/>
      <c r="T7" s="26"/>
      <c r="U7" s="36"/>
      <c r="V7" s="26"/>
      <c r="W7" s="26"/>
      <c r="X7" s="26"/>
      <c r="Y7" s="26"/>
      <c r="Z7" s="26"/>
      <c r="AA7" s="26"/>
      <c r="AB7" s="26"/>
      <c r="AC7" s="26"/>
      <c r="AD7" s="26"/>
      <c r="AE7" s="26"/>
      <c r="AF7" s="26"/>
      <c r="AG7" s="26"/>
      <c r="AH7" s="26"/>
      <c r="AI7" s="37"/>
      <c r="AJ7" s="37"/>
      <c r="AK7" s="37"/>
      <c r="AL7" s="37"/>
      <c r="AM7" s="37"/>
      <c r="AN7" s="37"/>
      <c r="AO7" s="37"/>
      <c r="AP7" s="37"/>
      <c r="AQ7" s="37"/>
      <c r="AR7" s="37"/>
      <c r="AS7" s="37"/>
      <c r="AT7" s="37"/>
      <c r="AU7" s="37"/>
      <c r="AV7" s="37"/>
      <c r="AW7" s="37"/>
      <c r="AX7" s="37"/>
      <c r="AY7" s="37"/>
      <c r="AZ7" s="37"/>
      <c r="BA7" s="37"/>
      <c r="BB7" s="37"/>
      <c r="BC7" s="37"/>
      <c r="BD7" s="37"/>
      <c r="BE7" s="37"/>
      <c r="BF7" s="37"/>
    </row>
    <row r="8" spans="1:58" ht="20.149999999999999" customHeight="1" x14ac:dyDescent="0.3">
      <c r="A8" s="49"/>
      <c r="B8" s="180"/>
      <c r="C8" s="181"/>
      <c r="D8" s="181"/>
      <c r="E8" s="181"/>
      <c r="F8" s="181"/>
      <c r="G8" s="181"/>
      <c r="H8" s="182"/>
      <c r="I8" s="140"/>
      <c r="J8" s="143" t="s">
        <v>32</v>
      </c>
      <c r="K8" s="144">
        <f>10^-3</f>
        <v>1E-3</v>
      </c>
      <c r="L8" s="142"/>
      <c r="M8" s="37"/>
      <c r="N8" s="21"/>
      <c r="O8" s="21"/>
      <c r="P8" s="21"/>
      <c r="Q8" s="21"/>
      <c r="R8" s="34"/>
      <c r="S8" s="35"/>
      <c r="T8" s="26"/>
      <c r="U8" s="36"/>
      <c r="V8" s="26"/>
      <c r="W8" s="26"/>
      <c r="X8" s="26"/>
      <c r="Y8" s="26"/>
      <c r="Z8" s="26"/>
      <c r="AA8" s="26"/>
      <c r="AB8" s="26"/>
      <c r="AC8" s="26"/>
      <c r="AD8" s="26"/>
      <c r="AE8" s="26"/>
      <c r="AF8" s="26"/>
      <c r="AG8" s="26"/>
      <c r="AH8" s="26"/>
      <c r="AI8" s="37"/>
      <c r="AJ8" s="37"/>
      <c r="AK8" s="37"/>
      <c r="AL8" s="37"/>
      <c r="AM8" s="37"/>
      <c r="AN8" s="37"/>
      <c r="AO8" s="37"/>
      <c r="AP8" s="37"/>
      <c r="AQ8" s="37"/>
      <c r="AR8" s="37"/>
      <c r="AS8" s="37"/>
      <c r="AT8" s="37"/>
      <c r="AU8" s="37"/>
      <c r="AV8" s="37"/>
      <c r="AW8" s="37"/>
      <c r="AX8" s="37"/>
      <c r="AY8" s="37"/>
      <c r="AZ8" s="37"/>
      <c r="BA8" s="37"/>
      <c r="BB8" s="37"/>
      <c r="BC8" s="37"/>
      <c r="BD8" s="37"/>
      <c r="BE8" s="37"/>
      <c r="BF8" s="37"/>
    </row>
    <row r="9" spans="1:58" ht="20.149999999999999" customHeight="1" x14ac:dyDescent="0.3">
      <c r="A9" s="49"/>
      <c r="B9" s="56"/>
      <c r="C9" s="57"/>
      <c r="D9" s="58"/>
      <c r="E9" s="59"/>
      <c r="F9" s="59"/>
      <c r="G9" s="59"/>
      <c r="H9" s="60"/>
      <c r="I9" s="142"/>
      <c r="J9" s="143" t="s">
        <v>31</v>
      </c>
      <c r="K9" s="144">
        <f>10^-3</f>
        <v>1E-3</v>
      </c>
      <c r="L9" s="142"/>
      <c r="M9" s="37"/>
      <c r="N9" s="21"/>
      <c r="O9" s="21"/>
      <c r="P9" s="21"/>
      <c r="Q9" s="21"/>
      <c r="R9" s="34"/>
      <c r="S9" s="35"/>
      <c r="T9" s="26"/>
      <c r="U9" s="36"/>
      <c r="V9" s="26"/>
      <c r="W9" s="26"/>
      <c r="X9" s="26"/>
      <c r="Y9" s="26"/>
      <c r="Z9" s="26"/>
      <c r="AA9" s="26"/>
      <c r="AB9" s="26"/>
      <c r="AC9" s="26"/>
      <c r="AD9" s="26"/>
      <c r="AE9" s="26"/>
      <c r="AF9" s="26"/>
      <c r="AG9" s="26"/>
      <c r="AH9" s="26"/>
      <c r="AI9" s="37"/>
      <c r="AJ9" s="37"/>
      <c r="AK9" s="37"/>
      <c r="AL9" s="37"/>
      <c r="AM9" s="37"/>
      <c r="AN9" s="37"/>
      <c r="AO9" s="37"/>
      <c r="AP9" s="37"/>
      <c r="AQ9" s="37"/>
      <c r="AR9" s="37"/>
      <c r="AS9" s="37"/>
      <c r="AT9" s="37"/>
      <c r="AU9" s="37"/>
      <c r="AV9" s="37"/>
      <c r="AW9" s="37"/>
      <c r="AX9" s="37"/>
      <c r="AY9" s="37"/>
      <c r="AZ9" s="37"/>
      <c r="BA9" s="37"/>
      <c r="BB9" s="37"/>
      <c r="BC9" s="37"/>
      <c r="BD9" s="37"/>
      <c r="BE9" s="37"/>
      <c r="BF9" s="37"/>
    </row>
    <row r="10" spans="1:58" ht="20.149999999999999" customHeight="1" x14ac:dyDescent="0.3">
      <c r="A10" s="49"/>
      <c r="B10" s="193" t="s">
        <v>121</v>
      </c>
      <c r="C10" s="194"/>
      <c r="D10" s="61" t="s">
        <v>0</v>
      </c>
      <c r="E10" s="62"/>
      <c r="F10" s="62"/>
      <c r="G10" s="63"/>
      <c r="H10" s="60"/>
      <c r="I10" s="83"/>
      <c r="J10" s="143" t="s">
        <v>43</v>
      </c>
      <c r="K10" s="144">
        <f>10^-3</f>
        <v>1E-3</v>
      </c>
      <c r="L10"/>
      <c r="M10" s="37"/>
      <c r="N10" s="21"/>
      <c r="O10" s="8"/>
      <c r="P10" s="21"/>
      <c r="Q10" s="21"/>
      <c r="R10" s="34"/>
      <c r="S10" s="35"/>
      <c r="T10" s="26"/>
      <c r="U10" s="36"/>
      <c r="V10" s="26"/>
      <c r="W10" s="26"/>
      <c r="X10" s="26"/>
      <c r="Y10" s="26"/>
      <c r="Z10" s="26"/>
      <c r="AA10" s="26"/>
      <c r="AB10" s="26"/>
      <c r="AC10" s="26"/>
      <c r="AD10" s="26"/>
      <c r="AE10" s="26"/>
      <c r="AF10" s="26"/>
      <c r="AG10" s="26"/>
      <c r="AH10" s="26"/>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row>
    <row r="11" spans="1:58" ht="20.149999999999999" customHeight="1" x14ac:dyDescent="0.3">
      <c r="A11" s="49"/>
      <c r="B11" s="193" t="s">
        <v>120</v>
      </c>
      <c r="C11" s="194"/>
      <c r="D11" s="64" t="s">
        <v>0</v>
      </c>
      <c r="E11" s="62"/>
      <c r="F11" s="62"/>
      <c r="G11" s="65"/>
      <c r="H11" s="60"/>
      <c r="I11" s="83"/>
      <c r="J11" s="143" t="s">
        <v>42</v>
      </c>
      <c r="K11" s="144">
        <f>10^3</f>
        <v>1000</v>
      </c>
      <c r="L11"/>
      <c r="M11" s="37"/>
      <c r="N11" s="37"/>
      <c r="O11" s="21"/>
      <c r="P11" s="21"/>
      <c r="Q11" s="37"/>
      <c r="R11" s="34"/>
      <c r="S11" s="35"/>
      <c r="T11" s="26"/>
      <c r="U11" s="36"/>
      <c r="V11" s="26"/>
      <c r="W11" s="26"/>
      <c r="X11" s="26"/>
      <c r="Y11" s="26"/>
      <c r="Z11" s="26"/>
      <c r="AA11" s="26"/>
      <c r="AB11" s="26"/>
      <c r="AC11" s="26"/>
      <c r="AD11" s="26"/>
      <c r="AE11" s="26"/>
      <c r="AF11" s="26"/>
      <c r="AG11" s="26"/>
      <c r="AH11" s="26"/>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row>
    <row r="12" spans="1:58" ht="20.149999999999999" customHeight="1" x14ac:dyDescent="0.3">
      <c r="A12" s="49"/>
      <c r="B12" s="195" t="s">
        <v>183</v>
      </c>
      <c r="C12" s="196"/>
      <c r="D12" s="66"/>
      <c r="E12" s="66"/>
      <c r="F12" s="66"/>
      <c r="G12" s="59"/>
      <c r="H12" s="60"/>
      <c r="I12" s="83"/>
      <c r="J12" s="143" t="s">
        <v>33</v>
      </c>
      <c r="K12" s="144">
        <f>10^-6</f>
        <v>9.9999999999999995E-7</v>
      </c>
      <c r="L12"/>
      <c r="M12" s="37"/>
      <c r="N12" s="37"/>
      <c r="O12" s="21"/>
      <c r="P12" s="21"/>
      <c r="Q12" s="21"/>
      <c r="R12" s="34"/>
      <c r="S12" s="35"/>
      <c r="T12" s="26"/>
      <c r="U12" s="36"/>
      <c r="V12" s="26"/>
      <c r="W12" s="26"/>
      <c r="X12" s="26"/>
      <c r="Y12" s="26"/>
      <c r="Z12" s="26"/>
      <c r="AA12" s="26"/>
      <c r="AB12" s="26"/>
      <c r="AC12" s="26"/>
      <c r="AD12" s="26"/>
      <c r="AE12" s="26"/>
      <c r="AF12" s="26"/>
      <c r="AG12" s="26"/>
      <c r="AH12" s="26"/>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row>
    <row r="13" spans="1:58" ht="20.149999999999999" customHeight="1" x14ac:dyDescent="0.3">
      <c r="A13" s="49"/>
      <c r="B13" s="67"/>
      <c r="C13" s="68"/>
      <c r="D13" s="66"/>
      <c r="E13" s="66"/>
      <c r="F13" s="66"/>
      <c r="G13" s="59"/>
      <c r="H13" s="60"/>
      <c r="I13" s="83"/>
      <c r="J13" s="143" t="s">
        <v>34</v>
      </c>
      <c r="K13" s="144">
        <f>10^-12</f>
        <v>9.9999999999999998E-13</v>
      </c>
      <c r="L13"/>
      <c r="M13" s="37"/>
      <c r="N13" s="37"/>
      <c r="O13" s="21"/>
      <c r="P13" s="21"/>
      <c r="Q13" s="21"/>
      <c r="R13" s="34"/>
      <c r="S13" s="35"/>
      <c r="T13" s="26"/>
      <c r="U13" s="36"/>
      <c r="V13" s="26"/>
      <c r="W13" s="26"/>
      <c r="X13" s="26"/>
      <c r="Y13" s="26"/>
      <c r="Z13" s="26"/>
      <c r="AA13" s="26"/>
      <c r="AB13" s="26"/>
      <c r="AC13" s="26"/>
      <c r="AD13" s="26"/>
      <c r="AE13" s="26"/>
      <c r="AF13" s="26"/>
      <c r="AG13" s="26"/>
      <c r="AH13" s="26"/>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row>
    <row r="14" spans="1:58" ht="20.149999999999999" customHeight="1" x14ac:dyDescent="0.3">
      <c r="A14" s="49"/>
      <c r="B14" s="183" t="s">
        <v>197</v>
      </c>
      <c r="C14" s="184"/>
      <c r="D14" s="184"/>
      <c r="E14" s="184"/>
      <c r="F14" s="184"/>
      <c r="G14" s="184"/>
      <c r="H14" s="185"/>
      <c r="I14" s="83"/>
      <c r="J14" s="143" t="s">
        <v>30</v>
      </c>
      <c r="K14" s="144">
        <f>10^3</f>
        <v>1000</v>
      </c>
      <c r="L14"/>
      <c r="M14" s="37"/>
      <c r="N14" s="37"/>
      <c r="O14" s="21"/>
      <c r="P14" s="21"/>
      <c r="Q14" s="21"/>
      <c r="R14" s="34"/>
      <c r="S14" s="35"/>
      <c r="T14" s="26"/>
      <c r="U14" s="36"/>
      <c r="V14" s="26"/>
      <c r="W14" s="26"/>
      <c r="X14" s="26"/>
      <c r="Y14" s="26"/>
      <c r="Z14" s="26"/>
      <c r="AA14" s="26"/>
      <c r="AB14" s="26"/>
      <c r="AC14" s="26"/>
      <c r="AD14" s="26"/>
      <c r="AE14" s="26"/>
      <c r="AF14" s="26"/>
      <c r="AG14" s="26"/>
      <c r="AH14" s="26"/>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row>
    <row r="15" spans="1:58" ht="20.149999999999999" customHeight="1" x14ac:dyDescent="0.4">
      <c r="A15" s="49"/>
      <c r="B15" s="197" t="s">
        <v>198</v>
      </c>
      <c r="C15" s="198"/>
      <c r="D15" s="198"/>
      <c r="E15" s="198"/>
      <c r="F15" s="198"/>
      <c r="G15" s="198"/>
      <c r="H15" s="199"/>
      <c r="I15" s="83"/>
      <c r="J15" s="143" t="s">
        <v>35</v>
      </c>
      <c r="K15" s="81">
        <v>1.4E-2</v>
      </c>
      <c r="L15" s="81" t="s">
        <v>47</v>
      </c>
      <c r="M15" s="26"/>
      <c r="N15" s="21"/>
      <c r="O15" s="21"/>
      <c r="P15" s="21"/>
      <c r="Q15" s="21"/>
      <c r="R15" s="34"/>
      <c r="S15" s="35"/>
      <c r="T15" s="26"/>
      <c r="U15" s="36"/>
      <c r="V15" s="26"/>
      <c r="W15" s="26"/>
      <c r="X15" s="26"/>
      <c r="Y15" s="26"/>
      <c r="Z15" s="26"/>
      <c r="AA15" s="26"/>
      <c r="AB15" s="26"/>
      <c r="AC15" s="26"/>
      <c r="AD15" s="26"/>
      <c r="AE15" s="26"/>
      <c r="AF15" s="26"/>
      <c r="AG15" s="26"/>
      <c r="AH15" s="26"/>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row>
    <row r="16" spans="1:58" ht="18" x14ac:dyDescent="0.3">
      <c r="A16" s="49"/>
      <c r="B16" s="168" t="s">
        <v>125</v>
      </c>
      <c r="C16" s="169"/>
      <c r="D16" s="169"/>
      <c r="E16" s="169"/>
      <c r="F16" s="169"/>
      <c r="G16" s="169"/>
      <c r="H16" s="170"/>
      <c r="I16" s="145"/>
      <c r="J16" s="143" t="s">
        <v>180</v>
      </c>
      <c r="K16" s="81">
        <v>0.7</v>
      </c>
      <c r="L16" s="81" t="s">
        <v>7</v>
      </c>
      <c r="M16" s="26"/>
      <c r="N16" s="21"/>
      <c r="O16" s="21"/>
      <c r="P16" s="21"/>
      <c r="Q16" s="21"/>
      <c r="R16" s="34"/>
      <c r="S16" s="35"/>
      <c r="T16" s="26"/>
      <c r="U16" s="36"/>
      <c r="V16" s="26"/>
      <c r="W16" s="26"/>
      <c r="X16" s="26"/>
      <c r="Y16" s="26"/>
      <c r="Z16" s="26"/>
      <c r="AA16" s="26"/>
      <c r="AB16" s="26"/>
      <c r="AC16" s="26"/>
      <c r="AD16" s="26"/>
      <c r="AE16" s="26"/>
      <c r="AF16" s="26"/>
      <c r="AG16" s="26"/>
      <c r="AH16" s="26"/>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row>
    <row r="17" spans="1:58" ht="17.5" x14ac:dyDescent="0.3">
      <c r="A17" s="49"/>
      <c r="B17" s="171" t="s">
        <v>124</v>
      </c>
      <c r="C17" s="172"/>
      <c r="D17" s="172"/>
      <c r="E17" s="172"/>
      <c r="F17" s="172"/>
      <c r="G17" s="172"/>
      <c r="H17" s="173"/>
      <c r="I17" s="145"/>
      <c r="J17"/>
      <c r="K17"/>
      <c r="L17"/>
      <c r="M17" s="26"/>
      <c r="N17" s="21"/>
      <c r="O17" s="21"/>
      <c r="P17" s="21"/>
      <c r="Q17" s="21"/>
      <c r="R17" s="34"/>
      <c r="S17" s="35"/>
      <c r="T17" s="26"/>
      <c r="U17" s="36"/>
      <c r="V17" s="26"/>
      <c r="W17" s="26"/>
      <c r="X17" s="26"/>
      <c r="Y17" s="26"/>
      <c r="Z17" s="26"/>
      <c r="AA17" s="26"/>
      <c r="AB17" s="26"/>
      <c r="AC17" s="26"/>
      <c r="AD17" s="26"/>
      <c r="AE17" s="26"/>
      <c r="AF17" s="26"/>
      <c r="AG17" s="26"/>
      <c r="AH17" s="26"/>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row>
    <row r="18" spans="1:58" ht="20.149999999999999" customHeight="1" x14ac:dyDescent="0.3">
      <c r="A18" s="49"/>
      <c r="B18" s="69"/>
      <c r="C18" s="57"/>
      <c r="D18" s="58"/>
      <c r="E18" s="59"/>
      <c r="F18" s="59"/>
      <c r="G18" s="59"/>
      <c r="H18" s="60"/>
      <c r="I18" s="83"/>
      <c r="J18" s="146" t="s">
        <v>228</v>
      </c>
      <c r="K18"/>
      <c r="L18" s="142"/>
      <c r="M18" s="26"/>
      <c r="N18" s="21"/>
      <c r="O18" s="21"/>
      <c r="P18" s="21"/>
      <c r="Q18" s="21"/>
      <c r="R18" s="34"/>
      <c r="S18" s="35"/>
      <c r="T18" s="26"/>
      <c r="U18" s="36"/>
      <c r="V18" s="26"/>
      <c r="W18" s="26"/>
      <c r="X18" s="26"/>
      <c r="Y18" s="26"/>
      <c r="Z18" s="26"/>
      <c r="AA18" s="26"/>
      <c r="AB18" s="26"/>
      <c r="AC18" s="26"/>
      <c r="AD18" s="26"/>
      <c r="AE18" s="26"/>
      <c r="AF18" s="26"/>
      <c r="AG18" s="26"/>
      <c r="AH18" s="26"/>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row>
    <row r="19" spans="1:58" ht="24" customHeight="1" x14ac:dyDescent="0.3">
      <c r="A19" s="49"/>
      <c r="B19" s="190" t="s">
        <v>17</v>
      </c>
      <c r="C19" s="191"/>
      <c r="D19" s="191"/>
      <c r="E19" s="191"/>
      <c r="F19" s="191"/>
      <c r="G19" s="191"/>
      <c r="H19" s="192"/>
      <c r="I19" s="83"/>
      <c r="J19" s="78" t="s">
        <v>36</v>
      </c>
      <c r="K19" s="147"/>
      <c r="L19" s="142"/>
      <c r="M19" s="23"/>
      <c r="N19" s="11"/>
      <c r="O19" s="11"/>
      <c r="P19" s="11"/>
      <c r="Q19" s="11"/>
      <c r="R19" s="15"/>
      <c r="S19" s="13"/>
      <c r="T19" s="16"/>
      <c r="U19" s="17"/>
      <c r="V19" s="16"/>
      <c r="W19" s="16"/>
      <c r="X19" s="16"/>
      <c r="Y19" s="16"/>
      <c r="Z19" s="16"/>
      <c r="AA19" s="16"/>
      <c r="AB19" s="16"/>
      <c r="AC19" s="16"/>
      <c r="AD19" s="16"/>
      <c r="AE19" s="16"/>
      <c r="AF19" s="16"/>
      <c r="AG19" s="16"/>
      <c r="AH19" s="16"/>
      <c r="AI19" s="18"/>
      <c r="AJ19" s="18"/>
      <c r="AK19" s="18"/>
      <c r="AL19" s="18"/>
      <c r="AM19" s="18"/>
      <c r="AN19" s="18"/>
      <c r="AO19" s="18"/>
      <c r="AP19" s="18"/>
    </row>
    <row r="20" spans="1:58" ht="20.149999999999999" customHeight="1" thickBot="1" x14ac:dyDescent="0.35">
      <c r="A20" s="49"/>
      <c r="B20" s="70" t="s">
        <v>1</v>
      </c>
      <c r="C20" s="71" t="s">
        <v>2</v>
      </c>
      <c r="D20" s="72" t="s">
        <v>3</v>
      </c>
      <c r="E20" s="73" t="s">
        <v>126</v>
      </c>
      <c r="F20" s="73" t="s">
        <v>123</v>
      </c>
      <c r="G20" s="73" t="s">
        <v>122</v>
      </c>
      <c r="H20" s="74" t="s">
        <v>16</v>
      </c>
      <c r="I20" s="83"/>
      <c r="J20" s="124" t="s">
        <v>223</v>
      </c>
      <c r="K20" s="124"/>
      <c r="L20" s="124"/>
      <c r="M20" s="11"/>
      <c r="N20" s="11"/>
      <c r="O20" s="9"/>
      <c r="P20" s="11"/>
      <c r="Q20" s="11"/>
      <c r="R20" s="15"/>
      <c r="S20" s="13"/>
      <c r="T20" s="16"/>
      <c r="U20" s="17"/>
      <c r="V20" s="16"/>
      <c r="W20" s="16"/>
      <c r="X20" s="16"/>
      <c r="Y20" s="16"/>
      <c r="Z20" s="16"/>
      <c r="AA20" s="16"/>
      <c r="AB20" s="16"/>
      <c r="AC20" s="16"/>
      <c r="AD20" s="16"/>
      <c r="AE20" s="16"/>
      <c r="AF20" s="16"/>
      <c r="AG20" s="16"/>
      <c r="AH20" s="16"/>
      <c r="AI20" s="18"/>
      <c r="AJ20" s="18"/>
      <c r="AK20" s="18"/>
      <c r="AL20" s="18"/>
      <c r="AM20" s="18"/>
      <c r="AN20" s="18"/>
      <c r="AO20" s="18"/>
      <c r="AP20" s="18"/>
    </row>
    <row r="21" spans="1:58" ht="20.149999999999999" customHeight="1" thickTop="1" x14ac:dyDescent="0.3">
      <c r="A21" s="49"/>
      <c r="B21" s="75" t="s">
        <v>0</v>
      </c>
      <c r="C21" s="76" t="s">
        <v>0</v>
      </c>
      <c r="D21" s="77"/>
      <c r="E21" s="78" t="s">
        <v>0</v>
      </c>
      <c r="F21" s="78"/>
      <c r="G21" s="78"/>
      <c r="H21" s="79"/>
      <c r="I21"/>
      <c r="J21" s="124" t="s">
        <v>224</v>
      </c>
      <c r="K21" s="145"/>
      <c r="L21" s="145"/>
      <c r="M21" s="11"/>
      <c r="N21" s="14"/>
      <c r="O21" s="11"/>
      <c r="P21" s="11"/>
      <c r="Q21" s="11"/>
      <c r="R21" s="15"/>
      <c r="S21" s="13"/>
      <c r="T21" s="16"/>
      <c r="U21" s="17"/>
      <c r="V21" s="16"/>
      <c r="W21" s="16"/>
      <c r="X21" s="16"/>
      <c r="Y21" s="16"/>
      <c r="Z21" s="16"/>
      <c r="AA21" s="16"/>
      <c r="AB21" s="16"/>
      <c r="AC21" s="16"/>
      <c r="AD21" s="16"/>
      <c r="AE21" s="16"/>
      <c r="AF21" s="16"/>
      <c r="AG21" s="16"/>
      <c r="AH21" s="16"/>
      <c r="AI21" s="18"/>
      <c r="AJ21" s="18"/>
      <c r="AK21" s="18"/>
      <c r="AL21" s="18"/>
      <c r="AM21" s="18"/>
      <c r="AN21" s="18"/>
      <c r="AO21" s="18"/>
      <c r="AP21" s="18"/>
    </row>
    <row r="22" spans="1:58" ht="20.149999999999999" customHeight="1" x14ac:dyDescent="0.3">
      <c r="A22" s="49"/>
      <c r="B22" s="177" t="s">
        <v>204</v>
      </c>
      <c r="C22" s="178"/>
      <c r="D22" s="178"/>
      <c r="E22" s="178"/>
      <c r="F22" s="178"/>
      <c r="G22" s="178"/>
      <c r="H22" s="179"/>
      <c r="I22"/>
      <c r="J22" s="78" t="s">
        <v>225</v>
      </c>
      <c r="K22" s="145"/>
      <c r="L22" s="145"/>
      <c r="M22" s="11"/>
      <c r="N22" s="14"/>
      <c r="O22" s="11"/>
      <c r="P22" s="11"/>
      <c r="Q22" s="11"/>
      <c r="R22" s="15"/>
      <c r="S22" s="13"/>
      <c r="T22" s="16"/>
      <c r="U22" s="17"/>
      <c r="V22" s="16"/>
      <c r="W22" s="16"/>
      <c r="X22" s="16"/>
      <c r="Y22" s="16"/>
      <c r="Z22" s="16"/>
      <c r="AA22" s="16"/>
      <c r="AB22" s="16"/>
      <c r="AC22" s="16"/>
      <c r="AD22" s="16"/>
      <c r="AE22" s="16"/>
      <c r="AF22" s="16"/>
      <c r="AG22" s="16"/>
      <c r="AH22" s="16"/>
      <c r="AI22" s="18"/>
      <c r="AJ22" s="18"/>
      <c r="AK22" s="18"/>
      <c r="AL22" s="18"/>
      <c r="AM22" s="18"/>
      <c r="AN22" s="18"/>
      <c r="AO22" s="18"/>
      <c r="AP22" s="18"/>
    </row>
    <row r="23" spans="1:58" ht="20.149999999999999" customHeight="1" x14ac:dyDescent="0.3">
      <c r="A23" s="49"/>
      <c r="B23" s="80" t="s">
        <v>49</v>
      </c>
      <c r="C23" s="76" t="s">
        <v>50</v>
      </c>
      <c r="D23" s="1">
        <v>24</v>
      </c>
      <c r="E23" s="78" t="s">
        <v>7</v>
      </c>
      <c r="F23" s="78"/>
      <c r="G23" s="81" t="str">
        <f>IF(VOUT_max&lt;4.6,"",IF(AND((VOUT_min&gt;=4.6),(VOUT_max&lt;=13.5)),"VDD of UCC29002 can be biased directly by Vout of the PS module",IF(VOUT_max&gt;13.5,"Notice:  VDD and ADJ of UCC29002 should use biasing methods appropriate for use with high-voltage outputs","")))</f>
        <v>Notice:  VDD and ADJ of UCC29002 should use biasing methods appropriate for use with high-voltage outputs</v>
      </c>
      <c r="H23" s="82"/>
      <c r="I23" s="142"/>
      <c r="J23" s="78" t="s">
        <v>226</v>
      </c>
      <c r="K23" s="124"/>
      <c r="L23" s="124"/>
      <c r="M23" s="11"/>
      <c r="N23" s="11"/>
      <c r="O23" s="9"/>
      <c r="P23" s="14"/>
      <c r="Q23" s="11"/>
      <c r="R23" s="15"/>
      <c r="S23" s="13"/>
      <c r="T23" s="16"/>
      <c r="U23" s="17"/>
      <c r="V23" s="16"/>
      <c r="W23" s="16"/>
      <c r="X23" s="16"/>
      <c r="Y23" s="16"/>
      <c r="Z23" s="16"/>
      <c r="AA23" s="16"/>
      <c r="AB23" s="16"/>
      <c r="AC23" s="16"/>
      <c r="AD23" s="16"/>
      <c r="AE23" s="16"/>
      <c r="AF23" s="16"/>
      <c r="AG23" s="16"/>
      <c r="AH23" s="16"/>
      <c r="AI23" s="18"/>
      <c r="AJ23" s="18"/>
      <c r="AK23" s="18"/>
      <c r="AL23" s="18"/>
      <c r="AM23" s="18"/>
      <c r="AN23" s="18"/>
      <c r="AO23" s="18"/>
      <c r="AP23" s="18"/>
    </row>
    <row r="24" spans="1:58" ht="20.149999999999999" customHeight="1" x14ac:dyDescent="0.3">
      <c r="A24" s="49"/>
      <c r="B24" s="80" t="s">
        <v>51</v>
      </c>
      <c r="C24" s="76" t="s">
        <v>52</v>
      </c>
      <c r="D24" s="1">
        <v>24</v>
      </c>
      <c r="E24" s="78" t="s">
        <v>7</v>
      </c>
      <c r="F24" s="78"/>
      <c r="G24" s="83"/>
      <c r="H24" s="84"/>
      <c r="I24"/>
      <c r="J24" s="78" t="s">
        <v>227</v>
      </c>
      <c r="K24" s="124"/>
      <c r="L24" s="124"/>
      <c r="M24" s="11"/>
      <c r="N24" s="14"/>
      <c r="O24" s="9"/>
      <c r="P24" s="14"/>
      <c r="Q24" s="11"/>
      <c r="R24" s="15"/>
      <c r="S24" s="13"/>
      <c r="T24" s="16"/>
      <c r="U24" s="17"/>
      <c r="V24" s="16"/>
      <c r="W24" s="16"/>
      <c r="X24" s="16"/>
      <c r="Y24" s="16"/>
      <c r="Z24" s="16"/>
      <c r="AA24" s="16"/>
      <c r="AB24" s="16"/>
      <c r="AC24" s="16"/>
      <c r="AD24" s="16"/>
      <c r="AE24" s="16"/>
      <c r="AF24" s="16"/>
      <c r="AG24" s="16"/>
      <c r="AH24" s="16"/>
      <c r="AI24" s="18"/>
      <c r="AJ24" s="18"/>
      <c r="AK24" s="18"/>
      <c r="AL24" s="18"/>
      <c r="AM24" s="18"/>
      <c r="AN24" s="18"/>
      <c r="AO24" s="18"/>
      <c r="AP24" s="18"/>
    </row>
    <row r="25" spans="1:58" ht="20.149999999999999" customHeight="1" x14ac:dyDescent="0.3">
      <c r="A25" s="49"/>
      <c r="B25" s="80" t="s">
        <v>53</v>
      </c>
      <c r="C25" s="76" t="s">
        <v>54</v>
      </c>
      <c r="D25" s="1">
        <v>24</v>
      </c>
      <c r="E25" s="78" t="s">
        <v>7</v>
      </c>
      <c r="F25" s="78"/>
      <c r="G25" s="81" t="str">
        <f>IF(VOUT_min&lt;4.6, "Notice:  VDD of UCC29002 must be biased by a separate voltage source &gt; 4.6Vdc", "")</f>
        <v/>
      </c>
      <c r="H25" s="82"/>
      <c r="I25" s="21"/>
      <c r="J25" s="21"/>
      <c r="K25" s="21"/>
      <c r="L25" s="21"/>
      <c r="M25" s="21"/>
      <c r="N25" s="21"/>
      <c r="O25" s="8"/>
      <c r="P25" s="21"/>
      <c r="Q25" s="21"/>
      <c r="R25" s="34"/>
      <c r="S25" s="35"/>
      <c r="T25" s="26"/>
      <c r="U25" s="36"/>
      <c r="V25" s="26"/>
      <c r="W25" s="26"/>
      <c r="X25" s="26"/>
      <c r="Y25" s="26"/>
      <c r="Z25" s="26"/>
      <c r="AA25" s="26"/>
      <c r="AB25" s="26"/>
      <c r="AC25" s="26"/>
      <c r="AD25" s="26"/>
      <c r="AE25" s="26"/>
      <c r="AF25" s="26"/>
      <c r="AG25" s="26"/>
      <c r="AH25" s="26"/>
      <c r="AI25" s="37"/>
      <c r="AJ25" s="37"/>
      <c r="AK25" s="37"/>
      <c r="AL25" s="37"/>
      <c r="AM25" s="37"/>
      <c r="AN25" s="37"/>
      <c r="AO25" s="37"/>
      <c r="AP25" s="37"/>
    </row>
    <row r="26" spans="1:58" ht="20.149999999999999" customHeight="1" x14ac:dyDescent="0.3">
      <c r="A26" s="49"/>
      <c r="B26" s="80"/>
      <c r="C26" s="76"/>
      <c r="D26" s="85"/>
      <c r="E26" s="78"/>
      <c r="F26" s="78"/>
      <c r="G26" s="86" t="str">
        <f>IF(OR((VOUT_nom&gt;VOUT_max),(VOUT_min&gt;VOUT_nom),(VOUT_min&gt;VOUT_max)),"Error:  Voltages are not in descending order, or incorrect entry", IF(VOUT_max&gt;1.2*VOUT_min,"Alert:  &gt;20% min-to-max variation; check for incorrect entry", ""))</f>
        <v/>
      </c>
      <c r="H26" s="84"/>
      <c r="I26" s="21"/>
      <c r="J26" s="21"/>
      <c r="K26" s="21"/>
      <c r="L26" s="21"/>
      <c r="M26" s="21"/>
      <c r="N26" s="21"/>
      <c r="O26" s="8"/>
      <c r="P26" s="21"/>
      <c r="Q26" s="21"/>
      <c r="R26" s="34"/>
      <c r="S26" s="35"/>
      <c r="T26" s="26"/>
      <c r="U26" s="36"/>
      <c r="V26" s="26"/>
      <c r="W26" s="26"/>
      <c r="X26" s="26"/>
      <c r="Y26" s="26"/>
      <c r="Z26" s="26"/>
      <c r="AA26" s="26"/>
      <c r="AB26" s="26"/>
      <c r="AC26" s="26"/>
      <c r="AD26" s="26"/>
      <c r="AE26" s="26"/>
      <c r="AF26" s="26"/>
      <c r="AG26" s="26"/>
      <c r="AH26" s="26"/>
      <c r="AI26" s="37"/>
      <c r="AJ26" s="37"/>
      <c r="AK26" s="37"/>
      <c r="AL26" s="37"/>
      <c r="AM26" s="37"/>
      <c r="AN26" s="37"/>
      <c r="AO26" s="37"/>
      <c r="AP26" s="37"/>
    </row>
    <row r="27" spans="1:58" ht="20.149999999999999" customHeight="1" x14ac:dyDescent="0.3">
      <c r="A27" s="49"/>
      <c r="B27" s="80" t="s">
        <v>55</v>
      </c>
      <c r="C27" s="76" t="s">
        <v>56</v>
      </c>
      <c r="D27" s="1">
        <v>3</v>
      </c>
      <c r="E27" s="78" t="s">
        <v>5</v>
      </c>
      <c r="F27" s="78"/>
      <c r="G27" s="81"/>
      <c r="H27" s="84"/>
      <c r="I27" s="21"/>
      <c r="J27" s="21"/>
      <c r="K27" s="21"/>
      <c r="L27" s="21"/>
      <c r="M27" s="21"/>
      <c r="N27" s="21"/>
      <c r="O27" s="8"/>
      <c r="P27" s="8"/>
      <c r="Q27" s="21"/>
      <c r="R27" s="34"/>
      <c r="S27" s="35"/>
      <c r="T27" s="26"/>
      <c r="U27" s="36"/>
      <c r="V27" s="26"/>
      <c r="W27" s="26"/>
      <c r="X27" s="26"/>
      <c r="Y27" s="26"/>
      <c r="Z27" s="26"/>
      <c r="AA27" s="26"/>
      <c r="AB27" s="26"/>
      <c r="AC27" s="26"/>
      <c r="AD27" s="26"/>
      <c r="AE27" s="26"/>
      <c r="AF27" s="26"/>
      <c r="AG27" s="26"/>
      <c r="AH27" s="26"/>
      <c r="AI27" s="37"/>
      <c r="AJ27" s="37"/>
      <c r="AK27" s="37"/>
      <c r="AL27" s="37"/>
      <c r="AM27" s="37"/>
      <c r="AN27" s="37"/>
      <c r="AO27" s="37"/>
      <c r="AP27" s="37"/>
    </row>
    <row r="28" spans="1:58" ht="20.149999999999999" customHeight="1" x14ac:dyDescent="0.3">
      <c r="A28" s="49"/>
      <c r="B28" s="80" t="s">
        <v>57</v>
      </c>
      <c r="C28" s="76" t="s">
        <v>58</v>
      </c>
      <c r="D28" s="1">
        <v>3</v>
      </c>
      <c r="E28" s="78" t="s">
        <v>5</v>
      </c>
      <c r="F28" s="78"/>
      <c r="G28" s="86" t="str">
        <f>IF(IOUT_max&gt;IO_MOD_max,"Error:  Must be ≤ maximum output current of module", "")</f>
        <v/>
      </c>
      <c r="H28" s="87"/>
      <c r="I28" s="21"/>
      <c r="J28" s="21"/>
      <c r="K28" s="8"/>
      <c r="L28" s="21"/>
      <c r="M28" s="21"/>
      <c r="N28" s="21"/>
      <c r="O28" s="8"/>
      <c r="P28" s="21"/>
      <c r="Q28" s="21"/>
      <c r="R28" s="34"/>
      <c r="S28" s="35"/>
      <c r="T28" s="26"/>
      <c r="U28" s="36"/>
      <c r="V28" s="26"/>
      <c r="W28" s="26"/>
      <c r="X28" s="26"/>
      <c r="Y28" s="26"/>
      <c r="Z28" s="26"/>
      <c r="AA28" s="26"/>
      <c r="AB28" s="26"/>
      <c r="AC28" s="26"/>
      <c r="AD28" s="26"/>
      <c r="AE28" s="26"/>
      <c r="AF28" s="26"/>
      <c r="AG28" s="26"/>
      <c r="AH28" s="26"/>
      <c r="AI28" s="37"/>
      <c r="AJ28" s="37"/>
      <c r="AK28" s="37"/>
      <c r="AL28" s="37"/>
      <c r="AM28" s="37"/>
      <c r="AN28" s="37"/>
      <c r="AO28" s="37"/>
      <c r="AP28" s="37"/>
    </row>
    <row r="29" spans="1:58" ht="20.149999999999999" customHeight="1" x14ac:dyDescent="0.3">
      <c r="A29" s="49"/>
      <c r="B29" s="75"/>
      <c r="C29" s="76"/>
      <c r="D29" s="77"/>
      <c r="E29" s="78"/>
      <c r="F29" s="78"/>
      <c r="G29" s="81"/>
      <c r="H29" s="84"/>
      <c r="I29" s="21"/>
      <c r="J29" s="21"/>
      <c r="K29" s="21"/>
      <c r="L29" s="21"/>
      <c r="M29" s="21"/>
      <c r="N29" s="21"/>
      <c r="O29" s="8"/>
      <c r="P29" s="21"/>
      <c r="Q29" s="21"/>
      <c r="R29" s="34"/>
      <c r="S29" s="35"/>
      <c r="T29" s="26"/>
      <c r="U29" s="36"/>
      <c r="V29" s="26"/>
      <c r="W29" s="26"/>
      <c r="X29" s="26"/>
      <c r="Y29" s="26"/>
      <c r="Z29" s="26"/>
      <c r="AA29" s="26"/>
      <c r="AB29" s="26"/>
      <c r="AC29" s="26"/>
      <c r="AD29" s="26"/>
      <c r="AE29" s="26"/>
      <c r="AF29" s="26"/>
      <c r="AG29" s="26"/>
      <c r="AH29" s="26"/>
      <c r="AI29" s="37"/>
      <c r="AJ29" s="37"/>
      <c r="AK29" s="37"/>
      <c r="AL29" s="37"/>
      <c r="AM29" s="37"/>
      <c r="AN29" s="37"/>
      <c r="AO29" s="37"/>
      <c r="AP29" s="37"/>
    </row>
    <row r="30" spans="1:58" ht="20.149999999999999" customHeight="1" x14ac:dyDescent="0.3">
      <c r="A30" s="49"/>
      <c r="B30" s="177" t="s">
        <v>205</v>
      </c>
      <c r="C30" s="178"/>
      <c r="D30" s="178"/>
      <c r="E30" s="178"/>
      <c r="F30" s="178"/>
      <c r="G30" s="178"/>
      <c r="H30" s="179"/>
      <c r="I30" s="21"/>
      <c r="J30" s="21"/>
      <c r="K30" s="21"/>
      <c r="L30" s="21"/>
      <c r="M30" s="21"/>
      <c r="N30" s="21"/>
      <c r="O30" s="8"/>
      <c r="P30" s="21"/>
      <c r="Q30" s="21"/>
      <c r="R30" s="34"/>
      <c r="S30" s="35"/>
      <c r="T30" s="26"/>
      <c r="U30" s="36"/>
      <c r="V30" s="26"/>
      <c r="W30" s="26"/>
      <c r="X30" s="26"/>
      <c r="Y30" s="26"/>
      <c r="Z30" s="26"/>
      <c r="AA30" s="26"/>
      <c r="AB30" s="26"/>
      <c r="AC30" s="26"/>
      <c r="AD30" s="26"/>
      <c r="AE30" s="26"/>
      <c r="AF30" s="26"/>
      <c r="AG30" s="26"/>
      <c r="AH30" s="26"/>
      <c r="AI30" s="37"/>
      <c r="AJ30" s="37"/>
      <c r="AK30" s="37"/>
      <c r="AL30" s="37"/>
      <c r="AM30" s="37"/>
      <c r="AN30" s="37"/>
      <c r="AO30" s="37"/>
      <c r="AP30" s="37"/>
    </row>
    <row r="31" spans="1:58" ht="20.149999999999999" customHeight="1" x14ac:dyDescent="0.3">
      <c r="A31" s="49"/>
      <c r="B31" s="80" t="s">
        <v>59</v>
      </c>
      <c r="C31" s="76" t="s">
        <v>60</v>
      </c>
      <c r="D31" s="1">
        <v>100</v>
      </c>
      <c r="E31" s="78" t="s">
        <v>4</v>
      </c>
      <c r="F31" s="78"/>
      <c r="G31" s="81"/>
      <c r="H31" s="84"/>
      <c r="I31" s="21"/>
      <c r="J31" s="21"/>
      <c r="K31" s="21"/>
      <c r="L31" s="21"/>
      <c r="M31" s="21"/>
      <c r="N31" s="21"/>
      <c r="O31" s="8"/>
      <c r="P31" s="21"/>
      <c r="Q31" s="21"/>
      <c r="R31" s="34"/>
      <c r="S31" s="35"/>
      <c r="T31" s="26"/>
      <c r="U31" s="36"/>
      <c r="V31" s="26"/>
      <c r="W31" s="26"/>
      <c r="X31" s="26"/>
      <c r="Y31" s="26"/>
      <c r="Z31" s="26"/>
      <c r="AA31" s="26"/>
      <c r="AB31" s="26"/>
      <c r="AC31" s="26"/>
      <c r="AD31" s="26"/>
      <c r="AE31" s="26"/>
      <c r="AF31" s="26"/>
      <c r="AG31" s="26"/>
      <c r="AH31" s="26"/>
      <c r="AI31" s="37"/>
      <c r="AJ31" s="37"/>
      <c r="AK31" s="37"/>
      <c r="AL31" s="37"/>
      <c r="AM31" s="37"/>
      <c r="AN31" s="37"/>
      <c r="AO31" s="37"/>
      <c r="AP31" s="37"/>
    </row>
    <row r="32" spans="1:58" ht="20.149999999999999" customHeight="1" x14ac:dyDescent="0.3">
      <c r="A32" s="49"/>
      <c r="B32" s="80" t="s">
        <v>61</v>
      </c>
      <c r="C32" s="76" t="s">
        <v>62</v>
      </c>
      <c r="D32" s="1">
        <v>2.4</v>
      </c>
      <c r="E32" s="78" t="s">
        <v>4</v>
      </c>
      <c r="F32" s="78"/>
      <c r="G32" s="81"/>
      <c r="H32" s="87"/>
      <c r="I32" s="8"/>
      <c r="J32" s="8"/>
      <c r="K32" s="8"/>
      <c r="L32" s="8"/>
      <c r="M32" s="8"/>
      <c r="N32" s="8"/>
      <c r="O32" s="8"/>
      <c r="P32" s="8"/>
      <c r="Q32" s="8"/>
      <c r="R32" s="34"/>
      <c r="S32" s="35"/>
      <c r="T32" s="26"/>
      <c r="U32" s="36"/>
      <c r="V32" s="26"/>
      <c r="W32" s="26"/>
      <c r="X32" s="26"/>
      <c r="Y32" s="26"/>
      <c r="Z32" s="26"/>
      <c r="AA32" s="26"/>
      <c r="AB32" s="26"/>
      <c r="AC32" s="26"/>
      <c r="AD32" s="26"/>
      <c r="AE32" s="26"/>
      <c r="AF32" s="26"/>
      <c r="AG32" s="26"/>
      <c r="AH32" s="26"/>
      <c r="AI32" s="37"/>
      <c r="AJ32" s="37"/>
      <c r="AK32" s="37"/>
      <c r="AL32" s="37"/>
      <c r="AM32" s="37"/>
      <c r="AN32" s="37"/>
      <c r="AO32" s="37"/>
      <c r="AP32" s="37"/>
    </row>
    <row r="33" spans="1:42" ht="20.149999999999999" customHeight="1" x14ac:dyDescent="0.3">
      <c r="A33" s="49"/>
      <c r="B33" s="75" t="s">
        <v>63</v>
      </c>
      <c r="C33" s="76" t="s">
        <v>131</v>
      </c>
      <c r="D33" s="88">
        <f>fCO_MOD*kHz/10</f>
        <v>240</v>
      </c>
      <c r="E33" s="78" t="s">
        <v>14</v>
      </c>
      <c r="F33" s="78"/>
      <c r="G33" s="81"/>
      <c r="H33" s="84" t="s">
        <v>118</v>
      </c>
      <c r="I33" s="8"/>
      <c r="J33" s="8"/>
      <c r="K33" s="8"/>
      <c r="L33" s="8"/>
      <c r="M33" s="8"/>
      <c r="N33" s="8"/>
      <c r="O33" s="8"/>
      <c r="P33" s="8"/>
      <c r="Q33" s="8"/>
      <c r="R33" s="34"/>
      <c r="S33" s="35"/>
      <c r="T33" s="26"/>
      <c r="U33" s="36"/>
      <c r="V33" s="26"/>
      <c r="W33" s="26"/>
      <c r="X33" s="26"/>
      <c r="Y33" s="26"/>
      <c r="Z33" s="26"/>
      <c r="AA33" s="26"/>
      <c r="AB33" s="26"/>
      <c r="AC33" s="26"/>
      <c r="AD33" s="26"/>
      <c r="AE33" s="26"/>
      <c r="AF33" s="26"/>
      <c r="AG33" s="26"/>
      <c r="AH33" s="26"/>
      <c r="AI33" s="37"/>
      <c r="AJ33" s="37"/>
      <c r="AK33" s="37"/>
      <c r="AL33" s="37"/>
      <c r="AM33" s="37"/>
      <c r="AN33" s="37"/>
      <c r="AO33" s="37"/>
      <c r="AP33" s="37"/>
    </row>
    <row r="34" spans="1:42" ht="20.149999999999999" customHeight="1" x14ac:dyDescent="0.3">
      <c r="A34" s="49"/>
      <c r="B34" s="75"/>
      <c r="C34" s="76"/>
      <c r="D34" s="77"/>
      <c r="E34" s="78"/>
      <c r="F34" s="78"/>
      <c r="G34" s="83"/>
      <c r="H34" s="84"/>
      <c r="I34" s="8"/>
      <c r="J34" s="8"/>
      <c r="K34" s="8"/>
      <c r="L34" s="8"/>
      <c r="M34" s="8"/>
      <c r="N34" s="37"/>
      <c r="O34" s="8"/>
      <c r="P34" s="8"/>
      <c r="Q34" s="8"/>
      <c r="R34" s="34"/>
      <c r="S34" s="35"/>
      <c r="T34" s="26"/>
      <c r="U34" s="36"/>
      <c r="V34" s="26"/>
      <c r="W34" s="26"/>
      <c r="X34" s="26"/>
      <c r="Y34" s="26"/>
      <c r="Z34" s="26"/>
      <c r="AA34" s="26"/>
      <c r="AB34" s="26"/>
      <c r="AC34" s="26"/>
      <c r="AD34" s="26"/>
      <c r="AE34" s="26"/>
      <c r="AF34" s="26"/>
      <c r="AG34" s="26"/>
      <c r="AH34" s="26"/>
      <c r="AI34" s="37"/>
      <c r="AJ34" s="37"/>
      <c r="AK34" s="37"/>
      <c r="AL34" s="37"/>
      <c r="AM34" s="37"/>
      <c r="AN34" s="37"/>
      <c r="AO34" s="37"/>
      <c r="AP34" s="37"/>
    </row>
    <row r="35" spans="1:42" ht="20.149999999999999" customHeight="1" x14ac:dyDescent="0.3">
      <c r="A35" s="49"/>
      <c r="B35" s="80" t="s">
        <v>110</v>
      </c>
      <c r="C35" s="76" t="s">
        <v>65</v>
      </c>
      <c r="D35" s="1">
        <v>28</v>
      </c>
      <c r="E35" s="78" t="s">
        <v>18</v>
      </c>
      <c r="F35" s="78"/>
      <c r="G35" s="83"/>
      <c r="H35" s="84" t="s">
        <v>109</v>
      </c>
      <c r="I35" s="21"/>
      <c r="J35" s="21"/>
      <c r="K35" s="21"/>
      <c r="L35" s="21"/>
      <c r="M35" s="21"/>
      <c r="N35" s="21"/>
      <c r="O35" s="21"/>
      <c r="P35" s="21"/>
      <c r="Q35" s="21"/>
      <c r="R35" s="34"/>
      <c r="S35" s="35"/>
      <c r="T35" s="26"/>
      <c r="U35" s="36"/>
      <c r="V35" s="26"/>
      <c r="W35" s="26"/>
      <c r="X35" s="26"/>
      <c r="Y35" s="26"/>
      <c r="Z35" s="26"/>
      <c r="AA35" s="26"/>
      <c r="AB35" s="26"/>
      <c r="AC35" s="26"/>
      <c r="AD35" s="26"/>
      <c r="AE35" s="26"/>
      <c r="AF35" s="26"/>
      <c r="AG35" s="26"/>
      <c r="AH35" s="26"/>
      <c r="AI35" s="37"/>
      <c r="AJ35" s="37"/>
      <c r="AK35" s="37"/>
      <c r="AL35" s="37"/>
      <c r="AM35" s="37"/>
      <c r="AN35" s="37"/>
      <c r="AO35" s="37"/>
      <c r="AP35" s="37"/>
    </row>
    <row r="36" spans="1:42" ht="20.149999999999999" customHeight="1" x14ac:dyDescent="0.3">
      <c r="A36" s="49"/>
      <c r="B36" s="75" t="s">
        <v>66</v>
      </c>
      <c r="C36" s="76" t="s">
        <v>132</v>
      </c>
      <c r="D36" s="89">
        <f>10^(GMOD_at_fCO_LS/20)</f>
        <v>25.118864315095799</v>
      </c>
      <c r="E36" s="78" t="s">
        <v>6</v>
      </c>
      <c r="F36" s="78"/>
      <c r="G36" s="81"/>
      <c r="H36" s="84"/>
      <c r="I36" s="21"/>
      <c r="J36" s="21"/>
      <c r="K36" s="21"/>
      <c r="L36" s="21"/>
      <c r="M36" s="21"/>
      <c r="N36" s="21"/>
      <c r="O36" s="21"/>
      <c r="P36" s="21"/>
      <c r="Q36" s="21"/>
      <c r="R36" s="34"/>
      <c r="S36" s="35"/>
      <c r="T36" s="26"/>
      <c r="U36" s="36"/>
      <c r="V36" s="26"/>
      <c r="W36" s="26"/>
      <c r="X36" s="26"/>
      <c r="Y36" s="26"/>
      <c r="Z36" s="26"/>
      <c r="AA36" s="26"/>
      <c r="AB36" s="26"/>
      <c r="AC36" s="26"/>
      <c r="AD36" s="26"/>
      <c r="AE36" s="26"/>
      <c r="AF36" s="26"/>
      <c r="AG36" s="26"/>
      <c r="AH36" s="26"/>
      <c r="AI36" s="37"/>
      <c r="AJ36" s="37"/>
      <c r="AK36" s="37"/>
      <c r="AL36" s="37"/>
      <c r="AM36" s="37"/>
      <c r="AN36" s="37"/>
      <c r="AO36" s="37"/>
      <c r="AP36" s="37"/>
    </row>
    <row r="37" spans="1:42" ht="20.149999999999999" customHeight="1" x14ac:dyDescent="0.3">
      <c r="A37" s="49"/>
      <c r="B37" s="90"/>
      <c r="C37" s="91"/>
      <c r="D37" s="85"/>
      <c r="E37" s="49"/>
      <c r="F37" s="49"/>
      <c r="G37" s="83"/>
      <c r="H37" s="82"/>
      <c r="I37" s="37"/>
      <c r="J37" s="21"/>
      <c r="K37" s="21"/>
      <c r="L37" s="21"/>
      <c r="M37" s="21"/>
      <c r="N37" s="21"/>
      <c r="O37" s="37"/>
      <c r="P37" s="21"/>
      <c r="Q37" s="21"/>
      <c r="R37" s="34"/>
      <c r="S37" s="35"/>
      <c r="T37" s="26"/>
      <c r="U37" s="36"/>
      <c r="V37" s="26"/>
      <c r="W37" s="26"/>
      <c r="X37" s="26"/>
      <c r="Y37" s="26"/>
      <c r="Z37" s="26"/>
      <c r="AA37" s="26"/>
      <c r="AB37" s="26"/>
      <c r="AC37" s="26"/>
      <c r="AD37" s="26"/>
      <c r="AE37" s="26"/>
      <c r="AF37" s="26"/>
      <c r="AG37" s="26"/>
      <c r="AH37" s="26"/>
      <c r="AI37" s="37"/>
      <c r="AJ37" s="37"/>
      <c r="AK37" s="37"/>
      <c r="AL37" s="37"/>
      <c r="AM37" s="37"/>
      <c r="AN37" s="37"/>
      <c r="AO37" s="37"/>
      <c r="AP37" s="37"/>
    </row>
    <row r="38" spans="1:42" ht="20.149999999999999" customHeight="1" x14ac:dyDescent="0.3">
      <c r="A38" s="49"/>
      <c r="B38" s="177" t="s">
        <v>206</v>
      </c>
      <c r="C38" s="178"/>
      <c r="D38" s="178"/>
      <c r="E38" s="178"/>
      <c r="F38" s="178"/>
      <c r="G38" s="178"/>
      <c r="H38" s="179"/>
      <c r="I38" s="37"/>
      <c r="J38" s="21"/>
      <c r="K38" s="21"/>
      <c r="L38" s="21"/>
      <c r="M38" s="21"/>
      <c r="N38" s="21"/>
      <c r="O38" s="37"/>
      <c r="P38" s="21"/>
      <c r="Q38" s="21"/>
      <c r="R38" s="34"/>
      <c r="S38" s="35"/>
      <c r="T38" s="26"/>
      <c r="U38" s="36"/>
      <c r="V38" s="26"/>
      <c r="W38" s="26"/>
      <c r="X38" s="26"/>
      <c r="Y38" s="26"/>
      <c r="Z38" s="26"/>
      <c r="AA38" s="26"/>
      <c r="AB38" s="26"/>
      <c r="AC38" s="26"/>
      <c r="AD38" s="26"/>
      <c r="AE38" s="26"/>
      <c r="AF38" s="26"/>
      <c r="AG38" s="26"/>
      <c r="AH38" s="26"/>
      <c r="AI38" s="37"/>
      <c r="AJ38" s="37"/>
      <c r="AK38" s="37"/>
      <c r="AL38" s="37"/>
      <c r="AM38" s="37"/>
      <c r="AN38" s="37"/>
      <c r="AO38" s="37"/>
      <c r="AP38" s="37"/>
    </row>
    <row r="39" spans="1:42" ht="19.5" customHeight="1" x14ac:dyDescent="0.3">
      <c r="A39" s="49"/>
      <c r="B39" s="92" t="s">
        <v>111</v>
      </c>
      <c r="C39" s="76" t="s">
        <v>67</v>
      </c>
      <c r="D39" s="2">
        <v>1000000</v>
      </c>
      <c r="E39" s="78" t="s">
        <v>8</v>
      </c>
      <c r="F39" s="78"/>
      <c r="G39" s="86" t="str">
        <f>IF(RSENSE&lt;=1, "Error:  Rsense value must be &gt; 1.", "")</f>
        <v/>
      </c>
      <c r="H39" s="84" t="s">
        <v>112</v>
      </c>
      <c r="I39" s="37"/>
      <c r="J39" s="21"/>
      <c r="K39" s="21"/>
      <c r="L39" s="21"/>
      <c r="M39" s="21"/>
      <c r="N39" s="21"/>
      <c r="O39" s="21"/>
      <c r="P39" s="21"/>
      <c r="Q39" s="21"/>
      <c r="R39" s="34"/>
      <c r="S39" s="35"/>
      <c r="T39" s="26"/>
      <c r="U39" s="36"/>
      <c r="V39" s="26"/>
      <c r="W39" s="26"/>
      <c r="X39" s="26"/>
      <c r="Y39" s="26"/>
      <c r="Z39" s="26"/>
      <c r="AA39" s="26"/>
      <c r="AB39" s="26"/>
      <c r="AC39" s="26"/>
      <c r="AD39" s="26"/>
      <c r="AE39" s="26"/>
      <c r="AF39" s="26"/>
      <c r="AG39" s="26"/>
      <c r="AH39" s="26"/>
      <c r="AI39" s="37"/>
      <c r="AJ39" s="37"/>
      <c r="AK39" s="37"/>
      <c r="AL39" s="37"/>
      <c r="AM39" s="37"/>
      <c r="AN39" s="37"/>
      <c r="AO39" s="37"/>
      <c r="AP39" s="37"/>
    </row>
    <row r="40" spans="1:42" ht="36" customHeight="1" x14ac:dyDescent="0.3">
      <c r="A40" s="49"/>
      <c r="B40" s="93" t="s">
        <v>115</v>
      </c>
      <c r="C40" s="76" t="s">
        <v>117</v>
      </c>
      <c r="D40" s="1">
        <v>5</v>
      </c>
      <c r="E40" s="78" t="s">
        <v>19</v>
      </c>
      <c r="F40" s="78"/>
      <c r="G40" s="81"/>
      <c r="H40" s="84" t="s">
        <v>20</v>
      </c>
      <c r="I40" s="21"/>
      <c r="J40" s="21"/>
      <c r="K40" s="21"/>
      <c r="L40" s="21"/>
      <c r="M40" s="21"/>
      <c r="N40" s="34"/>
      <c r="O40" s="21"/>
      <c r="P40" s="21"/>
      <c r="Q40" s="21"/>
      <c r="R40" s="37"/>
      <c r="S40" s="35"/>
      <c r="T40" s="26"/>
      <c r="U40" s="36"/>
      <c r="V40" s="26"/>
      <c r="W40" s="26"/>
      <c r="X40" s="26"/>
      <c r="Y40" s="26"/>
      <c r="Z40" s="26"/>
      <c r="AA40" s="26"/>
      <c r="AB40" s="26"/>
      <c r="AC40" s="26"/>
      <c r="AD40" s="26"/>
      <c r="AE40" s="26"/>
      <c r="AF40" s="26"/>
      <c r="AG40" s="26"/>
      <c r="AH40" s="26"/>
      <c r="AI40" s="37"/>
      <c r="AJ40" s="37"/>
      <c r="AK40" s="37"/>
      <c r="AL40" s="37"/>
      <c r="AM40" s="37"/>
      <c r="AN40" s="37"/>
      <c r="AO40" s="37"/>
      <c r="AP40" s="37"/>
    </row>
    <row r="41" spans="1:42" ht="20.149999999999999" customHeight="1" x14ac:dyDescent="0.3">
      <c r="A41" s="49"/>
      <c r="B41" s="75" t="s">
        <v>68</v>
      </c>
      <c r="C41" s="76" t="s">
        <v>133</v>
      </c>
      <c r="D41" s="88">
        <f>VOUT_nom*(VADJ/100)</f>
        <v>1.2000000000000002</v>
      </c>
      <c r="E41" s="78" t="s">
        <v>7</v>
      </c>
      <c r="F41" s="78"/>
      <c r="G41" s="94"/>
      <c r="H41" s="84" t="s">
        <v>116</v>
      </c>
      <c r="I41" s="21"/>
      <c r="J41" s="21"/>
      <c r="K41" s="21"/>
      <c r="L41" s="21"/>
      <c r="M41" s="21"/>
      <c r="N41" s="21"/>
      <c r="O41" s="21"/>
      <c r="P41" s="21"/>
      <c r="Q41" s="21"/>
      <c r="R41" s="34"/>
      <c r="S41" s="35"/>
      <c r="T41" s="26"/>
      <c r="U41" s="36"/>
      <c r="V41" s="26"/>
      <c r="W41" s="26"/>
      <c r="X41" s="26"/>
      <c r="Y41" s="26"/>
      <c r="Z41" s="26"/>
      <c r="AA41" s="26"/>
      <c r="AB41" s="26"/>
      <c r="AC41" s="26"/>
      <c r="AD41" s="26"/>
      <c r="AE41" s="26"/>
      <c r="AF41" s="26"/>
      <c r="AG41" s="26"/>
      <c r="AH41" s="26"/>
      <c r="AI41" s="37"/>
      <c r="AJ41" s="37"/>
      <c r="AK41" s="37"/>
      <c r="AL41" s="37"/>
      <c r="AM41" s="37"/>
      <c r="AN41" s="37"/>
      <c r="AO41" s="37"/>
      <c r="AP41" s="37"/>
    </row>
    <row r="42" spans="1:42" ht="20.149999999999999" customHeight="1" x14ac:dyDescent="0.3">
      <c r="A42" s="49"/>
      <c r="B42" s="75"/>
      <c r="C42" s="76"/>
      <c r="D42" s="77"/>
      <c r="E42" s="78"/>
      <c r="F42" s="78"/>
      <c r="G42" s="81"/>
      <c r="H42" s="84"/>
      <c r="I42" s="21"/>
      <c r="J42" s="21"/>
      <c r="K42" s="21"/>
      <c r="L42" s="21"/>
      <c r="M42" s="19"/>
      <c r="N42" s="34"/>
      <c r="O42" s="21"/>
      <c r="P42" s="21"/>
      <c r="Q42" s="21"/>
      <c r="R42" s="38"/>
      <c r="S42" s="35"/>
      <c r="T42" s="26"/>
      <c r="U42" s="36"/>
      <c r="V42" s="26"/>
      <c r="W42" s="26"/>
      <c r="X42" s="26"/>
      <c r="Y42" s="26"/>
      <c r="Z42" s="26"/>
      <c r="AA42" s="26"/>
      <c r="AB42" s="26"/>
      <c r="AC42" s="26"/>
      <c r="AD42" s="26"/>
      <c r="AE42" s="26"/>
      <c r="AF42" s="26"/>
      <c r="AG42" s="26"/>
      <c r="AH42" s="26"/>
      <c r="AI42" s="37"/>
      <c r="AJ42" s="37"/>
      <c r="AK42" s="37"/>
      <c r="AL42" s="37"/>
      <c r="AM42" s="37"/>
      <c r="AN42" s="37"/>
      <c r="AO42" s="37"/>
      <c r="AP42" s="37"/>
    </row>
    <row r="43" spans="1:42" ht="24" customHeight="1" x14ac:dyDescent="0.3">
      <c r="A43" s="49"/>
      <c r="B43" s="174" t="s">
        <v>37</v>
      </c>
      <c r="C43" s="175"/>
      <c r="D43" s="175"/>
      <c r="E43" s="175"/>
      <c r="F43" s="175"/>
      <c r="G43" s="175"/>
      <c r="H43" s="176"/>
      <c r="I43" s="21"/>
      <c r="J43" s="21"/>
      <c r="K43" s="21"/>
      <c r="L43" s="21"/>
      <c r="M43" s="21"/>
      <c r="N43" s="21"/>
      <c r="O43" s="21"/>
      <c r="P43" s="21"/>
      <c r="Q43" s="21"/>
      <c r="R43" s="34"/>
      <c r="S43" s="35"/>
      <c r="T43" s="26"/>
      <c r="U43" s="36"/>
      <c r="V43" s="26"/>
      <c r="W43" s="26"/>
      <c r="X43" s="26"/>
      <c r="Y43" s="26"/>
      <c r="Z43" s="26"/>
      <c r="AA43" s="26"/>
      <c r="AB43" s="26"/>
      <c r="AC43" s="26"/>
      <c r="AD43" s="26"/>
      <c r="AE43" s="26"/>
      <c r="AF43" s="26"/>
      <c r="AG43" s="26"/>
      <c r="AH43" s="26"/>
      <c r="AI43" s="37"/>
      <c r="AJ43" s="37"/>
      <c r="AK43" s="37"/>
      <c r="AL43" s="37"/>
      <c r="AM43" s="37"/>
      <c r="AN43" s="37"/>
      <c r="AO43" s="37"/>
      <c r="AP43" s="37"/>
    </row>
    <row r="44" spans="1:42" ht="20.149999999999999" customHeight="1" x14ac:dyDescent="0.3">
      <c r="A44" s="49"/>
      <c r="B44" s="95" t="s">
        <v>1</v>
      </c>
      <c r="C44" s="96" t="s">
        <v>2</v>
      </c>
      <c r="D44" s="97" t="s">
        <v>3</v>
      </c>
      <c r="E44" s="98" t="s">
        <v>126</v>
      </c>
      <c r="F44" s="98" t="s">
        <v>123</v>
      </c>
      <c r="G44" s="98" t="s">
        <v>122</v>
      </c>
      <c r="H44" s="99" t="s">
        <v>16</v>
      </c>
      <c r="I44" s="21"/>
      <c r="J44" s="21"/>
      <c r="K44" s="21"/>
      <c r="L44" s="21"/>
      <c r="M44" s="21"/>
      <c r="N44" s="21"/>
      <c r="O44" s="21"/>
      <c r="P44" s="21"/>
      <c r="Q44" s="21"/>
      <c r="R44" s="34"/>
      <c r="S44" s="35"/>
      <c r="T44" s="26"/>
      <c r="U44" s="36"/>
      <c r="V44" s="26"/>
      <c r="W44" s="26"/>
      <c r="X44" s="26"/>
      <c r="Y44" s="26"/>
      <c r="Z44" s="26"/>
      <c r="AA44" s="26"/>
      <c r="AB44" s="26"/>
      <c r="AC44" s="26"/>
      <c r="AD44" s="26"/>
      <c r="AE44" s="26"/>
      <c r="AF44" s="26"/>
      <c r="AG44" s="26"/>
      <c r="AH44" s="26"/>
      <c r="AI44" s="37"/>
      <c r="AJ44" s="37"/>
      <c r="AK44" s="37"/>
      <c r="AL44" s="37"/>
      <c r="AM44" s="37"/>
      <c r="AN44" s="37"/>
      <c r="AO44" s="37"/>
      <c r="AP44" s="37"/>
    </row>
    <row r="45" spans="1:42" ht="20.149999999999999" customHeight="1" x14ac:dyDescent="0.3">
      <c r="A45" s="49"/>
      <c r="B45" s="100"/>
      <c r="C45" s="101"/>
      <c r="D45" s="102"/>
      <c r="E45" s="103"/>
      <c r="F45" s="103"/>
      <c r="G45" s="78"/>
      <c r="H45" s="104"/>
      <c r="I45" s="21"/>
      <c r="J45" s="21"/>
      <c r="K45" s="21"/>
      <c r="L45" s="21"/>
      <c r="M45" s="21"/>
      <c r="N45" s="21"/>
      <c r="O45" s="21"/>
      <c r="P45" s="21"/>
      <c r="Q45" s="21"/>
      <c r="R45" s="34"/>
      <c r="S45" s="35"/>
      <c r="T45" s="26"/>
      <c r="U45" s="36"/>
      <c r="V45" s="26"/>
      <c r="W45" s="26"/>
      <c r="X45" s="26"/>
      <c r="Y45" s="26"/>
      <c r="Z45" s="26"/>
      <c r="AA45" s="26"/>
      <c r="AB45" s="26"/>
      <c r="AC45" s="26"/>
      <c r="AD45" s="26"/>
      <c r="AE45" s="26"/>
      <c r="AF45" s="26"/>
      <c r="AG45" s="26"/>
      <c r="AH45" s="26"/>
      <c r="AI45" s="37"/>
      <c r="AJ45" s="37"/>
      <c r="AK45" s="37"/>
      <c r="AL45" s="37"/>
      <c r="AM45" s="37"/>
      <c r="AN45" s="37"/>
      <c r="AO45" s="37"/>
      <c r="AP45" s="37"/>
    </row>
    <row r="46" spans="1:42" ht="20.149999999999999" customHeight="1" x14ac:dyDescent="0.3">
      <c r="A46" s="49"/>
      <c r="B46" s="165" t="s">
        <v>207</v>
      </c>
      <c r="C46" s="166"/>
      <c r="D46" s="166"/>
      <c r="E46" s="166"/>
      <c r="F46" s="166"/>
      <c r="G46" s="166"/>
      <c r="H46" s="167"/>
      <c r="I46" s="21"/>
      <c r="J46" s="21"/>
      <c r="K46" s="21"/>
      <c r="L46" s="21"/>
      <c r="M46" s="21"/>
      <c r="N46" s="21"/>
      <c r="O46" s="21"/>
      <c r="P46" s="21"/>
      <c r="Q46" s="21"/>
      <c r="R46" s="34"/>
      <c r="S46" s="35"/>
      <c r="T46" s="26"/>
      <c r="U46" s="36"/>
      <c r="V46" s="26"/>
      <c r="W46" s="26"/>
      <c r="X46" s="26"/>
      <c r="Y46" s="26"/>
      <c r="Z46" s="26"/>
      <c r="AA46" s="26"/>
      <c r="AB46" s="26"/>
      <c r="AC46" s="26"/>
      <c r="AD46" s="26"/>
      <c r="AE46" s="26"/>
      <c r="AF46" s="26"/>
      <c r="AG46" s="26"/>
      <c r="AH46" s="26"/>
      <c r="AI46" s="37"/>
      <c r="AJ46" s="37"/>
      <c r="AK46" s="37"/>
      <c r="AL46" s="37"/>
      <c r="AM46" s="37"/>
      <c r="AN46" s="37"/>
      <c r="AO46" s="37"/>
      <c r="AP46" s="37"/>
    </row>
    <row r="47" spans="1:42" ht="20.149999999999999" customHeight="1" x14ac:dyDescent="0.3">
      <c r="A47" s="49"/>
      <c r="B47" s="80" t="s">
        <v>176</v>
      </c>
      <c r="C47" s="76" t="s">
        <v>169</v>
      </c>
      <c r="D47" s="1">
        <v>3</v>
      </c>
      <c r="E47" s="105"/>
      <c r="F47" s="105"/>
      <c r="G47" s="78" t="s">
        <v>230</v>
      </c>
      <c r="H47" s="106"/>
      <c r="I47" s="21"/>
      <c r="J47" s="21"/>
      <c r="K47" s="21"/>
      <c r="L47" s="21"/>
      <c r="M47" s="21"/>
      <c r="N47" s="21"/>
      <c r="O47" s="21"/>
      <c r="P47" s="21"/>
      <c r="Q47" s="21"/>
      <c r="R47" s="34"/>
      <c r="S47" s="35"/>
      <c r="T47" s="26"/>
      <c r="U47" s="36"/>
      <c r="V47" s="26"/>
      <c r="W47" s="26"/>
      <c r="X47" s="26"/>
      <c r="Y47" s="26"/>
      <c r="Z47" s="26"/>
      <c r="AA47" s="26"/>
      <c r="AB47" s="26"/>
      <c r="AC47" s="26"/>
      <c r="AD47" s="26"/>
      <c r="AE47" s="26"/>
      <c r="AF47" s="26"/>
      <c r="AG47" s="26"/>
      <c r="AH47" s="26"/>
      <c r="AI47" s="37"/>
      <c r="AJ47" s="37"/>
      <c r="AK47" s="37"/>
      <c r="AL47" s="37"/>
      <c r="AM47" s="37"/>
      <c r="AN47" s="37"/>
      <c r="AO47" s="37"/>
      <c r="AP47" s="37"/>
    </row>
    <row r="48" spans="1:42" ht="20.149999999999999" customHeight="1" x14ac:dyDescent="0.3">
      <c r="A48" s="49"/>
      <c r="B48" s="100"/>
      <c r="C48" s="101"/>
      <c r="D48" s="102"/>
      <c r="E48" s="103"/>
      <c r="F48" s="103"/>
      <c r="G48" s="78"/>
      <c r="H48" s="104"/>
      <c r="I48" s="21"/>
      <c r="J48" s="21"/>
      <c r="K48" s="21"/>
      <c r="L48" s="21"/>
      <c r="M48" s="21"/>
      <c r="N48" s="21"/>
      <c r="O48" s="21"/>
      <c r="P48" s="21"/>
      <c r="Q48" s="21"/>
      <c r="R48" s="34"/>
      <c r="S48" s="35"/>
      <c r="T48" s="26"/>
      <c r="U48" s="36"/>
      <c r="V48" s="26"/>
      <c r="W48" s="26"/>
      <c r="X48" s="26"/>
      <c r="Y48" s="26"/>
      <c r="Z48" s="26"/>
      <c r="AA48" s="26"/>
      <c r="AB48" s="26"/>
      <c r="AC48" s="26"/>
      <c r="AD48" s="26"/>
      <c r="AE48" s="26"/>
      <c r="AF48" s="26"/>
      <c r="AG48" s="26"/>
      <c r="AH48" s="26"/>
      <c r="AI48" s="37"/>
      <c r="AJ48" s="37"/>
      <c r="AK48" s="37"/>
      <c r="AL48" s="37"/>
      <c r="AM48" s="37"/>
      <c r="AN48" s="37"/>
      <c r="AO48" s="37"/>
      <c r="AP48" s="37"/>
    </row>
    <row r="49" spans="1:42" ht="20.149999999999999" customHeight="1" x14ac:dyDescent="0.3">
      <c r="A49" s="49"/>
      <c r="B49" s="165" t="s">
        <v>208</v>
      </c>
      <c r="C49" s="166"/>
      <c r="D49" s="166"/>
      <c r="E49" s="166"/>
      <c r="F49" s="166"/>
      <c r="G49" s="166"/>
      <c r="H49" s="167"/>
      <c r="I49" s="37"/>
      <c r="J49" s="21"/>
      <c r="K49" s="21"/>
      <c r="L49" s="21"/>
      <c r="M49" s="21"/>
      <c r="N49" s="37"/>
      <c r="O49" s="21"/>
      <c r="P49" s="21"/>
      <c r="Q49" s="21"/>
      <c r="R49" s="34"/>
      <c r="S49" s="35"/>
      <c r="T49" s="26"/>
      <c r="U49" s="36"/>
      <c r="V49" s="26"/>
      <c r="W49" s="26"/>
      <c r="X49" s="26"/>
      <c r="Y49" s="26"/>
      <c r="Z49" s="26"/>
      <c r="AA49" s="26"/>
      <c r="AB49" s="26"/>
      <c r="AC49" s="26"/>
      <c r="AD49" s="26"/>
      <c r="AE49" s="26"/>
      <c r="AF49" s="26"/>
      <c r="AG49" s="26"/>
      <c r="AH49" s="26"/>
      <c r="AI49" s="37"/>
      <c r="AJ49" s="37"/>
      <c r="AK49" s="37"/>
      <c r="AL49" s="37"/>
      <c r="AM49" s="37"/>
      <c r="AN49" s="37"/>
      <c r="AO49" s="37"/>
      <c r="AP49" s="37"/>
    </row>
    <row r="50" spans="1:42" ht="20.149999999999999" customHeight="1" x14ac:dyDescent="0.3">
      <c r="A50" s="49"/>
      <c r="B50" s="80" t="s">
        <v>69</v>
      </c>
      <c r="C50" s="76" t="s">
        <v>70</v>
      </c>
      <c r="D50" s="1">
        <v>12.5</v>
      </c>
      <c r="E50" s="78" t="s">
        <v>7</v>
      </c>
      <c r="F50" s="78"/>
      <c r="G50" s="86" t="str">
        <f>IF(VDD_max&gt;15, "Error:  VDD of UCC29002 must be &lt; 15Vdc absolute maximum", "")</f>
        <v/>
      </c>
      <c r="H50" s="107"/>
      <c r="I50" s="37"/>
      <c r="J50" s="21"/>
      <c r="K50" s="21"/>
      <c r="L50" s="21"/>
      <c r="M50" s="21"/>
      <c r="N50" s="21"/>
      <c r="O50" s="21"/>
      <c r="P50" s="21"/>
      <c r="Q50" s="21"/>
      <c r="R50" s="38"/>
      <c r="S50" s="35"/>
      <c r="T50" s="26"/>
      <c r="U50" s="36"/>
      <c r="V50" s="26"/>
      <c r="W50" s="26"/>
      <c r="X50" s="26"/>
      <c r="Y50" s="26"/>
      <c r="Z50" s="26"/>
      <c r="AA50" s="26"/>
      <c r="AB50" s="26"/>
      <c r="AC50" s="26"/>
      <c r="AD50" s="26"/>
      <c r="AE50" s="26"/>
      <c r="AF50" s="26"/>
      <c r="AG50" s="26"/>
      <c r="AH50" s="26"/>
      <c r="AI50" s="37"/>
      <c r="AJ50" s="37"/>
      <c r="AK50" s="37"/>
      <c r="AL50" s="37"/>
      <c r="AM50" s="37"/>
      <c r="AN50" s="37"/>
      <c r="AO50" s="37"/>
      <c r="AP50" s="37"/>
    </row>
    <row r="51" spans="1:42" ht="20.149999999999999" customHeight="1" x14ac:dyDescent="0.3">
      <c r="A51" s="49"/>
      <c r="B51" s="80" t="s">
        <v>71</v>
      </c>
      <c r="C51" s="76" t="s">
        <v>72</v>
      </c>
      <c r="D51" s="1">
        <v>11.5</v>
      </c>
      <c r="E51" s="78" t="s">
        <v>7</v>
      </c>
      <c r="F51" s="78"/>
      <c r="G51" s="86" t="str">
        <f>IF(VDD_min&lt;4.6, "Error:  VDD of UCC29002 must be biased by a voltage source &gt; 4.6Vdc", "")</f>
        <v/>
      </c>
      <c r="H51" s="79"/>
      <c r="I51" s="21"/>
      <c r="J51" s="21"/>
      <c r="K51" s="21"/>
      <c r="L51" s="21"/>
      <c r="M51" s="21"/>
      <c r="N51" s="21"/>
      <c r="O51" s="21"/>
      <c r="P51" s="21"/>
      <c r="Q51" s="21"/>
      <c r="R51" s="38"/>
      <c r="S51" s="35"/>
      <c r="T51" s="26"/>
      <c r="U51" s="36"/>
      <c r="V51" s="26"/>
      <c r="W51" s="26"/>
      <c r="X51" s="26"/>
      <c r="Y51" s="26"/>
      <c r="Z51" s="26"/>
      <c r="AA51" s="26"/>
      <c r="AB51" s="26"/>
      <c r="AC51" s="26"/>
      <c r="AD51" s="26"/>
      <c r="AE51" s="26"/>
      <c r="AF51" s="26"/>
      <c r="AG51" s="26"/>
      <c r="AH51" s="26"/>
      <c r="AI51" s="37"/>
      <c r="AJ51" s="37"/>
      <c r="AK51" s="37"/>
      <c r="AL51" s="37"/>
      <c r="AM51" s="37"/>
      <c r="AN51" s="37"/>
      <c r="AO51" s="37"/>
      <c r="AP51" s="37"/>
    </row>
    <row r="52" spans="1:42" ht="20.149999999999999" customHeight="1" x14ac:dyDescent="0.3">
      <c r="A52" s="49"/>
      <c r="B52" s="80"/>
      <c r="C52" s="76"/>
      <c r="D52" s="77"/>
      <c r="E52" s="78"/>
      <c r="F52" s="78"/>
      <c r="G52" s="86" t="str">
        <f>IF((VDD_min&gt;VDD_max),"Error:  Voltages not in descending order, or incorrect entry", IF(VDD_max&gt;1.2*VDD_min,"Alert:  &gt;20% min-to-max variation; check for incorrect entry", ""))</f>
        <v/>
      </c>
      <c r="H52" s="79"/>
      <c r="I52" s="21"/>
      <c r="J52" s="21"/>
      <c r="K52" s="21"/>
      <c r="L52" s="21"/>
      <c r="M52" s="21"/>
      <c r="N52" s="21"/>
      <c r="O52" s="21"/>
      <c r="P52" s="21"/>
      <c r="Q52" s="21"/>
      <c r="R52" s="34"/>
      <c r="S52" s="35"/>
      <c r="T52" s="26"/>
      <c r="U52" s="36"/>
      <c r="V52" s="26"/>
      <c r="W52" s="26"/>
      <c r="X52" s="26"/>
      <c r="Y52" s="26"/>
      <c r="Z52" s="26"/>
      <c r="AA52" s="26"/>
      <c r="AB52" s="26"/>
      <c r="AC52" s="26"/>
      <c r="AD52" s="26"/>
      <c r="AE52" s="26"/>
      <c r="AF52" s="26"/>
      <c r="AG52" s="26"/>
      <c r="AH52" s="26"/>
      <c r="AI52" s="37"/>
      <c r="AJ52" s="37"/>
      <c r="AK52" s="37"/>
      <c r="AL52" s="37"/>
      <c r="AM52" s="37"/>
      <c r="AN52" s="37"/>
      <c r="AO52" s="37"/>
      <c r="AP52" s="37"/>
    </row>
    <row r="53" spans="1:42" ht="20.149999999999999" customHeight="1" x14ac:dyDescent="0.3">
      <c r="A53" s="49"/>
      <c r="B53" s="165" t="s">
        <v>209</v>
      </c>
      <c r="C53" s="166"/>
      <c r="D53" s="166"/>
      <c r="E53" s="166"/>
      <c r="F53" s="166"/>
      <c r="G53" s="166"/>
      <c r="H53" s="167"/>
      <c r="I53" s="21"/>
      <c r="J53" s="21"/>
      <c r="K53" s="21"/>
      <c r="L53" s="21"/>
      <c r="M53" s="21"/>
      <c r="N53" s="21"/>
      <c r="O53" s="21"/>
      <c r="P53" s="21"/>
      <c r="Q53" s="21"/>
      <c r="R53" s="34"/>
      <c r="S53" s="35"/>
      <c r="T53" s="26"/>
      <c r="U53" s="36"/>
      <c r="V53" s="26"/>
      <c r="W53" s="26"/>
      <c r="X53" s="26"/>
      <c r="Y53" s="26"/>
      <c r="Z53" s="26"/>
      <c r="AA53" s="26"/>
      <c r="AB53" s="26"/>
      <c r="AC53" s="26"/>
      <c r="AD53" s="26"/>
      <c r="AE53" s="26"/>
      <c r="AF53" s="26"/>
      <c r="AG53" s="26"/>
      <c r="AH53" s="26"/>
      <c r="AI53" s="37"/>
      <c r="AJ53" s="37"/>
      <c r="AK53" s="37"/>
      <c r="AL53" s="37"/>
      <c r="AM53" s="37"/>
      <c r="AN53" s="37"/>
      <c r="AO53" s="37"/>
      <c r="AP53" s="37"/>
    </row>
    <row r="54" spans="1:42" ht="20.149999999999999" customHeight="1" x14ac:dyDescent="0.3">
      <c r="A54" s="49"/>
      <c r="B54" s="80" t="s">
        <v>73</v>
      </c>
      <c r="C54" s="76" t="s">
        <v>74</v>
      </c>
      <c r="D54" s="1">
        <v>0.5</v>
      </c>
      <c r="E54" s="78" t="s">
        <v>9</v>
      </c>
      <c r="F54" s="78"/>
      <c r="G54" s="78"/>
      <c r="H54" s="79" t="s">
        <v>46</v>
      </c>
      <c r="I54" s="21"/>
      <c r="J54" s="21"/>
      <c r="K54" s="21"/>
      <c r="L54" s="21"/>
      <c r="M54" s="21"/>
      <c r="N54" s="21"/>
      <c r="O54" s="21"/>
      <c r="P54" s="21"/>
      <c r="Q54" s="21"/>
      <c r="R54" s="34"/>
      <c r="S54" s="35"/>
      <c r="T54" s="26"/>
      <c r="U54" s="36"/>
      <c r="V54" s="26"/>
      <c r="W54" s="26"/>
      <c r="X54" s="26"/>
      <c r="Y54" s="26"/>
      <c r="Z54" s="26"/>
      <c r="AA54" s="26"/>
      <c r="AB54" s="26"/>
      <c r="AC54" s="26"/>
      <c r="AD54" s="26"/>
      <c r="AE54" s="26"/>
      <c r="AF54" s="26"/>
      <c r="AG54" s="26"/>
      <c r="AH54" s="26"/>
      <c r="AI54" s="37"/>
      <c r="AJ54" s="37"/>
      <c r="AK54" s="37"/>
      <c r="AL54" s="37"/>
      <c r="AM54" s="37"/>
      <c r="AN54" s="37"/>
      <c r="AO54" s="37"/>
      <c r="AP54" s="37"/>
    </row>
    <row r="55" spans="1:42" ht="20.149999999999999" customHeight="1" x14ac:dyDescent="0.3">
      <c r="A55" s="49"/>
      <c r="B55" s="75" t="s">
        <v>75</v>
      </c>
      <c r="C55" s="76" t="s">
        <v>134</v>
      </c>
      <c r="D55" s="89">
        <f>(PSHUNT__max/IO_MOD_max^2) / mR</f>
        <v>55.55555555555555</v>
      </c>
      <c r="E55" s="78" t="s">
        <v>10</v>
      </c>
      <c r="F55" s="78"/>
      <c r="G55"/>
      <c r="H55" s="79"/>
      <c r="I55" s="21"/>
      <c r="J55" s="21"/>
      <c r="K55" s="21"/>
      <c r="L55" s="21"/>
      <c r="M55" s="21"/>
      <c r="N55" s="21"/>
      <c r="O55" s="21"/>
      <c r="P55" s="21"/>
      <c r="Q55" s="21"/>
      <c r="R55" s="34"/>
      <c r="S55" s="35"/>
      <c r="T55" s="26"/>
      <c r="U55" s="36"/>
      <c r="V55" s="26"/>
      <c r="W55" s="26"/>
      <c r="X55" s="26"/>
      <c r="Y55" s="26"/>
      <c r="Z55" s="26"/>
      <c r="AA55" s="26"/>
      <c r="AB55" s="26"/>
      <c r="AC55" s="26"/>
      <c r="AD55" s="26"/>
      <c r="AE55" s="26"/>
      <c r="AF55" s="26"/>
      <c r="AG55" s="26"/>
      <c r="AH55" s="26"/>
      <c r="AI55" s="37"/>
      <c r="AJ55" s="37"/>
      <c r="AK55" s="37"/>
      <c r="AL55" s="37"/>
      <c r="AM55" s="37"/>
      <c r="AN55" s="37"/>
      <c r="AO55" s="37"/>
      <c r="AP55" s="37"/>
    </row>
    <row r="56" spans="1:42" ht="20.149999999999999" customHeight="1" x14ac:dyDescent="0.3">
      <c r="A56" s="49"/>
      <c r="B56" s="80" t="s">
        <v>76</v>
      </c>
      <c r="C56" s="76" t="s">
        <v>77</v>
      </c>
      <c r="D56" s="3">
        <v>33</v>
      </c>
      <c r="E56" s="78" t="s">
        <v>10</v>
      </c>
      <c r="F56" s="78" t="s">
        <v>22</v>
      </c>
      <c r="G56" s="86" t="str">
        <f>IF(IO_MOD_max^2*RSHUNT*mR&gt;PSHUNT__max, "Alert:  Value should be ≤ Rshunt(calc) to meet maximum Pshunt (max) target. ","")</f>
        <v/>
      </c>
      <c r="H56" s="82"/>
      <c r="I56" s="21"/>
      <c r="J56" s="21"/>
      <c r="K56" s="21"/>
      <c r="L56" s="21"/>
      <c r="M56" s="21"/>
      <c r="N56" s="21"/>
      <c r="O56" s="21"/>
      <c r="P56" s="37"/>
      <c r="Q56" s="21"/>
      <c r="R56" s="34"/>
      <c r="S56" s="35"/>
      <c r="T56" s="26"/>
      <c r="U56" s="36"/>
      <c r="V56" s="26"/>
      <c r="W56" s="26"/>
      <c r="X56" s="26"/>
      <c r="Y56" s="26"/>
      <c r="Z56" s="26"/>
      <c r="AA56" s="26"/>
      <c r="AB56" s="26"/>
      <c r="AC56" s="26"/>
      <c r="AD56" s="26"/>
      <c r="AE56" s="26"/>
      <c r="AF56" s="26"/>
      <c r="AG56" s="26"/>
      <c r="AH56" s="26"/>
      <c r="AI56" s="37"/>
      <c r="AJ56" s="37"/>
      <c r="AK56" s="37"/>
      <c r="AL56" s="37"/>
      <c r="AM56" s="37"/>
      <c r="AN56" s="37"/>
      <c r="AO56" s="37"/>
      <c r="AP56" s="37"/>
    </row>
    <row r="57" spans="1:42" ht="20.149999999999999" customHeight="1" x14ac:dyDescent="0.3">
      <c r="A57" s="49"/>
      <c r="B57" s="75" t="s">
        <v>78</v>
      </c>
      <c r="C57" s="76" t="s">
        <v>79</v>
      </c>
      <c r="D57" s="88">
        <f>IOUT_max*RSHUNT*mR</f>
        <v>9.9000000000000005E-2</v>
      </c>
      <c r="E57" s="78" t="s">
        <v>7</v>
      </c>
      <c r="F57" s="78"/>
      <c r="G57" s="78"/>
      <c r="H57" s="79" t="s">
        <v>196</v>
      </c>
      <c r="I57" s="21"/>
      <c r="J57" s="21"/>
      <c r="K57" s="21"/>
      <c r="L57" s="10"/>
      <c r="M57" s="21"/>
      <c r="N57" s="21"/>
      <c r="O57" s="21"/>
      <c r="P57" s="8"/>
      <c r="Q57" s="37"/>
      <c r="R57" s="34"/>
      <c r="S57" s="35"/>
      <c r="T57" s="26"/>
      <c r="U57" s="36"/>
      <c r="V57" s="26"/>
      <c r="W57" s="26"/>
      <c r="X57" s="26"/>
      <c r="Y57" s="26"/>
      <c r="Z57" s="26"/>
      <c r="AA57" s="26"/>
      <c r="AB57" s="26"/>
      <c r="AC57" s="26"/>
      <c r="AD57" s="26"/>
      <c r="AE57" s="26"/>
      <c r="AF57" s="26"/>
      <c r="AG57" s="26"/>
      <c r="AH57" s="26"/>
      <c r="AI57" s="37"/>
      <c r="AJ57" s="37"/>
      <c r="AK57" s="37"/>
      <c r="AL57" s="37"/>
      <c r="AM57" s="37"/>
      <c r="AN57" s="37"/>
      <c r="AO57" s="37"/>
      <c r="AP57" s="37"/>
    </row>
    <row r="58" spans="1:42" ht="20.149999999999999" customHeight="1" x14ac:dyDescent="0.3">
      <c r="A58" s="49"/>
      <c r="B58" s="75" t="s">
        <v>195</v>
      </c>
      <c r="C58" s="76"/>
      <c r="D58" s="64" t="str">
        <f>IF(VRSHUNT&gt;ΔVADJ_max/10, "NO","YES")</f>
        <v>YES</v>
      </c>
      <c r="E58" s="78"/>
      <c r="F58" s="78"/>
      <c r="G58" s="86" t="str">
        <f>IF(VRSHUNT&gt;ΔVADJ_max/10, "Error:  Reduce Rshunt value until 'YES' result is achieved.","")</f>
        <v/>
      </c>
      <c r="H58" s="84" t="s">
        <v>199</v>
      </c>
      <c r="I58" s="37"/>
      <c r="J58" s="21"/>
      <c r="K58" s="21"/>
      <c r="L58" s="10"/>
      <c r="M58" s="21"/>
      <c r="N58" s="21"/>
      <c r="O58" s="21"/>
      <c r="P58" s="8"/>
      <c r="Q58" s="21"/>
      <c r="R58" s="34"/>
      <c r="S58" s="35"/>
      <c r="T58" s="26"/>
      <c r="U58" s="36"/>
      <c r="V58" s="26"/>
      <c r="W58" s="26"/>
      <c r="X58" s="26"/>
      <c r="Y58" s="26"/>
      <c r="Z58" s="26"/>
      <c r="AA58" s="26"/>
      <c r="AB58" s="26"/>
      <c r="AC58" s="26"/>
      <c r="AD58" s="26"/>
      <c r="AE58" s="26"/>
      <c r="AF58" s="26"/>
      <c r="AG58" s="26"/>
      <c r="AH58" s="26"/>
      <c r="AI58" s="37"/>
      <c r="AJ58" s="37"/>
      <c r="AK58" s="37"/>
      <c r="AL58" s="37"/>
      <c r="AM58" s="37"/>
      <c r="AN58" s="37"/>
      <c r="AO58" s="37"/>
      <c r="AP58" s="37"/>
    </row>
    <row r="59" spans="1:42" ht="20.149999999999999" customHeight="1" x14ac:dyDescent="0.3">
      <c r="A59" s="49"/>
      <c r="B59" s="75" t="s">
        <v>80</v>
      </c>
      <c r="C59" s="76" t="s">
        <v>156</v>
      </c>
      <c r="D59" s="108">
        <f>IOUT_max^2 * RSHUNT*mR</f>
        <v>0.29699999999999999</v>
      </c>
      <c r="E59" s="78" t="s">
        <v>9</v>
      </c>
      <c r="F59" s="78"/>
      <c r="G59"/>
      <c r="H59" s="82"/>
      <c r="I59" s="37"/>
      <c r="J59" s="37"/>
      <c r="K59" s="21"/>
      <c r="L59" s="21"/>
      <c r="M59" s="21"/>
      <c r="N59" s="21"/>
      <c r="O59" s="21"/>
      <c r="P59" s="21"/>
      <c r="Q59" s="21"/>
      <c r="R59" s="34"/>
      <c r="S59" s="35"/>
      <c r="T59" s="26"/>
      <c r="U59" s="36"/>
      <c r="V59" s="26"/>
      <c r="W59" s="26"/>
      <c r="X59" s="26"/>
      <c r="Y59" s="26"/>
      <c r="Z59" s="26"/>
      <c r="AA59" s="26"/>
      <c r="AB59" s="26"/>
      <c r="AC59" s="26"/>
      <c r="AD59" s="26"/>
      <c r="AE59" s="26"/>
      <c r="AF59" s="26"/>
      <c r="AG59" s="26"/>
      <c r="AH59" s="26"/>
      <c r="AI59" s="37"/>
      <c r="AJ59" s="37"/>
      <c r="AK59" s="37"/>
      <c r="AL59" s="37"/>
      <c r="AM59" s="37"/>
      <c r="AN59" s="37"/>
      <c r="AO59" s="37"/>
      <c r="AP59" s="37"/>
    </row>
    <row r="60" spans="1:42" ht="20.149999999999999" customHeight="1" x14ac:dyDescent="0.3">
      <c r="A60" s="49"/>
      <c r="B60" s="75"/>
      <c r="C60" s="76"/>
      <c r="D60" s="77"/>
      <c r="E60" s="78"/>
      <c r="F60" s="78"/>
      <c r="G60" s="109"/>
      <c r="H60" s="84"/>
      <c r="I60" s="21"/>
      <c r="J60" s="21"/>
      <c r="K60" s="21"/>
      <c r="L60" s="21"/>
      <c r="M60" s="21"/>
      <c r="N60" s="21"/>
      <c r="O60" s="21"/>
      <c r="P60" s="21"/>
      <c r="Q60" s="21"/>
      <c r="R60" s="34"/>
      <c r="S60" s="35"/>
      <c r="T60" s="26"/>
      <c r="U60" s="36"/>
      <c r="V60" s="26"/>
      <c r="W60" s="26"/>
      <c r="X60" s="26"/>
      <c r="Y60" s="26"/>
      <c r="Z60" s="26"/>
      <c r="AA60" s="26"/>
      <c r="AB60" s="26"/>
      <c r="AC60" s="26"/>
      <c r="AD60" s="26"/>
      <c r="AE60" s="26"/>
      <c r="AF60" s="26"/>
      <c r="AG60" s="26"/>
      <c r="AH60" s="26"/>
      <c r="AI60" s="37"/>
      <c r="AJ60" s="37"/>
      <c r="AK60" s="37"/>
      <c r="AL60" s="37"/>
      <c r="AM60" s="37"/>
      <c r="AN60" s="37"/>
      <c r="AO60" s="37"/>
      <c r="AP60" s="37"/>
    </row>
    <row r="61" spans="1:42" ht="20.149999999999999" customHeight="1" x14ac:dyDescent="0.3">
      <c r="A61" s="49"/>
      <c r="B61" s="75" t="s">
        <v>81</v>
      </c>
      <c r="C61" s="76" t="s">
        <v>135</v>
      </c>
      <c r="D61" s="88">
        <f>VDD_min - 1.7</f>
        <v>9.8000000000000007</v>
      </c>
      <c r="E61" s="78" t="s">
        <v>7</v>
      </c>
      <c r="F61"/>
      <c r="G61" s="81"/>
      <c r="H61" s="110" t="s">
        <v>27</v>
      </c>
      <c r="I61" s="37"/>
      <c r="J61" s="21"/>
      <c r="K61" s="21"/>
      <c r="L61" s="21"/>
      <c r="M61" s="21"/>
      <c r="N61" s="21"/>
      <c r="O61" s="21"/>
      <c r="P61" s="21"/>
      <c r="Q61" s="21"/>
      <c r="R61" s="34"/>
      <c r="S61" s="35"/>
      <c r="T61" s="26"/>
      <c r="U61" s="36"/>
      <c r="V61" s="26"/>
      <c r="W61" s="26"/>
      <c r="X61" s="26"/>
      <c r="Y61" s="26"/>
      <c r="Z61" s="26"/>
      <c r="AA61" s="26"/>
      <c r="AB61" s="26"/>
      <c r="AC61" s="26"/>
      <c r="AD61" s="26"/>
      <c r="AE61" s="26"/>
      <c r="AF61" s="26"/>
      <c r="AG61" s="26"/>
      <c r="AH61" s="26"/>
      <c r="AI61" s="37"/>
      <c r="AJ61" s="37"/>
      <c r="AK61" s="37"/>
      <c r="AL61" s="37"/>
      <c r="AM61" s="37"/>
      <c r="AN61" s="37"/>
      <c r="AO61" s="37"/>
      <c r="AP61" s="37"/>
    </row>
    <row r="62" spans="1:42" ht="20.149999999999999" customHeight="1" x14ac:dyDescent="0.3">
      <c r="A62" s="49"/>
      <c r="B62" s="75" t="s">
        <v>82</v>
      </c>
      <c r="C62" s="76" t="s">
        <v>136</v>
      </c>
      <c r="D62" s="89">
        <f>VCSO_limit/(VRSHUNT)</f>
        <v>98.98989898989899</v>
      </c>
      <c r="E62" s="78"/>
      <c r="F62"/>
      <c r="G62" s="81"/>
      <c r="H62" s="110" t="s">
        <v>26</v>
      </c>
      <c r="I62" s="21"/>
      <c r="J62" s="21"/>
      <c r="K62" s="21"/>
      <c r="L62" s="21"/>
      <c r="M62" s="21"/>
      <c r="N62" s="21"/>
      <c r="O62" s="21"/>
      <c r="P62" s="21"/>
      <c r="Q62" s="21"/>
      <c r="R62" s="34"/>
      <c r="S62" s="35"/>
      <c r="T62" s="26"/>
      <c r="U62" s="36"/>
      <c r="V62" s="26"/>
      <c r="W62" s="26"/>
      <c r="X62" s="26"/>
      <c r="Y62" s="26"/>
      <c r="Z62" s="26"/>
      <c r="AA62" s="26"/>
      <c r="AB62" s="26"/>
      <c r="AC62" s="26"/>
      <c r="AD62" s="26"/>
      <c r="AE62" s="26"/>
      <c r="AF62" s="26"/>
      <c r="AG62" s="26"/>
      <c r="AH62" s="26"/>
      <c r="AI62" s="37"/>
      <c r="AJ62" s="37"/>
      <c r="AK62" s="37"/>
      <c r="AL62" s="37"/>
      <c r="AM62" s="37"/>
      <c r="AN62" s="37"/>
      <c r="AO62" s="37"/>
      <c r="AP62" s="37"/>
    </row>
    <row r="63" spans="1:42" ht="20.149999999999999" customHeight="1" x14ac:dyDescent="0.3">
      <c r="A63" s="49"/>
      <c r="B63" s="80" t="s">
        <v>83</v>
      </c>
      <c r="C63" s="76" t="s">
        <v>84</v>
      </c>
      <c r="D63" s="1">
        <v>98</v>
      </c>
      <c r="E63" s="78"/>
      <c r="F63" s="78"/>
      <c r="G63" s="86" t="str">
        <f>IF(ACSA__target&lt;3,"Error:  CSA gain must 3 or higher",IF(ACSA__target&gt;ACSA_limit,"Error:  CSA gain must be &lt; Acsa(limit)", ""))</f>
        <v/>
      </c>
      <c r="H63" s="84"/>
      <c r="I63" s="21"/>
      <c r="J63" s="8"/>
      <c r="K63" s="21"/>
      <c r="L63" s="21"/>
      <c r="M63" s="37"/>
      <c r="N63" s="21"/>
      <c r="O63" s="21"/>
      <c r="P63" s="21"/>
      <c r="Q63" s="21"/>
      <c r="R63" s="34"/>
      <c r="S63" s="35"/>
      <c r="T63" s="26"/>
      <c r="U63" s="36"/>
      <c r="V63" s="26"/>
      <c r="W63" s="26"/>
      <c r="X63" s="26"/>
      <c r="Y63" s="26"/>
      <c r="Z63" s="26"/>
      <c r="AA63" s="26"/>
      <c r="AB63" s="26"/>
      <c r="AC63" s="26"/>
      <c r="AD63" s="26"/>
      <c r="AE63" s="26"/>
      <c r="AF63" s="26"/>
      <c r="AG63" s="26"/>
      <c r="AH63" s="26"/>
      <c r="AI63" s="37"/>
      <c r="AJ63" s="37"/>
      <c r="AK63" s="37"/>
      <c r="AL63" s="37"/>
      <c r="AM63" s="37"/>
      <c r="AN63" s="37"/>
      <c r="AO63" s="37"/>
      <c r="AP63" s="37"/>
    </row>
    <row r="64" spans="1:42" ht="20.149999999999999" customHeight="1" x14ac:dyDescent="0.3">
      <c r="A64" s="49"/>
      <c r="B64" s="75" t="s">
        <v>85</v>
      </c>
      <c r="C64" s="76" t="s">
        <v>137</v>
      </c>
      <c r="D64" s="88">
        <f>ACSA__target * (VRSHUNT)</f>
        <v>9.702</v>
      </c>
      <c r="E64" s="78" t="s">
        <v>7</v>
      </c>
      <c r="F64" s="78"/>
      <c r="G64" s="81"/>
      <c r="H64" s="84"/>
      <c r="I64" s="37"/>
      <c r="J64" s="21"/>
      <c r="K64" s="21"/>
      <c r="L64" s="21"/>
      <c r="M64" s="21"/>
      <c r="N64" s="21"/>
      <c r="O64" s="21"/>
      <c r="P64" s="21"/>
      <c r="Q64" s="21"/>
      <c r="R64" s="34"/>
      <c r="S64" s="35"/>
      <c r="T64" s="26"/>
      <c r="U64" s="36"/>
      <c r="V64" s="26"/>
      <c r="W64" s="26"/>
      <c r="X64" s="26"/>
      <c r="Y64" s="26"/>
      <c r="Z64" s="26"/>
      <c r="AA64" s="26"/>
      <c r="AB64" s="26"/>
      <c r="AC64" s="26"/>
      <c r="AD64" s="26"/>
      <c r="AE64" s="26"/>
      <c r="AF64" s="26"/>
      <c r="AG64" s="26"/>
      <c r="AH64" s="26"/>
      <c r="AI64" s="37"/>
      <c r="AJ64" s="37"/>
      <c r="AK64" s="37"/>
      <c r="AL64" s="37"/>
      <c r="AM64" s="37"/>
      <c r="AN64" s="37"/>
      <c r="AO64" s="37"/>
      <c r="AP64" s="37"/>
    </row>
    <row r="65" spans="1:42" ht="20.149999999999999" customHeight="1" x14ac:dyDescent="0.3">
      <c r="A65" s="49"/>
      <c r="B65" s="80" t="s">
        <v>184</v>
      </c>
      <c r="C65" s="76" t="s">
        <v>86</v>
      </c>
      <c r="D65" s="1">
        <v>20</v>
      </c>
      <c r="E65" s="78" t="s">
        <v>11</v>
      </c>
      <c r="F65" s="81" t="s">
        <v>22</v>
      </c>
      <c r="G65" s="86" t="str">
        <f>IF(VCSO_max/RCSA2&gt;1, "Error:  Icso may exceed 1mA.  Choose higher value.", "")</f>
        <v/>
      </c>
      <c r="H65" s="84" t="s">
        <v>185</v>
      </c>
      <c r="I65" s="37"/>
      <c r="J65" s="21"/>
      <c r="K65" s="21"/>
      <c r="L65" s="21"/>
      <c r="M65" s="21"/>
      <c r="N65" s="21"/>
      <c r="O65" s="21"/>
      <c r="P65" s="21"/>
      <c r="Q65" s="21"/>
      <c r="R65" s="34"/>
      <c r="S65" s="35"/>
      <c r="T65" s="26"/>
      <c r="U65" s="36"/>
      <c r="V65" s="26"/>
      <c r="W65" s="26"/>
      <c r="X65" s="26"/>
      <c r="Y65" s="26"/>
      <c r="Z65" s="26"/>
      <c r="AA65" s="26"/>
      <c r="AB65" s="26"/>
      <c r="AC65" s="26"/>
      <c r="AD65" s="26"/>
      <c r="AE65" s="26"/>
      <c r="AF65" s="26"/>
      <c r="AG65" s="26"/>
      <c r="AH65" s="26"/>
      <c r="AI65" s="37"/>
      <c r="AJ65" s="37"/>
      <c r="AK65" s="37"/>
      <c r="AL65" s="37"/>
      <c r="AM65" s="37"/>
      <c r="AN65" s="37"/>
      <c r="AO65" s="37"/>
      <c r="AP65" s="37"/>
    </row>
    <row r="66" spans="1:42" ht="20.149999999999999" customHeight="1" x14ac:dyDescent="0.3">
      <c r="A66" s="49"/>
      <c r="B66" s="75" t="s">
        <v>24</v>
      </c>
      <c r="C66" s="76" t="s">
        <v>138</v>
      </c>
      <c r="D66" s="108">
        <f>RCSA2/ACSA__target</f>
        <v>0.20408163265306123</v>
      </c>
      <c r="E66" s="78" t="s">
        <v>11</v>
      </c>
      <c r="F66" s="78"/>
      <c r="G66" s="81"/>
      <c r="H66" s="84"/>
      <c r="I66" s="21"/>
      <c r="J66" s="21"/>
      <c r="K66" s="21"/>
      <c r="L66" s="21"/>
      <c r="M66" s="21"/>
      <c r="N66" s="21"/>
      <c r="O66" s="21"/>
      <c r="P66" s="21"/>
      <c r="Q66" s="21"/>
      <c r="R66" s="34"/>
      <c r="S66" s="35"/>
      <c r="T66" s="26"/>
      <c r="U66" s="36"/>
      <c r="V66" s="26"/>
      <c r="W66" s="26"/>
      <c r="X66" s="26"/>
      <c r="Y66" s="26"/>
      <c r="Z66" s="26"/>
      <c r="AA66" s="26"/>
      <c r="AB66" s="26"/>
      <c r="AC66" s="26"/>
      <c r="AD66" s="26"/>
      <c r="AE66" s="26"/>
      <c r="AF66" s="26"/>
      <c r="AG66" s="26"/>
      <c r="AH66" s="26"/>
      <c r="AI66" s="37"/>
      <c r="AJ66" s="37"/>
      <c r="AK66" s="37"/>
      <c r="AL66" s="37"/>
      <c r="AM66" s="37"/>
      <c r="AN66" s="37"/>
      <c r="AO66" s="37"/>
      <c r="AP66" s="37"/>
    </row>
    <row r="67" spans="1:42" ht="20.149999999999999" customHeight="1" x14ac:dyDescent="0.3">
      <c r="A67" s="49"/>
      <c r="B67" s="80" t="s">
        <v>87</v>
      </c>
      <c r="C67" s="76" t="s">
        <v>88</v>
      </c>
      <c r="D67" s="1">
        <v>0.20499999999999999</v>
      </c>
      <c r="E67" s="78" t="s">
        <v>11</v>
      </c>
      <c r="F67" s="81" t="s">
        <v>22</v>
      </c>
      <c r="G67"/>
      <c r="H67" s="84"/>
      <c r="I67" s="21"/>
      <c r="J67" s="21"/>
      <c r="K67" s="21"/>
      <c r="L67" s="21"/>
      <c r="M67" s="21"/>
      <c r="N67" s="21"/>
      <c r="O67" s="21"/>
      <c r="P67" s="21"/>
      <c r="Q67" s="21"/>
      <c r="R67" s="34"/>
      <c r="S67" s="35"/>
      <c r="T67" s="26"/>
      <c r="U67" s="36"/>
      <c r="V67" s="26"/>
      <c r="W67" s="26"/>
      <c r="X67" s="26"/>
      <c r="Y67" s="26"/>
      <c r="Z67" s="26"/>
      <c r="AA67" s="26"/>
      <c r="AB67" s="26"/>
      <c r="AC67" s="26"/>
      <c r="AD67" s="26"/>
      <c r="AE67" s="26"/>
      <c r="AF67" s="26"/>
      <c r="AG67" s="26"/>
      <c r="AH67" s="26"/>
      <c r="AI67" s="37"/>
      <c r="AJ67" s="37"/>
      <c r="AK67" s="37"/>
      <c r="AL67" s="37"/>
      <c r="AM67" s="37"/>
      <c r="AN67" s="37"/>
      <c r="AO67" s="37"/>
      <c r="AP67" s="37"/>
    </row>
    <row r="68" spans="1:42" ht="20.149999999999999" customHeight="1" x14ac:dyDescent="0.3">
      <c r="A68" s="49"/>
      <c r="B68" s="75" t="s">
        <v>23</v>
      </c>
      <c r="C68" s="76" t="s">
        <v>139</v>
      </c>
      <c r="D68" s="89">
        <f>RCSA2/RCSA1</f>
        <v>97.560975609756099</v>
      </c>
      <c r="E68" s="78"/>
      <c r="F68" s="78"/>
      <c r="G68" s="86" t="str">
        <f>IF(OR((ACSA&lt;0.95*ACSA__target),(ACSA&gt;1.05*ACSA__target)), "Alert:  Actual CSA gain is off-target by more than ±5%.  Adjust as needed.", "")</f>
        <v/>
      </c>
      <c r="H68" s="110" t="s">
        <v>28</v>
      </c>
      <c r="I68" s="21"/>
      <c r="J68" s="21"/>
      <c r="K68" s="21"/>
      <c r="L68" s="21"/>
      <c r="M68" s="21"/>
      <c r="N68" s="21"/>
      <c r="O68" s="21"/>
      <c r="P68" s="37"/>
      <c r="Q68" s="37"/>
      <c r="R68" s="34"/>
      <c r="S68" s="35"/>
      <c r="T68" s="26"/>
      <c r="U68" s="36"/>
      <c r="V68" s="26"/>
      <c r="W68" s="26"/>
      <c r="X68" s="26"/>
      <c r="Y68" s="26"/>
      <c r="Z68" s="26"/>
      <c r="AA68" s="26"/>
      <c r="AB68" s="26"/>
      <c r="AC68" s="26"/>
      <c r="AD68" s="26"/>
      <c r="AE68" s="26"/>
      <c r="AF68" s="26"/>
      <c r="AG68" s="26"/>
      <c r="AH68" s="26"/>
      <c r="AI68" s="37"/>
      <c r="AJ68" s="37"/>
      <c r="AK68" s="37"/>
      <c r="AL68" s="37"/>
      <c r="AM68" s="37"/>
      <c r="AN68" s="37"/>
      <c r="AO68" s="37"/>
      <c r="AP68" s="37"/>
    </row>
    <row r="69" spans="1:42" ht="20.149999999999999" customHeight="1" x14ac:dyDescent="0.3">
      <c r="A69" s="49"/>
      <c r="B69" s="75"/>
      <c r="C69" s="76"/>
      <c r="D69" s="111"/>
      <c r="E69" s="78"/>
      <c r="F69" s="78"/>
      <c r="G69" s="81"/>
      <c r="H69" s="84"/>
      <c r="I69" s="21"/>
      <c r="J69" s="21"/>
      <c r="K69" s="21"/>
      <c r="L69" s="21"/>
      <c r="M69" s="21"/>
      <c r="N69" s="21"/>
      <c r="O69" s="21"/>
      <c r="P69" s="21"/>
      <c r="Q69" s="21"/>
      <c r="R69" s="34"/>
      <c r="S69" s="35"/>
      <c r="T69" s="26"/>
      <c r="U69" s="36"/>
      <c r="V69" s="26"/>
      <c r="W69" s="26"/>
      <c r="X69" s="26"/>
      <c r="Y69" s="26"/>
      <c r="Z69" s="26"/>
      <c r="AA69" s="26"/>
      <c r="AB69" s="26"/>
      <c r="AC69" s="26"/>
      <c r="AD69" s="26"/>
      <c r="AE69" s="26"/>
      <c r="AF69" s="26"/>
      <c r="AG69" s="26"/>
      <c r="AH69" s="26"/>
      <c r="AI69" s="37"/>
      <c r="AJ69" s="37"/>
      <c r="AK69" s="37"/>
      <c r="AL69" s="37"/>
      <c r="AM69" s="37"/>
      <c r="AN69" s="37"/>
      <c r="AO69" s="37"/>
      <c r="AP69" s="37"/>
    </row>
    <row r="70" spans="1:42" ht="20.149999999999999" customHeight="1" x14ac:dyDescent="0.3">
      <c r="A70" s="49"/>
      <c r="B70" s="75" t="s">
        <v>89</v>
      </c>
      <c r="C70" s="76" t="s">
        <v>140</v>
      </c>
      <c r="D70" s="89">
        <f>(1*mA) / (VCSO_limit/(100*kR))</f>
        <v>10.204081632653061</v>
      </c>
      <c r="E70" s="112" t="s">
        <v>90</v>
      </c>
      <c r="F70" s="113">
        <f>FLOOR(D70,1)</f>
        <v>10</v>
      </c>
      <c r="G70"/>
      <c r="H70" s="84"/>
      <c r="I70" s="37"/>
      <c r="J70" s="21"/>
      <c r="K70" s="21"/>
      <c r="L70" s="21"/>
      <c r="M70" s="21"/>
      <c r="N70" s="37"/>
      <c r="O70" s="21"/>
      <c r="P70" s="21"/>
      <c r="Q70" s="21"/>
      <c r="R70" s="34"/>
      <c r="S70" s="35"/>
      <c r="T70" s="26"/>
      <c r="U70" s="36"/>
      <c r="V70" s="26"/>
      <c r="W70" s="26"/>
      <c r="X70" s="26"/>
      <c r="Y70" s="26"/>
      <c r="Z70" s="26"/>
      <c r="AA70" s="26"/>
      <c r="AB70" s="26"/>
      <c r="AC70" s="26"/>
      <c r="AD70" s="26"/>
      <c r="AE70" s="26"/>
      <c r="AF70" s="26"/>
      <c r="AG70" s="26"/>
      <c r="AH70" s="26"/>
      <c r="AI70" s="37"/>
      <c r="AJ70" s="37"/>
      <c r="AK70" s="37"/>
      <c r="AL70" s="37"/>
      <c r="AM70" s="37"/>
      <c r="AN70" s="37"/>
      <c r="AO70" s="37"/>
      <c r="AP70" s="37"/>
    </row>
    <row r="71" spans="1:42" ht="20.149999999999999" customHeight="1" x14ac:dyDescent="0.3">
      <c r="A71" s="49"/>
      <c r="B71" s="75" t="s">
        <v>29</v>
      </c>
      <c r="C71" s="76" t="s">
        <v>141</v>
      </c>
      <c r="D71" s="89">
        <f>(1*mA) / (VCSO_max/(100*kR))</f>
        <v>10.307153164296022</v>
      </c>
      <c r="E71" s="112" t="s">
        <v>90</v>
      </c>
      <c r="F71" s="113">
        <f>FLOOR(D71,1)</f>
        <v>10</v>
      </c>
      <c r="G71"/>
      <c r="H71" s="110" t="s">
        <v>25</v>
      </c>
      <c r="I71" s="37"/>
      <c r="J71" s="21"/>
      <c r="K71" s="21"/>
      <c r="L71" s="21"/>
      <c r="M71" s="21"/>
      <c r="N71" s="37"/>
      <c r="O71" s="21"/>
      <c r="P71" s="21"/>
      <c r="Q71" s="21"/>
      <c r="R71" s="34"/>
      <c r="S71" s="35"/>
      <c r="T71" s="26"/>
      <c r="U71" s="36"/>
      <c r="V71" s="26"/>
      <c r="W71" s="26"/>
      <c r="X71" s="26"/>
      <c r="Y71" s="26"/>
      <c r="Z71" s="26"/>
      <c r="AA71" s="26"/>
      <c r="AB71" s="26"/>
      <c r="AC71" s="26"/>
      <c r="AD71" s="26"/>
      <c r="AE71" s="26"/>
      <c r="AF71" s="26"/>
      <c r="AG71" s="26"/>
      <c r="AH71" s="26"/>
      <c r="AI71" s="37"/>
      <c r="AJ71" s="37"/>
      <c r="AK71" s="37"/>
      <c r="AL71" s="37"/>
      <c r="AM71" s="37"/>
      <c r="AN71" s="37"/>
      <c r="AO71" s="37"/>
      <c r="AP71" s="37"/>
    </row>
    <row r="72" spans="1:42" ht="20.149999999999999" customHeight="1" x14ac:dyDescent="0.3">
      <c r="A72" s="49"/>
      <c r="B72" s="80" t="s">
        <v>91</v>
      </c>
      <c r="C72" s="76" t="s">
        <v>92</v>
      </c>
      <c r="D72" s="1">
        <v>2</v>
      </c>
      <c r="E72" s="77"/>
      <c r="F72" s="77"/>
      <c r="G72" s="114" t="str">
        <f>IF(Nm &gt; Nm__max, "Error:  LS Bus Driver minimum current may not support this many modules.  Reduce Acsa(target) gain for higher Nm but lower sharing accuracy.", "")</f>
        <v/>
      </c>
      <c r="H72" s="82"/>
      <c r="I72" s="37"/>
      <c r="J72" s="21"/>
      <c r="K72" s="21"/>
      <c r="L72" s="21"/>
      <c r="M72" s="21"/>
      <c r="N72" s="21"/>
      <c r="O72" s="21"/>
      <c r="P72" s="21"/>
      <c r="Q72" s="21"/>
      <c r="R72" s="34"/>
      <c r="S72" s="35"/>
      <c r="T72" s="26"/>
      <c r="U72" s="36"/>
      <c r="V72" s="26"/>
      <c r="W72" s="26"/>
      <c r="X72" s="26"/>
      <c r="Y72" s="26"/>
      <c r="Z72" s="26"/>
      <c r="AA72" s="26"/>
      <c r="AB72" s="26"/>
      <c r="AC72" s="26"/>
      <c r="AD72" s="26"/>
      <c r="AE72" s="26"/>
      <c r="AF72" s="26"/>
      <c r="AG72" s="26"/>
      <c r="AH72" s="26"/>
      <c r="AI72" s="37"/>
      <c r="AJ72" s="37"/>
      <c r="AK72" s="37"/>
      <c r="AL72" s="37"/>
      <c r="AM72" s="37"/>
      <c r="AN72" s="37"/>
      <c r="AO72" s="37"/>
      <c r="AP72" s="37"/>
    </row>
    <row r="73" spans="1:42" ht="20.149999999999999" customHeight="1" x14ac:dyDescent="0.3">
      <c r="A73" s="49"/>
      <c r="B73" s="75"/>
      <c r="C73" s="76"/>
      <c r="D73" s="111"/>
      <c r="E73" s="78"/>
      <c r="F73" s="78"/>
      <c r="G73" s="94"/>
      <c r="H73" s="84"/>
      <c r="I73" s="37"/>
      <c r="J73" s="21"/>
      <c r="K73" s="21"/>
      <c r="L73" s="21"/>
      <c r="M73" s="21"/>
      <c r="N73" s="21"/>
      <c r="O73" s="21"/>
      <c r="P73" s="21"/>
      <c r="Q73" s="21"/>
      <c r="R73" s="34"/>
      <c r="S73" s="35"/>
      <c r="T73" s="26"/>
      <c r="U73" s="36"/>
      <c r="V73" s="26"/>
      <c r="W73" s="26"/>
      <c r="X73" s="26"/>
      <c r="Y73" s="26"/>
      <c r="Z73" s="26"/>
      <c r="AA73" s="26"/>
      <c r="AB73" s="26"/>
      <c r="AC73" s="26"/>
      <c r="AD73" s="26"/>
      <c r="AE73" s="26"/>
      <c r="AF73" s="26"/>
      <c r="AG73" s="26"/>
      <c r="AH73" s="26"/>
      <c r="AI73" s="37"/>
      <c r="AJ73" s="37"/>
      <c r="AK73" s="37"/>
      <c r="AL73" s="37"/>
      <c r="AM73" s="37"/>
      <c r="AN73" s="37"/>
      <c r="AO73" s="37"/>
      <c r="AP73" s="37"/>
    </row>
    <row r="74" spans="1:42" ht="20.149999999999999" customHeight="1" x14ac:dyDescent="0.3">
      <c r="A74" s="49"/>
      <c r="B74" s="75" t="s">
        <v>38</v>
      </c>
      <c r="C74" s="76" t="s">
        <v>142</v>
      </c>
      <c r="D74" s="88">
        <f>fSW/2</f>
        <v>50</v>
      </c>
      <c r="E74" s="78" t="s">
        <v>4</v>
      </c>
      <c r="F74" s="78"/>
      <c r="G74" s="81"/>
      <c r="H74" s="84" t="s">
        <v>128</v>
      </c>
      <c r="I74" s="21"/>
      <c r="J74" s="21"/>
      <c r="K74" s="21"/>
      <c r="L74" s="21"/>
      <c r="M74" s="37"/>
      <c r="N74" s="21"/>
      <c r="O74" s="21"/>
      <c r="P74" s="21"/>
      <c r="Q74" s="21"/>
      <c r="R74" s="34"/>
      <c r="S74" s="35"/>
      <c r="T74" s="26"/>
      <c r="U74" s="36"/>
      <c r="V74" s="26"/>
      <c r="W74" s="26"/>
      <c r="X74" s="26"/>
      <c r="Y74" s="26"/>
      <c r="Z74" s="26"/>
      <c r="AA74" s="26"/>
      <c r="AB74" s="26"/>
      <c r="AC74" s="26"/>
      <c r="AD74" s="26"/>
      <c r="AE74" s="26"/>
      <c r="AF74" s="26"/>
      <c r="AG74" s="26"/>
      <c r="AH74" s="26"/>
      <c r="AI74" s="37"/>
      <c r="AJ74" s="37"/>
      <c r="AK74" s="37"/>
      <c r="AL74" s="37"/>
      <c r="AM74" s="37"/>
      <c r="AN74" s="37"/>
      <c r="AO74" s="37"/>
      <c r="AP74" s="37"/>
    </row>
    <row r="75" spans="1:42" ht="20.149999999999999" customHeight="1" x14ac:dyDescent="0.3">
      <c r="A75" s="49"/>
      <c r="B75" s="75" t="s">
        <v>39</v>
      </c>
      <c r="C75" s="76" t="s">
        <v>143</v>
      </c>
      <c r="D75" s="88">
        <f>fCO_MOD*10</f>
        <v>24</v>
      </c>
      <c r="E75" s="78" t="s">
        <v>4</v>
      </c>
      <c r="F75" s="78"/>
      <c r="G75" s="81"/>
      <c r="H75" s="84" t="s">
        <v>129</v>
      </c>
      <c r="I75" s="21"/>
      <c r="J75" s="21"/>
      <c r="K75" s="21"/>
      <c r="L75" s="21"/>
      <c r="M75" s="21"/>
      <c r="N75" s="21"/>
      <c r="O75" s="21"/>
      <c r="P75" s="21"/>
      <c r="Q75" s="21"/>
      <c r="R75" s="34"/>
      <c r="S75" s="35"/>
      <c r="T75" s="26"/>
      <c r="U75" s="36"/>
      <c r="V75" s="26"/>
      <c r="W75" s="26"/>
      <c r="X75" s="26"/>
      <c r="Y75" s="26"/>
      <c r="Z75" s="26"/>
      <c r="AA75" s="26"/>
      <c r="AB75" s="26"/>
      <c r="AC75" s="26"/>
      <c r="AD75" s="26"/>
      <c r="AE75" s="26"/>
      <c r="AF75" s="26"/>
      <c r="AG75" s="26"/>
      <c r="AH75" s="26"/>
      <c r="AI75" s="37"/>
      <c r="AJ75" s="37"/>
      <c r="AK75" s="37"/>
      <c r="AL75" s="37"/>
      <c r="AM75" s="37"/>
      <c r="AN75" s="37"/>
      <c r="AO75" s="37"/>
      <c r="AP75" s="37"/>
    </row>
    <row r="76" spans="1:42" ht="20.149999999999999" customHeight="1" x14ac:dyDescent="0.3">
      <c r="A76" s="49"/>
      <c r="B76" s="80" t="s">
        <v>93</v>
      </c>
      <c r="C76" s="76" t="s">
        <v>94</v>
      </c>
      <c r="D76" s="1">
        <v>35</v>
      </c>
      <c r="E76" s="78" t="s">
        <v>4</v>
      </c>
      <c r="F76" s="78"/>
      <c r="G76" s="86" t="str">
        <f>IF(OR((fP_CSA___target&gt;fP_CSA___max),(fP_CSA___target&lt;fP_CSA___min)), "Alert:  Target CSA pole is outside of recommended frequency range)", "")</f>
        <v/>
      </c>
      <c r="H76" s="84"/>
      <c r="I76" s="37"/>
      <c r="J76" s="21"/>
      <c r="K76" s="21"/>
      <c r="L76" s="21"/>
      <c r="M76" s="21"/>
      <c r="N76" s="21"/>
      <c r="O76" s="21"/>
      <c r="P76" s="21"/>
      <c r="Q76" s="21"/>
      <c r="R76" s="34"/>
      <c r="S76" s="35"/>
      <c r="T76" s="26"/>
      <c r="U76" s="36"/>
      <c r="V76" s="26"/>
      <c r="W76" s="26"/>
      <c r="X76" s="26"/>
      <c r="Y76" s="26"/>
      <c r="Z76" s="26"/>
      <c r="AA76" s="26"/>
      <c r="AB76" s="26"/>
      <c r="AC76" s="26"/>
      <c r="AD76" s="26"/>
      <c r="AE76" s="26"/>
      <c r="AF76" s="26"/>
      <c r="AG76" s="26"/>
      <c r="AH76" s="26"/>
      <c r="AI76" s="37"/>
      <c r="AJ76" s="37"/>
      <c r="AK76" s="37"/>
      <c r="AL76" s="37"/>
      <c r="AM76" s="37"/>
      <c r="AN76" s="37"/>
      <c r="AO76" s="37"/>
      <c r="AP76" s="37"/>
    </row>
    <row r="77" spans="1:42" ht="20.149999999999999" customHeight="1" x14ac:dyDescent="0.3">
      <c r="A77" s="49"/>
      <c r="B77" s="75" t="s">
        <v>95</v>
      </c>
      <c r="C77" s="76" t="s">
        <v>144</v>
      </c>
      <c r="D77" s="115">
        <f>1/(2*3.1416* (RCSA2*kR)* (fP_CSA___target*kHz)) /pF</f>
        <v>227.36367274182402</v>
      </c>
      <c r="E77" s="78" t="s">
        <v>12</v>
      </c>
      <c r="F77" s="78"/>
      <c r="G77" s="81"/>
      <c r="H77" s="84"/>
      <c r="I77" s="21"/>
      <c r="J77" s="21"/>
      <c r="K77" s="21"/>
      <c r="L77" s="21"/>
      <c r="M77" s="21"/>
      <c r="N77" s="21"/>
      <c r="O77" s="21"/>
      <c r="P77" s="21"/>
      <c r="Q77" s="21"/>
      <c r="R77" s="34"/>
      <c r="S77" s="35"/>
      <c r="T77" s="26"/>
      <c r="U77" s="36"/>
      <c r="V77" s="26"/>
      <c r="W77" s="26"/>
      <c r="X77" s="26"/>
      <c r="Y77" s="26"/>
      <c r="Z77" s="26"/>
      <c r="AA77" s="26"/>
      <c r="AB77" s="26"/>
      <c r="AC77" s="26"/>
      <c r="AD77" s="26"/>
      <c r="AE77" s="26"/>
      <c r="AF77" s="26"/>
      <c r="AG77" s="26"/>
      <c r="AH77" s="26"/>
      <c r="AI77" s="37"/>
      <c r="AJ77" s="37"/>
      <c r="AK77" s="37"/>
      <c r="AL77" s="37"/>
      <c r="AM77" s="37"/>
      <c r="AN77" s="37"/>
      <c r="AO77" s="37"/>
      <c r="AP77" s="37"/>
    </row>
    <row r="78" spans="1:42" ht="20.149999999999999" customHeight="1" x14ac:dyDescent="0.3">
      <c r="A78" s="49"/>
      <c r="B78" s="80" t="s">
        <v>96</v>
      </c>
      <c r="C78" s="76" t="s">
        <v>97</v>
      </c>
      <c r="D78" s="2">
        <v>220</v>
      </c>
      <c r="E78" s="78" t="s">
        <v>12</v>
      </c>
      <c r="F78" s="78"/>
      <c r="G78" s="81"/>
      <c r="H78" s="84"/>
      <c r="I78" s="37"/>
      <c r="J78" s="21"/>
      <c r="K78" s="21"/>
      <c r="L78" s="21"/>
      <c r="M78" s="21"/>
      <c r="N78" s="21"/>
      <c r="O78" s="21"/>
      <c r="P78" s="21"/>
      <c r="Q78" s="21"/>
      <c r="R78" s="34"/>
      <c r="S78" s="35"/>
      <c r="T78" s="26"/>
      <c r="U78" s="36"/>
      <c r="V78" s="26"/>
      <c r="W78" s="26"/>
      <c r="X78" s="26"/>
      <c r="Y78" s="26"/>
      <c r="Z78" s="26"/>
      <c r="AA78" s="26"/>
      <c r="AB78" s="26"/>
      <c r="AC78" s="26"/>
      <c r="AD78" s="26"/>
      <c r="AE78" s="26"/>
      <c r="AF78" s="26"/>
      <c r="AG78" s="26"/>
      <c r="AH78" s="26"/>
      <c r="AI78" s="37"/>
      <c r="AJ78" s="37"/>
      <c r="AK78" s="37"/>
      <c r="AL78" s="37"/>
      <c r="AM78" s="37"/>
      <c r="AN78" s="37"/>
      <c r="AO78" s="37"/>
      <c r="AP78" s="37"/>
    </row>
    <row r="79" spans="1:42" ht="20.149999999999999" customHeight="1" x14ac:dyDescent="0.3">
      <c r="A79" s="49"/>
      <c r="B79" s="75" t="s">
        <v>21</v>
      </c>
      <c r="C79" s="76" t="s">
        <v>145</v>
      </c>
      <c r="D79" s="89">
        <f>1/(2*3.1416*(RCSA2*kR)*(CCSA*pF)) /kHz</f>
        <v>36.171493390744729</v>
      </c>
      <c r="E79" s="78" t="s">
        <v>4</v>
      </c>
      <c r="F79" s="78"/>
      <c r="G79" s="86" t="str">
        <f>IF(OR((fP_CSA&gt;1.1*fP_CSA___target),(fP_CSA&lt;0.9*fP_CSA___target)), "Alert:  Actual CSA pole is more than 10% from targetted pole frequency", "")</f>
        <v/>
      </c>
      <c r="H79" s="84"/>
      <c r="I79" s="37"/>
      <c r="J79" s="21"/>
      <c r="K79" s="21"/>
      <c r="L79" s="21"/>
      <c r="M79" s="21"/>
      <c r="N79" s="21"/>
      <c r="O79" s="21"/>
      <c r="P79" s="21"/>
      <c r="Q79" s="21"/>
      <c r="R79" s="34"/>
      <c r="S79" s="35"/>
      <c r="T79" s="26"/>
      <c r="U79" s="36"/>
      <c r="V79" s="26"/>
      <c r="W79" s="26"/>
      <c r="X79" s="26"/>
      <c r="Y79" s="26"/>
      <c r="Z79" s="26"/>
      <c r="AA79" s="26"/>
      <c r="AB79" s="26"/>
      <c r="AC79" s="26"/>
      <c r="AD79" s="26"/>
      <c r="AE79" s="26"/>
      <c r="AF79" s="26"/>
      <c r="AG79" s="26"/>
      <c r="AH79" s="26"/>
      <c r="AI79" s="37"/>
      <c r="AJ79" s="37"/>
      <c r="AK79" s="37"/>
      <c r="AL79" s="37"/>
      <c r="AM79" s="37"/>
      <c r="AN79" s="37"/>
      <c r="AO79" s="37"/>
      <c r="AP79" s="37"/>
    </row>
    <row r="80" spans="1:42" ht="20.149999999999999" customHeight="1" x14ac:dyDescent="0.3">
      <c r="A80" s="49"/>
      <c r="B80" s="75"/>
      <c r="C80" s="76"/>
      <c r="D80" s="111"/>
      <c r="E80" s="78"/>
      <c r="F80" s="78"/>
      <c r="G80" s="81"/>
      <c r="H80" s="84"/>
      <c r="I80" s="34"/>
      <c r="J80" s="21"/>
      <c r="K80" s="21"/>
      <c r="L80" s="21"/>
      <c r="M80" s="21"/>
      <c r="N80" s="37"/>
      <c r="O80" s="21"/>
      <c r="P80" s="21"/>
      <c r="Q80" s="21"/>
      <c r="R80" s="37"/>
      <c r="S80" s="35"/>
      <c r="T80" s="26"/>
      <c r="U80" s="36"/>
      <c r="V80" s="26"/>
      <c r="W80" s="26"/>
      <c r="X80" s="26"/>
      <c r="Y80" s="26"/>
      <c r="Z80" s="26"/>
      <c r="AA80" s="26"/>
      <c r="AB80" s="26"/>
      <c r="AC80" s="26"/>
      <c r="AD80" s="26"/>
      <c r="AE80" s="26"/>
      <c r="AF80" s="26"/>
      <c r="AG80" s="26"/>
      <c r="AH80" s="26"/>
      <c r="AI80" s="37"/>
      <c r="AJ80" s="37"/>
      <c r="AK80" s="37"/>
      <c r="AL80" s="37"/>
      <c r="AM80" s="37"/>
      <c r="AN80" s="37"/>
      <c r="AO80" s="37"/>
      <c r="AP80" s="37"/>
    </row>
    <row r="81" spans="1:42" ht="20.149999999999999" customHeight="1" x14ac:dyDescent="0.3">
      <c r="A81" s="49"/>
      <c r="B81" s="165" t="s">
        <v>210</v>
      </c>
      <c r="C81" s="166"/>
      <c r="D81" s="166"/>
      <c r="E81" s="166"/>
      <c r="F81" s="166"/>
      <c r="G81" s="166"/>
      <c r="H81" s="167"/>
      <c r="I81" s="21"/>
      <c r="J81" s="21"/>
      <c r="K81" s="21"/>
      <c r="L81" s="21"/>
      <c r="M81" s="21"/>
      <c r="N81" s="21"/>
      <c r="O81" s="21"/>
      <c r="P81" s="21"/>
      <c r="Q81" s="21"/>
      <c r="R81" s="39"/>
      <c r="S81" s="35"/>
      <c r="T81" s="26"/>
      <c r="U81" s="36"/>
      <c r="V81" s="26"/>
      <c r="W81" s="26"/>
      <c r="X81" s="26"/>
      <c r="Y81" s="26"/>
      <c r="Z81" s="26"/>
      <c r="AA81" s="26"/>
      <c r="AB81" s="26"/>
      <c r="AC81" s="26"/>
      <c r="AD81" s="26"/>
      <c r="AE81" s="26"/>
      <c r="AF81" s="26"/>
      <c r="AG81" s="26"/>
      <c r="AH81" s="26"/>
      <c r="AI81" s="37"/>
      <c r="AJ81" s="37"/>
      <c r="AK81" s="37"/>
      <c r="AL81" s="37"/>
      <c r="AM81" s="37"/>
      <c r="AN81" s="37"/>
      <c r="AO81" s="37"/>
      <c r="AP81" s="37"/>
    </row>
    <row r="82" spans="1:42" ht="20.149999999999999" customHeight="1" x14ac:dyDescent="0.3">
      <c r="A82" s="49"/>
      <c r="B82" s="116" t="s">
        <v>98</v>
      </c>
      <c r="C82" s="76" t="s">
        <v>146</v>
      </c>
      <c r="D82" s="115">
        <f>(ΔVADJ_max - IOUT_max*(RSHUNT*mR)) / ((VOUT_nom-ΔVADJ_max-1)/500 - (ΔVADJ_max/RSENSE))</f>
        <v>25.252988614365538</v>
      </c>
      <c r="E82" s="78" t="s">
        <v>8</v>
      </c>
      <c r="F82" s="78"/>
      <c r="G82" s="81"/>
      <c r="H82" s="110" t="s">
        <v>214</v>
      </c>
      <c r="I82" s="37"/>
      <c r="J82" s="21"/>
      <c r="K82" s="21"/>
      <c r="L82" s="21"/>
      <c r="M82" s="21"/>
      <c r="N82" s="21"/>
      <c r="O82" s="21"/>
      <c r="P82" s="21"/>
      <c r="Q82" s="21"/>
      <c r="R82" s="34"/>
      <c r="S82" s="35"/>
      <c r="T82" s="26"/>
      <c r="U82" s="36"/>
      <c r="V82" s="26"/>
      <c r="W82" s="26"/>
      <c r="X82" s="26"/>
      <c r="Y82" s="26"/>
      <c r="Z82" s="26"/>
      <c r="AA82" s="26"/>
      <c r="AB82" s="26"/>
      <c r="AC82" s="26"/>
      <c r="AD82" s="26"/>
      <c r="AE82" s="26"/>
      <c r="AF82" s="26"/>
      <c r="AG82" s="26"/>
      <c r="AH82" s="26"/>
      <c r="AI82" s="37"/>
      <c r="AJ82" s="37"/>
      <c r="AK82" s="37"/>
      <c r="AL82" s="37"/>
      <c r="AM82" s="37"/>
      <c r="AN82" s="37"/>
      <c r="AO82" s="37"/>
      <c r="AP82" s="37"/>
    </row>
    <row r="83" spans="1:42" ht="20.149999999999999" customHeight="1" x14ac:dyDescent="0.3">
      <c r="A83" s="49"/>
      <c r="B83" s="117" t="s">
        <v>99</v>
      </c>
      <c r="C83" s="76" t="s">
        <v>147</v>
      </c>
      <c r="D83" s="88">
        <f>(ΔVADJ_max - IOUT_max*(RSHUNT*mR)) / (0.006 - ΔVADJ_max/RSENSE)</f>
        <v>183.53670734146831</v>
      </c>
      <c r="E83" s="78" t="s">
        <v>8</v>
      </c>
      <c r="F83" s="78"/>
      <c r="G83" s="86" t="str">
        <f>IF(Radj_min_2 &lt; 0, "Error:  Negative value here means that Rsense is too low; required ΔVadj cannot be developed with only 6mA adjust current", IF(Radj_min_2 &gt; RSENSE, "Alert:  More than half of 6mA adjust current flows in Rsense", ""))</f>
        <v/>
      </c>
      <c r="H83" s="110"/>
      <c r="I83" s="37"/>
      <c r="J83" s="21"/>
      <c r="K83" s="21"/>
      <c r="L83" s="21"/>
      <c r="M83" s="21"/>
      <c r="N83" s="21"/>
      <c r="O83" s="8"/>
      <c r="P83" s="8"/>
      <c r="Q83" s="8"/>
      <c r="R83" s="38"/>
      <c r="S83" s="35"/>
      <c r="T83" s="26"/>
      <c r="U83" s="36"/>
      <c r="V83" s="26"/>
      <c r="W83" s="26"/>
      <c r="X83" s="26"/>
      <c r="Y83" s="26"/>
      <c r="Z83" s="26"/>
      <c r="AA83" s="26"/>
      <c r="AB83" s="26"/>
      <c r="AC83" s="26"/>
      <c r="AD83" s="26"/>
      <c r="AE83" s="26"/>
      <c r="AF83" s="26"/>
      <c r="AG83" s="26"/>
      <c r="AH83" s="26"/>
      <c r="AI83" s="37"/>
      <c r="AJ83" s="37"/>
      <c r="AK83" s="37"/>
      <c r="AL83" s="37"/>
      <c r="AM83" s="37"/>
      <c r="AN83" s="37"/>
      <c r="AO83" s="37"/>
      <c r="AP83" s="37"/>
    </row>
    <row r="84" spans="1:42" ht="20.149999999999999" customHeight="1" x14ac:dyDescent="0.3">
      <c r="A84" s="49"/>
      <c r="B84" s="80" t="s">
        <v>100</v>
      </c>
      <c r="C84" s="76" t="s">
        <v>101</v>
      </c>
      <c r="D84" s="1">
        <v>200</v>
      </c>
      <c r="E84" s="78" t="s">
        <v>8</v>
      </c>
      <c r="F84" s="78"/>
      <c r="G84" s="86" t="str">
        <f>IF(OR((RADJ&lt;Radj_min_1),(RADJ&lt;Radj_min_2)), "Error:  Chosen Radj value should be ≥ max( Radj(min1), Radj(min2) )", "")</f>
        <v/>
      </c>
      <c r="H84" s="84"/>
      <c r="I84" s="21"/>
      <c r="J84" s="21"/>
      <c r="K84" s="21"/>
      <c r="L84" s="21"/>
      <c r="M84" s="21"/>
      <c r="N84" s="21"/>
      <c r="O84" s="21"/>
      <c r="P84" s="21"/>
      <c r="Q84" s="21"/>
      <c r="R84" s="34"/>
      <c r="S84" s="35"/>
      <c r="T84" s="26"/>
      <c r="U84" s="36"/>
      <c r="V84" s="26"/>
      <c r="W84" s="26"/>
      <c r="X84" s="26"/>
      <c r="Y84" s="26"/>
      <c r="Z84" s="26"/>
      <c r="AA84" s="26"/>
      <c r="AB84" s="26"/>
      <c r="AC84" s="26"/>
      <c r="AD84" s="26"/>
      <c r="AE84" s="26"/>
      <c r="AF84" s="26"/>
      <c r="AG84" s="26"/>
      <c r="AH84" s="26"/>
      <c r="AI84" s="37"/>
      <c r="AJ84" s="37"/>
      <c r="AK84" s="37"/>
      <c r="AL84" s="37"/>
      <c r="AM84" s="37"/>
      <c r="AN84" s="37"/>
      <c r="AO84" s="37"/>
      <c r="AP84" s="37"/>
    </row>
    <row r="85" spans="1:42" ht="20.149999999999999" customHeight="1" x14ac:dyDescent="0.3">
      <c r="A85" s="49"/>
      <c r="B85" s="75"/>
      <c r="C85" s="76"/>
      <c r="D85" s="77"/>
      <c r="E85" s="78"/>
      <c r="F85" s="78"/>
      <c r="G85" s="81"/>
      <c r="H85" s="84"/>
      <c r="I85" s="37"/>
      <c r="J85" s="21"/>
      <c r="K85" s="21"/>
      <c r="L85" s="21"/>
      <c r="M85" s="21"/>
      <c r="N85" s="21"/>
      <c r="O85" s="21"/>
      <c r="P85" s="21"/>
      <c r="Q85" s="21"/>
      <c r="R85" s="34"/>
      <c r="S85" s="35"/>
      <c r="T85" s="26"/>
      <c r="U85" s="36"/>
      <c r="V85" s="26"/>
      <c r="W85" s="26"/>
      <c r="X85" s="26"/>
      <c r="Y85" s="26"/>
      <c r="Z85" s="26"/>
      <c r="AA85" s="26"/>
      <c r="AB85" s="26"/>
      <c r="AC85" s="26"/>
      <c r="AD85" s="26"/>
      <c r="AE85" s="26"/>
      <c r="AF85" s="26"/>
      <c r="AG85" s="26"/>
      <c r="AH85" s="26"/>
      <c r="AI85" s="37"/>
      <c r="AJ85" s="37"/>
      <c r="AK85" s="37"/>
      <c r="AL85" s="37"/>
      <c r="AM85" s="37"/>
      <c r="AN85" s="37"/>
      <c r="AO85" s="37"/>
      <c r="AP85" s="37"/>
    </row>
    <row r="86" spans="1:42" ht="20.149999999999999" customHeight="1" x14ac:dyDescent="0.3">
      <c r="A86" s="49"/>
      <c r="B86" s="165" t="s">
        <v>211</v>
      </c>
      <c r="C86" s="166"/>
      <c r="D86" s="166"/>
      <c r="E86" s="166"/>
      <c r="F86" s="166"/>
      <c r="G86" s="166"/>
      <c r="H86" s="167"/>
      <c r="I86" s="21"/>
      <c r="J86" s="21"/>
      <c r="K86" s="21"/>
      <c r="L86" s="21"/>
      <c r="M86" s="21"/>
      <c r="N86" s="21"/>
      <c r="O86" s="21"/>
      <c r="P86" s="21"/>
      <c r="Q86" s="21"/>
      <c r="R86" s="34"/>
      <c r="S86" s="35"/>
      <c r="T86" s="26"/>
      <c r="U86" s="36"/>
      <c r="V86" s="26"/>
      <c r="W86" s="26"/>
      <c r="X86" s="26"/>
      <c r="Y86" s="26"/>
      <c r="Z86" s="26"/>
      <c r="AA86" s="26"/>
      <c r="AB86" s="26"/>
      <c r="AC86" s="26"/>
      <c r="AD86" s="26"/>
      <c r="AE86" s="26"/>
      <c r="AF86" s="26"/>
      <c r="AG86" s="26"/>
      <c r="AH86" s="26"/>
      <c r="AI86" s="37"/>
      <c r="AJ86" s="37"/>
      <c r="AK86" s="37"/>
      <c r="AL86" s="37"/>
      <c r="AM86" s="37"/>
      <c r="AN86" s="37"/>
      <c r="AO86" s="37"/>
      <c r="AP86" s="37"/>
    </row>
    <row r="87" spans="1:42" ht="20.149999999999999" customHeight="1" x14ac:dyDescent="0.3">
      <c r="A87" s="49"/>
      <c r="B87" s="75" t="s">
        <v>63</v>
      </c>
      <c r="C87" s="76" t="s">
        <v>131</v>
      </c>
      <c r="D87" s="88">
        <f>fCO_LS_max0</f>
        <v>240</v>
      </c>
      <c r="E87" s="78" t="s">
        <v>14</v>
      </c>
      <c r="F87" s="78"/>
      <c r="G87" s="81"/>
      <c r="H87" s="84" t="s">
        <v>130</v>
      </c>
      <c r="I87" s="27"/>
      <c r="J87" s="8"/>
      <c r="K87" s="21"/>
      <c r="L87" s="21"/>
      <c r="M87" s="21"/>
      <c r="N87" s="21"/>
      <c r="O87" s="21"/>
      <c r="P87" s="21"/>
      <c r="Q87" s="8"/>
      <c r="R87" s="34"/>
      <c r="S87" s="35"/>
      <c r="T87" s="26"/>
      <c r="U87" s="36"/>
      <c r="V87" s="26"/>
      <c r="W87" s="26"/>
      <c r="X87" s="26"/>
      <c r="Y87" s="26"/>
      <c r="Z87" s="26"/>
      <c r="AA87" s="26"/>
      <c r="AB87" s="26"/>
      <c r="AC87" s="26"/>
      <c r="AD87" s="26"/>
      <c r="AE87" s="26"/>
      <c r="AF87" s="26"/>
      <c r="AG87" s="26"/>
      <c r="AH87" s="26"/>
      <c r="AI87" s="37"/>
      <c r="AJ87" s="37"/>
      <c r="AK87" s="37"/>
      <c r="AL87" s="37"/>
      <c r="AM87" s="37"/>
      <c r="AN87" s="37"/>
      <c r="AO87" s="37"/>
      <c r="AP87" s="37"/>
    </row>
    <row r="88" spans="1:42" ht="20.149999999999999" customHeight="1" x14ac:dyDescent="0.3">
      <c r="A88" s="49"/>
      <c r="B88" s="80" t="s">
        <v>102</v>
      </c>
      <c r="C88" s="76" t="s">
        <v>64</v>
      </c>
      <c r="D88" s="1">
        <v>150</v>
      </c>
      <c r="E88" s="78" t="s">
        <v>14</v>
      </c>
      <c r="F88" s="78"/>
      <c r="G88" s="86" t="str">
        <f>IF(fCO_LS___target&gt;fCO_LS_max, "Error:  Target fCO_LS must be &lt; maximum allowable fCO_LS", IF(fCO_LS___target&lt;(fCO_LS_max/100),"Alert:  Load-sharing convergence may be slow.",""))</f>
        <v/>
      </c>
      <c r="H88" s="84" t="s">
        <v>127</v>
      </c>
      <c r="I88" s="37"/>
      <c r="J88" s="21"/>
      <c r="K88" s="21"/>
      <c r="L88" s="21"/>
      <c r="M88" s="21"/>
      <c r="N88" s="21"/>
      <c r="O88" s="21"/>
      <c r="P88" s="21"/>
      <c r="Q88" s="21"/>
      <c r="R88" s="34"/>
      <c r="S88" s="35"/>
      <c r="T88" s="26"/>
      <c r="U88" s="36"/>
      <c r="V88" s="26"/>
      <c r="W88" s="26"/>
      <c r="X88" s="26"/>
      <c r="Y88" s="26"/>
      <c r="Z88" s="26"/>
      <c r="AA88" s="26"/>
      <c r="AB88" s="26"/>
      <c r="AC88" s="26"/>
      <c r="AD88" s="26"/>
      <c r="AE88" s="26"/>
      <c r="AF88" s="26"/>
      <c r="AG88" s="26"/>
      <c r="AH88" s="26"/>
      <c r="AI88" s="37"/>
      <c r="AJ88" s="37"/>
      <c r="AK88" s="37"/>
      <c r="AL88" s="37"/>
      <c r="AM88" s="37"/>
      <c r="AN88" s="37"/>
      <c r="AO88" s="37"/>
      <c r="AP88" s="37"/>
    </row>
    <row r="89" spans="1:42" ht="20.149999999999999" customHeight="1" x14ac:dyDescent="0.3">
      <c r="A89" s="49"/>
      <c r="B89" s="75" t="s">
        <v>103</v>
      </c>
      <c r="C89" s="76" t="s">
        <v>148</v>
      </c>
      <c r="D89" s="118">
        <f>(gM/(2*3.1416*fCO_LS___target)) * 1.4142 * ACSA * (RSHUNT*mR*IOUT_max/VOUT_nom) * (RADJ*RSENSE/((RADJ+RSENSE))/500) * (APWR_at_fCO_LS) / uF</f>
        <v>84.925860151758442</v>
      </c>
      <c r="E89" s="78" t="s">
        <v>13</v>
      </c>
      <c r="F89" s="78"/>
      <c r="G89"/>
      <c r="H89" s="110" t="s">
        <v>213</v>
      </c>
      <c r="I89" s="37"/>
      <c r="J89" s="21"/>
      <c r="K89" s="21"/>
      <c r="L89" s="21"/>
      <c r="M89" s="19"/>
      <c r="N89" s="21"/>
      <c r="O89" s="8"/>
      <c r="P89" s="21"/>
      <c r="Q89" s="40"/>
      <c r="R89" s="34"/>
      <c r="S89" s="35"/>
      <c r="T89" s="26"/>
      <c r="U89" s="36"/>
      <c r="V89" s="26"/>
      <c r="W89" s="26"/>
      <c r="X89" s="26"/>
      <c r="Y89" s="26"/>
      <c r="Z89" s="26"/>
      <c r="AA89" s="26"/>
      <c r="AB89" s="26"/>
      <c r="AC89" s="26"/>
      <c r="AD89" s="26"/>
      <c r="AE89" s="26"/>
      <c r="AF89" s="26"/>
      <c r="AG89" s="26"/>
      <c r="AH89" s="26"/>
      <c r="AI89" s="37"/>
      <c r="AJ89" s="37"/>
      <c r="AK89" s="37"/>
      <c r="AL89" s="37"/>
      <c r="AM89" s="37"/>
      <c r="AN89" s="37"/>
      <c r="AO89" s="37"/>
      <c r="AP89" s="37"/>
    </row>
    <row r="90" spans="1:42" ht="20.149999999999999" customHeight="1" x14ac:dyDescent="0.3">
      <c r="A90" s="49"/>
      <c r="B90" s="80" t="s">
        <v>104</v>
      </c>
      <c r="C90" s="76" t="s">
        <v>105</v>
      </c>
      <c r="D90" s="3">
        <v>94</v>
      </c>
      <c r="E90" s="78" t="s">
        <v>13</v>
      </c>
      <c r="F90" s="78"/>
      <c r="G90" s="86" t="str">
        <f>IF(CEAO&lt;CEAO_calc, "Error:  Chosen Ceao value must be ≥ Ceao(calc)", IF(CEAO&gt;1.2*CEAO_calc, "Alert:  Chosen Ceao value too high.  Reduce Ceao value or reduce fCO_LS target.",""))</f>
        <v/>
      </c>
      <c r="H90" s="119"/>
      <c r="I90" s="21"/>
      <c r="J90" s="21"/>
      <c r="K90" s="21"/>
      <c r="L90" s="37"/>
      <c r="M90" s="21"/>
      <c r="N90" s="41"/>
      <c r="O90" s="21"/>
      <c r="P90" s="21"/>
      <c r="Q90" s="40"/>
      <c r="R90" s="34"/>
      <c r="S90" s="35"/>
      <c r="T90" s="26"/>
      <c r="U90" s="36"/>
      <c r="V90" s="26"/>
      <c r="W90" s="26"/>
      <c r="X90" s="26"/>
      <c r="Y90" s="26"/>
      <c r="Z90" s="26"/>
      <c r="AA90" s="26"/>
      <c r="AB90" s="26"/>
      <c r="AC90" s="26"/>
      <c r="AD90" s="26"/>
      <c r="AE90" s="26"/>
      <c r="AF90" s="26"/>
      <c r="AG90" s="26"/>
      <c r="AH90" s="26"/>
      <c r="AI90" s="37"/>
      <c r="AJ90" s="37"/>
      <c r="AK90" s="37"/>
      <c r="AL90" s="37"/>
      <c r="AM90" s="37"/>
      <c r="AN90" s="37"/>
      <c r="AO90" s="37"/>
      <c r="AP90" s="37"/>
    </row>
    <row r="91" spans="1:42" ht="20.149999999999999" customHeight="1" x14ac:dyDescent="0.3">
      <c r="A91" s="49"/>
      <c r="B91" s="75" t="s">
        <v>45</v>
      </c>
      <c r="C91" s="76" t="s">
        <v>149</v>
      </c>
      <c r="D91" s="89">
        <f>(1/(2*3.1416*fCO_LS___target*CEAO*uF))</f>
        <v>11.287558221225305</v>
      </c>
      <c r="E91" s="78" t="s">
        <v>8</v>
      </c>
      <c r="F91" s="78"/>
      <c r="G91"/>
      <c r="H91" s="119"/>
      <c r="I91" s="21"/>
      <c r="J91" s="19"/>
      <c r="K91" s="21"/>
      <c r="L91" s="21"/>
      <c r="M91" s="21"/>
      <c r="N91" s="20"/>
      <c r="O91" s="20"/>
      <c r="P91" s="20"/>
      <c r="Q91" s="20"/>
      <c r="R91" s="42"/>
      <c r="S91" s="35"/>
      <c r="T91" s="26"/>
      <c r="U91" s="36"/>
      <c r="V91" s="26"/>
      <c r="W91" s="26"/>
      <c r="X91" s="26"/>
      <c r="Y91" s="26"/>
      <c r="Z91" s="26"/>
      <c r="AA91" s="26"/>
      <c r="AB91" s="26"/>
      <c r="AC91" s="26"/>
      <c r="AD91" s="26"/>
      <c r="AE91" s="26"/>
      <c r="AF91" s="26"/>
      <c r="AG91" s="26"/>
      <c r="AH91" s="26"/>
      <c r="AI91" s="37"/>
      <c r="AJ91" s="37"/>
      <c r="AK91" s="37"/>
      <c r="AL91" s="37"/>
      <c r="AM91" s="37"/>
      <c r="AN91" s="37"/>
      <c r="AO91" s="37"/>
      <c r="AP91" s="37"/>
    </row>
    <row r="92" spans="1:42" ht="20.149999999999999" customHeight="1" x14ac:dyDescent="0.3">
      <c r="A92" s="49"/>
      <c r="B92" s="80" t="s">
        <v>106</v>
      </c>
      <c r="C92" s="76" t="s">
        <v>107</v>
      </c>
      <c r="D92" s="1">
        <v>11</v>
      </c>
      <c r="E92" s="78" t="s">
        <v>8</v>
      </c>
      <c r="F92" s="78"/>
      <c r="G92" s="86" t="str">
        <f>IF(REAO&gt;1.05*REAO_calc,"Error:  Chosen Reao value must be within Reao(calc) +/-5% ",IF(REAO&lt;0.95*REAO_calc,"Alert:  Values &lt; Reao(calc) do not significantly affect fCO_LS but may reduce phase margin",""))</f>
        <v/>
      </c>
      <c r="H92" s="82"/>
      <c r="I92" s="21"/>
      <c r="J92" s="21"/>
      <c r="K92" s="21"/>
      <c r="L92" s="21"/>
      <c r="M92" s="21"/>
      <c r="N92" s="43"/>
      <c r="O92" s="22"/>
      <c r="P92" s="20"/>
      <c r="Q92" s="20"/>
      <c r="R92" s="42"/>
      <c r="S92" s="35"/>
      <c r="T92" s="26"/>
      <c r="U92" s="36"/>
      <c r="V92" s="26"/>
      <c r="W92" s="26"/>
      <c r="X92" s="26"/>
      <c r="Y92" s="26"/>
      <c r="Z92" s="26"/>
      <c r="AA92" s="26"/>
      <c r="AB92" s="26"/>
      <c r="AC92" s="26"/>
      <c r="AD92" s="26"/>
      <c r="AE92" s="26"/>
      <c r="AF92" s="26"/>
      <c r="AG92" s="26"/>
      <c r="AH92" s="26"/>
      <c r="AI92" s="37"/>
      <c r="AJ92" s="37"/>
      <c r="AK92" s="37"/>
      <c r="AL92" s="37"/>
      <c r="AM92" s="37"/>
      <c r="AN92" s="37"/>
      <c r="AO92" s="37"/>
      <c r="AP92" s="37"/>
    </row>
    <row r="93" spans="1:42" ht="20.149999999999999" customHeight="1" x14ac:dyDescent="0.3">
      <c r="A93" s="49"/>
      <c r="B93" s="75" t="s">
        <v>108</v>
      </c>
      <c r="C93" s="76" t="s">
        <v>150</v>
      </c>
      <c r="D93" s="115">
        <f>IF( REAO&gt;1.05*REAO_calc, "N/A", IF(REAO&lt;REAO_calc, fCO_LS___target, 1/(2*3.1416*REAO*CEAO*uF) ) )</f>
        <v>150</v>
      </c>
      <c r="E93" s="78" t="s">
        <v>14</v>
      </c>
      <c r="F93" s="78"/>
      <c r="G93" s="81"/>
      <c r="H93" s="84"/>
      <c r="I93" s="21"/>
      <c r="J93" s="21"/>
      <c r="K93" s="10"/>
      <c r="L93" s="21"/>
      <c r="M93" s="21"/>
      <c r="N93" s="43"/>
      <c r="O93" s="22"/>
      <c r="P93" s="20"/>
      <c r="Q93" s="20"/>
      <c r="R93" s="42"/>
      <c r="S93" s="35"/>
      <c r="T93" s="26"/>
      <c r="U93" s="36"/>
      <c r="V93" s="26"/>
      <c r="W93" s="26"/>
      <c r="X93" s="26"/>
      <c r="Y93" s="26"/>
      <c r="Z93" s="26"/>
      <c r="AA93" s="26"/>
      <c r="AB93" s="26"/>
      <c r="AC93" s="26"/>
      <c r="AD93" s="26"/>
      <c r="AE93" s="26"/>
      <c r="AF93" s="26"/>
      <c r="AG93" s="26"/>
      <c r="AH93" s="26"/>
      <c r="AI93" s="37"/>
      <c r="AJ93" s="37"/>
      <c r="AK93" s="37"/>
      <c r="AL93" s="37"/>
      <c r="AM93" s="37"/>
      <c r="AN93" s="37"/>
      <c r="AO93" s="37"/>
      <c r="AP93" s="37"/>
    </row>
    <row r="94" spans="1:42" s="23" customFormat="1" ht="20.149999999999999" customHeight="1" x14ac:dyDescent="0.3">
      <c r="A94" s="78"/>
      <c r="B94" s="75"/>
      <c r="C94" s="76"/>
      <c r="D94" s="120"/>
      <c r="E94" s="78"/>
      <c r="F94" s="78"/>
      <c r="G94" s="81"/>
      <c r="H94" s="84"/>
      <c r="I94" s="21"/>
      <c r="J94" s="21"/>
      <c r="K94" s="21"/>
      <c r="L94" s="21"/>
      <c r="M94" s="21"/>
      <c r="N94" s="21"/>
      <c r="O94" s="21"/>
      <c r="P94" s="21"/>
      <c r="Q94" s="21"/>
      <c r="R94" s="34"/>
      <c r="S94" s="35"/>
      <c r="T94" s="26"/>
      <c r="U94" s="36"/>
      <c r="V94" s="26"/>
      <c r="W94" s="26"/>
      <c r="X94" s="26"/>
      <c r="Y94" s="26"/>
      <c r="Z94" s="26"/>
      <c r="AA94" s="26"/>
      <c r="AB94" s="26"/>
      <c r="AC94" s="26"/>
      <c r="AD94" s="26"/>
      <c r="AE94" s="26"/>
      <c r="AF94" s="26"/>
      <c r="AG94" s="26"/>
      <c r="AH94" s="26"/>
      <c r="AI94" s="26"/>
      <c r="AJ94" s="26"/>
      <c r="AK94" s="26"/>
      <c r="AL94" s="26"/>
      <c r="AM94" s="26"/>
      <c r="AN94" s="26"/>
      <c r="AO94" s="26"/>
      <c r="AP94" s="26"/>
    </row>
    <row r="95" spans="1:42" ht="20.149999999999999" customHeight="1" x14ac:dyDescent="0.3">
      <c r="A95" s="49"/>
      <c r="B95" s="165" t="s">
        <v>212</v>
      </c>
      <c r="C95" s="166"/>
      <c r="D95" s="166"/>
      <c r="E95" s="166"/>
      <c r="F95" s="166"/>
      <c r="G95" s="166"/>
      <c r="H95" s="167"/>
      <c r="I95" s="21"/>
      <c r="J95" s="21"/>
      <c r="K95" s="21"/>
      <c r="L95" s="21"/>
      <c r="M95" s="21"/>
      <c r="N95" s="21"/>
      <c r="O95" s="21"/>
      <c r="P95" s="21"/>
      <c r="Q95" s="21"/>
      <c r="R95" s="34"/>
      <c r="S95" s="35"/>
      <c r="T95" s="26"/>
      <c r="U95" s="36"/>
      <c r="V95" s="26"/>
      <c r="W95" s="26"/>
      <c r="X95" s="26"/>
      <c r="Y95" s="26"/>
      <c r="Z95" s="26"/>
      <c r="AA95" s="26"/>
      <c r="AB95" s="26"/>
      <c r="AC95" s="26"/>
      <c r="AD95" s="26"/>
      <c r="AE95" s="26"/>
      <c r="AF95" s="26"/>
      <c r="AG95" s="26"/>
      <c r="AH95" s="26"/>
      <c r="AI95" s="37"/>
      <c r="AJ95" s="37"/>
      <c r="AK95" s="37"/>
      <c r="AL95" s="37"/>
      <c r="AM95" s="37"/>
      <c r="AN95" s="37"/>
      <c r="AO95" s="37"/>
      <c r="AP95" s="37"/>
    </row>
    <row r="96" spans="1:42" ht="20.149999999999999" customHeight="1" x14ac:dyDescent="0.3">
      <c r="A96" s="49"/>
      <c r="B96" s="121" t="s">
        <v>152</v>
      </c>
      <c r="C96" s="76" t="s">
        <v>154</v>
      </c>
      <c r="D96" s="88">
        <v>10</v>
      </c>
      <c r="E96" s="105" t="s">
        <v>114</v>
      </c>
      <c r="F96" s="105"/>
      <c r="G96" s="105"/>
      <c r="H96" s="106"/>
      <c r="I96" s="21"/>
      <c r="J96" s="21"/>
      <c r="K96" s="21"/>
      <c r="L96" s="21"/>
      <c r="M96" s="21"/>
      <c r="N96" s="21"/>
      <c r="O96" s="21"/>
      <c r="P96" s="21"/>
      <c r="Q96" s="21"/>
      <c r="R96" s="34"/>
      <c r="S96" s="35"/>
      <c r="T96" s="26"/>
      <c r="U96" s="36"/>
      <c r="V96" s="26"/>
      <c r="W96" s="26"/>
      <c r="X96" s="26"/>
      <c r="Y96" s="26"/>
      <c r="Z96" s="26"/>
      <c r="AA96" s="26"/>
      <c r="AB96" s="26"/>
      <c r="AC96" s="26"/>
      <c r="AD96" s="26"/>
      <c r="AE96" s="26"/>
      <c r="AF96" s="26"/>
      <c r="AG96" s="26"/>
      <c r="AH96" s="26"/>
      <c r="AI96" s="37"/>
      <c r="AJ96" s="37"/>
      <c r="AK96" s="37"/>
      <c r="AL96" s="37"/>
      <c r="AM96" s="37"/>
      <c r="AN96" s="37"/>
      <c r="AO96" s="37"/>
      <c r="AP96" s="37"/>
    </row>
    <row r="97" spans="1:78" ht="20.149999999999999" customHeight="1" x14ac:dyDescent="0.3">
      <c r="A97" s="49"/>
      <c r="B97" s="75" t="s">
        <v>113</v>
      </c>
      <c r="C97" s="76" t="s">
        <v>151</v>
      </c>
      <c r="D97" s="88">
        <v>3.5</v>
      </c>
      <c r="E97" s="105" t="s">
        <v>114</v>
      </c>
      <c r="F97" s="105"/>
      <c r="G97" s="105"/>
      <c r="H97" s="106"/>
      <c r="I97" s="21"/>
      <c r="J97" s="21"/>
      <c r="K97" s="21"/>
      <c r="L97" s="21"/>
      <c r="M97" s="21"/>
      <c r="N97" s="21"/>
      <c r="O97" s="21"/>
      <c r="P97" s="21"/>
      <c r="Q97" s="21"/>
      <c r="R97" s="34"/>
      <c r="S97" s="35"/>
      <c r="T97" s="26"/>
      <c r="U97" s="36"/>
      <c r="V97" s="26"/>
      <c r="W97" s="26"/>
      <c r="X97" s="26"/>
      <c r="Y97" s="26"/>
      <c r="Z97" s="26"/>
      <c r="AA97" s="26"/>
      <c r="AB97" s="26"/>
      <c r="AC97" s="26"/>
      <c r="AD97" s="26"/>
      <c r="AE97" s="26"/>
      <c r="AF97" s="26"/>
      <c r="AG97" s="26"/>
      <c r="AH97" s="26"/>
      <c r="AI97" s="37"/>
      <c r="AJ97" s="37"/>
      <c r="AK97" s="37"/>
      <c r="AL97" s="37"/>
      <c r="AM97" s="37"/>
      <c r="AN97" s="37"/>
      <c r="AO97" s="37"/>
      <c r="AP97" s="37"/>
    </row>
    <row r="98" spans="1:78" ht="20.149999999999999" customHeight="1" x14ac:dyDescent="0.3">
      <c r="A98" s="49"/>
      <c r="B98" s="121" t="s">
        <v>153</v>
      </c>
      <c r="C98" s="76" t="s">
        <v>155</v>
      </c>
      <c r="D98" s="118">
        <f>Nm*(VCSO_max/100)</f>
        <v>0.19403999999999999</v>
      </c>
      <c r="E98" s="105" t="s">
        <v>114</v>
      </c>
      <c r="F98" s="105"/>
      <c r="G98" s="105"/>
      <c r="H98" s="122"/>
      <c r="I98" s="21"/>
      <c r="J98" s="21"/>
      <c r="K98" s="21"/>
      <c r="L98" s="21"/>
      <c r="M98" s="21"/>
      <c r="N98" s="21"/>
      <c r="O98" s="21"/>
      <c r="P98" s="21"/>
      <c r="Q98" s="21"/>
      <c r="R98" s="34"/>
      <c r="S98" s="35"/>
      <c r="T98" s="26"/>
      <c r="U98" s="36"/>
      <c r="V98" s="26"/>
      <c r="W98" s="26"/>
      <c r="X98" s="26"/>
      <c r="Y98" s="26"/>
      <c r="Z98" s="26"/>
      <c r="AA98" s="26"/>
      <c r="AB98" s="26"/>
      <c r="AC98" s="26"/>
      <c r="AD98" s="26"/>
      <c r="AE98" s="26"/>
      <c r="AF98" s="26"/>
      <c r="AG98" s="26"/>
      <c r="AH98" s="26"/>
      <c r="AI98" s="37"/>
      <c r="AJ98" s="37"/>
      <c r="AK98" s="37"/>
      <c r="AL98" s="37"/>
      <c r="AM98" s="37"/>
      <c r="AN98" s="37"/>
      <c r="AO98" s="37"/>
      <c r="AP98" s="37"/>
    </row>
    <row r="99" spans="1:78" ht="20.149999999999999" customHeight="1" x14ac:dyDescent="0.3">
      <c r="A99" s="49"/>
      <c r="B99" s="121" t="s">
        <v>161</v>
      </c>
      <c r="C99" s="76" t="s">
        <v>158</v>
      </c>
      <c r="D99" s="118">
        <f>IVDD__abs_max - IVDDq__max - ILS__max</f>
        <v>6.3059599999999998</v>
      </c>
      <c r="E99" s="105" t="s">
        <v>114</v>
      </c>
      <c r="F99" s="105"/>
      <c r="G99" s="105"/>
      <c r="H99" s="106"/>
      <c r="I99" s="21"/>
      <c r="J99" s="21"/>
      <c r="K99" s="21"/>
      <c r="L99" s="21"/>
      <c r="M99" s="21"/>
      <c r="N99" s="21"/>
      <c r="O99" s="21"/>
      <c r="P99" s="21"/>
      <c r="Q99" s="21"/>
      <c r="R99" s="34"/>
      <c r="S99" s="35"/>
      <c r="T99" s="26"/>
      <c r="U99" s="36"/>
      <c r="V99" s="26"/>
      <c r="W99" s="26"/>
      <c r="X99" s="26"/>
      <c r="Y99" s="26"/>
      <c r="Z99" s="26"/>
      <c r="AA99" s="26"/>
      <c r="AB99" s="26"/>
      <c r="AC99" s="26"/>
      <c r="AD99" s="26"/>
      <c r="AE99" s="26"/>
      <c r="AF99" s="26"/>
      <c r="AG99" s="26"/>
      <c r="AH99" s="26"/>
      <c r="AI99" s="37"/>
      <c r="AJ99" s="37"/>
      <c r="AK99" s="37"/>
      <c r="AL99" s="37"/>
      <c r="AM99" s="37"/>
      <c r="AN99" s="37"/>
      <c r="AO99" s="37"/>
      <c r="AP99" s="37"/>
    </row>
    <row r="100" spans="1:78" s="23" customFormat="1" ht="20.149999999999999" customHeight="1" x14ac:dyDescent="0.3">
      <c r="A100" s="78"/>
      <c r="B100" s="123" t="s">
        <v>160</v>
      </c>
      <c r="C100" s="76" t="s">
        <v>157</v>
      </c>
      <c r="D100" s="24">
        <v>0</v>
      </c>
      <c r="E100" s="81" t="s">
        <v>114</v>
      </c>
      <c r="F100" s="124"/>
      <c r="G100" s="86" t="str">
        <f>(IF(IZ__target&lt;0,"Error:  Chosen Iz target value must not be &lt; 0",IF(IZ__target=0,"",IF(IZ__target&gt;IZ__max,"Error:  Chosen Iz target value must be &lt; Iz (max)",IF(IZ__target&lt;1,"Alert: Suggest to set Iz target to at least 1mA","")))))</f>
        <v/>
      </c>
      <c r="H100" s="106" t="s">
        <v>203</v>
      </c>
      <c r="I100" s="26"/>
      <c r="J100" s="26"/>
      <c r="K100" s="26"/>
      <c r="L100" s="26"/>
      <c r="M100" s="26"/>
      <c r="N100" s="26"/>
      <c r="O100" s="26"/>
      <c r="P100" s="26"/>
      <c r="Q100" s="26"/>
      <c r="R100" s="44"/>
      <c r="S100" s="36"/>
      <c r="T100" s="26"/>
      <c r="U100" s="36"/>
      <c r="V100" s="26"/>
      <c r="W100" s="26"/>
      <c r="X100" s="26"/>
      <c r="Y100" s="26"/>
      <c r="Z100" s="26"/>
      <c r="AA100" s="26"/>
      <c r="AB100" s="26"/>
      <c r="AC100" s="26"/>
      <c r="AD100" s="26"/>
      <c r="AE100" s="26"/>
      <c r="AF100" s="26"/>
      <c r="AG100" s="26"/>
      <c r="AH100" s="26"/>
      <c r="AI100" s="26"/>
      <c r="AJ100" s="26"/>
      <c r="AK100" s="26"/>
      <c r="AL100" s="26"/>
      <c r="AM100" s="26"/>
      <c r="AN100" s="26"/>
      <c r="AO100" s="26"/>
      <c r="AP100" s="26"/>
    </row>
    <row r="101" spans="1:78" s="23" customFormat="1" ht="20.149999999999999" customHeight="1" x14ac:dyDescent="0.3">
      <c r="A101" s="78"/>
      <c r="B101" s="125"/>
      <c r="C101" s="126"/>
      <c r="D101" s="127"/>
      <c r="E101" s="128"/>
      <c r="F101" s="128"/>
      <c r="G101" s="124"/>
      <c r="H101" s="129"/>
      <c r="I101" s="26"/>
      <c r="J101" s="26"/>
      <c r="K101" s="26"/>
      <c r="L101" s="26"/>
      <c r="M101" s="26"/>
      <c r="N101" s="26"/>
      <c r="O101" s="26"/>
      <c r="P101" s="26"/>
      <c r="Q101" s="26"/>
      <c r="R101" s="44"/>
      <c r="S101" s="36"/>
      <c r="T101" s="26"/>
      <c r="U101" s="36"/>
      <c r="V101" s="26"/>
      <c r="W101" s="26"/>
      <c r="X101" s="26"/>
      <c r="Y101" s="26"/>
      <c r="Z101" s="26"/>
      <c r="AA101" s="26"/>
      <c r="AB101" s="26"/>
      <c r="AC101" s="26"/>
      <c r="AD101" s="26"/>
      <c r="AE101" s="26"/>
      <c r="AF101" s="26"/>
      <c r="AG101" s="26"/>
      <c r="AH101" s="26"/>
      <c r="AI101" s="26"/>
      <c r="AJ101" s="26"/>
      <c r="AK101" s="26"/>
      <c r="AL101" s="26"/>
      <c r="AM101" s="26"/>
      <c r="AN101" s="26"/>
      <c r="AO101" s="26"/>
      <c r="AP101" s="26"/>
    </row>
    <row r="102" spans="1:78" s="23" customFormat="1" ht="20.149999999999999" customHeight="1" x14ac:dyDescent="0.4">
      <c r="A102" s="78"/>
      <c r="B102" s="125"/>
      <c r="C102" s="126" t="s">
        <v>159</v>
      </c>
      <c r="D102" s="130">
        <f>IZ__target+IVDDq__max+ILS__max</f>
        <v>3.6940400000000002</v>
      </c>
      <c r="E102" s="128" t="s">
        <v>114</v>
      </c>
      <c r="F102" s="128"/>
      <c r="G102" s="124"/>
      <c r="H102" s="131"/>
      <c r="I102" s="26"/>
      <c r="J102" s="26"/>
      <c r="K102" s="26"/>
      <c r="L102" s="26"/>
      <c r="M102" s="26"/>
      <c r="N102" s="26"/>
      <c r="O102" s="26"/>
      <c r="P102" s="26"/>
      <c r="Q102" s="26"/>
      <c r="R102" s="44"/>
      <c r="S102" s="36"/>
      <c r="T102" s="26"/>
      <c r="U102" s="36"/>
      <c r="V102" s="26"/>
      <c r="W102" s="26"/>
      <c r="X102" s="26"/>
      <c r="Y102" s="26"/>
      <c r="Z102" s="26"/>
      <c r="AA102" s="26"/>
      <c r="AB102" s="26"/>
      <c r="AC102" s="26"/>
      <c r="AD102" s="26"/>
      <c r="AE102" s="26"/>
      <c r="AF102" s="26"/>
      <c r="AG102" s="26"/>
      <c r="AH102" s="26"/>
      <c r="AI102" s="26"/>
      <c r="AJ102" s="26"/>
      <c r="AK102" s="26"/>
      <c r="AL102" s="26"/>
      <c r="AM102" s="26"/>
      <c r="AN102" s="26"/>
      <c r="AO102" s="26"/>
      <c r="AP102" s="26"/>
    </row>
    <row r="103" spans="1:78" s="23" customFormat="1" ht="20.149999999999999" customHeight="1" x14ac:dyDescent="0.3">
      <c r="A103" s="78"/>
      <c r="B103" s="75" t="s">
        <v>162</v>
      </c>
      <c r="C103" s="76" t="s">
        <v>187</v>
      </c>
      <c r="D103" s="118">
        <f>IF(IZ__target=0, VDD_max, 15)</f>
        <v>12.5</v>
      </c>
      <c r="E103" s="78" t="s">
        <v>7</v>
      </c>
      <c r="F103" s="128"/>
      <c r="G103" s="124"/>
      <c r="H103" s="129"/>
      <c r="I103" s="26"/>
      <c r="J103" s="26"/>
      <c r="K103" s="26"/>
      <c r="L103" s="26"/>
      <c r="M103" s="26"/>
      <c r="N103" s="26"/>
      <c r="O103" s="26"/>
      <c r="P103" s="26"/>
      <c r="Q103" s="26"/>
      <c r="R103" s="44"/>
      <c r="S103" s="36"/>
      <c r="T103" s="26"/>
      <c r="U103" s="36"/>
      <c r="V103" s="26"/>
      <c r="W103" s="26"/>
      <c r="X103" s="26"/>
      <c r="Y103" s="26"/>
      <c r="Z103" s="26"/>
      <c r="AA103" s="26"/>
      <c r="AB103" s="26"/>
      <c r="AC103" s="26"/>
      <c r="AD103" s="26"/>
      <c r="AE103" s="26"/>
      <c r="AF103" s="26"/>
      <c r="AG103" s="26"/>
      <c r="AH103" s="26"/>
      <c r="AI103" s="26"/>
      <c r="AJ103" s="26"/>
      <c r="AK103" s="26"/>
      <c r="AL103" s="26"/>
      <c r="AM103" s="26"/>
      <c r="AN103" s="26"/>
      <c r="AO103" s="26"/>
      <c r="AP103" s="26"/>
    </row>
    <row r="104" spans="1:78" s="23" customFormat="1" ht="20.149999999999999" customHeight="1" x14ac:dyDescent="0.3">
      <c r="A104" s="78"/>
      <c r="B104" s="125"/>
      <c r="C104" s="76"/>
      <c r="D104" s="127"/>
      <c r="E104" s="128"/>
      <c r="F104" s="128"/>
      <c r="G104" s="124"/>
      <c r="H104" s="129"/>
      <c r="I104" s="26"/>
      <c r="J104" s="26"/>
      <c r="K104" s="26"/>
      <c r="L104" s="26"/>
      <c r="M104" s="26"/>
      <c r="N104" s="26"/>
      <c r="O104" s="26"/>
      <c r="P104" s="26"/>
      <c r="Q104" s="26"/>
      <c r="R104" s="44"/>
      <c r="S104" s="36"/>
      <c r="T104" s="26"/>
      <c r="U104" s="36"/>
      <c r="V104" s="26"/>
      <c r="W104" s="26"/>
      <c r="X104" s="26"/>
      <c r="Y104" s="26"/>
      <c r="Z104" s="26"/>
      <c r="AA104" s="26"/>
      <c r="AB104" s="26"/>
      <c r="AC104" s="26"/>
      <c r="AD104" s="26"/>
      <c r="AE104" s="26"/>
      <c r="AF104" s="26"/>
      <c r="AG104" s="26"/>
      <c r="AH104" s="26"/>
      <c r="AI104" s="26"/>
      <c r="AJ104" s="26"/>
      <c r="AK104" s="26"/>
      <c r="AL104" s="26"/>
      <c r="AM104" s="26"/>
      <c r="AN104" s="26"/>
      <c r="AO104" s="26"/>
      <c r="AP104" s="26"/>
    </row>
    <row r="105" spans="1:78" s="23" customFormat="1" ht="20.149999999999999" customHeight="1" x14ac:dyDescent="0.3">
      <c r="A105" s="78"/>
      <c r="B105" s="75" t="s">
        <v>177</v>
      </c>
      <c r="C105" s="76" t="s">
        <v>188</v>
      </c>
      <c r="D105" s="118">
        <f>IF(Config=1,VCSO_max/RCSA2,  IF(Config=2,(VDD_max-VCSO_max)/(RCSA1+RCSA2),  IF(Config=3,VCSO_max/RCSA2,  IF(Config=4,VCSO_max/(RCSA1+RCSA2),  IF(Config=5,VCSO_max/(RCSA1+RCSA2), "ERROR")))))</f>
        <v>0.48509999999999998</v>
      </c>
      <c r="E105" s="78" t="s">
        <v>114</v>
      </c>
      <c r="F105" s="78"/>
      <c r="G105" s="132" t="s">
        <v>186</v>
      </c>
      <c r="H105" s="129"/>
      <c r="I105" s="26"/>
      <c r="J105" s="26"/>
      <c r="K105" s="26"/>
      <c r="L105" s="26"/>
      <c r="M105" s="26"/>
      <c r="N105" s="26"/>
      <c r="O105" s="26"/>
      <c r="P105" s="26"/>
      <c r="Q105" s="26"/>
      <c r="R105" s="44"/>
      <c r="S105" s="36"/>
      <c r="T105" s="26"/>
      <c r="U105" s="36"/>
      <c r="V105" s="26"/>
      <c r="W105" s="26"/>
      <c r="X105" s="26"/>
      <c r="Y105" s="26"/>
      <c r="Z105" s="26"/>
      <c r="AA105" s="26"/>
      <c r="AB105" s="26"/>
      <c r="AC105" s="26"/>
      <c r="AD105" s="26"/>
      <c r="AE105" s="26"/>
      <c r="AF105" s="26"/>
      <c r="AG105" s="26"/>
      <c r="AH105" s="26"/>
      <c r="AI105" s="26"/>
      <c r="AJ105" s="26"/>
      <c r="AK105" s="26"/>
      <c r="AL105" s="26"/>
      <c r="AM105" s="26"/>
      <c r="AN105" s="26"/>
      <c r="AO105" s="26"/>
      <c r="AP105" s="26"/>
    </row>
    <row r="106" spans="1:78" s="23" customFormat="1" ht="20.149999999999999" customHeight="1" x14ac:dyDescent="0.3">
      <c r="A106" s="78"/>
      <c r="B106" s="75" t="s">
        <v>178</v>
      </c>
      <c r="C106" s="76" t="s">
        <v>189</v>
      </c>
      <c r="D106" s="133">
        <f>IF(Config=1,(VDD_max-VCSO_max)*Icso_max*mA,  IF(Config=2,(VCSO_max)*Icso_max*mA,  IF(Config=3,(VDD_max-VCSO_max)*Icso_max*mA,  IF(Config=4,(VDD_max-VCSO_max)*Icso_max*mA,  IF(Config=5,(VDD_max-VCSO_max)*Icso_max*mA, "ERROR")))))</f>
        <v>1.3573098E-3</v>
      </c>
      <c r="E106" s="78" t="s">
        <v>9</v>
      </c>
      <c r="F106" s="78"/>
      <c r="G106" s="81" t="s">
        <v>200</v>
      </c>
      <c r="H106" s="129"/>
      <c r="I106" s="26"/>
      <c r="J106" s="26"/>
      <c r="K106" s="26"/>
      <c r="L106" s="26"/>
      <c r="M106" s="26"/>
      <c r="N106" s="26"/>
      <c r="O106" s="26"/>
      <c r="P106" s="26"/>
      <c r="Q106" s="26"/>
      <c r="R106" s="44"/>
      <c r="S106" s="36"/>
      <c r="T106" s="26"/>
      <c r="U106" s="36"/>
      <c r="V106" s="26"/>
      <c r="W106" s="26"/>
      <c r="X106" s="26"/>
      <c r="Y106" s="26"/>
      <c r="Z106" s="26"/>
      <c r="AA106" s="26"/>
      <c r="AB106" s="26"/>
      <c r="AC106" s="26"/>
      <c r="AD106" s="26"/>
      <c r="AE106" s="26"/>
      <c r="AF106" s="26"/>
      <c r="AG106" s="26"/>
      <c r="AH106" s="26"/>
      <c r="AI106" s="26"/>
      <c r="AJ106" s="26"/>
      <c r="AK106" s="26"/>
      <c r="AL106" s="26"/>
      <c r="AM106" s="26"/>
      <c r="AN106" s="26"/>
      <c r="AO106" s="26"/>
      <c r="AP106" s="26"/>
    </row>
    <row r="107" spans="1:78" s="23" customFormat="1" ht="20.149999999999999" customHeight="1" x14ac:dyDescent="0.3">
      <c r="A107" s="78"/>
      <c r="B107" s="75" t="s">
        <v>181</v>
      </c>
      <c r="C107" s="76" t="s">
        <v>190</v>
      </c>
      <c r="D107" s="118">
        <f>IF(Config=1,(VOUT_max-(6)*mA*(1/RADJ + 1/RSENSE)^-1),  IF(Config=2,(VOUT_max-(6)*mA*(1/RADJ + 1/RSENSE)^-1),  IF(Config=3,(VDD_max-Vbe),  IF(Config=4,(VDD_max-Vbe),  IF(Config=5,(VDD_max-Vbe), "ERROR")))))</f>
        <v>11.8</v>
      </c>
      <c r="E107" s="78" t="s">
        <v>7</v>
      </c>
      <c r="F107" s="78"/>
      <c r="G107" s="132" t="s">
        <v>182</v>
      </c>
      <c r="H107" s="129"/>
      <c r="I107" s="26"/>
      <c r="J107" s="26"/>
      <c r="K107" s="26"/>
      <c r="L107" s="26"/>
      <c r="M107" s="26"/>
      <c r="N107" s="26"/>
      <c r="O107" s="26"/>
      <c r="P107" s="26"/>
      <c r="Q107" s="26"/>
      <c r="R107" s="44"/>
      <c r="S107" s="36"/>
      <c r="T107" s="26"/>
      <c r="U107" s="36"/>
      <c r="V107" s="26"/>
      <c r="W107" s="26"/>
      <c r="X107" s="26"/>
      <c r="Y107" s="26"/>
      <c r="Z107" s="26"/>
      <c r="AA107" s="26"/>
      <c r="AB107" s="26"/>
      <c r="AC107" s="26"/>
      <c r="AD107" s="26"/>
      <c r="AE107" s="26"/>
      <c r="AF107" s="26"/>
      <c r="AG107" s="26"/>
      <c r="AH107" s="26"/>
      <c r="AI107" s="26"/>
      <c r="AJ107" s="26"/>
      <c r="AK107" s="26"/>
      <c r="AL107" s="26"/>
      <c r="AM107" s="26"/>
      <c r="AN107" s="26"/>
      <c r="AO107" s="26"/>
      <c r="AP107" s="26"/>
    </row>
    <row r="108" spans="1:78" s="23" customFormat="1" ht="20.149999999999999" customHeight="1" x14ac:dyDescent="0.3">
      <c r="A108" s="78"/>
      <c r="B108" s="75" t="s">
        <v>192</v>
      </c>
      <c r="C108" s="76" t="s">
        <v>191</v>
      </c>
      <c r="D108" s="133">
        <f>VADJ_max*(6)*mA</f>
        <v>7.0800000000000016E-2</v>
      </c>
      <c r="E108" s="78" t="s">
        <v>9</v>
      </c>
      <c r="F108" s="78"/>
      <c r="G108" s="81" t="s">
        <v>201</v>
      </c>
      <c r="H108" s="84" t="s">
        <v>194</v>
      </c>
      <c r="I108" s="26"/>
      <c r="J108" s="26"/>
      <c r="K108" s="26"/>
      <c r="L108" s="26"/>
      <c r="M108" s="26"/>
      <c r="N108" s="26"/>
      <c r="O108" s="26"/>
      <c r="P108" s="26"/>
      <c r="Q108" s="26"/>
      <c r="R108" s="44"/>
      <c r="S108" s="36"/>
      <c r="T108" s="26"/>
      <c r="U108" s="36"/>
      <c r="V108" s="26"/>
      <c r="W108" s="26"/>
      <c r="X108" s="26"/>
      <c r="Y108" s="26"/>
      <c r="Z108" s="26"/>
      <c r="AA108" s="26"/>
      <c r="AB108" s="26"/>
      <c r="AC108" s="26"/>
      <c r="AD108" s="26"/>
      <c r="AE108" s="26"/>
      <c r="AF108" s="26"/>
      <c r="AG108" s="26"/>
      <c r="AH108" s="26"/>
      <c r="AI108" s="26"/>
      <c r="AJ108" s="26"/>
      <c r="AK108" s="26"/>
      <c r="AL108" s="26"/>
      <c r="AM108" s="26"/>
      <c r="AN108" s="26"/>
      <c r="AO108" s="26"/>
      <c r="AP108" s="26"/>
    </row>
    <row r="109" spans="1:78" s="23" customFormat="1" ht="20.149999999999999" customHeight="1" x14ac:dyDescent="0.3">
      <c r="A109" s="78"/>
      <c r="B109" s="75"/>
      <c r="C109" s="76"/>
      <c r="D109" s="111"/>
      <c r="E109" s="78"/>
      <c r="F109" s="78"/>
      <c r="G109" s="81"/>
      <c r="H109" s="129"/>
      <c r="I109" s="26"/>
      <c r="J109" s="26"/>
      <c r="K109" s="26"/>
      <c r="L109" s="26"/>
      <c r="M109" s="26"/>
      <c r="N109" s="26"/>
      <c r="O109" s="26"/>
      <c r="P109" s="26"/>
      <c r="Q109" s="26"/>
      <c r="R109" s="44"/>
      <c r="S109" s="36"/>
      <c r="T109" s="26"/>
      <c r="U109" s="36"/>
      <c r="V109" s="26"/>
      <c r="W109" s="26"/>
      <c r="X109" s="26"/>
      <c r="Y109" s="26"/>
      <c r="Z109" s="26"/>
      <c r="AA109" s="26"/>
      <c r="AB109" s="26"/>
      <c r="AC109" s="26"/>
      <c r="AD109" s="26"/>
      <c r="AE109" s="26"/>
      <c r="AF109" s="26"/>
      <c r="AG109" s="26"/>
      <c r="AH109" s="26"/>
      <c r="AI109" s="26"/>
      <c r="AJ109" s="26"/>
      <c r="AK109" s="26"/>
      <c r="AL109" s="26"/>
      <c r="AM109" s="26"/>
      <c r="AN109" s="26"/>
      <c r="AO109" s="26"/>
      <c r="AP109" s="26"/>
    </row>
    <row r="110" spans="1:78" s="23" customFormat="1" ht="20.149999999999999" customHeight="1" x14ac:dyDescent="0.3">
      <c r="A110" s="78"/>
      <c r="B110" s="75" t="s">
        <v>179</v>
      </c>
      <c r="C110" s="76" t="s">
        <v>163</v>
      </c>
      <c r="D110" s="133">
        <f xml:space="preserve"> (VDD_max_1*IVDD__total*mA) + (Pcso_max) + (PADJ_max) + (VCSO_max^2/100000) + ((VDD_max_1-VCSO_max)*Nm*(VCSO_max/100000))</f>
        <v>0.11981702176000002</v>
      </c>
      <c r="E110" s="78" t="s">
        <v>9</v>
      </c>
      <c r="F110" s="78"/>
      <c r="G110" s="132" t="s">
        <v>202</v>
      </c>
      <c r="H110" s="84" t="s">
        <v>193</v>
      </c>
      <c r="I110" s="26"/>
      <c r="J110" s="26"/>
      <c r="K110" s="26"/>
      <c r="L110" s="26"/>
      <c r="M110" s="26"/>
      <c r="N110" s="26"/>
      <c r="O110" s="26"/>
      <c r="P110" s="26"/>
      <c r="Q110" s="26"/>
      <c r="R110" s="44"/>
      <c r="S110" s="36"/>
      <c r="T110" s="26"/>
      <c r="U110" s="36"/>
      <c r="V110" s="26"/>
      <c r="W110" s="26"/>
      <c r="X110" s="26"/>
      <c r="Y110" s="26"/>
      <c r="Z110" s="26"/>
      <c r="AA110" s="26"/>
      <c r="AB110" s="26"/>
      <c r="AC110" s="26"/>
      <c r="AD110" s="26"/>
      <c r="AE110" s="26"/>
      <c r="AF110" s="26"/>
      <c r="AG110" s="26"/>
      <c r="AH110" s="26"/>
      <c r="AI110" s="26"/>
      <c r="AJ110" s="26"/>
      <c r="AK110" s="26"/>
      <c r="AL110" s="26"/>
      <c r="AM110" s="26"/>
      <c r="AN110" s="26"/>
      <c r="AO110" s="26"/>
      <c r="AP110" s="26"/>
    </row>
    <row r="111" spans="1:78" ht="15" thickBot="1" x14ac:dyDescent="0.35">
      <c r="A111" s="49"/>
      <c r="B111" s="134"/>
      <c r="C111" s="135"/>
      <c r="D111" s="136"/>
      <c r="E111" s="137"/>
      <c r="F111" s="137"/>
      <c r="G111" s="138"/>
      <c r="H111" s="139"/>
      <c r="I111" s="26"/>
      <c r="J111" s="26"/>
      <c r="K111" s="26"/>
      <c r="L111" s="26"/>
      <c r="M111" s="26"/>
      <c r="N111" s="26"/>
      <c r="O111" s="26"/>
      <c r="P111" s="26"/>
      <c r="Q111" s="26"/>
      <c r="R111" s="44"/>
      <c r="S111" s="36"/>
      <c r="T111" s="26"/>
      <c r="U111" s="36"/>
      <c r="V111" s="26"/>
      <c r="W111" s="26"/>
      <c r="X111" s="26"/>
      <c r="Y111" s="26"/>
      <c r="Z111" s="26"/>
      <c r="AA111" s="26"/>
      <c r="AB111" s="26"/>
      <c r="AC111" s="26"/>
      <c r="AD111" s="26"/>
      <c r="AE111" s="26"/>
      <c r="AF111" s="26"/>
      <c r="AG111" s="26"/>
      <c r="AH111" s="26"/>
      <c r="AI111" s="37"/>
      <c r="AJ111" s="37"/>
      <c r="AK111" s="37"/>
      <c r="AL111" s="37"/>
      <c r="AM111" s="37"/>
      <c r="AN111" s="37"/>
      <c r="AO111" s="37"/>
      <c r="AP111" s="37"/>
    </row>
    <row r="112" spans="1:78" x14ac:dyDescent="0.3">
      <c r="A112" s="8"/>
      <c r="B112" s="26"/>
      <c r="C112" s="25"/>
      <c r="D112" s="28"/>
      <c r="E112" s="26"/>
      <c r="F112" s="26"/>
      <c r="G112" s="26"/>
      <c r="H112" s="26"/>
      <c r="I112" s="26"/>
      <c r="J112" s="26"/>
      <c r="K112" s="26"/>
      <c r="L112" s="26"/>
      <c r="M112" s="26"/>
      <c r="N112" s="26"/>
      <c r="O112" s="26"/>
      <c r="P112" s="26"/>
      <c r="Q112" s="26"/>
      <c r="R112" s="44"/>
      <c r="S112" s="36"/>
      <c r="T112" s="26"/>
      <c r="U112" s="36"/>
      <c r="V112" s="26"/>
      <c r="W112" s="26"/>
      <c r="X112" s="26"/>
      <c r="Y112" s="26"/>
      <c r="Z112" s="26"/>
      <c r="AA112" s="26"/>
      <c r="AB112" s="26"/>
      <c r="AC112" s="26"/>
      <c r="AD112" s="26"/>
      <c r="AE112" s="26"/>
      <c r="AF112" s="26"/>
      <c r="AG112" s="26"/>
      <c r="AH112" s="26"/>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row>
    <row r="113" spans="1:78" x14ac:dyDescent="0.3">
      <c r="A113" s="8"/>
      <c r="B113" s="26"/>
      <c r="C113" s="25"/>
      <c r="D113" s="28"/>
      <c r="E113" s="26"/>
      <c r="F113" s="26"/>
      <c r="G113" s="26"/>
      <c r="H113" s="26"/>
      <c r="I113" s="26"/>
      <c r="J113" s="26"/>
      <c r="K113" s="26"/>
      <c r="L113" s="26"/>
      <c r="M113" s="26"/>
      <c r="N113" s="26"/>
      <c r="O113" s="26"/>
      <c r="P113" s="26"/>
      <c r="Q113" s="26"/>
      <c r="R113" s="44"/>
      <c r="S113" s="36"/>
      <c r="T113" s="26"/>
      <c r="U113" s="36"/>
      <c r="V113" s="26"/>
      <c r="W113" s="26"/>
      <c r="X113" s="26"/>
      <c r="Y113" s="26"/>
      <c r="Z113" s="26"/>
      <c r="AA113" s="26"/>
      <c r="AB113" s="26"/>
      <c r="AC113" s="26"/>
      <c r="AD113" s="26"/>
      <c r="AE113" s="26"/>
      <c r="AF113" s="26"/>
      <c r="AG113" s="26"/>
      <c r="AH113" s="26"/>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row>
    <row r="114" spans="1:78" x14ac:dyDescent="0.3">
      <c r="A114" s="8"/>
      <c r="B114" s="26"/>
      <c r="C114" s="25"/>
      <c r="D114" s="28"/>
      <c r="E114" s="26"/>
      <c r="F114" s="26"/>
      <c r="G114" s="21"/>
      <c r="H114" s="26"/>
      <c r="I114" s="26"/>
      <c r="J114" s="26"/>
      <c r="K114" s="26"/>
      <c r="L114" s="26"/>
      <c r="M114" s="26"/>
      <c r="N114" s="26"/>
      <c r="O114" s="26"/>
      <c r="P114" s="26"/>
      <c r="Q114" s="26"/>
      <c r="R114" s="44"/>
      <c r="S114" s="36"/>
      <c r="T114" s="26"/>
      <c r="U114" s="36"/>
      <c r="V114" s="26"/>
      <c r="W114" s="26"/>
      <c r="X114" s="26"/>
      <c r="Y114" s="26"/>
      <c r="Z114" s="26"/>
      <c r="AA114" s="26"/>
      <c r="AB114" s="26"/>
      <c r="AC114" s="26"/>
      <c r="AD114" s="26"/>
      <c r="AE114" s="26"/>
      <c r="AF114" s="26"/>
      <c r="AG114" s="26"/>
      <c r="AH114" s="26"/>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row>
    <row r="115" spans="1:78" x14ac:dyDescent="0.3">
      <c r="A115" s="8"/>
      <c r="B115" s="26"/>
      <c r="C115" s="25"/>
      <c r="D115" s="28"/>
      <c r="E115" s="26"/>
      <c r="F115" s="26"/>
      <c r="G115" s="26"/>
      <c r="H115" s="26"/>
      <c r="I115" s="26"/>
      <c r="J115" s="26"/>
      <c r="K115" s="26"/>
      <c r="L115" s="26"/>
      <c r="M115" s="26"/>
      <c r="N115" s="26"/>
      <c r="O115" s="26"/>
      <c r="P115" s="26"/>
      <c r="Q115" s="26"/>
      <c r="R115" s="44"/>
      <c r="S115" s="36"/>
      <c r="T115" s="26"/>
      <c r="U115" s="36"/>
      <c r="V115" s="26"/>
      <c r="W115" s="26"/>
      <c r="X115" s="26"/>
      <c r="Y115" s="26"/>
      <c r="Z115" s="26"/>
      <c r="AA115" s="26"/>
      <c r="AB115" s="26"/>
      <c r="AC115" s="26"/>
      <c r="AD115" s="26"/>
      <c r="AE115" s="26"/>
      <c r="AF115" s="26"/>
      <c r="AG115" s="26"/>
      <c r="AH115" s="26"/>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row>
    <row r="116" spans="1:78" x14ac:dyDescent="0.3">
      <c r="A116" s="8"/>
      <c r="B116" s="26"/>
      <c r="C116" s="25"/>
      <c r="D116" s="28"/>
      <c r="E116" s="26"/>
      <c r="F116" s="26"/>
      <c r="G116" s="26"/>
      <c r="H116" s="26"/>
      <c r="I116" s="26"/>
      <c r="J116" s="26"/>
      <c r="K116" s="26"/>
      <c r="L116" s="26"/>
      <c r="M116" s="26"/>
      <c r="N116" s="26"/>
      <c r="O116" s="26"/>
      <c r="P116" s="26"/>
      <c r="Q116" s="26"/>
      <c r="R116" s="44"/>
      <c r="S116" s="36"/>
      <c r="T116" s="26"/>
      <c r="U116" s="36"/>
      <c r="V116" s="26"/>
      <c r="W116" s="26"/>
      <c r="X116" s="26"/>
      <c r="Y116" s="26"/>
      <c r="Z116" s="26"/>
      <c r="AA116" s="26"/>
      <c r="AB116" s="26"/>
      <c r="AC116" s="26"/>
      <c r="AD116" s="26"/>
      <c r="AE116" s="26"/>
      <c r="AF116" s="26"/>
      <c r="AG116" s="26"/>
      <c r="AH116" s="26"/>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row>
    <row r="117" spans="1:78" x14ac:dyDescent="0.3">
      <c r="A117" s="8"/>
      <c r="B117" s="26"/>
      <c r="C117" s="25"/>
      <c r="D117" s="28"/>
      <c r="E117" s="26"/>
      <c r="F117" s="26"/>
      <c r="G117" s="26"/>
      <c r="H117" s="26"/>
      <c r="I117" s="26"/>
      <c r="J117" s="26"/>
      <c r="K117" s="26"/>
      <c r="L117" s="26"/>
      <c r="M117" s="26"/>
      <c r="N117" s="26"/>
      <c r="O117" s="26"/>
      <c r="P117" s="26"/>
      <c r="Q117" s="26"/>
      <c r="R117" s="44"/>
      <c r="S117" s="36"/>
      <c r="T117" s="26"/>
      <c r="U117" s="36"/>
      <c r="V117" s="26"/>
      <c r="W117" s="26"/>
      <c r="X117" s="26"/>
      <c r="Y117" s="26"/>
      <c r="Z117" s="26"/>
      <c r="AA117" s="26"/>
      <c r="AB117" s="26"/>
      <c r="AC117" s="26"/>
      <c r="AD117" s="26"/>
      <c r="AE117" s="26"/>
      <c r="AF117" s="26"/>
      <c r="AG117" s="26"/>
      <c r="AH117" s="26"/>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row>
    <row r="118" spans="1:78" x14ac:dyDescent="0.3">
      <c r="A118" s="8"/>
      <c r="B118" s="26"/>
      <c r="C118" s="25"/>
      <c r="D118" s="28"/>
      <c r="E118" s="26"/>
      <c r="F118" s="26"/>
      <c r="G118" s="37"/>
      <c r="H118" s="26"/>
      <c r="I118" s="26"/>
      <c r="J118" s="26"/>
      <c r="K118" s="26"/>
      <c r="L118" s="26"/>
      <c r="M118" s="26"/>
      <c r="N118" s="26"/>
      <c r="O118" s="26"/>
      <c r="P118" s="26"/>
      <c r="Q118" s="26"/>
      <c r="R118" s="44"/>
      <c r="S118" s="36"/>
      <c r="T118" s="26"/>
      <c r="U118" s="36"/>
      <c r="V118" s="26"/>
      <c r="W118" s="26"/>
      <c r="X118" s="26"/>
      <c r="Y118" s="26"/>
      <c r="Z118" s="26"/>
      <c r="AA118" s="26"/>
      <c r="AB118" s="26"/>
      <c r="AC118" s="26"/>
      <c r="AD118" s="26"/>
      <c r="AE118" s="26"/>
      <c r="AF118" s="26"/>
      <c r="AG118" s="26"/>
      <c r="AH118" s="26"/>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row>
    <row r="119" spans="1:78" x14ac:dyDescent="0.3">
      <c r="A119" s="8"/>
      <c r="B119" s="26"/>
      <c r="C119" s="25"/>
      <c r="D119" s="28"/>
      <c r="E119" s="26"/>
      <c r="F119" s="26"/>
      <c r="G119" s="26"/>
      <c r="H119" s="26"/>
      <c r="I119" s="26"/>
      <c r="J119" s="26"/>
      <c r="K119" s="26"/>
      <c r="L119" s="26"/>
      <c r="M119" s="26"/>
      <c r="N119" s="26"/>
      <c r="O119" s="26"/>
      <c r="P119" s="26"/>
      <c r="Q119" s="26"/>
      <c r="R119" s="44"/>
      <c r="S119" s="36"/>
      <c r="T119" s="26"/>
      <c r="U119" s="36"/>
      <c r="V119" s="26"/>
      <c r="W119" s="26"/>
      <c r="X119" s="26"/>
      <c r="Y119" s="26"/>
      <c r="Z119" s="26"/>
      <c r="AA119" s="26"/>
      <c r="AB119" s="26"/>
      <c r="AC119" s="26"/>
      <c r="AD119" s="26"/>
      <c r="AE119" s="26"/>
      <c r="AF119" s="26"/>
      <c r="AG119" s="26"/>
      <c r="AH119" s="26"/>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row>
    <row r="120" spans="1:78" x14ac:dyDescent="0.3">
      <c r="A120" s="8"/>
      <c r="B120" s="26"/>
      <c r="C120" s="37"/>
      <c r="D120" s="37"/>
      <c r="E120" s="37"/>
      <c r="F120" s="26"/>
      <c r="G120" s="26"/>
      <c r="H120" s="26"/>
      <c r="I120" s="26"/>
      <c r="J120" s="26"/>
      <c r="K120" s="26"/>
      <c r="L120" s="26"/>
      <c r="M120" s="26"/>
      <c r="N120" s="26"/>
      <c r="O120" s="26"/>
      <c r="P120" s="26"/>
      <c r="Q120" s="26"/>
      <c r="R120" s="44"/>
      <c r="S120" s="36"/>
      <c r="T120" s="26"/>
      <c r="U120" s="36"/>
      <c r="V120" s="26"/>
      <c r="W120" s="26"/>
      <c r="X120" s="26"/>
      <c r="Y120" s="26"/>
      <c r="Z120" s="26"/>
      <c r="AA120" s="26"/>
      <c r="AB120" s="26"/>
      <c r="AC120" s="26"/>
      <c r="AD120" s="26"/>
      <c r="AE120" s="26"/>
      <c r="AF120" s="26"/>
      <c r="AG120" s="26"/>
      <c r="AH120" s="26"/>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row>
    <row r="121" spans="1:78" x14ac:dyDescent="0.3">
      <c r="A121" s="8"/>
      <c r="B121" s="26"/>
      <c r="C121" s="37"/>
      <c r="D121" s="37"/>
      <c r="E121" s="37"/>
      <c r="F121" s="26"/>
      <c r="G121" s="26"/>
      <c r="H121" s="26"/>
      <c r="I121" s="26"/>
      <c r="J121" s="26"/>
      <c r="K121" s="26"/>
      <c r="L121" s="26"/>
      <c r="M121" s="26"/>
      <c r="N121" s="26"/>
      <c r="O121" s="26"/>
      <c r="P121" s="26"/>
      <c r="Q121" s="26"/>
      <c r="R121" s="44"/>
      <c r="S121" s="36"/>
      <c r="T121" s="26"/>
      <c r="U121" s="36"/>
      <c r="V121" s="26"/>
      <c r="W121" s="26"/>
      <c r="X121" s="26"/>
      <c r="Y121" s="26"/>
      <c r="Z121" s="26"/>
      <c r="AA121" s="26"/>
      <c r="AB121" s="26"/>
      <c r="AC121" s="26"/>
      <c r="AD121" s="26"/>
      <c r="AE121" s="26"/>
      <c r="AF121" s="26"/>
      <c r="AG121" s="26"/>
      <c r="AH121" s="26"/>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row>
    <row r="122" spans="1:78" x14ac:dyDescent="0.3">
      <c r="A122" s="8"/>
      <c r="B122" s="26"/>
      <c r="C122" s="25"/>
      <c r="D122" s="28"/>
      <c r="E122" s="26"/>
      <c r="F122" s="26"/>
      <c r="G122" s="26"/>
      <c r="H122" s="26"/>
      <c r="I122" s="26"/>
      <c r="J122" s="26"/>
      <c r="K122" s="26"/>
      <c r="L122" s="26"/>
      <c r="M122" s="26"/>
      <c r="N122" s="26"/>
      <c r="O122" s="26"/>
      <c r="P122" s="26"/>
      <c r="Q122" s="26"/>
      <c r="R122" s="44"/>
      <c r="S122" s="36"/>
      <c r="T122" s="26"/>
      <c r="U122" s="36"/>
      <c r="V122" s="26"/>
      <c r="W122" s="26"/>
      <c r="X122" s="26"/>
      <c r="Y122" s="26"/>
      <c r="Z122" s="26"/>
      <c r="AA122" s="26"/>
      <c r="AB122" s="26"/>
      <c r="AC122" s="26"/>
      <c r="AD122" s="26"/>
      <c r="AE122" s="26"/>
      <c r="AF122" s="26"/>
      <c r="AG122" s="26"/>
      <c r="AH122" s="26"/>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row>
    <row r="123" spans="1:78" x14ac:dyDescent="0.3">
      <c r="A123" s="8"/>
      <c r="B123" s="26"/>
      <c r="C123" s="25"/>
      <c r="D123" s="28"/>
      <c r="E123" s="26"/>
      <c r="F123" s="26"/>
      <c r="G123" s="26"/>
      <c r="H123" s="26"/>
      <c r="I123" s="26"/>
      <c r="J123" s="26"/>
      <c r="K123" s="26"/>
      <c r="L123" s="26"/>
      <c r="M123" s="26"/>
      <c r="N123" s="26"/>
      <c r="O123" s="26"/>
      <c r="P123" s="26"/>
      <c r="Q123" s="26"/>
      <c r="R123" s="44"/>
      <c r="S123" s="36"/>
      <c r="T123" s="26"/>
      <c r="U123" s="36"/>
      <c r="V123" s="26"/>
      <c r="W123" s="26"/>
      <c r="X123" s="26"/>
      <c r="Y123" s="26"/>
      <c r="Z123" s="26"/>
      <c r="AA123" s="26"/>
      <c r="AB123" s="26"/>
      <c r="AC123" s="26"/>
      <c r="AD123" s="26"/>
      <c r="AE123" s="26"/>
      <c r="AF123" s="26"/>
      <c r="AG123" s="26"/>
      <c r="AH123" s="26"/>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row>
    <row r="124" spans="1:78" x14ac:dyDescent="0.3">
      <c r="A124" s="8"/>
      <c r="B124" s="26"/>
      <c r="C124" s="25"/>
      <c r="D124" s="28"/>
      <c r="E124" s="26"/>
      <c r="F124" s="26"/>
      <c r="G124" s="26"/>
      <c r="H124" s="26"/>
      <c r="I124" s="26"/>
      <c r="J124" s="26"/>
      <c r="K124" s="26"/>
      <c r="L124" s="26"/>
      <c r="M124" s="26"/>
      <c r="N124" s="26"/>
      <c r="O124" s="26"/>
      <c r="P124" s="26"/>
      <c r="Q124" s="26"/>
      <c r="R124" s="44"/>
      <c r="S124" s="36"/>
      <c r="T124" s="26"/>
      <c r="U124" s="36"/>
      <c r="V124" s="26"/>
      <c r="W124" s="26"/>
      <c r="X124" s="26"/>
      <c r="Y124" s="26"/>
      <c r="Z124" s="26"/>
      <c r="AA124" s="26"/>
      <c r="AB124" s="26"/>
      <c r="AC124" s="26"/>
      <c r="AD124" s="26"/>
      <c r="AE124" s="26"/>
      <c r="AF124" s="26"/>
      <c r="AG124" s="26"/>
      <c r="AH124" s="26"/>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row>
    <row r="125" spans="1:78" x14ac:dyDescent="0.3">
      <c r="A125" s="8"/>
      <c r="B125" s="26"/>
      <c r="C125" s="25"/>
      <c r="D125" s="28"/>
      <c r="E125" s="26"/>
      <c r="F125" s="26"/>
      <c r="G125" s="26"/>
      <c r="H125" s="26"/>
      <c r="I125" s="26"/>
      <c r="J125" s="26"/>
      <c r="K125" s="26"/>
      <c r="L125" s="26"/>
      <c r="M125" s="26"/>
      <c r="N125" s="26"/>
      <c r="O125" s="26"/>
      <c r="P125" s="26"/>
      <c r="Q125" s="26"/>
      <c r="R125" s="44"/>
      <c r="S125" s="36"/>
      <c r="T125" s="26"/>
      <c r="U125" s="36"/>
      <c r="V125" s="26"/>
      <c r="W125" s="26"/>
      <c r="X125" s="26"/>
      <c r="Y125" s="26"/>
      <c r="Z125" s="26"/>
      <c r="AA125" s="26"/>
      <c r="AB125" s="26"/>
      <c r="AC125" s="26"/>
      <c r="AD125" s="26"/>
      <c r="AE125" s="26"/>
      <c r="AF125" s="26"/>
      <c r="AG125" s="26"/>
      <c r="AH125" s="26"/>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row>
    <row r="126" spans="1:78" x14ac:dyDescent="0.3">
      <c r="A126" s="8"/>
      <c r="B126" s="26"/>
      <c r="C126" s="25"/>
      <c r="D126" s="28"/>
      <c r="E126" s="26"/>
      <c r="F126" s="26"/>
      <c r="G126" s="26"/>
      <c r="H126" s="26"/>
      <c r="I126" s="26"/>
      <c r="J126" s="26"/>
      <c r="K126" s="26"/>
      <c r="L126" s="26"/>
      <c r="M126" s="26"/>
      <c r="N126" s="26"/>
      <c r="O126" s="26"/>
      <c r="P126" s="26"/>
      <c r="Q126" s="26"/>
      <c r="R126" s="44"/>
      <c r="S126" s="36"/>
      <c r="T126" s="26"/>
      <c r="U126" s="36"/>
      <c r="V126" s="26"/>
      <c r="W126" s="26"/>
      <c r="X126" s="26"/>
      <c r="Y126" s="26"/>
      <c r="Z126" s="26"/>
      <c r="AA126" s="26"/>
      <c r="AB126" s="26"/>
      <c r="AC126" s="26"/>
      <c r="AD126" s="26"/>
      <c r="AE126" s="26"/>
      <c r="AF126" s="26"/>
      <c r="AG126" s="26"/>
      <c r="AH126" s="26"/>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row>
    <row r="127" spans="1:78" x14ac:dyDescent="0.3">
      <c r="A127" s="8"/>
      <c r="B127" s="26"/>
      <c r="C127" s="25"/>
      <c r="D127" s="28"/>
      <c r="E127" s="26"/>
      <c r="F127" s="26"/>
      <c r="G127" s="26"/>
      <c r="H127" s="26"/>
      <c r="I127" s="26"/>
      <c r="J127" s="26"/>
      <c r="K127" s="26"/>
      <c r="L127" s="26"/>
      <c r="M127" s="26"/>
      <c r="N127" s="26"/>
      <c r="O127" s="26"/>
      <c r="P127" s="26"/>
      <c r="Q127" s="26"/>
      <c r="R127" s="44"/>
      <c r="S127" s="36"/>
      <c r="T127" s="26"/>
      <c r="U127" s="36"/>
      <c r="V127" s="26"/>
      <c r="W127" s="26"/>
      <c r="X127" s="26"/>
      <c r="Y127" s="26"/>
      <c r="Z127" s="26"/>
      <c r="AA127" s="26"/>
      <c r="AB127" s="26"/>
      <c r="AC127" s="26"/>
      <c r="AD127" s="26"/>
      <c r="AE127" s="26"/>
      <c r="AF127" s="26"/>
      <c r="AG127" s="26"/>
      <c r="AH127" s="26"/>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row>
    <row r="128" spans="1:78" x14ac:dyDescent="0.3">
      <c r="A128" s="8"/>
      <c r="B128" s="26"/>
      <c r="C128" s="25"/>
      <c r="D128" s="28"/>
      <c r="E128" s="26"/>
      <c r="F128" s="26"/>
      <c r="G128" s="26"/>
      <c r="H128" s="26"/>
      <c r="I128" s="26"/>
      <c r="J128" s="26"/>
      <c r="K128" s="26"/>
      <c r="L128" s="26"/>
      <c r="M128" s="26"/>
      <c r="N128" s="26"/>
      <c r="O128" s="26"/>
      <c r="P128" s="26"/>
      <c r="Q128" s="26"/>
      <c r="R128" s="44"/>
      <c r="S128" s="36"/>
      <c r="T128" s="26"/>
      <c r="U128" s="36"/>
      <c r="V128" s="26"/>
      <c r="W128" s="26"/>
      <c r="X128" s="26"/>
      <c r="Y128" s="26"/>
      <c r="Z128" s="26"/>
      <c r="AA128" s="26"/>
      <c r="AB128" s="26"/>
      <c r="AC128" s="26"/>
      <c r="AD128" s="26"/>
      <c r="AE128" s="26"/>
      <c r="AF128" s="26"/>
      <c r="AG128" s="26"/>
      <c r="AH128" s="26"/>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row>
    <row r="129" spans="1:78" x14ac:dyDescent="0.3">
      <c r="A129" s="8"/>
      <c r="B129" s="26"/>
      <c r="C129" s="25"/>
      <c r="D129" s="28"/>
      <c r="E129" s="26"/>
      <c r="F129" s="26"/>
      <c r="G129" s="26"/>
      <c r="H129" s="26"/>
      <c r="I129" s="26"/>
      <c r="J129" s="26"/>
      <c r="K129" s="26"/>
      <c r="L129" s="26"/>
      <c r="M129" s="26"/>
      <c r="N129" s="26"/>
      <c r="O129" s="26"/>
      <c r="P129" s="26"/>
      <c r="Q129" s="26"/>
      <c r="R129" s="44"/>
      <c r="S129" s="36"/>
      <c r="T129" s="26"/>
      <c r="U129" s="36"/>
      <c r="V129" s="26"/>
      <c r="W129" s="26"/>
      <c r="X129" s="26"/>
      <c r="Y129" s="26"/>
      <c r="Z129" s="26"/>
      <c r="AA129" s="26"/>
      <c r="AB129" s="26"/>
      <c r="AC129" s="26"/>
      <c r="AD129" s="26"/>
      <c r="AE129" s="26"/>
      <c r="AF129" s="26"/>
      <c r="AG129" s="26"/>
      <c r="AH129" s="26"/>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row>
    <row r="130" spans="1:78" x14ac:dyDescent="0.3">
      <c r="A130" s="8"/>
      <c r="B130" s="26"/>
      <c r="C130" s="25"/>
      <c r="D130" s="28"/>
      <c r="E130" s="26"/>
      <c r="F130" s="26"/>
      <c r="G130" s="26"/>
      <c r="H130" s="26"/>
      <c r="I130" s="26"/>
      <c r="J130" s="26"/>
      <c r="K130" s="26"/>
      <c r="L130" s="26"/>
      <c r="M130" s="26"/>
      <c r="N130" s="26"/>
      <c r="O130" s="26"/>
      <c r="P130" s="26"/>
      <c r="Q130" s="26"/>
      <c r="R130" s="44"/>
      <c r="S130" s="36"/>
      <c r="T130" s="26"/>
      <c r="U130" s="36"/>
      <c r="V130" s="26"/>
      <c r="W130" s="26"/>
      <c r="X130" s="26"/>
      <c r="Y130" s="26"/>
      <c r="Z130" s="26"/>
      <c r="AA130" s="26"/>
      <c r="AB130" s="26"/>
      <c r="AC130" s="26"/>
      <c r="AD130" s="26"/>
      <c r="AE130" s="26"/>
      <c r="AF130" s="26"/>
      <c r="AG130" s="26"/>
      <c r="AH130" s="26"/>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row>
    <row r="131" spans="1:78" x14ac:dyDescent="0.3">
      <c r="A131" s="8"/>
      <c r="B131" s="26"/>
      <c r="C131" s="25"/>
      <c r="D131" s="28"/>
      <c r="E131" s="26"/>
      <c r="F131" s="26"/>
      <c r="G131" s="26"/>
      <c r="H131" s="26"/>
      <c r="I131" s="26"/>
      <c r="J131" s="26"/>
      <c r="K131" s="26"/>
      <c r="L131" s="26"/>
      <c r="M131" s="26"/>
      <c r="N131" s="26"/>
      <c r="O131" s="26"/>
      <c r="P131" s="26"/>
      <c r="Q131" s="26"/>
      <c r="R131" s="44"/>
      <c r="S131" s="36"/>
      <c r="T131" s="26"/>
      <c r="U131" s="36"/>
      <c r="V131" s="26"/>
      <c r="W131" s="26"/>
      <c r="X131" s="26"/>
      <c r="Y131" s="26"/>
      <c r="Z131" s="26"/>
      <c r="AA131" s="26"/>
      <c r="AB131" s="26"/>
      <c r="AC131" s="26"/>
      <c r="AD131" s="26"/>
      <c r="AE131" s="26"/>
      <c r="AF131" s="26"/>
      <c r="AG131" s="26"/>
      <c r="AH131" s="26"/>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row>
    <row r="132" spans="1:78" x14ac:dyDescent="0.3">
      <c r="A132" s="8"/>
      <c r="B132" s="26"/>
      <c r="C132" s="25"/>
      <c r="D132" s="28"/>
      <c r="E132" s="26"/>
      <c r="F132" s="26"/>
      <c r="G132" s="26"/>
      <c r="H132" s="26"/>
      <c r="I132" s="26"/>
      <c r="J132" s="26"/>
      <c r="K132" s="26"/>
      <c r="L132" s="26"/>
      <c r="M132" s="26"/>
      <c r="N132" s="26"/>
      <c r="O132" s="26"/>
      <c r="P132" s="26"/>
      <c r="Q132" s="26"/>
      <c r="R132" s="44"/>
      <c r="S132" s="36"/>
      <c r="T132" s="26"/>
      <c r="U132" s="36"/>
      <c r="V132" s="26"/>
      <c r="W132" s="26"/>
      <c r="X132" s="26"/>
      <c r="Y132" s="26"/>
      <c r="Z132" s="26"/>
      <c r="AA132" s="26"/>
      <c r="AB132" s="26"/>
      <c r="AC132" s="26"/>
      <c r="AD132" s="26"/>
      <c r="AE132" s="26"/>
      <c r="AF132" s="26"/>
      <c r="AG132" s="26"/>
      <c r="AH132" s="26"/>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row>
    <row r="133" spans="1:78" x14ac:dyDescent="0.3">
      <c r="A133" s="8"/>
      <c r="B133" s="26"/>
      <c r="C133" s="25"/>
      <c r="D133" s="28"/>
      <c r="E133" s="26"/>
      <c r="F133" s="26"/>
      <c r="G133" s="26"/>
      <c r="H133" s="26"/>
      <c r="I133" s="26"/>
      <c r="J133" s="26"/>
      <c r="K133" s="26"/>
      <c r="L133" s="26"/>
      <c r="M133" s="26"/>
      <c r="N133" s="26"/>
      <c r="O133" s="26"/>
      <c r="P133" s="26"/>
      <c r="Q133" s="26"/>
      <c r="R133" s="44"/>
      <c r="S133" s="36"/>
      <c r="T133" s="26"/>
      <c r="U133" s="36"/>
      <c r="V133" s="26"/>
      <c r="W133" s="26"/>
      <c r="X133" s="26"/>
      <c r="Y133" s="26"/>
      <c r="Z133" s="26"/>
      <c r="AA133" s="26"/>
      <c r="AB133" s="26"/>
      <c r="AC133" s="26"/>
      <c r="AD133" s="26"/>
      <c r="AE133" s="26"/>
      <c r="AF133" s="26"/>
      <c r="AG133" s="26"/>
      <c r="AH133" s="26"/>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row>
    <row r="134" spans="1:78" x14ac:dyDescent="0.3">
      <c r="A134" s="8"/>
      <c r="B134" s="26"/>
      <c r="C134" s="25"/>
      <c r="D134" s="28"/>
      <c r="E134" s="26"/>
      <c r="F134" s="26"/>
      <c r="G134" s="26"/>
      <c r="H134" s="26"/>
      <c r="I134" s="26"/>
      <c r="J134" s="26"/>
      <c r="K134" s="26"/>
      <c r="L134" s="26"/>
      <c r="M134" s="26"/>
      <c r="N134" s="26"/>
      <c r="O134" s="26"/>
      <c r="P134" s="26"/>
      <c r="Q134" s="26"/>
      <c r="R134" s="44"/>
      <c r="S134" s="36"/>
      <c r="T134" s="26"/>
      <c r="U134" s="36"/>
      <c r="V134" s="26"/>
      <c r="W134" s="26"/>
      <c r="X134" s="26"/>
      <c r="Y134" s="26"/>
      <c r="Z134" s="26"/>
      <c r="AA134" s="26"/>
      <c r="AB134" s="26"/>
      <c r="AC134" s="26"/>
      <c r="AD134" s="26"/>
      <c r="AE134" s="26"/>
      <c r="AF134" s="26"/>
      <c r="AG134" s="26"/>
      <c r="AH134" s="26"/>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row>
    <row r="135" spans="1:78" x14ac:dyDescent="0.3">
      <c r="A135" s="8"/>
      <c r="B135" s="26"/>
      <c r="C135" s="25"/>
      <c r="D135" s="28"/>
      <c r="E135" s="26"/>
      <c r="F135" s="26"/>
      <c r="G135" s="26"/>
      <c r="H135" s="26"/>
      <c r="I135" s="26"/>
      <c r="J135" s="26"/>
      <c r="K135" s="26"/>
      <c r="L135" s="26"/>
      <c r="M135" s="26"/>
      <c r="N135" s="26"/>
      <c r="O135" s="26"/>
      <c r="P135" s="26"/>
      <c r="Q135" s="26"/>
      <c r="R135" s="44"/>
      <c r="S135" s="36"/>
      <c r="T135" s="26"/>
      <c r="U135" s="36"/>
      <c r="V135" s="26"/>
      <c r="W135" s="26"/>
      <c r="X135" s="26"/>
      <c r="Y135" s="26"/>
      <c r="Z135" s="26"/>
      <c r="AA135" s="26"/>
      <c r="AB135" s="26"/>
      <c r="AC135" s="26"/>
      <c r="AD135" s="26"/>
      <c r="AE135" s="26"/>
      <c r="AF135" s="26"/>
      <c r="AG135" s="26"/>
      <c r="AH135" s="26"/>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row>
    <row r="136" spans="1:78" x14ac:dyDescent="0.3">
      <c r="A136" s="8"/>
      <c r="B136" s="26"/>
      <c r="C136" s="25"/>
      <c r="D136" s="28"/>
      <c r="E136" s="26"/>
      <c r="F136" s="26"/>
      <c r="G136" s="26"/>
      <c r="H136" s="26"/>
      <c r="I136" s="26"/>
      <c r="J136" s="26"/>
      <c r="K136" s="26"/>
      <c r="L136" s="26"/>
      <c r="M136" s="26"/>
      <c r="N136" s="26"/>
      <c r="O136" s="26"/>
      <c r="P136" s="26"/>
      <c r="Q136" s="26"/>
      <c r="R136" s="44"/>
      <c r="S136" s="36"/>
      <c r="T136" s="26"/>
      <c r="U136" s="36"/>
      <c r="V136" s="26"/>
      <c r="W136" s="26"/>
      <c r="X136" s="26"/>
      <c r="Y136" s="26"/>
      <c r="Z136" s="26"/>
      <c r="AA136" s="26"/>
      <c r="AB136" s="26"/>
      <c r="AC136" s="26"/>
      <c r="AD136" s="26"/>
      <c r="AE136" s="26"/>
      <c r="AF136" s="26"/>
      <c r="AG136" s="26"/>
      <c r="AH136" s="26"/>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row>
    <row r="137" spans="1:78" x14ac:dyDescent="0.3">
      <c r="A137" s="8"/>
      <c r="B137" s="26"/>
      <c r="C137" s="25"/>
      <c r="D137" s="28"/>
      <c r="E137" s="26"/>
      <c r="F137" s="26"/>
      <c r="G137" s="26"/>
      <c r="H137" s="26"/>
      <c r="I137" s="26"/>
      <c r="J137" s="26"/>
      <c r="K137" s="26"/>
      <c r="L137" s="26"/>
      <c r="M137" s="26"/>
      <c r="N137" s="26"/>
      <c r="O137" s="26"/>
      <c r="P137" s="26"/>
      <c r="Q137" s="26"/>
      <c r="R137" s="44"/>
      <c r="S137" s="36"/>
      <c r="T137" s="26"/>
      <c r="U137" s="36"/>
      <c r="V137" s="26"/>
      <c r="W137" s="26"/>
      <c r="X137" s="26"/>
      <c r="Y137" s="26"/>
      <c r="Z137" s="26"/>
      <c r="AA137" s="26"/>
      <c r="AB137" s="26"/>
      <c r="AC137" s="26"/>
      <c r="AD137" s="26"/>
      <c r="AE137" s="26"/>
      <c r="AF137" s="26"/>
      <c r="AG137" s="26"/>
      <c r="AH137" s="26"/>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row>
    <row r="138" spans="1:78" x14ac:dyDescent="0.3">
      <c r="A138" s="8"/>
      <c r="B138" s="26"/>
      <c r="C138" s="25"/>
      <c r="D138" s="28"/>
      <c r="E138" s="26"/>
      <c r="F138" s="26"/>
      <c r="G138" s="26"/>
      <c r="H138" s="26"/>
      <c r="I138" s="26"/>
      <c r="J138" s="26"/>
      <c r="K138" s="26"/>
      <c r="L138" s="26"/>
      <c r="M138" s="26"/>
      <c r="N138" s="26"/>
      <c r="O138" s="26"/>
      <c r="P138" s="26"/>
      <c r="Q138" s="26"/>
      <c r="R138" s="44"/>
      <c r="S138" s="36"/>
      <c r="T138" s="26"/>
      <c r="U138" s="36"/>
      <c r="V138" s="26"/>
      <c r="W138" s="26"/>
      <c r="X138" s="26"/>
      <c r="Y138" s="26"/>
      <c r="Z138" s="26"/>
      <c r="AA138" s="26"/>
      <c r="AB138" s="26"/>
      <c r="AC138" s="26"/>
      <c r="AD138" s="26"/>
      <c r="AE138" s="26"/>
      <c r="AF138" s="26"/>
      <c r="AG138" s="26"/>
      <c r="AH138" s="26"/>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row>
    <row r="139" spans="1:78" x14ac:dyDescent="0.3">
      <c r="A139" s="8"/>
      <c r="B139" s="26"/>
      <c r="C139" s="25"/>
      <c r="D139" s="28"/>
      <c r="E139" s="26"/>
      <c r="F139" s="26"/>
      <c r="G139" s="26"/>
      <c r="H139" s="26"/>
      <c r="I139" s="26"/>
      <c r="J139" s="26"/>
      <c r="K139" s="26"/>
      <c r="L139" s="26"/>
      <c r="M139" s="26"/>
      <c r="N139" s="26"/>
      <c r="O139" s="26"/>
      <c r="P139" s="26"/>
      <c r="Q139" s="26"/>
      <c r="R139" s="44"/>
      <c r="S139" s="36"/>
      <c r="T139" s="26"/>
      <c r="U139" s="36"/>
      <c r="V139" s="26"/>
      <c r="W139" s="26"/>
      <c r="X139" s="26"/>
      <c r="Y139" s="26"/>
      <c r="Z139" s="26"/>
      <c r="AA139" s="26"/>
      <c r="AB139" s="26"/>
      <c r="AC139" s="26"/>
      <c r="AD139" s="26"/>
      <c r="AE139" s="26"/>
      <c r="AF139" s="26"/>
      <c r="AG139" s="26"/>
      <c r="AH139" s="26"/>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row>
    <row r="140" spans="1:78" x14ac:dyDescent="0.3">
      <c r="A140" s="8"/>
      <c r="B140" s="26"/>
      <c r="C140" s="25"/>
      <c r="D140" s="28"/>
      <c r="E140" s="26"/>
      <c r="F140" s="26"/>
      <c r="G140" s="26"/>
      <c r="H140" s="26"/>
      <c r="I140" s="26"/>
      <c r="J140" s="26"/>
      <c r="K140" s="26"/>
      <c r="L140" s="26"/>
      <c r="M140" s="26"/>
      <c r="N140" s="26"/>
      <c r="O140" s="26"/>
      <c r="P140" s="26"/>
      <c r="Q140" s="26"/>
      <c r="R140" s="44"/>
      <c r="S140" s="36"/>
      <c r="T140" s="26"/>
      <c r="U140" s="36"/>
      <c r="V140" s="26"/>
      <c r="W140" s="26"/>
      <c r="X140" s="26"/>
      <c r="Y140" s="26"/>
      <c r="Z140" s="26"/>
      <c r="AA140" s="26"/>
      <c r="AB140" s="26"/>
      <c r="AC140" s="26"/>
      <c r="AD140" s="26"/>
      <c r="AE140" s="26"/>
      <c r="AF140" s="26"/>
      <c r="AG140" s="26"/>
      <c r="AH140" s="26"/>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row>
    <row r="141" spans="1:78" x14ac:dyDescent="0.3">
      <c r="A141" s="8"/>
      <c r="B141" s="26"/>
      <c r="C141" s="25"/>
      <c r="D141" s="28"/>
      <c r="E141" s="26"/>
      <c r="F141" s="26"/>
      <c r="G141" s="26"/>
      <c r="H141" s="26"/>
      <c r="I141" s="26"/>
      <c r="J141" s="26"/>
      <c r="K141" s="26"/>
      <c r="L141" s="26"/>
      <c r="M141" s="26"/>
      <c r="N141" s="26"/>
      <c r="O141" s="26"/>
      <c r="P141" s="26"/>
      <c r="Q141" s="26"/>
      <c r="R141" s="44"/>
      <c r="S141" s="36"/>
      <c r="T141" s="26"/>
      <c r="U141" s="36"/>
      <c r="V141" s="26"/>
      <c r="W141" s="26"/>
      <c r="X141" s="26"/>
      <c r="Y141" s="26"/>
      <c r="Z141" s="26"/>
      <c r="AA141" s="26"/>
      <c r="AB141" s="26"/>
      <c r="AC141" s="26"/>
      <c r="AD141" s="26"/>
      <c r="AE141" s="26"/>
      <c r="AF141" s="26"/>
      <c r="AG141" s="26"/>
      <c r="AH141" s="26"/>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row>
    <row r="142" spans="1:78" x14ac:dyDescent="0.3">
      <c r="A142" s="8"/>
      <c r="B142" s="26"/>
      <c r="C142" s="25"/>
      <c r="D142" s="28"/>
      <c r="E142" s="26"/>
      <c r="F142" s="26"/>
      <c r="G142" s="26"/>
      <c r="H142" s="26"/>
      <c r="I142" s="26"/>
      <c r="J142" s="26"/>
      <c r="K142" s="26"/>
      <c r="L142" s="26"/>
      <c r="M142" s="26"/>
      <c r="N142" s="26"/>
      <c r="O142" s="26"/>
      <c r="P142" s="26"/>
      <c r="Q142" s="26"/>
      <c r="R142" s="44"/>
      <c r="S142" s="36"/>
      <c r="T142" s="26"/>
      <c r="U142" s="36"/>
      <c r="V142" s="26"/>
      <c r="W142" s="26"/>
      <c r="X142" s="26"/>
      <c r="Y142" s="26"/>
      <c r="Z142" s="26"/>
      <c r="AA142" s="26"/>
      <c r="AB142" s="26"/>
      <c r="AC142" s="26"/>
      <c r="AD142" s="26"/>
      <c r="AE142" s="26"/>
      <c r="AF142" s="26"/>
      <c r="AG142" s="26"/>
      <c r="AH142" s="26"/>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row>
    <row r="143" spans="1:78" x14ac:dyDescent="0.3">
      <c r="A143" s="8"/>
      <c r="B143" s="26"/>
      <c r="C143" s="25"/>
      <c r="D143" s="28"/>
      <c r="E143" s="26"/>
      <c r="F143" s="26"/>
      <c r="G143" s="26"/>
      <c r="H143" s="26"/>
      <c r="I143" s="26"/>
      <c r="J143" s="26"/>
      <c r="K143" s="26"/>
      <c r="L143" s="26"/>
      <c r="M143" s="26"/>
      <c r="N143" s="26"/>
      <c r="O143" s="26"/>
      <c r="P143" s="26"/>
      <c r="Q143" s="26"/>
      <c r="R143" s="44"/>
      <c r="S143" s="36"/>
      <c r="T143" s="26"/>
      <c r="U143" s="36"/>
      <c r="V143" s="26"/>
      <c r="W143" s="26"/>
      <c r="X143" s="26"/>
      <c r="Y143" s="26"/>
      <c r="Z143" s="26"/>
      <c r="AA143" s="26"/>
      <c r="AB143" s="26"/>
      <c r="AC143" s="26"/>
      <c r="AD143" s="26"/>
      <c r="AE143" s="26"/>
      <c r="AF143" s="26"/>
      <c r="AG143" s="26"/>
      <c r="AH143" s="26"/>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row>
    <row r="144" spans="1:78" x14ac:dyDescent="0.3">
      <c r="A144" s="8"/>
      <c r="B144" s="26"/>
      <c r="C144" s="25"/>
      <c r="D144" s="28"/>
      <c r="E144" s="26"/>
      <c r="F144" s="26"/>
      <c r="G144" s="26"/>
      <c r="H144" s="26"/>
      <c r="I144" s="26"/>
      <c r="J144" s="26"/>
      <c r="K144" s="26"/>
      <c r="L144" s="26"/>
      <c r="M144" s="26"/>
      <c r="N144" s="26"/>
      <c r="O144" s="26"/>
      <c r="P144" s="26"/>
      <c r="Q144" s="26"/>
      <c r="R144" s="44"/>
      <c r="S144" s="36"/>
      <c r="T144" s="26"/>
      <c r="U144" s="36"/>
      <c r="V144" s="26"/>
      <c r="W144" s="26"/>
      <c r="X144" s="26"/>
      <c r="Y144" s="26"/>
      <c r="Z144" s="26"/>
      <c r="AA144" s="26"/>
      <c r="AB144" s="26"/>
      <c r="AC144" s="26"/>
      <c r="AD144" s="26"/>
      <c r="AE144" s="26"/>
      <c r="AF144" s="26"/>
      <c r="AG144" s="26"/>
      <c r="AH144" s="26"/>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row>
    <row r="145" spans="1:78" x14ac:dyDescent="0.3">
      <c r="A145" s="8"/>
      <c r="B145" s="26"/>
      <c r="C145" s="25"/>
      <c r="D145" s="28"/>
      <c r="E145" s="26"/>
      <c r="F145" s="26"/>
      <c r="G145" s="26"/>
      <c r="H145" s="26"/>
      <c r="I145" s="26"/>
      <c r="J145" s="26"/>
      <c r="K145" s="26"/>
      <c r="L145" s="26"/>
      <c r="M145" s="26"/>
      <c r="N145" s="26"/>
      <c r="O145" s="26"/>
      <c r="P145" s="26"/>
      <c r="Q145" s="26"/>
      <c r="R145" s="44"/>
      <c r="S145" s="36"/>
      <c r="T145" s="26"/>
      <c r="U145" s="36"/>
      <c r="V145" s="26"/>
      <c r="W145" s="26"/>
      <c r="X145" s="26"/>
      <c r="Y145" s="26"/>
      <c r="Z145" s="26"/>
      <c r="AA145" s="26"/>
      <c r="AB145" s="26"/>
      <c r="AC145" s="26"/>
      <c r="AD145" s="26"/>
      <c r="AE145" s="26"/>
      <c r="AF145" s="26"/>
      <c r="AG145" s="26"/>
      <c r="AH145" s="26"/>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row>
    <row r="146" spans="1:78" x14ac:dyDescent="0.3">
      <c r="A146" s="8"/>
      <c r="B146" s="26"/>
      <c r="C146" s="25"/>
      <c r="D146" s="28"/>
      <c r="E146" s="26"/>
      <c r="F146" s="26"/>
      <c r="G146" s="26"/>
      <c r="H146" s="26"/>
      <c r="I146" s="26"/>
      <c r="J146" s="26"/>
      <c r="K146" s="26"/>
      <c r="L146" s="26"/>
      <c r="M146" s="26"/>
      <c r="N146" s="26"/>
      <c r="O146" s="26"/>
      <c r="P146" s="26"/>
      <c r="Q146" s="26"/>
      <c r="R146" s="44"/>
      <c r="S146" s="36"/>
      <c r="T146" s="26"/>
      <c r="U146" s="36"/>
      <c r="V146" s="26"/>
      <c r="W146" s="26"/>
      <c r="X146" s="26"/>
      <c r="Y146" s="26"/>
      <c r="Z146" s="26"/>
      <c r="AA146" s="26"/>
      <c r="AB146" s="26"/>
      <c r="AC146" s="26"/>
      <c r="AD146" s="26"/>
      <c r="AE146" s="26"/>
      <c r="AF146" s="26"/>
      <c r="AG146" s="26"/>
      <c r="AH146" s="26"/>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row>
    <row r="147" spans="1:78" x14ac:dyDescent="0.3">
      <c r="A147" s="8"/>
      <c r="B147" s="26"/>
      <c r="C147" s="25"/>
      <c r="D147" s="28"/>
      <c r="E147" s="26"/>
      <c r="F147" s="26"/>
      <c r="G147" s="26"/>
      <c r="H147" s="26"/>
      <c r="I147" s="26"/>
      <c r="J147" s="26"/>
      <c r="K147" s="26"/>
      <c r="L147" s="26"/>
      <c r="M147" s="26"/>
      <c r="N147" s="26"/>
      <c r="O147" s="26"/>
      <c r="P147" s="26"/>
      <c r="Q147" s="26"/>
      <c r="R147" s="44"/>
      <c r="S147" s="36"/>
      <c r="T147" s="26"/>
      <c r="U147" s="36"/>
      <c r="V147" s="26"/>
      <c r="W147" s="26"/>
      <c r="X147" s="26"/>
      <c r="Y147" s="26"/>
      <c r="Z147" s="26"/>
      <c r="AA147" s="26"/>
      <c r="AB147" s="26"/>
      <c r="AC147" s="26"/>
      <c r="AD147" s="26"/>
      <c r="AE147" s="26"/>
      <c r="AF147" s="26"/>
      <c r="AG147" s="26"/>
      <c r="AH147" s="26"/>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row>
    <row r="148" spans="1:78" x14ac:dyDescent="0.3">
      <c r="A148" s="8"/>
      <c r="B148" s="26"/>
      <c r="C148" s="25"/>
      <c r="D148" s="28"/>
      <c r="E148" s="26"/>
      <c r="F148" s="26"/>
      <c r="G148" s="26"/>
      <c r="H148" s="26"/>
      <c r="I148" s="26"/>
      <c r="J148" s="26"/>
      <c r="K148" s="26"/>
      <c r="L148" s="26"/>
      <c r="M148" s="26"/>
      <c r="N148" s="26"/>
      <c r="O148" s="26"/>
      <c r="P148" s="26"/>
      <c r="Q148" s="26"/>
      <c r="R148" s="44"/>
      <c r="S148" s="36"/>
      <c r="T148" s="26"/>
      <c r="U148" s="36"/>
      <c r="V148" s="26"/>
      <c r="W148" s="26"/>
      <c r="X148" s="26"/>
      <c r="Y148" s="26"/>
      <c r="Z148" s="26"/>
      <c r="AA148" s="26"/>
      <c r="AB148" s="26"/>
      <c r="AC148" s="26"/>
      <c r="AD148" s="26"/>
      <c r="AE148" s="26"/>
      <c r="AF148" s="26"/>
      <c r="AG148" s="26"/>
      <c r="AH148" s="26"/>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row>
    <row r="149" spans="1:78" x14ac:dyDescent="0.3">
      <c r="A149" s="8"/>
      <c r="B149" s="26"/>
      <c r="C149" s="25"/>
      <c r="D149" s="28"/>
      <c r="E149" s="26"/>
      <c r="F149" s="26"/>
      <c r="G149" s="26"/>
      <c r="H149" s="26"/>
      <c r="I149" s="26"/>
      <c r="J149" s="26"/>
      <c r="K149" s="26"/>
      <c r="L149" s="26"/>
      <c r="M149" s="26"/>
      <c r="N149" s="26"/>
      <c r="O149" s="26"/>
      <c r="P149" s="26"/>
      <c r="Q149" s="26"/>
      <c r="R149" s="44"/>
      <c r="S149" s="36"/>
      <c r="T149" s="26"/>
      <c r="U149" s="36"/>
      <c r="V149" s="26"/>
      <c r="W149" s="26"/>
      <c r="X149" s="26"/>
      <c r="Y149" s="26"/>
      <c r="Z149" s="26"/>
      <c r="AA149" s="26"/>
      <c r="AB149" s="26"/>
      <c r="AC149" s="26"/>
      <c r="AD149" s="26"/>
      <c r="AE149" s="26"/>
      <c r="AF149" s="26"/>
      <c r="AG149" s="26"/>
      <c r="AH149" s="26"/>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row>
    <row r="150" spans="1:78" x14ac:dyDescent="0.3">
      <c r="A150" s="8"/>
      <c r="B150" s="26"/>
      <c r="C150" s="25"/>
      <c r="D150" s="28"/>
      <c r="E150" s="26"/>
      <c r="F150" s="26"/>
      <c r="G150" s="26"/>
      <c r="H150" s="26"/>
      <c r="I150" s="26"/>
      <c r="J150" s="26"/>
      <c r="K150" s="26"/>
      <c r="L150" s="26"/>
      <c r="M150" s="26"/>
      <c r="N150" s="26"/>
      <c r="O150" s="26"/>
      <c r="P150" s="26"/>
      <c r="Q150" s="26"/>
      <c r="R150" s="44"/>
      <c r="S150" s="36"/>
      <c r="T150" s="26"/>
      <c r="U150" s="36"/>
      <c r="V150" s="26"/>
      <c r="W150" s="26"/>
      <c r="X150" s="26"/>
      <c r="Y150" s="26"/>
      <c r="Z150" s="26"/>
      <c r="AA150" s="26"/>
      <c r="AB150" s="26"/>
      <c r="AC150" s="26"/>
      <c r="AD150" s="26"/>
      <c r="AE150" s="26"/>
      <c r="AF150" s="26"/>
      <c r="AG150" s="26"/>
      <c r="AH150" s="26"/>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row>
    <row r="151" spans="1:78" x14ac:dyDescent="0.3">
      <c r="A151" s="8"/>
      <c r="B151" s="26"/>
      <c r="C151" s="25"/>
      <c r="D151" s="28"/>
      <c r="E151" s="26"/>
      <c r="F151" s="26"/>
      <c r="G151" s="26"/>
      <c r="H151" s="26"/>
      <c r="I151" s="26"/>
      <c r="J151" s="26"/>
      <c r="K151" s="26"/>
      <c r="L151" s="26"/>
      <c r="M151" s="26"/>
      <c r="N151" s="26"/>
      <c r="O151" s="26"/>
      <c r="P151" s="26"/>
      <c r="Q151" s="26"/>
      <c r="R151" s="44"/>
      <c r="S151" s="36"/>
      <c r="T151" s="26"/>
      <c r="U151" s="36"/>
      <c r="V151" s="26"/>
      <c r="W151" s="26"/>
      <c r="X151" s="26"/>
      <c r="Y151" s="26"/>
      <c r="Z151" s="26"/>
      <c r="AA151" s="26"/>
      <c r="AB151" s="26"/>
      <c r="AC151" s="26"/>
      <c r="AD151" s="26"/>
      <c r="AE151" s="26"/>
      <c r="AF151" s="26"/>
      <c r="AG151" s="26"/>
      <c r="AH151" s="26"/>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row>
    <row r="152" spans="1:78" x14ac:dyDescent="0.3">
      <c r="A152" s="8"/>
      <c r="B152" s="26"/>
      <c r="C152" s="25"/>
      <c r="D152" s="28"/>
      <c r="E152" s="26"/>
      <c r="F152" s="26"/>
      <c r="G152" s="26"/>
      <c r="H152" s="26"/>
      <c r="I152" s="26"/>
      <c r="J152" s="26"/>
      <c r="K152" s="26"/>
      <c r="L152" s="26"/>
      <c r="M152" s="26"/>
      <c r="N152" s="26"/>
      <c r="O152" s="26"/>
      <c r="P152" s="26"/>
      <c r="Q152" s="26"/>
      <c r="R152" s="44"/>
      <c r="S152" s="36"/>
      <c r="T152" s="26"/>
      <c r="U152" s="36"/>
      <c r="V152" s="26"/>
      <c r="W152" s="26"/>
      <c r="X152" s="26"/>
      <c r="Y152" s="26"/>
      <c r="Z152" s="26"/>
      <c r="AA152" s="26"/>
      <c r="AB152" s="26"/>
      <c r="AC152" s="26"/>
      <c r="AD152" s="26"/>
      <c r="AE152" s="26"/>
      <c r="AF152" s="26"/>
      <c r="AG152" s="26"/>
      <c r="AH152" s="26"/>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row>
    <row r="153" spans="1:78" x14ac:dyDescent="0.3">
      <c r="A153" s="8"/>
      <c r="B153" s="26"/>
      <c r="C153" s="25"/>
      <c r="D153" s="28"/>
      <c r="E153" s="26"/>
      <c r="F153" s="26"/>
      <c r="G153" s="26"/>
      <c r="H153" s="26"/>
      <c r="I153" s="26"/>
      <c r="J153" s="26"/>
      <c r="K153" s="26"/>
      <c r="L153" s="26"/>
      <c r="M153" s="26"/>
      <c r="N153" s="26"/>
      <c r="O153" s="26"/>
      <c r="P153" s="26"/>
      <c r="Q153" s="26"/>
      <c r="R153" s="44"/>
      <c r="S153" s="36"/>
      <c r="T153" s="26"/>
      <c r="U153" s="36"/>
      <c r="V153" s="26"/>
      <c r="W153" s="26"/>
      <c r="X153" s="26"/>
      <c r="Y153" s="26"/>
      <c r="Z153" s="26"/>
      <c r="AA153" s="26"/>
      <c r="AB153" s="26"/>
      <c r="AC153" s="26"/>
      <c r="AD153" s="26"/>
      <c r="AE153" s="26"/>
      <c r="AF153" s="26"/>
      <c r="AG153" s="26"/>
      <c r="AH153" s="26"/>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row>
    <row r="154" spans="1:78" x14ac:dyDescent="0.3">
      <c r="A154" s="8"/>
      <c r="B154" s="26"/>
      <c r="C154" s="25"/>
      <c r="D154" s="28"/>
      <c r="E154" s="26"/>
      <c r="F154" s="26"/>
      <c r="G154" s="26"/>
      <c r="H154" s="26"/>
      <c r="I154" s="26"/>
      <c r="J154" s="26"/>
      <c r="K154" s="26"/>
      <c r="L154" s="26"/>
      <c r="M154" s="26"/>
      <c r="N154" s="26"/>
      <c r="O154" s="26"/>
      <c r="P154" s="26"/>
      <c r="Q154" s="26"/>
      <c r="R154" s="44"/>
      <c r="S154" s="36"/>
      <c r="T154" s="26"/>
      <c r="U154" s="36"/>
      <c r="V154" s="26"/>
      <c r="W154" s="26"/>
      <c r="X154" s="26"/>
      <c r="Y154" s="26"/>
      <c r="Z154" s="26"/>
      <c r="AA154" s="26"/>
      <c r="AB154" s="26"/>
      <c r="AC154" s="26"/>
      <c r="AD154" s="26"/>
      <c r="AE154" s="26"/>
      <c r="AF154" s="26"/>
      <c r="AG154" s="26"/>
      <c r="AH154" s="26"/>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row>
    <row r="155" spans="1:78" x14ac:dyDescent="0.3">
      <c r="A155" s="8"/>
      <c r="B155" s="26"/>
      <c r="C155" s="25"/>
      <c r="D155" s="28"/>
      <c r="E155" s="26"/>
      <c r="F155" s="26"/>
      <c r="G155" s="26"/>
      <c r="H155" s="26"/>
      <c r="I155" s="26"/>
      <c r="J155" s="26"/>
      <c r="K155" s="26"/>
      <c r="L155" s="26"/>
      <c r="M155" s="26"/>
      <c r="N155" s="26"/>
      <c r="O155" s="26"/>
      <c r="P155" s="26"/>
      <c r="Q155" s="26"/>
      <c r="R155" s="44"/>
      <c r="S155" s="36"/>
      <c r="T155" s="26"/>
      <c r="U155" s="36"/>
      <c r="V155" s="26"/>
      <c r="W155" s="26"/>
      <c r="X155" s="26"/>
      <c r="Y155" s="26"/>
      <c r="Z155" s="26"/>
      <c r="AA155" s="26"/>
      <c r="AB155" s="26"/>
      <c r="AC155" s="26"/>
      <c r="AD155" s="26"/>
      <c r="AE155" s="26"/>
      <c r="AF155" s="26"/>
      <c r="AG155" s="26"/>
      <c r="AH155" s="26"/>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row>
    <row r="156" spans="1:78" x14ac:dyDescent="0.3">
      <c r="A156" s="8"/>
      <c r="B156" s="26"/>
      <c r="C156" s="25"/>
      <c r="D156" s="28"/>
      <c r="E156" s="26"/>
      <c r="F156" s="26"/>
      <c r="G156" s="26"/>
      <c r="H156" s="26"/>
      <c r="I156" s="26"/>
      <c r="J156" s="26"/>
      <c r="K156" s="26"/>
      <c r="L156" s="26"/>
      <c r="M156" s="26"/>
      <c r="N156" s="26"/>
      <c r="O156" s="26"/>
      <c r="P156" s="26"/>
      <c r="Q156" s="26"/>
      <c r="R156" s="44"/>
      <c r="S156" s="36"/>
      <c r="T156" s="26"/>
      <c r="U156" s="36"/>
      <c r="V156" s="26"/>
      <c r="W156" s="26"/>
      <c r="X156" s="26"/>
      <c r="Y156" s="26"/>
      <c r="Z156" s="26"/>
      <c r="AA156" s="26"/>
      <c r="AB156" s="26"/>
      <c r="AC156" s="26"/>
      <c r="AD156" s="26"/>
      <c r="AE156" s="26"/>
      <c r="AF156" s="26"/>
      <c r="AG156" s="26"/>
      <c r="AH156" s="26"/>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row>
    <row r="157" spans="1:78" x14ac:dyDescent="0.3">
      <c r="A157" s="8"/>
      <c r="B157" s="26"/>
      <c r="C157" s="25"/>
      <c r="D157" s="28"/>
      <c r="E157" s="26"/>
      <c r="F157" s="26"/>
      <c r="G157" s="26"/>
      <c r="H157" s="26"/>
      <c r="I157" s="26"/>
      <c r="J157" s="26"/>
      <c r="K157" s="26"/>
      <c r="L157" s="26"/>
      <c r="M157" s="26"/>
      <c r="N157" s="26"/>
      <c r="O157" s="26"/>
      <c r="P157" s="26"/>
      <c r="Q157" s="26"/>
      <c r="R157" s="44"/>
      <c r="S157" s="36"/>
      <c r="T157" s="26"/>
      <c r="U157" s="36"/>
      <c r="V157" s="26"/>
      <c r="W157" s="26"/>
      <c r="X157" s="26"/>
      <c r="Y157" s="26"/>
      <c r="Z157" s="26"/>
      <c r="AA157" s="26"/>
      <c r="AB157" s="26"/>
      <c r="AC157" s="26"/>
      <c r="AD157" s="26"/>
      <c r="AE157" s="26"/>
      <c r="AF157" s="26"/>
      <c r="AG157" s="26"/>
      <c r="AH157" s="26"/>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row>
    <row r="158" spans="1:78" x14ac:dyDescent="0.3">
      <c r="A158" s="8"/>
      <c r="B158" s="26"/>
      <c r="C158" s="25"/>
      <c r="D158" s="28"/>
      <c r="E158" s="26"/>
      <c r="F158" s="26"/>
      <c r="G158" s="26"/>
      <c r="H158" s="26"/>
      <c r="I158" s="26"/>
      <c r="J158" s="26"/>
      <c r="K158" s="26"/>
      <c r="L158" s="26"/>
      <c r="M158" s="26"/>
      <c r="N158" s="26"/>
      <c r="O158" s="26"/>
      <c r="P158" s="26"/>
      <c r="Q158" s="26"/>
      <c r="R158" s="44"/>
      <c r="S158" s="36"/>
      <c r="T158" s="26"/>
      <c r="U158" s="36"/>
      <c r="V158" s="26"/>
      <c r="W158" s="26"/>
      <c r="X158" s="26"/>
      <c r="Y158" s="26"/>
      <c r="Z158" s="26"/>
      <c r="AA158" s="26"/>
      <c r="AB158" s="26"/>
      <c r="AC158" s="26"/>
      <c r="AD158" s="26"/>
      <c r="AE158" s="26"/>
      <c r="AF158" s="26"/>
      <c r="AG158" s="26"/>
      <c r="AH158" s="26"/>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row>
    <row r="159" spans="1:78" x14ac:dyDescent="0.3">
      <c r="A159" s="8"/>
      <c r="B159" s="26"/>
      <c r="C159" s="25"/>
      <c r="D159" s="28"/>
      <c r="E159" s="26"/>
      <c r="F159" s="26"/>
      <c r="G159" s="26"/>
      <c r="H159" s="26"/>
      <c r="I159" s="26"/>
      <c r="J159" s="26"/>
      <c r="K159" s="26"/>
      <c r="L159" s="26"/>
      <c r="M159" s="26"/>
      <c r="N159" s="26"/>
      <c r="O159" s="26"/>
      <c r="P159" s="26"/>
      <c r="Q159" s="26"/>
      <c r="R159" s="44"/>
      <c r="S159" s="36"/>
      <c r="T159" s="26"/>
      <c r="U159" s="36"/>
      <c r="V159" s="26"/>
      <c r="W159" s="26"/>
      <c r="X159" s="26"/>
      <c r="Y159" s="26"/>
      <c r="Z159" s="26"/>
      <c r="AA159" s="26"/>
      <c r="AB159" s="26"/>
      <c r="AC159" s="26"/>
      <c r="AD159" s="26"/>
      <c r="AE159" s="26"/>
      <c r="AF159" s="26"/>
      <c r="AG159" s="26"/>
      <c r="AH159" s="26"/>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row>
    <row r="160" spans="1:78" x14ac:dyDescent="0.3">
      <c r="A160" s="8"/>
      <c r="B160" s="26"/>
      <c r="C160" s="25"/>
      <c r="D160" s="28"/>
      <c r="E160" s="26"/>
      <c r="F160" s="26"/>
      <c r="G160" s="26"/>
      <c r="H160" s="26"/>
      <c r="I160" s="26"/>
      <c r="J160" s="26"/>
      <c r="K160" s="26"/>
      <c r="L160" s="26"/>
      <c r="M160" s="26"/>
      <c r="N160" s="26"/>
      <c r="O160" s="26"/>
      <c r="P160" s="26"/>
      <c r="Q160" s="26"/>
      <c r="R160" s="44"/>
      <c r="S160" s="36"/>
      <c r="T160" s="26"/>
      <c r="U160" s="36"/>
      <c r="V160" s="26"/>
      <c r="W160" s="26"/>
      <c r="X160" s="26"/>
      <c r="Y160" s="26"/>
      <c r="Z160" s="26"/>
      <c r="AA160" s="26"/>
      <c r="AB160" s="26"/>
      <c r="AC160" s="26"/>
      <c r="AD160" s="26"/>
      <c r="AE160" s="26"/>
      <c r="AF160" s="26"/>
      <c r="AG160" s="26"/>
      <c r="AH160" s="26"/>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row>
    <row r="161" spans="1:78" x14ac:dyDescent="0.3">
      <c r="A161" s="8"/>
      <c r="B161" s="26"/>
      <c r="C161" s="25"/>
      <c r="D161" s="28"/>
      <c r="E161" s="26"/>
      <c r="F161" s="26"/>
      <c r="G161" s="26"/>
      <c r="H161" s="26"/>
      <c r="I161" s="26"/>
      <c r="J161" s="26"/>
      <c r="K161" s="26"/>
      <c r="L161" s="26"/>
      <c r="M161" s="26"/>
      <c r="N161" s="26"/>
      <c r="O161" s="26"/>
      <c r="P161" s="26"/>
      <c r="Q161" s="26"/>
      <c r="R161" s="44"/>
      <c r="S161" s="36"/>
      <c r="T161" s="26"/>
      <c r="U161" s="36"/>
      <c r="V161" s="26"/>
      <c r="W161" s="26"/>
      <c r="X161" s="26"/>
      <c r="Y161" s="26"/>
      <c r="Z161" s="26"/>
      <c r="AA161" s="26"/>
      <c r="AB161" s="26"/>
      <c r="AC161" s="26"/>
      <c r="AD161" s="26"/>
      <c r="AE161" s="26"/>
      <c r="AF161" s="26"/>
      <c r="AG161" s="26"/>
      <c r="AH161" s="26"/>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row>
    <row r="162" spans="1:78" x14ac:dyDescent="0.3">
      <c r="A162" s="8"/>
      <c r="B162" s="26"/>
      <c r="C162" s="25"/>
      <c r="D162" s="28"/>
      <c r="E162" s="26"/>
      <c r="F162" s="26"/>
      <c r="G162" s="26"/>
      <c r="H162" s="26"/>
      <c r="I162" s="26"/>
      <c r="J162" s="26"/>
      <c r="K162" s="26"/>
      <c r="L162" s="26"/>
      <c r="M162" s="26"/>
      <c r="N162" s="26"/>
      <c r="O162" s="26"/>
      <c r="P162" s="26"/>
      <c r="Q162" s="26"/>
      <c r="R162" s="44"/>
      <c r="S162" s="36"/>
      <c r="T162" s="26"/>
      <c r="U162" s="36"/>
      <c r="V162" s="26"/>
      <c r="W162" s="26"/>
      <c r="X162" s="26"/>
      <c r="Y162" s="26"/>
      <c r="Z162" s="26"/>
      <c r="AA162" s="26"/>
      <c r="AB162" s="26"/>
      <c r="AC162" s="26"/>
      <c r="AD162" s="26"/>
      <c r="AE162" s="26"/>
      <c r="AF162" s="26"/>
      <c r="AG162" s="26"/>
      <c r="AH162" s="26"/>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row>
    <row r="163" spans="1:78" x14ac:dyDescent="0.3">
      <c r="A163" s="8"/>
      <c r="B163" s="26"/>
      <c r="C163" s="25"/>
      <c r="D163" s="28"/>
      <c r="E163" s="26"/>
      <c r="F163" s="26"/>
      <c r="G163" s="26"/>
      <c r="H163" s="26"/>
      <c r="I163" s="26"/>
      <c r="J163" s="26"/>
      <c r="K163" s="26"/>
      <c r="L163" s="26"/>
      <c r="M163" s="26"/>
      <c r="N163" s="26"/>
      <c r="O163" s="26"/>
      <c r="P163" s="26"/>
      <c r="Q163" s="26"/>
      <c r="R163" s="44"/>
      <c r="S163" s="36"/>
      <c r="T163" s="26"/>
      <c r="U163" s="36"/>
      <c r="V163" s="26"/>
      <c r="W163" s="26"/>
      <c r="X163" s="26"/>
      <c r="Y163" s="26"/>
      <c r="Z163" s="26"/>
      <c r="AA163" s="26"/>
      <c r="AB163" s="26"/>
      <c r="AC163" s="26"/>
      <c r="AD163" s="26"/>
      <c r="AE163" s="26"/>
      <c r="AF163" s="26"/>
      <c r="AG163" s="26"/>
      <c r="AH163" s="26"/>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row>
    <row r="164" spans="1:78" x14ac:dyDescent="0.3">
      <c r="A164" s="8"/>
      <c r="B164" s="26"/>
      <c r="C164" s="25"/>
      <c r="D164" s="28"/>
      <c r="E164" s="26"/>
      <c r="F164" s="26"/>
      <c r="G164" s="26"/>
      <c r="H164" s="26"/>
      <c r="I164" s="26"/>
      <c r="J164" s="26"/>
      <c r="K164" s="26"/>
      <c r="L164" s="26"/>
      <c r="M164" s="26"/>
      <c r="N164" s="26"/>
      <c r="O164" s="26"/>
      <c r="P164" s="26"/>
      <c r="Q164" s="26"/>
      <c r="R164" s="44"/>
      <c r="S164" s="36"/>
      <c r="T164" s="26"/>
      <c r="U164" s="36"/>
      <c r="V164" s="26"/>
      <c r="W164" s="26"/>
      <c r="X164" s="26"/>
      <c r="Y164" s="26"/>
      <c r="Z164" s="26"/>
      <c r="AA164" s="26"/>
      <c r="AB164" s="26"/>
      <c r="AC164" s="26"/>
      <c r="AD164" s="26"/>
      <c r="AE164" s="26"/>
      <c r="AF164" s="26"/>
      <c r="AG164" s="26"/>
      <c r="AH164" s="26"/>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row>
    <row r="165" spans="1:78" x14ac:dyDescent="0.3">
      <c r="A165" s="8"/>
      <c r="B165" s="26"/>
      <c r="C165" s="25"/>
      <c r="D165" s="28"/>
      <c r="E165" s="26"/>
      <c r="F165" s="26"/>
      <c r="G165" s="26"/>
      <c r="H165" s="26"/>
      <c r="I165" s="26"/>
      <c r="J165" s="26"/>
      <c r="K165" s="26"/>
      <c r="L165" s="26"/>
      <c r="M165" s="26"/>
      <c r="N165" s="26"/>
      <c r="O165" s="26"/>
      <c r="P165" s="26"/>
      <c r="Q165" s="26"/>
      <c r="R165" s="44"/>
      <c r="S165" s="36"/>
      <c r="T165" s="26"/>
      <c r="U165" s="36"/>
      <c r="V165" s="26"/>
      <c r="W165" s="26"/>
      <c r="X165" s="26"/>
      <c r="Y165" s="26"/>
      <c r="Z165" s="26"/>
      <c r="AA165" s="26"/>
      <c r="AB165" s="26"/>
      <c r="AC165" s="26"/>
      <c r="AD165" s="26"/>
      <c r="AE165" s="26"/>
      <c r="AF165" s="26"/>
      <c r="AG165" s="26"/>
      <c r="AH165" s="26"/>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row>
    <row r="166" spans="1:78" x14ac:dyDescent="0.3">
      <c r="A166" s="8"/>
      <c r="B166" s="26"/>
      <c r="C166" s="25"/>
      <c r="D166" s="28"/>
      <c r="E166" s="26"/>
      <c r="F166" s="26"/>
      <c r="G166" s="26"/>
      <c r="H166" s="26"/>
      <c r="I166" s="26"/>
      <c r="J166" s="26"/>
      <c r="K166" s="26"/>
      <c r="L166" s="26"/>
      <c r="M166" s="26"/>
      <c r="N166" s="26"/>
      <c r="O166" s="26"/>
      <c r="P166" s="26"/>
      <c r="Q166" s="26"/>
      <c r="R166" s="44"/>
      <c r="S166" s="36"/>
      <c r="T166" s="26"/>
      <c r="U166" s="36"/>
      <c r="V166" s="26"/>
      <c r="W166" s="26"/>
      <c r="X166" s="26"/>
      <c r="Y166" s="26"/>
      <c r="Z166" s="26"/>
      <c r="AA166" s="26"/>
      <c r="AB166" s="26"/>
      <c r="AC166" s="26"/>
      <c r="AD166" s="26"/>
      <c r="AE166" s="26"/>
      <c r="AF166" s="26"/>
      <c r="AG166" s="26"/>
      <c r="AH166" s="26"/>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row>
    <row r="167" spans="1:78" x14ac:dyDescent="0.3">
      <c r="A167" s="8"/>
      <c r="B167" s="26"/>
      <c r="C167" s="25"/>
      <c r="D167" s="28"/>
      <c r="E167" s="26"/>
      <c r="F167" s="26"/>
      <c r="G167" s="26"/>
      <c r="H167" s="26"/>
      <c r="I167" s="26"/>
      <c r="J167" s="26"/>
      <c r="K167" s="26"/>
      <c r="L167" s="26"/>
      <c r="M167" s="26"/>
      <c r="N167" s="26"/>
      <c r="O167" s="26"/>
      <c r="P167" s="26"/>
      <c r="Q167" s="26"/>
      <c r="R167" s="44"/>
      <c r="S167" s="36"/>
      <c r="T167" s="26"/>
      <c r="U167" s="36"/>
      <c r="V167" s="26"/>
      <c r="W167" s="26"/>
      <c r="X167" s="26"/>
      <c r="Y167" s="26"/>
      <c r="Z167" s="26"/>
      <c r="AA167" s="26"/>
      <c r="AB167" s="26"/>
      <c r="AC167" s="26"/>
      <c r="AD167" s="26"/>
      <c r="AE167" s="26"/>
      <c r="AF167" s="26"/>
      <c r="AG167" s="26"/>
      <c r="AH167" s="26"/>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row>
    <row r="168" spans="1:78" x14ac:dyDescent="0.3">
      <c r="A168" s="8"/>
      <c r="B168" s="26"/>
      <c r="C168" s="25"/>
      <c r="D168" s="28"/>
      <c r="E168" s="26"/>
      <c r="F168" s="26"/>
      <c r="G168" s="26"/>
      <c r="H168" s="26"/>
      <c r="I168" s="26"/>
      <c r="J168" s="26"/>
      <c r="K168" s="26"/>
      <c r="L168" s="26"/>
      <c r="M168" s="26"/>
      <c r="N168" s="26"/>
      <c r="O168" s="26"/>
      <c r="P168" s="26"/>
      <c r="Q168" s="26"/>
      <c r="R168" s="44"/>
      <c r="S168" s="36"/>
      <c r="T168" s="26"/>
      <c r="U168" s="36"/>
      <c r="V168" s="26"/>
      <c r="W168" s="26"/>
      <c r="X168" s="26"/>
      <c r="Y168" s="26"/>
      <c r="Z168" s="26"/>
      <c r="AA168" s="26"/>
      <c r="AB168" s="26"/>
      <c r="AC168" s="26"/>
      <c r="AD168" s="26"/>
      <c r="AE168" s="26"/>
      <c r="AF168" s="26"/>
      <c r="AG168" s="26"/>
      <c r="AH168" s="26"/>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row>
    <row r="169" spans="1:78" x14ac:dyDescent="0.3">
      <c r="A169" s="8"/>
      <c r="B169" s="26"/>
      <c r="C169" s="25"/>
      <c r="D169" s="28"/>
      <c r="E169" s="26"/>
      <c r="F169" s="26"/>
      <c r="G169" s="26"/>
      <c r="H169" s="26"/>
      <c r="I169" s="26"/>
      <c r="J169" s="26"/>
      <c r="K169" s="26"/>
      <c r="L169" s="26"/>
      <c r="M169" s="26"/>
      <c r="N169" s="26"/>
      <c r="O169" s="26"/>
      <c r="P169" s="26"/>
      <c r="Q169" s="26"/>
      <c r="R169" s="44"/>
      <c r="S169" s="36"/>
      <c r="T169" s="26"/>
      <c r="U169" s="36"/>
      <c r="V169" s="26"/>
      <c r="W169" s="26"/>
      <c r="X169" s="26"/>
      <c r="Y169" s="26"/>
      <c r="Z169" s="26"/>
      <c r="AA169" s="26"/>
      <c r="AB169" s="26"/>
      <c r="AC169" s="26"/>
      <c r="AD169" s="26"/>
      <c r="AE169" s="26"/>
      <c r="AF169" s="26"/>
      <c r="AG169" s="26"/>
      <c r="AH169" s="26"/>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row>
    <row r="170" spans="1:78" x14ac:dyDescent="0.3">
      <c r="A170" s="8"/>
      <c r="B170" s="26"/>
      <c r="C170" s="25"/>
      <c r="D170" s="28"/>
      <c r="E170" s="26"/>
      <c r="F170" s="26"/>
      <c r="G170" s="26"/>
      <c r="H170" s="26"/>
      <c r="I170" s="26"/>
      <c r="J170" s="26"/>
      <c r="K170" s="26"/>
      <c r="L170" s="26"/>
      <c r="M170" s="26"/>
      <c r="N170" s="26"/>
      <c r="O170" s="26"/>
      <c r="P170" s="26"/>
      <c r="Q170" s="26"/>
      <c r="R170" s="44"/>
      <c r="S170" s="36"/>
      <c r="T170" s="26"/>
      <c r="U170" s="36"/>
      <c r="V170" s="26"/>
      <c r="W170" s="26"/>
      <c r="X170" s="26"/>
      <c r="Y170" s="26"/>
      <c r="Z170" s="26"/>
      <c r="AA170" s="26"/>
      <c r="AB170" s="26"/>
      <c r="AC170" s="26"/>
      <c r="AD170" s="26"/>
      <c r="AE170" s="26"/>
      <c r="AF170" s="26"/>
      <c r="AG170" s="26"/>
      <c r="AH170" s="26"/>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row>
    <row r="171" spans="1:78" x14ac:dyDescent="0.3">
      <c r="A171" s="8"/>
      <c r="B171" s="26"/>
      <c r="C171" s="25"/>
      <c r="D171" s="28"/>
      <c r="E171" s="26"/>
      <c r="F171" s="26"/>
      <c r="G171" s="26"/>
      <c r="H171" s="26"/>
      <c r="I171" s="26"/>
      <c r="J171" s="26"/>
      <c r="K171" s="26"/>
      <c r="L171" s="26"/>
      <c r="M171" s="26"/>
      <c r="N171" s="26"/>
      <c r="O171" s="26"/>
      <c r="P171" s="26"/>
      <c r="Q171" s="26"/>
      <c r="R171" s="44"/>
      <c r="S171" s="36"/>
      <c r="T171" s="26"/>
      <c r="U171" s="36"/>
      <c r="V171" s="26"/>
      <c r="W171" s="26"/>
      <c r="X171" s="26"/>
      <c r="Y171" s="26"/>
      <c r="Z171" s="26"/>
      <c r="AA171" s="26"/>
      <c r="AB171" s="26"/>
      <c r="AC171" s="26"/>
      <c r="AD171" s="26"/>
      <c r="AE171" s="26"/>
      <c r="AF171" s="26"/>
      <c r="AG171" s="26"/>
      <c r="AH171" s="26"/>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row>
    <row r="172" spans="1:78" x14ac:dyDescent="0.3">
      <c r="A172" s="8"/>
      <c r="B172" s="26"/>
      <c r="C172" s="25"/>
      <c r="D172" s="28"/>
      <c r="E172" s="26"/>
      <c r="F172" s="26"/>
      <c r="G172" s="26"/>
      <c r="H172" s="26"/>
      <c r="I172" s="26"/>
      <c r="J172" s="26"/>
      <c r="K172" s="26"/>
      <c r="L172" s="26"/>
      <c r="M172" s="26"/>
      <c r="N172" s="26"/>
      <c r="O172" s="26"/>
      <c r="P172" s="26"/>
      <c r="Q172" s="26"/>
      <c r="R172" s="44"/>
      <c r="S172" s="36"/>
      <c r="T172" s="26"/>
      <c r="U172" s="36"/>
      <c r="V172" s="26"/>
      <c r="W172" s="26"/>
      <c r="X172" s="26"/>
      <c r="Y172" s="26"/>
      <c r="Z172" s="26"/>
      <c r="AA172" s="26"/>
      <c r="AB172" s="26"/>
      <c r="AC172" s="26"/>
      <c r="AD172" s="26"/>
      <c r="AE172" s="26"/>
      <c r="AF172" s="26"/>
      <c r="AG172" s="26"/>
      <c r="AH172" s="26"/>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row>
    <row r="173" spans="1:78" x14ac:dyDescent="0.3">
      <c r="A173" s="8"/>
      <c r="B173" s="26"/>
      <c r="C173" s="25"/>
      <c r="D173" s="28"/>
      <c r="E173" s="26"/>
      <c r="F173" s="26"/>
      <c r="G173" s="26"/>
      <c r="H173" s="26"/>
      <c r="I173" s="26"/>
      <c r="J173" s="26"/>
      <c r="K173" s="26"/>
      <c r="L173" s="26"/>
      <c r="M173" s="26"/>
      <c r="N173" s="26"/>
      <c r="O173" s="26"/>
      <c r="P173" s="26"/>
      <c r="Q173" s="26"/>
      <c r="R173" s="44"/>
      <c r="S173" s="36"/>
      <c r="T173" s="26"/>
      <c r="U173" s="36"/>
      <c r="V173" s="26"/>
      <c r="W173" s="26"/>
      <c r="X173" s="26"/>
      <c r="Y173" s="26"/>
      <c r="Z173" s="26"/>
      <c r="AA173" s="26"/>
      <c r="AB173" s="26"/>
      <c r="AC173" s="26"/>
      <c r="AD173" s="26"/>
      <c r="AE173" s="26"/>
      <c r="AF173" s="26"/>
      <c r="AG173" s="26"/>
      <c r="AH173" s="26"/>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row>
    <row r="174" spans="1:78" x14ac:dyDescent="0.3">
      <c r="A174" s="8"/>
      <c r="B174" s="26"/>
      <c r="C174" s="25"/>
      <c r="D174" s="28"/>
      <c r="E174" s="26"/>
      <c r="F174" s="26"/>
      <c r="G174" s="26"/>
      <c r="H174" s="26"/>
      <c r="I174" s="26"/>
      <c r="J174" s="26"/>
      <c r="K174" s="26"/>
      <c r="L174" s="26"/>
      <c r="M174" s="26"/>
      <c r="N174" s="26"/>
      <c r="O174" s="26"/>
      <c r="P174" s="26"/>
      <c r="Q174" s="26"/>
      <c r="R174" s="44"/>
      <c r="S174" s="36"/>
      <c r="T174" s="26"/>
      <c r="U174" s="36"/>
      <c r="V174" s="26"/>
      <c r="W174" s="26"/>
      <c r="X174" s="26"/>
      <c r="Y174" s="26"/>
      <c r="Z174" s="26"/>
      <c r="AA174" s="26"/>
      <c r="AB174" s="26"/>
      <c r="AC174" s="26"/>
      <c r="AD174" s="26"/>
      <c r="AE174" s="26"/>
      <c r="AF174" s="26"/>
      <c r="AG174" s="26"/>
      <c r="AH174" s="26"/>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row>
    <row r="175" spans="1:78" x14ac:dyDescent="0.3">
      <c r="A175" s="8"/>
      <c r="B175" s="26"/>
      <c r="C175" s="25"/>
      <c r="D175" s="28"/>
      <c r="E175" s="26"/>
      <c r="F175" s="26"/>
      <c r="G175" s="26"/>
      <c r="H175" s="26"/>
      <c r="I175" s="26"/>
      <c r="J175" s="26"/>
      <c r="K175" s="26"/>
      <c r="L175" s="26"/>
      <c r="M175" s="26"/>
      <c r="N175" s="26"/>
      <c r="O175" s="26"/>
      <c r="P175" s="26"/>
      <c r="Q175" s="26"/>
      <c r="R175" s="44"/>
      <c r="S175" s="36"/>
      <c r="T175" s="26"/>
      <c r="U175" s="36"/>
      <c r="V175" s="26"/>
      <c r="W175" s="26"/>
      <c r="X175" s="26"/>
      <c r="Y175" s="26"/>
      <c r="Z175" s="26"/>
      <c r="AA175" s="26"/>
      <c r="AB175" s="26"/>
      <c r="AC175" s="26"/>
      <c r="AD175" s="26"/>
      <c r="AE175" s="26"/>
      <c r="AF175" s="26"/>
      <c r="AG175" s="26"/>
      <c r="AH175" s="26"/>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row>
    <row r="176" spans="1:78" x14ac:dyDescent="0.3">
      <c r="A176" s="8"/>
      <c r="B176" s="26"/>
      <c r="C176" s="25"/>
      <c r="D176" s="28"/>
      <c r="E176" s="26"/>
      <c r="F176" s="26"/>
      <c r="G176" s="26"/>
      <c r="H176" s="26"/>
      <c r="I176" s="26"/>
      <c r="J176" s="26"/>
      <c r="K176" s="26"/>
      <c r="L176" s="26"/>
      <c r="M176" s="26"/>
      <c r="N176" s="26"/>
      <c r="O176" s="26"/>
      <c r="P176" s="26"/>
      <c r="Q176" s="26"/>
      <c r="R176" s="44"/>
      <c r="S176" s="36"/>
      <c r="T176" s="26"/>
      <c r="U176" s="36"/>
      <c r="V176" s="26"/>
      <c r="W176" s="26"/>
      <c r="X176" s="26"/>
      <c r="Y176" s="26"/>
      <c r="Z176" s="26"/>
      <c r="AA176" s="26"/>
      <c r="AB176" s="26"/>
      <c r="AC176" s="26"/>
      <c r="AD176" s="26"/>
      <c r="AE176" s="26"/>
      <c r="AF176" s="26"/>
      <c r="AG176" s="26"/>
      <c r="AH176" s="26"/>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row>
    <row r="177" spans="1:78" x14ac:dyDescent="0.3">
      <c r="A177" s="8"/>
      <c r="B177" s="26"/>
      <c r="C177" s="25"/>
      <c r="D177" s="28"/>
      <c r="E177" s="26"/>
      <c r="F177" s="26"/>
      <c r="G177" s="26"/>
      <c r="H177" s="26"/>
      <c r="I177" s="26"/>
      <c r="J177" s="26"/>
      <c r="K177" s="26"/>
      <c r="L177" s="26"/>
      <c r="M177" s="26"/>
      <c r="N177" s="26"/>
      <c r="O177" s="26"/>
      <c r="P177" s="26"/>
      <c r="Q177" s="26"/>
      <c r="R177" s="44"/>
      <c r="S177" s="36"/>
      <c r="T177" s="26"/>
      <c r="U177" s="36"/>
      <c r="V177" s="26"/>
      <c r="W177" s="26"/>
      <c r="X177" s="26"/>
      <c r="Y177" s="26"/>
      <c r="Z177" s="26"/>
      <c r="AA177" s="26"/>
      <c r="AB177" s="26"/>
      <c r="AC177" s="26"/>
      <c r="AD177" s="26"/>
      <c r="AE177" s="26"/>
      <c r="AF177" s="26"/>
      <c r="AG177" s="26"/>
      <c r="AH177" s="26"/>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row>
    <row r="178" spans="1:78" x14ac:dyDescent="0.3">
      <c r="A178" s="8"/>
      <c r="B178" s="37"/>
      <c r="C178" s="45"/>
      <c r="D178" s="46"/>
      <c r="E178" s="37"/>
      <c r="F178" s="37"/>
      <c r="G178" s="37"/>
      <c r="H178" s="37"/>
      <c r="I178" s="37"/>
      <c r="J178" s="37"/>
      <c r="K178" s="37"/>
      <c r="L178" s="37"/>
      <c r="M178" s="37"/>
      <c r="N178" s="37"/>
      <c r="O178" s="37"/>
      <c r="P178" s="37"/>
      <c r="Q178" s="37"/>
      <c r="R178" s="47"/>
      <c r="S178" s="48"/>
      <c r="T178" s="37"/>
      <c r="U178" s="48"/>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row>
    <row r="179" spans="1:78" x14ac:dyDescent="0.3">
      <c r="A179" s="8"/>
      <c r="B179" s="37"/>
      <c r="C179" s="45"/>
      <c r="D179" s="46"/>
      <c r="E179" s="37"/>
      <c r="F179" s="37"/>
      <c r="G179" s="37"/>
      <c r="H179" s="37"/>
      <c r="I179" s="37"/>
      <c r="J179" s="37"/>
      <c r="K179" s="37"/>
      <c r="L179" s="37"/>
      <c r="M179" s="37"/>
      <c r="N179" s="37"/>
      <c r="O179" s="37"/>
      <c r="P179" s="37"/>
      <c r="Q179" s="37"/>
      <c r="R179" s="47"/>
      <c r="S179" s="48"/>
      <c r="T179" s="37"/>
      <c r="U179" s="48"/>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row>
    <row r="180" spans="1:78" x14ac:dyDescent="0.3">
      <c r="A180" s="8"/>
      <c r="B180" s="37"/>
      <c r="C180" s="45"/>
      <c r="D180" s="46"/>
      <c r="E180" s="37"/>
      <c r="F180" s="37"/>
      <c r="G180" s="37"/>
      <c r="H180" s="37"/>
      <c r="I180" s="37"/>
      <c r="J180" s="37"/>
      <c r="K180" s="37"/>
      <c r="L180" s="37"/>
      <c r="M180" s="37"/>
      <c r="N180" s="37"/>
      <c r="O180" s="37"/>
      <c r="P180" s="37"/>
      <c r="Q180" s="37"/>
      <c r="R180" s="47"/>
      <c r="S180" s="48"/>
      <c r="T180" s="37"/>
      <c r="U180" s="48"/>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row>
    <row r="181" spans="1:78" x14ac:dyDescent="0.3">
      <c r="A181" s="8"/>
      <c r="B181" s="37"/>
      <c r="C181" s="45"/>
      <c r="D181" s="46"/>
      <c r="E181" s="37"/>
      <c r="F181" s="37"/>
      <c r="G181" s="37"/>
      <c r="H181" s="37"/>
      <c r="I181" s="37"/>
      <c r="J181" s="37"/>
      <c r="K181" s="37"/>
      <c r="L181" s="37"/>
      <c r="M181" s="37"/>
      <c r="N181" s="37"/>
      <c r="O181" s="37"/>
      <c r="P181" s="37"/>
      <c r="Q181" s="37"/>
      <c r="R181" s="47"/>
      <c r="S181" s="48"/>
      <c r="T181" s="37"/>
      <c r="U181" s="48"/>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row>
    <row r="182" spans="1:78" x14ac:dyDescent="0.3">
      <c r="A182" s="8"/>
      <c r="B182" s="37"/>
      <c r="C182" s="45"/>
      <c r="D182" s="46"/>
      <c r="E182" s="37"/>
      <c r="F182" s="37"/>
      <c r="G182" s="37"/>
      <c r="H182" s="37"/>
      <c r="I182" s="37"/>
      <c r="J182" s="37"/>
      <c r="K182" s="37"/>
      <c r="L182" s="37"/>
      <c r="M182" s="37"/>
      <c r="N182" s="37"/>
      <c r="O182" s="37"/>
      <c r="P182" s="37"/>
      <c r="Q182" s="37"/>
      <c r="R182" s="47"/>
      <c r="S182" s="48"/>
      <c r="T182" s="37"/>
      <c r="U182" s="48"/>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row>
    <row r="183" spans="1:78" x14ac:dyDescent="0.3">
      <c r="A183" s="8"/>
      <c r="B183" s="37"/>
      <c r="C183" s="45"/>
      <c r="D183" s="46"/>
      <c r="E183" s="37"/>
      <c r="F183" s="37"/>
      <c r="G183" s="37"/>
      <c r="H183" s="37"/>
      <c r="I183" s="37"/>
      <c r="J183" s="37"/>
      <c r="K183" s="37"/>
      <c r="L183" s="37"/>
      <c r="M183" s="37"/>
      <c r="N183" s="37"/>
      <c r="O183" s="37"/>
      <c r="P183" s="37"/>
      <c r="Q183" s="37"/>
      <c r="R183" s="47"/>
      <c r="S183" s="48"/>
      <c r="T183" s="37"/>
      <c r="U183" s="48"/>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row>
    <row r="184" spans="1:78" x14ac:dyDescent="0.3">
      <c r="A184" s="8"/>
      <c r="B184" s="37"/>
      <c r="C184" s="45"/>
      <c r="D184" s="46"/>
      <c r="E184" s="37"/>
      <c r="F184" s="37"/>
      <c r="G184" s="37"/>
      <c r="H184" s="37"/>
      <c r="I184" s="37"/>
      <c r="J184" s="37"/>
      <c r="K184" s="37"/>
      <c r="L184" s="37"/>
      <c r="M184" s="37"/>
      <c r="N184" s="37"/>
      <c r="O184" s="37"/>
      <c r="P184" s="37"/>
      <c r="Q184" s="37"/>
      <c r="R184" s="47"/>
      <c r="S184" s="48"/>
      <c r="T184" s="37"/>
      <c r="U184" s="48"/>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row>
    <row r="185" spans="1:78" x14ac:dyDescent="0.3">
      <c r="A185" s="8"/>
      <c r="B185" s="37"/>
      <c r="C185" s="45"/>
      <c r="D185" s="46"/>
      <c r="E185" s="37"/>
      <c r="F185" s="37"/>
      <c r="G185" s="37"/>
      <c r="H185" s="37"/>
      <c r="I185" s="37"/>
      <c r="J185" s="37"/>
      <c r="K185" s="37"/>
      <c r="L185" s="37"/>
      <c r="M185" s="37"/>
      <c r="N185" s="37"/>
      <c r="O185" s="37"/>
      <c r="P185" s="37"/>
      <c r="Q185" s="37"/>
      <c r="R185" s="47"/>
      <c r="S185" s="48"/>
      <c r="T185" s="37"/>
      <c r="U185" s="48"/>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row>
    <row r="186" spans="1:78" x14ac:dyDescent="0.3">
      <c r="A186" s="8"/>
      <c r="B186" s="37"/>
      <c r="C186" s="45"/>
      <c r="D186" s="46"/>
      <c r="E186" s="37"/>
      <c r="F186" s="37"/>
      <c r="G186" s="37"/>
      <c r="H186" s="37"/>
      <c r="I186" s="37"/>
      <c r="J186" s="37"/>
      <c r="K186" s="37"/>
      <c r="L186" s="37"/>
      <c r="M186" s="37"/>
      <c r="N186" s="37"/>
      <c r="O186" s="37"/>
      <c r="P186" s="37"/>
      <c r="Q186" s="37"/>
      <c r="R186" s="47"/>
      <c r="S186" s="48"/>
      <c r="T186" s="37"/>
      <c r="U186" s="48"/>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row>
    <row r="187" spans="1:78" x14ac:dyDescent="0.3">
      <c r="A187" s="8"/>
      <c r="B187" s="37"/>
      <c r="C187" s="45"/>
      <c r="D187" s="46"/>
      <c r="E187" s="37"/>
      <c r="F187" s="37"/>
      <c r="G187" s="37"/>
      <c r="H187" s="37"/>
      <c r="I187" s="37"/>
      <c r="J187" s="37"/>
      <c r="K187" s="37"/>
      <c r="L187" s="37"/>
      <c r="M187" s="37"/>
      <c r="N187" s="37"/>
      <c r="O187" s="37"/>
      <c r="P187" s="37"/>
      <c r="Q187" s="37"/>
      <c r="R187" s="47"/>
      <c r="S187" s="48"/>
      <c r="T187" s="37"/>
      <c r="U187" s="48"/>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row>
    <row r="188" spans="1:78" x14ac:dyDescent="0.3">
      <c r="A188" s="8"/>
      <c r="B188" s="37"/>
      <c r="C188" s="45"/>
      <c r="D188" s="46"/>
      <c r="E188" s="37"/>
      <c r="F188" s="37"/>
      <c r="G188" s="37"/>
      <c r="H188" s="37"/>
      <c r="I188" s="37"/>
      <c r="J188" s="37"/>
      <c r="K188" s="37"/>
      <c r="L188" s="37"/>
      <c r="M188" s="37"/>
      <c r="N188" s="37"/>
      <c r="O188" s="37"/>
      <c r="P188" s="37"/>
      <c r="Q188" s="37"/>
      <c r="R188" s="47"/>
      <c r="S188" s="48"/>
      <c r="T188" s="37"/>
      <c r="U188" s="48"/>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row>
    <row r="189" spans="1:78" x14ac:dyDescent="0.3">
      <c r="A189" s="8"/>
      <c r="B189" s="37"/>
      <c r="C189" s="45"/>
      <c r="D189" s="46"/>
      <c r="E189" s="37"/>
      <c r="F189" s="37"/>
      <c r="G189" s="37"/>
      <c r="H189" s="37"/>
      <c r="I189" s="37"/>
      <c r="J189" s="37"/>
      <c r="K189" s="37"/>
      <c r="L189" s="37"/>
      <c r="M189" s="37"/>
      <c r="N189" s="37"/>
      <c r="O189" s="37"/>
      <c r="P189" s="37"/>
      <c r="Q189" s="37"/>
      <c r="R189" s="47"/>
      <c r="S189" s="48"/>
      <c r="T189" s="37"/>
      <c r="U189" s="48"/>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row>
    <row r="190" spans="1:78" x14ac:dyDescent="0.3">
      <c r="A190" s="8"/>
      <c r="B190" s="37"/>
      <c r="C190" s="45"/>
      <c r="D190" s="46"/>
      <c r="E190" s="37"/>
      <c r="F190" s="37"/>
      <c r="G190" s="37"/>
      <c r="H190" s="37"/>
      <c r="I190" s="37"/>
      <c r="J190" s="37"/>
      <c r="K190" s="37"/>
      <c r="L190" s="37"/>
      <c r="M190" s="37"/>
      <c r="N190" s="37"/>
      <c r="O190" s="37"/>
      <c r="P190" s="37"/>
      <c r="Q190" s="37"/>
      <c r="R190" s="47"/>
      <c r="S190" s="48"/>
      <c r="T190" s="37"/>
      <c r="U190" s="48"/>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row>
    <row r="191" spans="1:78" x14ac:dyDescent="0.3">
      <c r="A191" s="8"/>
      <c r="B191" s="37"/>
      <c r="C191" s="45"/>
      <c r="D191" s="46"/>
      <c r="E191" s="37"/>
      <c r="F191" s="37"/>
      <c r="G191" s="37"/>
      <c r="H191" s="37"/>
      <c r="I191" s="37"/>
      <c r="J191" s="37"/>
      <c r="K191" s="37"/>
      <c r="L191" s="37"/>
      <c r="M191" s="37"/>
      <c r="N191" s="37"/>
      <c r="O191" s="37"/>
      <c r="P191" s="37"/>
      <c r="Q191" s="37"/>
      <c r="R191" s="47"/>
      <c r="S191" s="48"/>
      <c r="T191" s="37"/>
      <c r="U191" s="48"/>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row>
    <row r="192" spans="1:78" x14ac:dyDescent="0.3">
      <c r="A192" s="8"/>
      <c r="B192" s="37"/>
      <c r="C192" s="45"/>
      <c r="D192" s="46"/>
      <c r="E192" s="37"/>
      <c r="F192" s="37"/>
      <c r="G192" s="37"/>
      <c r="H192" s="37"/>
      <c r="I192" s="37"/>
      <c r="J192" s="37"/>
      <c r="K192" s="37"/>
      <c r="L192" s="37"/>
      <c r="M192" s="37"/>
      <c r="N192" s="37"/>
      <c r="O192" s="37"/>
      <c r="P192" s="37"/>
      <c r="Q192" s="37"/>
      <c r="R192" s="47"/>
      <c r="S192" s="48"/>
      <c r="T192" s="37"/>
      <c r="U192" s="48"/>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row>
    <row r="193" spans="1:78" x14ac:dyDescent="0.3">
      <c r="A193" s="8"/>
      <c r="B193" s="37"/>
      <c r="C193" s="45"/>
      <c r="D193" s="46"/>
      <c r="E193" s="37"/>
      <c r="F193" s="37"/>
      <c r="G193" s="37"/>
      <c r="H193" s="37"/>
      <c r="I193" s="37"/>
      <c r="J193" s="37"/>
      <c r="K193" s="37"/>
      <c r="L193" s="37"/>
      <c r="M193" s="37"/>
      <c r="N193" s="37"/>
      <c r="O193" s="37"/>
      <c r="P193" s="37"/>
      <c r="Q193" s="37"/>
      <c r="R193" s="47"/>
      <c r="S193" s="48"/>
      <c r="T193" s="37"/>
      <c r="U193" s="48"/>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row>
    <row r="194" spans="1:78" x14ac:dyDescent="0.3">
      <c r="A194" s="8"/>
      <c r="B194" s="37"/>
      <c r="C194" s="45"/>
      <c r="D194" s="46"/>
      <c r="E194" s="37"/>
      <c r="F194" s="37"/>
      <c r="G194" s="37"/>
      <c r="H194" s="37"/>
      <c r="I194" s="37"/>
      <c r="J194" s="37"/>
      <c r="K194" s="37"/>
      <c r="L194" s="37"/>
      <c r="M194" s="37"/>
      <c r="N194" s="37"/>
      <c r="O194" s="37"/>
      <c r="P194" s="37"/>
      <c r="Q194" s="37"/>
      <c r="R194" s="47"/>
      <c r="S194" s="48"/>
      <c r="T194" s="37"/>
      <c r="U194" s="48"/>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row>
    <row r="195" spans="1:78" x14ac:dyDescent="0.3">
      <c r="A195" s="8"/>
      <c r="B195" s="37"/>
      <c r="C195" s="45"/>
      <c r="D195" s="46"/>
      <c r="E195" s="37"/>
      <c r="F195" s="37"/>
      <c r="G195" s="37"/>
      <c r="H195" s="37"/>
      <c r="I195" s="37"/>
      <c r="J195" s="37"/>
      <c r="K195" s="37"/>
      <c r="L195" s="37"/>
      <c r="M195" s="37"/>
      <c r="N195" s="37"/>
      <c r="O195" s="37"/>
      <c r="P195" s="37"/>
      <c r="Q195" s="37"/>
      <c r="R195" s="47"/>
      <c r="S195" s="48"/>
      <c r="T195" s="37"/>
      <c r="U195" s="48"/>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row>
    <row r="196" spans="1:78" x14ac:dyDescent="0.3">
      <c r="A196" s="8"/>
      <c r="B196" s="37"/>
      <c r="C196" s="45"/>
      <c r="D196" s="46"/>
      <c r="E196" s="37"/>
      <c r="F196" s="37"/>
      <c r="G196" s="37"/>
      <c r="H196" s="37"/>
      <c r="I196" s="37"/>
      <c r="J196" s="37"/>
      <c r="K196" s="37"/>
      <c r="L196" s="37"/>
      <c r="M196" s="37"/>
      <c r="N196" s="37"/>
      <c r="O196" s="37"/>
      <c r="P196" s="37"/>
      <c r="Q196" s="37"/>
      <c r="R196" s="47"/>
      <c r="S196" s="48"/>
      <c r="T196" s="37"/>
      <c r="U196" s="48"/>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row>
    <row r="197" spans="1:78" x14ac:dyDescent="0.3">
      <c r="A197" s="8"/>
      <c r="B197" s="37"/>
      <c r="C197" s="45"/>
      <c r="D197" s="46"/>
      <c r="E197" s="37"/>
      <c r="F197" s="37"/>
      <c r="G197" s="37"/>
      <c r="H197" s="37"/>
      <c r="I197" s="37"/>
      <c r="J197" s="37"/>
      <c r="K197" s="37"/>
      <c r="L197" s="37"/>
      <c r="M197" s="37"/>
      <c r="N197" s="37"/>
      <c r="O197" s="37"/>
      <c r="P197" s="37"/>
      <c r="Q197" s="37"/>
      <c r="R197" s="47"/>
      <c r="S197" s="48"/>
      <c r="T197" s="37"/>
      <c r="U197" s="48"/>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row>
    <row r="198" spans="1:78" x14ac:dyDescent="0.3">
      <c r="A198" s="8"/>
      <c r="B198" s="37"/>
      <c r="C198" s="45"/>
      <c r="D198" s="46"/>
      <c r="E198" s="37"/>
      <c r="F198" s="37"/>
      <c r="G198" s="37"/>
      <c r="H198" s="37"/>
      <c r="I198" s="37"/>
      <c r="J198" s="37"/>
      <c r="K198" s="37"/>
      <c r="L198" s="37"/>
      <c r="M198" s="37"/>
      <c r="N198" s="37"/>
      <c r="O198" s="37"/>
      <c r="P198" s="37"/>
      <c r="Q198" s="37"/>
      <c r="R198" s="47"/>
      <c r="S198" s="48"/>
      <c r="T198" s="37"/>
      <c r="U198" s="48"/>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row>
    <row r="199" spans="1:78" x14ac:dyDescent="0.3">
      <c r="A199" s="8"/>
      <c r="B199" s="37"/>
      <c r="C199" s="45"/>
      <c r="D199" s="46"/>
      <c r="E199" s="37"/>
      <c r="F199" s="37"/>
      <c r="G199" s="37"/>
      <c r="H199" s="37"/>
      <c r="I199" s="37"/>
      <c r="J199" s="37"/>
      <c r="K199" s="37"/>
      <c r="L199" s="37"/>
      <c r="M199" s="37"/>
      <c r="N199" s="37"/>
      <c r="O199" s="37"/>
      <c r="P199" s="37"/>
      <c r="Q199" s="37"/>
      <c r="R199" s="47"/>
      <c r="S199" s="48"/>
      <c r="T199" s="37"/>
      <c r="U199" s="48"/>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row>
    <row r="200" spans="1:78" x14ac:dyDescent="0.3">
      <c r="A200" s="8"/>
      <c r="B200" s="37"/>
      <c r="C200" s="45"/>
      <c r="D200" s="46"/>
      <c r="E200" s="37"/>
      <c r="F200" s="37"/>
      <c r="G200" s="37"/>
      <c r="H200" s="37"/>
      <c r="I200" s="37"/>
      <c r="J200" s="37"/>
      <c r="K200" s="37"/>
      <c r="L200" s="37"/>
      <c r="M200" s="37"/>
      <c r="N200" s="37"/>
      <c r="O200" s="37"/>
      <c r="P200" s="37"/>
      <c r="Q200" s="37"/>
      <c r="R200" s="47"/>
      <c r="S200" s="48"/>
      <c r="T200" s="37"/>
      <c r="U200" s="48"/>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row>
    <row r="201" spans="1:78" x14ac:dyDescent="0.3">
      <c r="A201" s="8"/>
      <c r="B201" s="37"/>
      <c r="C201" s="45"/>
      <c r="D201" s="46"/>
      <c r="E201" s="37"/>
      <c r="F201" s="37"/>
      <c r="G201" s="37"/>
      <c r="H201" s="37"/>
      <c r="I201" s="37"/>
      <c r="J201" s="37"/>
      <c r="K201" s="37"/>
      <c r="L201" s="37"/>
      <c r="M201" s="37"/>
      <c r="N201" s="37"/>
      <c r="O201" s="37"/>
      <c r="P201" s="37"/>
      <c r="Q201" s="37"/>
      <c r="R201" s="47"/>
      <c r="S201" s="48"/>
      <c r="T201" s="37"/>
      <c r="U201" s="48"/>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row>
    <row r="202" spans="1:78" x14ac:dyDescent="0.3">
      <c r="A202" s="8"/>
      <c r="B202" s="37"/>
      <c r="C202" s="45"/>
      <c r="D202" s="46"/>
      <c r="E202" s="37"/>
      <c r="F202" s="37"/>
      <c r="G202" s="37"/>
      <c r="H202" s="37"/>
      <c r="I202" s="37"/>
      <c r="J202" s="37"/>
      <c r="K202" s="37"/>
      <c r="L202" s="37"/>
      <c r="M202" s="37"/>
      <c r="N202" s="37"/>
      <c r="O202" s="37"/>
      <c r="P202" s="37"/>
      <c r="Q202" s="37"/>
      <c r="R202" s="47"/>
      <c r="S202" s="48"/>
      <c r="T202" s="37"/>
      <c r="U202" s="48"/>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row>
    <row r="203" spans="1:78" x14ac:dyDescent="0.3">
      <c r="A203" s="8"/>
      <c r="B203" s="37"/>
      <c r="C203" s="45"/>
      <c r="D203" s="46"/>
      <c r="E203" s="37"/>
      <c r="F203" s="37"/>
      <c r="G203" s="37"/>
      <c r="H203" s="37"/>
      <c r="I203" s="37"/>
      <c r="J203" s="37"/>
      <c r="K203" s="37"/>
      <c r="L203" s="37"/>
      <c r="M203" s="37"/>
      <c r="N203" s="37"/>
      <c r="O203" s="37"/>
      <c r="P203" s="37"/>
      <c r="Q203" s="37"/>
      <c r="R203" s="47"/>
      <c r="S203" s="48"/>
      <c r="T203" s="37"/>
      <c r="U203" s="48"/>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row>
    <row r="204" spans="1:78" x14ac:dyDescent="0.3">
      <c r="A204" s="8"/>
      <c r="B204" s="37"/>
      <c r="C204" s="45"/>
      <c r="D204" s="46"/>
      <c r="E204" s="37"/>
      <c r="F204" s="37"/>
      <c r="G204" s="37"/>
      <c r="H204" s="37"/>
      <c r="I204" s="37"/>
      <c r="J204" s="37"/>
      <c r="K204" s="37"/>
      <c r="L204" s="37"/>
      <c r="M204" s="37"/>
      <c r="N204" s="37"/>
      <c r="O204" s="37"/>
      <c r="P204" s="37"/>
      <c r="Q204" s="37"/>
      <c r="R204" s="47"/>
      <c r="S204" s="48"/>
      <c r="T204" s="37"/>
      <c r="U204" s="48"/>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row>
    <row r="205" spans="1:78" x14ac:dyDescent="0.3">
      <c r="A205" s="8"/>
      <c r="B205" s="37"/>
      <c r="C205" s="45"/>
      <c r="D205" s="46"/>
      <c r="E205" s="37"/>
      <c r="F205" s="37"/>
      <c r="G205" s="37"/>
      <c r="H205" s="37"/>
      <c r="I205" s="37"/>
      <c r="J205" s="37"/>
      <c r="K205" s="37"/>
      <c r="L205" s="37"/>
      <c r="M205" s="37"/>
      <c r="N205" s="37"/>
      <c r="O205" s="37"/>
      <c r="P205" s="37"/>
      <c r="Q205" s="37"/>
      <c r="R205" s="47"/>
      <c r="S205" s="48"/>
      <c r="T205" s="37"/>
      <c r="U205" s="48"/>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row>
    <row r="206" spans="1:78" x14ac:dyDescent="0.3">
      <c r="A206" s="8"/>
      <c r="B206" s="37"/>
      <c r="C206" s="45"/>
      <c r="D206" s="46"/>
      <c r="E206" s="37"/>
      <c r="F206" s="37"/>
      <c r="G206" s="37"/>
      <c r="H206" s="37"/>
      <c r="I206" s="37"/>
      <c r="J206" s="37"/>
      <c r="K206" s="37"/>
      <c r="L206" s="37"/>
      <c r="M206" s="37"/>
      <c r="N206" s="37"/>
      <c r="O206" s="37"/>
      <c r="P206" s="37"/>
      <c r="Q206" s="37"/>
      <c r="R206" s="47"/>
      <c r="S206" s="48"/>
      <c r="T206" s="37"/>
      <c r="U206" s="48"/>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row>
    <row r="207" spans="1:78" x14ac:dyDescent="0.3">
      <c r="A207" s="8"/>
      <c r="B207" s="37"/>
      <c r="C207" s="45"/>
      <c r="D207" s="46"/>
      <c r="E207" s="37"/>
      <c r="F207" s="37"/>
      <c r="G207" s="37"/>
      <c r="H207" s="37"/>
      <c r="I207" s="37"/>
      <c r="J207" s="37"/>
      <c r="K207" s="37"/>
      <c r="L207" s="37"/>
      <c r="M207" s="37"/>
      <c r="N207" s="37"/>
      <c r="O207" s="37"/>
      <c r="P207" s="37"/>
      <c r="Q207" s="37"/>
      <c r="R207" s="47"/>
      <c r="S207" s="48"/>
      <c r="T207" s="37"/>
      <c r="U207" s="48"/>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row>
    <row r="208" spans="1:78" x14ac:dyDescent="0.3">
      <c r="A208" s="8"/>
      <c r="B208" s="37"/>
      <c r="C208" s="45"/>
      <c r="D208" s="46"/>
      <c r="E208" s="37"/>
      <c r="F208" s="37"/>
      <c r="G208" s="37"/>
      <c r="H208" s="37"/>
      <c r="I208" s="37"/>
      <c r="J208" s="37"/>
      <c r="K208" s="37"/>
      <c r="L208" s="37"/>
      <c r="M208" s="37"/>
      <c r="N208" s="37"/>
      <c r="O208" s="37"/>
      <c r="P208" s="37"/>
      <c r="Q208" s="37"/>
      <c r="R208" s="47"/>
      <c r="S208" s="48"/>
      <c r="T208" s="37"/>
      <c r="U208" s="48"/>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row>
    <row r="209" spans="1:78" x14ac:dyDescent="0.3">
      <c r="A209" s="8"/>
      <c r="B209" s="37"/>
      <c r="C209" s="45"/>
      <c r="D209" s="46"/>
      <c r="E209" s="37"/>
      <c r="F209" s="37"/>
      <c r="G209" s="37"/>
      <c r="H209" s="37"/>
      <c r="I209" s="37"/>
      <c r="J209" s="37"/>
      <c r="K209" s="37"/>
      <c r="L209" s="37"/>
      <c r="M209" s="37"/>
      <c r="N209" s="37"/>
      <c r="O209" s="37"/>
      <c r="P209" s="37"/>
      <c r="Q209" s="37"/>
      <c r="R209" s="47"/>
      <c r="S209" s="48"/>
      <c r="T209" s="37"/>
      <c r="U209" s="48"/>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row>
    <row r="210" spans="1:78" x14ac:dyDescent="0.3">
      <c r="A210" s="8"/>
      <c r="B210" s="37"/>
      <c r="C210" s="45"/>
      <c r="D210" s="46"/>
      <c r="E210" s="37"/>
      <c r="F210" s="37"/>
      <c r="G210" s="37"/>
      <c r="H210" s="37"/>
      <c r="I210" s="37"/>
      <c r="J210" s="37"/>
      <c r="K210" s="37"/>
      <c r="L210" s="37"/>
      <c r="M210" s="37"/>
      <c r="N210" s="37"/>
      <c r="O210" s="37"/>
      <c r="P210" s="37"/>
      <c r="Q210" s="37"/>
      <c r="R210" s="47"/>
      <c r="S210" s="48"/>
      <c r="T210" s="37"/>
      <c r="U210" s="48"/>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row>
    <row r="211" spans="1:78" x14ac:dyDescent="0.3">
      <c r="A211" s="8"/>
      <c r="B211" s="37"/>
      <c r="C211" s="45"/>
      <c r="D211" s="46"/>
      <c r="E211" s="37"/>
      <c r="F211" s="37"/>
      <c r="G211" s="37"/>
      <c r="H211" s="37"/>
      <c r="I211" s="37"/>
      <c r="J211" s="37"/>
      <c r="K211" s="37"/>
      <c r="L211" s="37"/>
      <c r="M211" s="37"/>
      <c r="N211" s="37"/>
      <c r="O211" s="37"/>
      <c r="P211" s="37"/>
      <c r="Q211" s="37"/>
      <c r="R211" s="47"/>
      <c r="S211" s="48"/>
      <c r="T211" s="37"/>
      <c r="U211" s="48"/>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row>
    <row r="212" spans="1:78" x14ac:dyDescent="0.3">
      <c r="A212" s="8"/>
      <c r="B212" s="37"/>
      <c r="C212" s="45"/>
      <c r="D212" s="46"/>
      <c r="E212" s="37"/>
      <c r="F212" s="37"/>
      <c r="G212" s="37"/>
      <c r="H212" s="37"/>
      <c r="I212" s="37"/>
      <c r="J212" s="37"/>
      <c r="K212" s="37"/>
      <c r="L212" s="37"/>
      <c r="M212" s="37"/>
      <c r="N212" s="37"/>
      <c r="O212" s="37"/>
      <c r="P212" s="37"/>
      <c r="Q212" s="37"/>
      <c r="R212" s="47"/>
      <c r="S212" s="48"/>
      <c r="T212" s="37"/>
      <c r="U212" s="48"/>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row>
    <row r="213" spans="1:78" x14ac:dyDescent="0.3">
      <c r="A213" s="8"/>
      <c r="B213" s="37"/>
      <c r="C213" s="45"/>
      <c r="D213" s="46"/>
      <c r="E213" s="37"/>
      <c r="F213" s="37"/>
      <c r="G213" s="37"/>
      <c r="H213" s="37"/>
      <c r="I213" s="37"/>
      <c r="J213" s="37"/>
      <c r="K213" s="37"/>
      <c r="L213" s="37"/>
      <c r="M213" s="37"/>
      <c r="N213" s="37"/>
      <c r="O213" s="37"/>
      <c r="P213" s="37"/>
      <c r="Q213" s="37"/>
      <c r="R213" s="47"/>
      <c r="S213" s="48"/>
      <c r="T213" s="37"/>
      <c r="U213" s="48"/>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row>
    <row r="214" spans="1:78" x14ac:dyDescent="0.3">
      <c r="A214" s="8"/>
      <c r="B214" s="37"/>
      <c r="C214" s="45"/>
      <c r="D214" s="46"/>
      <c r="E214" s="37"/>
      <c r="F214" s="37"/>
      <c r="G214" s="37"/>
      <c r="H214" s="37"/>
      <c r="I214" s="37"/>
      <c r="J214" s="37"/>
      <c r="K214" s="37"/>
      <c r="L214" s="37"/>
      <c r="M214" s="37"/>
      <c r="N214" s="37"/>
      <c r="O214" s="37"/>
      <c r="P214" s="37"/>
      <c r="Q214" s="37"/>
      <c r="R214" s="47"/>
      <c r="S214" s="48"/>
      <c r="T214" s="37"/>
      <c r="U214" s="48"/>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row>
    <row r="215" spans="1:78" x14ac:dyDescent="0.3">
      <c r="A215" s="8"/>
      <c r="B215" s="37"/>
      <c r="C215" s="45"/>
      <c r="D215" s="46"/>
      <c r="E215" s="37"/>
      <c r="F215" s="37"/>
      <c r="G215" s="37"/>
      <c r="H215" s="37"/>
      <c r="I215" s="37"/>
      <c r="J215" s="37"/>
      <c r="K215" s="37"/>
      <c r="L215" s="37"/>
      <c r="M215" s="37"/>
      <c r="N215" s="37"/>
      <c r="O215" s="37"/>
      <c r="P215" s="37"/>
      <c r="Q215" s="37"/>
      <c r="R215" s="47"/>
      <c r="S215" s="48"/>
      <c r="T215" s="37"/>
      <c r="U215" s="48"/>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row>
    <row r="216" spans="1:78" x14ac:dyDescent="0.3">
      <c r="A216" s="8"/>
      <c r="B216" s="37"/>
      <c r="C216" s="45"/>
      <c r="D216" s="46"/>
      <c r="E216" s="37"/>
      <c r="F216" s="37"/>
      <c r="G216" s="37"/>
      <c r="H216" s="37"/>
      <c r="I216" s="37"/>
      <c r="J216" s="37"/>
      <c r="K216" s="37"/>
      <c r="L216" s="37"/>
      <c r="M216" s="37"/>
      <c r="N216" s="37"/>
      <c r="O216" s="37"/>
      <c r="P216" s="37"/>
      <c r="Q216" s="37"/>
      <c r="R216" s="47"/>
      <c r="S216" s="48"/>
      <c r="T216" s="37"/>
      <c r="U216" s="48"/>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row>
    <row r="217" spans="1:78" x14ac:dyDescent="0.3">
      <c r="A217" s="8"/>
      <c r="B217" s="37"/>
      <c r="C217" s="45"/>
      <c r="D217" s="46"/>
      <c r="E217" s="37"/>
      <c r="F217" s="37"/>
      <c r="G217" s="37"/>
      <c r="H217" s="37"/>
      <c r="I217" s="37"/>
      <c r="J217" s="37"/>
      <c r="K217" s="37"/>
      <c r="L217" s="37"/>
      <c r="M217" s="37"/>
      <c r="N217" s="37"/>
      <c r="O217" s="37"/>
      <c r="P217" s="37"/>
      <c r="Q217" s="37"/>
      <c r="R217" s="47"/>
      <c r="S217" s="48"/>
      <c r="T217" s="37"/>
      <c r="U217" s="48"/>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row>
    <row r="218" spans="1:78" x14ac:dyDescent="0.3">
      <c r="A218" s="8"/>
      <c r="B218" s="37"/>
      <c r="C218" s="45"/>
      <c r="D218" s="46"/>
      <c r="E218" s="37"/>
      <c r="F218" s="37"/>
      <c r="G218" s="37"/>
      <c r="H218" s="37"/>
      <c r="I218" s="37"/>
      <c r="J218" s="37"/>
      <c r="K218" s="37"/>
      <c r="L218" s="37"/>
      <c r="M218" s="37"/>
      <c r="N218" s="37"/>
      <c r="O218" s="37"/>
      <c r="P218" s="37"/>
      <c r="Q218" s="37"/>
      <c r="R218" s="47"/>
      <c r="S218" s="48"/>
      <c r="T218" s="37"/>
      <c r="U218" s="48"/>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row>
    <row r="219" spans="1:78" x14ac:dyDescent="0.3">
      <c r="A219" s="8"/>
      <c r="B219" s="37"/>
      <c r="C219" s="45"/>
      <c r="D219" s="46"/>
      <c r="E219" s="37"/>
      <c r="F219" s="37"/>
      <c r="G219" s="37"/>
      <c r="H219" s="37"/>
      <c r="I219" s="37"/>
      <c r="J219" s="37"/>
      <c r="K219" s="37"/>
      <c r="L219" s="37"/>
      <c r="M219" s="37"/>
      <c r="N219" s="37"/>
      <c r="O219" s="37"/>
      <c r="P219" s="37"/>
      <c r="Q219" s="37"/>
      <c r="R219" s="47"/>
      <c r="S219" s="48"/>
      <c r="T219" s="37"/>
      <c r="U219" s="48"/>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row>
    <row r="220" spans="1:78" x14ac:dyDescent="0.3">
      <c r="A220" s="8"/>
      <c r="B220" s="37"/>
      <c r="C220" s="45"/>
      <c r="D220" s="46"/>
      <c r="E220" s="37"/>
      <c r="F220" s="37"/>
      <c r="G220" s="37"/>
      <c r="H220" s="37"/>
      <c r="I220" s="37"/>
      <c r="J220" s="37"/>
      <c r="K220" s="37"/>
      <c r="L220" s="37"/>
      <c r="M220" s="37"/>
      <c r="N220" s="37"/>
      <c r="O220" s="37"/>
      <c r="P220" s="37"/>
      <c r="Q220" s="37"/>
      <c r="R220" s="47"/>
      <c r="S220" s="48"/>
      <c r="T220" s="37"/>
      <c r="U220" s="48"/>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row>
    <row r="221" spans="1:78" x14ac:dyDescent="0.3">
      <c r="A221" s="8"/>
      <c r="B221" s="37"/>
      <c r="C221" s="45"/>
      <c r="D221" s="46"/>
      <c r="E221" s="37"/>
      <c r="F221" s="37"/>
      <c r="G221" s="37"/>
      <c r="H221" s="37"/>
      <c r="I221" s="37"/>
      <c r="J221" s="37"/>
      <c r="K221" s="37"/>
      <c r="L221" s="37"/>
      <c r="M221" s="37"/>
      <c r="N221" s="37"/>
      <c r="O221" s="37"/>
      <c r="P221" s="37"/>
      <c r="Q221" s="37"/>
      <c r="R221" s="47"/>
      <c r="S221" s="48"/>
      <c r="T221" s="37"/>
      <c r="U221" s="48"/>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row>
    <row r="222" spans="1:78" x14ac:dyDescent="0.3">
      <c r="A222" s="8"/>
      <c r="B222" s="37"/>
      <c r="C222" s="45"/>
      <c r="D222" s="46"/>
      <c r="E222" s="37"/>
      <c r="F222" s="37"/>
      <c r="G222" s="37"/>
      <c r="H222" s="37"/>
      <c r="I222" s="37"/>
      <c r="J222" s="37"/>
      <c r="K222" s="37"/>
      <c r="L222" s="37"/>
      <c r="M222" s="37"/>
      <c r="N222" s="37"/>
      <c r="O222" s="37"/>
      <c r="P222" s="37"/>
      <c r="Q222" s="37"/>
      <c r="R222" s="47"/>
      <c r="S222" s="48"/>
      <c r="T222" s="37"/>
      <c r="U222" s="48"/>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c r="BQ222" s="37"/>
      <c r="BR222" s="37"/>
      <c r="BS222" s="37"/>
      <c r="BT222" s="37"/>
      <c r="BU222" s="37"/>
      <c r="BV222" s="37"/>
      <c r="BW222" s="37"/>
      <c r="BX222" s="37"/>
      <c r="BY222" s="37"/>
      <c r="BZ222" s="37"/>
    </row>
    <row r="223" spans="1:78" x14ac:dyDescent="0.3">
      <c r="A223" s="8"/>
      <c r="B223" s="37"/>
      <c r="C223" s="45"/>
      <c r="D223" s="46"/>
      <c r="E223" s="37"/>
      <c r="F223" s="37"/>
      <c r="G223" s="37"/>
      <c r="H223" s="37"/>
      <c r="I223" s="37"/>
      <c r="J223" s="37"/>
      <c r="K223" s="37"/>
      <c r="L223" s="37"/>
      <c r="M223" s="37"/>
      <c r="N223" s="37"/>
      <c r="O223" s="37"/>
      <c r="P223" s="37"/>
      <c r="Q223" s="37"/>
      <c r="R223" s="47"/>
      <c r="S223" s="48"/>
      <c r="T223" s="37"/>
      <c r="U223" s="48"/>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row>
    <row r="224" spans="1:78" x14ac:dyDescent="0.3">
      <c r="A224" s="8"/>
      <c r="B224" s="37"/>
      <c r="C224" s="45"/>
      <c r="D224" s="46"/>
      <c r="E224" s="37"/>
      <c r="F224" s="37"/>
      <c r="G224" s="37"/>
      <c r="H224" s="37"/>
      <c r="I224" s="37"/>
      <c r="J224" s="37"/>
      <c r="K224" s="37"/>
      <c r="L224" s="37"/>
      <c r="M224" s="37"/>
      <c r="N224" s="37"/>
      <c r="O224" s="37"/>
      <c r="P224" s="37"/>
      <c r="Q224" s="37"/>
      <c r="R224" s="47"/>
      <c r="S224" s="48"/>
      <c r="T224" s="37"/>
      <c r="U224" s="48"/>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c r="BP224" s="37"/>
      <c r="BQ224" s="37"/>
      <c r="BR224" s="37"/>
      <c r="BS224" s="37"/>
      <c r="BT224" s="37"/>
      <c r="BU224" s="37"/>
      <c r="BV224" s="37"/>
      <c r="BW224" s="37"/>
      <c r="BX224" s="37"/>
      <c r="BY224" s="37"/>
      <c r="BZ224" s="37"/>
    </row>
    <row r="225" spans="1:78" x14ac:dyDescent="0.3">
      <c r="A225" s="8"/>
      <c r="B225" s="37"/>
      <c r="C225" s="45"/>
      <c r="D225" s="46"/>
      <c r="E225" s="37"/>
      <c r="F225" s="37"/>
      <c r="G225" s="37"/>
      <c r="H225" s="37"/>
      <c r="I225" s="37"/>
      <c r="J225" s="37"/>
      <c r="K225" s="37"/>
      <c r="L225" s="37"/>
      <c r="M225" s="37"/>
      <c r="N225" s="37"/>
      <c r="O225" s="37"/>
      <c r="P225" s="37"/>
      <c r="Q225" s="37"/>
      <c r="R225" s="47"/>
      <c r="S225" s="48"/>
      <c r="T225" s="37"/>
      <c r="U225" s="48"/>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row>
    <row r="226" spans="1:78" x14ac:dyDescent="0.3">
      <c r="A226" s="8"/>
      <c r="B226" s="37"/>
      <c r="C226" s="45"/>
      <c r="D226" s="46"/>
      <c r="E226" s="37"/>
      <c r="F226" s="37"/>
      <c r="G226" s="37"/>
      <c r="H226" s="37"/>
      <c r="I226" s="37"/>
      <c r="J226" s="37"/>
      <c r="K226" s="37"/>
      <c r="L226" s="37"/>
      <c r="M226" s="37"/>
      <c r="N226" s="37"/>
      <c r="O226" s="37"/>
      <c r="P226" s="37"/>
      <c r="Q226" s="37"/>
      <c r="R226" s="47"/>
      <c r="S226" s="48"/>
      <c r="T226" s="37"/>
      <c r="U226" s="48"/>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c r="BP226" s="37"/>
      <c r="BQ226" s="37"/>
      <c r="BR226" s="37"/>
      <c r="BS226" s="37"/>
      <c r="BT226" s="37"/>
      <c r="BU226" s="37"/>
      <c r="BV226" s="37"/>
      <c r="BW226" s="37"/>
      <c r="BX226" s="37"/>
      <c r="BY226" s="37"/>
      <c r="BZ226" s="37"/>
    </row>
    <row r="227" spans="1:78" x14ac:dyDescent="0.3">
      <c r="A227" s="8"/>
      <c r="B227" s="37"/>
      <c r="C227" s="45"/>
      <c r="D227" s="46"/>
      <c r="E227" s="37"/>
      <c r="F227" s="37"/>
      <c r="G227" s="37"/>
      <c r="H227" s="37"/>
      <c r="I227" s="37"/>
      <c r="J227" s="37"/>
      <c r="K227" s="37"/>
      <c r="L227" s="37"/>
      <c r="M227" s="37"/>
      <c r="N227" s="37"/>
      <c r="O227" s="37"/>
      <c r="P227" s="37"/>
      <c r="Q227" s="37"/>
      <c r="R227" s="47"/>
      <c r="S227" s="48"/>
      <c r="T227" s="37"/>
      <c r="U227" s="48"/>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row>
    <row r="228" spans="1:78" x14ac:dyDescent="0.3">
      <c r="A228" s="8"/>
      <c r="B228" s="37"/>
      <c r="C228" s="45"/>
      <c r="D228" s="46"/>
      <c r="E228" s="37"/>
      <c r="F228" s="37"/>
      <c r="G228" s="37"/>
      <c r="H228" s="37"/>
      <c r="I228" s="37"/>
      <c r="J228" s="37"/>
      <c r="K228" s="37"/>
      <c r="L228" s="37"/>
      <c r="M228" s="37"/>
      <c r="N228" s="37"/>
      <c r="O228" s="37"/>
      <c r="P228" s="37"/>
      <c r="Q228" s="37"/>
      <c r="R228" s="47"/>
      <c r="S228" s="48"/>
      <c r="T228" s="37"/>
      <c r="U228" s="48"/>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row>
    <row r="229" spans="1:78" x14ac:dyDescent="0.3">
      <c r="A229" s="8"/>
      <c r="B229" s="37"/>
      <c r="C229" s="45"/>
      <c r="D229" s="46"/>
      <c r="E229" s="37"/>
      <c r="F229" s="37"/>
      <c r="G229" s="37"/>
      <c r="H229" s="37"/>
      <c r="I229" s="37"/>
      <c r="J229" s="37"/>
      <c r="K229" s="37"/>
      <c r="L229" s="37"/>
      <c r="M229" s="37"/>
      <c r="N229" s="37"/>
      <c r="O229" s="37"/>
      <c r="P229" s="37"/>
      <c r="Q229" s="37"/>
      <c r="R229" s="47"/>
      <c r="S229" s="48"/>
      <c r="T229" s="37"/>
      <c r="U229" s="48"/>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row>
    <row r="230" spans="1:78" x14ac:dyDescent="0.3">
      <c r="A230" s="8"/>
      <c r="B230" s="37"/>
      <c r="C230" s="45"/>
      <c r="D230" s="46"/>
      <c r="E230" s="37"/>
      <c r="F230" s="37"/>
      <c r="G230" s="37"/>
      <c r="H230" s="37"/>
      <c r="I230" s="37"/>
      <c r="J230" s="37"/>
      <c r="K230" s="37"/>
      <c r="L230" s="37"/>
      <c r="M230" s="37"/>
      <c r="N230" s="37"/>
      <c r="O230" s="37"/>
      <c r="P230" s="37"/>
      <c r="Q230" s="37"/>
      <c r="R230" s="47"/>
      <c r="S230" s="48"/>
      <c r="T230" s="37"/>
      <c r="U230" s="48"/>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row>
    <row r="231" spans="1:78" x14ac:dyDescent="0.3">
      <c r="A231" s="8"/>
      <c r="B231" s="37"/>
      <c r="C231" s="45"/>
      <c r="D231" s="46"/>
      <c r="E231" s="37"/>
      <c r="F231" s="37"/>
      <c r="G231" s="37"/>
      <c r="H231" s="37"/>
      <c r="I231" s="37"/>
      <c r="J231" s="37"/>
      <c r="K231" s="37"/>
      <c r="L231" s="37"/>
      <c r="M231" s="37"/>
      <c r="N231" s="37"/>
      <c r="O231" s="37"/>
      <c r="P231" s="37"/>
      <c r="Q231" s="37"/>
      <c r="R231" s="47"/>
      <c r="S231" s="48"/>
      <c r="T231" s="37"/>
      <c r="U231" s="48"/>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row>
    <row r="232" spans="1:78" x14ac:dyDescent="0.3">
      <c r="A232" s="8"/>
      <c r="B232" s="37"/>
      <c r="C232" s="45"/>
      <c r="D232" s="46"/>
      <c r="E232" s="37"/>
      <c r="F232" s="37"/>
      <c r="G232" s="37"/>
      <c r="H232" s="37"/>
      <c r="I232" s="37"/>
      <c r="J232" s="37"/>
      <c r="K232" s="37"/>
      <c r="L232" s="37"/>
      <c r="M232" s="37"/>
      <c r="N232" s="37"/>
      <c r="O232" s="37"/>
      <c r="P232" s="37"/>
      <c r="Q232" s="37"/>
      <c r="R232" s="47"/>
      <c r="S232" s="48"/>
      <c r="T232" s="37"/>
      <c r="U232" s="48"/>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row>
    <row r="233" spans="1:78" x14ac:dyDescent="0.3">
      <c r="A233" s="8"/>
      <c r="B233" s="37"/>
      <c r="C233" s="45"/>
      <c r="D233" s="46"/>
      <c r="E233" s="37"/>
      <c r="F233" s="37"/>
      <c r="G233" s="37"/>
      <c r="H233" s="37"/>
      <c r="I233" s="37"/>
      <c r="J233" s="37"/>
      <c r="K233" s="37"/>
      <c r="L233" s="37"/>
      <c r="M233" s="37"/>
      <c r="N233" s="37"/>
      <c r="O233" s="37"/>
      <c r="P233" s="37"/>
      <c r="Q233" s="37"/>
      <c r="R233" s="47"/>
      <c r="S233" s="48"/>
      <c r="T233" s="37"/>
      <c r="U233" s="48"/>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row>
    <row r="234" spans="1:78" x14ac:dyDescent="0.3">
      <c r="A234" s="8"/>
      <c r="B234" s="37"/>
      <c r="C234" s="45"/>
      <c r="D234" s="46"/>
      <c r="E234" s="37"/>
      <c r="F234" s="37"/>
      <c r="G234" s="37"/>
      <c r="H234" s="37"/>
      <c r="I234" s="37"/>
      <c r="J234" s="37"/>
      <c r="K234" s="37"/>
      <c r="L234" s="37"/>
      <c r="M234" s="37"/>
      <c r="N234" s="37"/>
      <c r="O234" s="37"/>
      <c r="P234" s="37"/>
      <c r="Q234" s="37"/>
      <c r="R234" s="47"/>
      <c r="S234" s="48"/>
      <c r="T234" s="37"/>
      <c r="U234" s="48"/>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row>
    <row r="235" spans="1:78" x14ac:dyDescent="0.3">
      <c r="A235" s="8"/>
      <c r="B235" s="37"/>
      <c r="C235" s="45"/>
      <c r="D235" s="46"/>
      <c r="E235" s="37"/>
      <c r="F235" s="37"/>
      <c r="G235" s="37"/>
      <c r="H235" s="37"/>
      <c r="I235" s="37"/>
      <c r="J235" s="37"/>
      <c r="K235" s="37"/>
      <c r="L235" s="37"/>
      <c r="M235" s="37"/>
      <c r="N235" s="37"/>
      <c r="O235" s="37"/>
      <c r="P235" s="37"/>
      <c r="Q235" s="37"/>
      <c r="R235" s="47"/>
      <c r="S235" s="48"/>
      <c r="T235" s="37"/>
      <c r="U235" s="48"/>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row>
    <row r="236" spans="1:78" x14ac:dyDescent="0.3">
      <c r="A236" s="8"/>
      <c r="B236" s="37"/>
      <c r="C236" s="45"/>
      <c r="D236" s="46"/>
      <c r="E236" s="37"/>
      <c r="F236" s="37"/>
      <c r="G236" s="37"/>
      <c r="H236" s="37"/>
      <c r="I236" s="37"/>
      <c r="J236" s="37"/>
      <c r="K236" s="37"/>
      <c r="L236" s="37"/>
      <c r="M236" s="37"/>
      <c r="N236" s="37"/>
      <c r="O236" s="37"/>
      <c r="P236" s="37"/>
      <c r="Q236" s="37"/>
      <c r="R236" s="47"/>
      <c r="S236" s="48"/>
      <c r="T236" s="37"/>
      <c r="U236" s="48"/>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row>
    <row r="237" spans="1:78" x14ac:dyDescent="0.3">
      <c r="A237" s="8"/>
      <c r="B237" s="37"/>
      <c r="C237" s="45"/>
      <c r="D237" s="46"/>
      <c r="E237" s="37"/>
      <c r="F237" s="37"/>
      <c r="G237" s="37"/>
      <c r="H237" s="37"/>
      <c r="I237" s="37"/>
      <c r="J237" s="37"/>
      <c r="K237" s="37"/>
      <c r="L237" s="37"/>
      <c r="M237" s="37"/>
      <c r="N237" s="37"/>
      <c r="O237" s="37"/>
      <c r="P237" s="37"/>
      <c r="Q237" s="37"/>
      <c r="R237" s="47"/>
      <c r="S237" s="48"/>
      <c r="T237" s="37"/>
      <c r="U237" s="48"/>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row>
    <row r="238" spans="1:78" x14ac:dyDescent="0.3">
      <c r="A238" s="8"/>
      <c r="B238" s="37"/>
      <c r="C238" s="45"/>
      <c r="D238" s="46"/>
      <c r="E238" s="37"/>
      <c r="F238" s="37"/>
      <c r="G238" s="37"/>
      <c r="H238" s="37"/>
      <c r="I238" s="37"/>
      <c r="J238" s="37"/>
      <c r="K238" s="37"/>
      <c r="L238" s="37"/>
      <c r="M238" s="37"/>
      <c r="N238" s="37"/>
      <c r="O238" s="37"/>
      <c r="P238" s="37"/>
      <c r="Q238" s="37"/>
      <c r="R238" s="47"/>
      <c r="S238" s="48"/>
      <c r="T238" s="37"/>
      <c r="U238" s="48"/>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row>
    <row r="239" spans="1:78" x14ac:dyDescent="0.3">
      <c r="A239" s="8"/>
      <c r="B239" s="37"/>
      <c r="C239" s="45"/>
      <c r="D239" s="46"/>
      <c r="E239" s="37"/>
      <c r="F239" s="37"/>
      <c r="G239" s="37"/>
      <c r="H239" s="37"/>
      <c r="I239" s="37"/>
      <c r="J239" s="37"/>
      <c r="K239" s="37"/>
      <c r="L239" s="37"/>
      <c r="M239" s="37"/>
      <c r="N239" s="37"/>
      <c r="O239" s="37"/>
      <c r="P239" s="37"/>
      <c r="Q239" s="37"/>
      <c r="R239" s="47"/>
      <c r="S239" s="48"/>
      <c r="T239" s="37"/>
      <c r="U239" s="48"/>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row>
    <row r="240" spans="1:78" x14ac:dyDescent="0.3">
      <c r="A240" s="8"/>
      <c r="B240" s="37"/>
      <c r="C240" s="45"/>
      <c r="D240" s="46"/>
      <c r="E240" s="37"/>
      <c r="F240" s="37"/>
      <c r="G240" s="37"/>
      <c r="H240" s="37"/>
      <c r="I240" s="37"/>
      <c r="J240" s="37"/>
      <c r="K240" s="37"/>
      <c r="L240" s="37"/>
      <c r="M240" s="37"/>
      <c r="N240" s="37"/>
      <c r="O240" s="37"/>
      <c r="P240" s="37"/>
      <c r="Q240" s="37"/>
      <c r="R240" s="47"/>
      <c r="S240" s="48"/>
      <c r="T240" s="37"/>
      <c r="U240" s="48"/>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row>
    <row r="241" spans="1:78" x14ac:dyDescent="0.3">
      <c r="A241" s="8"/>
      <c r="B241" s="37"/>
      <c r="C241" s="45"/>
      <c r="D241" s="46"/>
      <c r="E241" s="37"/>
      <c r="F241" s="37"/>
      <c r="G241" s="37"/>
      <c r="H241" s="37"/>
      <c r="I241" s="37"/>
      <c r="J241" s="37"/>
      <c r="K241" s="37"/>
      <c r="L241" s="37"/>
      <c r="M241" s="37"/>
      <c r="N241" s="37"/>
      <c r="O241" s="37"/>
      <c r="P241" s="37"/>
      <c r="Q241" s="37"/>
      <c r="R241" s="47"/>
      <c r="S241" s="48"/>
      <c r="T241" s="37"/>
      <c r="U241" s="48"/>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row>
    <row r="242" spans="1:78" x14ac:dyDescent="0.3">
      <c r="A242" s="8"/>
      <c r="B242" s="37"/>
      <c r="C242" s="45"/>
      <c r="D242" s="46"/>
      <c r="E242" s="37"/>
      <c r="F242" s="37"/>
      <c r="G242" s="37"/>
      <c r="H242" s="37"/>
      <c r="I242" s="37"/>
      <c r="J242" s="37"/>
      <c r="K242" s="37"/>
      <c r="L242" s="37"/>
      <c r="M242" s="37"/>
      <c r="N242" s="37"/>
      <c r="O242" s="37"/>
      <c r="P242" s="37"/>
      <c r="Q242" s="37"/>
      <c r="R242" s="47"/>
      <c r="S242" s="48"/>
      <c r="T242" s="37"/>
      <c r="U242" s="48"/>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row>
    <row r="243" spans="1:78" x14ac:dyDescent="0.3">
      <c r="A243" s="8"/>
      <c r="B243" s="37"/>
      <c r="C243" s="45"/>
      <c r="D243" s="46"/>
      <c r="E243" s="37"/>
      <c r="F243" s="37"/>
      <c r="G243" s="37"/>
      <c r="H243" s="37"/>
      <c r="I243" s="37"/>
      <c r="J243" s="37"/>
      <c r="K243" s="37"/>
      <c r="L243" s="37"/>
      <c r="M243" s="37"/>
      <c r="N243" s="37"/>
      <c r="O243" s="37"/>
      <c r="P243" s="37"/>
      <c r="Q243" s="37"/>
      <c r="R243" s="47"/>
      <c r="S243" s="48"/>
      <c r="T243" s="37"/>
      <c r="U243" s="48"/>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row>
    <row r="244" spans="1:78" x14ac:dyDescent="0.3">
      <c r="A244" s="8"/>
      <c r="B244" s="37"/>
      <c r="C244" s="45"/>
      <c r="D244" s="46"/>
      <c r="E244" s="37"/>
      <c r="F244" s="37"/>
      <c r="G244" s="37"/>
      <c r="H244" s="37"/>
      <c r="I244" s="37"/>
      <c r="J244" s="37"/>
      <c r="K244" s="37"/>
      <c r="L244" s="37"/>
      <c r="M244" s="37"/>
      <c r="N244" s="37"/>
      <c r="O244" s="37"/>
      <c r="P244" s="37"/>
      <c r="Q244" s="37"/>
      <c r="R244" s="47"/>
      <c r="S244" s="48"/>
      <c r="T244" s="37"/>
      <c r="U244" s="48"/>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row>
    <row r="245" spans="1:78" x14ac:dyDescent="0.3">
      <c r="A245" s="8"/>
      <c r="B245" s="37"/>
      <c r="C245" s="45"/>
      <c r="D245" s="46"/>
      <c r="E245" s="37"/>
      <c r="F245" s="37"/>
      <c r="G245" s="37"/>
      <c r="H245" s="37"/>
      <c r="I245" s="37"/>
      <c r="J245" s="37"/>
      <c r="K245" s="37"/>
      <c r="L245" s="37"/>
      <c r="M245" s="37"/>
      <c r="N245" s="37"/>
      <c r="O245" s="37"/>
      <c r="P245" s="37"/>
      <c r="Q245" s="37"/>
      <c r="R245" s="47"/>
      <c r="S245" s="48"/>
      <c r="T245" s="37"/>
      <c r="U245" s="48"/>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row>
    <row r="246" spans="1:78" x14ac:dyDescent="0.3">
      <c r="A246" s="8"/>
      <c r="B246" s="37"/>
      <c r="C246" s="45"/>
      <c r="D246" s="46"/>
      <c r="E246" s="37"/>
      <c r="F246" s="37"/>
      <c r="G246" s="37"/>
      <c r="H246" s="37"/>
      <c r="I246" s="37"/>
      <c r="J246" s="37"/>
      <c r="K246" s="37"/>
      <c r="L246" s="37"/>
      <c r="M246" s="37"/>
      <c r="N246" s="37"/>
      <c r="O246" s="37"/>
      <c r="P246" s="37"/>
      <c r="Q246" s="37"/>
      <c r="R246" s="47"/>
      <c r="S246" s="48"/>
      <c r="T246" s="37"/>
      <c r="U246" s="48"/>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row>
    <row r="247" spans="1:78" x14ac:dyDescent="0.3">
      <c r="A247" s="8"/>
      <c r="B247" s="37"/>
      <c r="C247" s="45"/>
      <c r="D247" s="46"/>
      <c r="E247" s="37"/>
      <c r="F247" s="37"/>
      <c r="G247" s="37"/>
      <c r="H247" s="37"/>
      <c r="I247" s="37"/>
      <c r="J247" s="37"/>
      <c r="K247" s="37"/>
      <c r="L247" s="37"/>
      <c r="M247" s="37"/>
      <c r="N247" s="37"/>
      <c r="O247" s="37"/>
      <c r="P247" s="37"/>
      <c r="Q247" s="37"/>
      <c r="R247" s="47"/>
      <c r="S247" s="48"/>
      <c r="T247" s="37"/>
      <c r="U247" s="48"/>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row>
    <row r="248" spans="1:78" x14ac:dyDescent="0.3">
      <c r="A248" s="8"/>
      <c r="B248" s="37"/>
      <c r="C248" s="45"/>
      <c r="D248" s="46"/>
      <c r="E248" s="37"/>
      <c r="F248" s="37"/>
      <c r="G248" s="37"/>
      <c r="H248" s="37"/>
      <c r="I248" s="37"/>
      <c r="J248" s="37"/>
      <c r="K248" s="37"/>
      <c r="L248" s="37"/>
      <c r="M248" s="37"/>
      <c r="N248" s="37"/>
      <c r="O248" s="37"/>
      <c r="P248" s="37"/>
      <c r="Q248" s="37"/>
      <c r="R248" s="47"/>
      <c r="S248" s="48"/>
      <c r="T248" s="37"/>
      <c r="U248" s="48"/>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row>
    <row r="249" spans="1:78" x14ac:dyDescent="0.3">
      <c r="A249" s="8"/>
      <c r="B249" s="37"/>
      <c r="C249" s="45"/>
      <c r="D249" s="46"/>
      <c r="E249" s="37"/>
      <c r="F249" s="37"/>
      <c r="G249" s="37"/>
      <c r="H249" s="37"/>
      <c r="I249" s="37"/>
      <c r="J249" s="37"/>
      <c r="K249" s="37"/>
      <c r="L249" s="37"/>
      <c r="M249" s="37"/>
      <c r="N249" s="37"/>
      <c r="O249" s="37"/>
      <c r="P249" s="37"/>
      <c r="Q249" s="37"/>
      <c r="R249" s="47"/>
      <c r="S249" s="48"/>
      <c r="T249" s="37"/>
      <c r="U249" s="48"/>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row>
    <row r="250" spans="1:78" x14ac:dyDescent="0.3">
      <c r="A250" s="8"/>
      <c r="B250" s="37"/>
      <c r="C250" s="45"/>
      <c r="D250" s="46"/>
      <c r="E250" s="37"/>
      <c r="F250" s="37"/>
      <c r="G250" s="37"/>
      <c r="H250" s="37"/>
      <c r="I250" s="37"/>
      <c r="J250" s="37"/>
      <c r="K250" s="37"/>
      <c r="L250" s="37"/>
      <c r="M250" s="37"/>
      <c r="N250" s="37"/>
      <c r="O250" s="37"/>
      <c r="P250" s="37"/>
      <c r="Q250" s="37"/>
      <c r="R250" s="47"/>
      <c r="S250" s="48"/>
      <c r="T250" s="37"/>
      <c r="U250" s="48"/>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row>
    <row r="251" spans="1:78" x14ac:dyDescent="0.3">
      <c r="A251" s="8"/>
      <c r="B251" s="37"/>
      <c r="C251" s="45"/>
      <c r="D251" s="46"/>
      <c r="E251" s="37"/>
      <c r="F251" s="37"/>
      <c r="G251" s="37"/>
      <c r="H251" s="37"/>
      <c r="I251" s="37"/>
      <c r="J251" s="37"/>
      <c r="K251" s="37"/>
      <c r="L251" s="37"/>
      <c r="M251" s="37"/>
      <c r="N251" s="37"/>
      <c r="O251" s="37"/>
      <c r="P251" s="37"/>
      <c r="Q251" s="37"/>
      <c r="R251" s="47"/>
      <c r="S251" s="48"/>
      <c r="T251" s="37"/>
      <c r="U251" s="48"/>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row>
    <row r="252" spans="1:78" x14ac:dyDescent="0.3">
      <c r="A252" s="8"/>
      <c r="B252" s="37"/>
      <c r="C252" s="45"/>
      <c r="D252" s="46"/>
      <c r="E252" s="37"/>
      <c r="F252" s="37"/>
      <c r="G252" s="37"/>
      <c r="H252" s="37"/>
      <c r="I252" s="37"/>
      <c r="J252" s="37"/>
      <c r="K252" s="37"/>
      <c r="L252" s="37"/>
      <c r="M252" s="37"/>
      <c r="N252" s="37"/>
      <c r="O252" s="37"/>
      <c r="P252" s="37"/>
      <c r="Q252" s="37"/>
      <c r="R252" s="47"/>
      <c r="S252" s="48"/>
      <c r="T252" s="37"/>
      <c r="U252" s="48"/>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row>
    <row r="253" spans="1:78" x14ac:dyDescent="0.3">
      <c r="A253" s="8"/>
      <c r="B253" s="37"/>
      <c r="C253" s="45"/>
      <c r="D253" s="46"/>
      <c r="E253" s="37"/>
      <c r="F253" s="37"/>
      <c r="G253" s="37"/>
      <c r="H253" s="37"/>
      <c r="I253" s="37"/>
      <c r="J253" s="37"/>
      <c r="K253" s="37"/>
      <c r="L253" s="37"/>
      <c r="M253" s="37"/>
      <c r="N253" s="37"/>
      <c r="O253" s="37"/>
      <c r="P253" s="37"/>
      <c r="Q253" s="37"/>
      <c r="R253" s="47"/>
      <c r="S253" s="48"/>
      <c r="T253" s="37"/>
      <c r="U253" s="48"/>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row>
    <row r="254" spans="1:78" x14ac:dyDescent="0.3">
      <c r="A254" s="8"/>
      <c r="B254" s="37"/>
      <c r="C254" s="45"/>
      <c r="D254" s="46"/>
      <c r="E254" s="37"/>
      <c r="F254" s="37"/>
      <c r="G254" s="37"/>
      <c r="H254" s="37"/>
      <c r="I254" s="37"/>
      <c r="J254" s="37"/>
      <c r="K254" s="37"/>
      <c r="L254" s="37"/>
      <c r="M254" s="37"/>
      <c r="N254" s="37"/>
      <c r="O254" s="37"/>
      <c r="P254" s="37"/>
      <c r="Q254" s="37"/>
      <c r="R254" s="47"/>
      <c r="S254" s="48"/>
      <c r="T254" s="37"/>
      <c r="U254" s="48"/>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row>
    <row r="255" spans="1:78" x14ac:dyDescent="0.3">
      <c r="A255" s="8"/>
      <c r="B255" s="37"/>
      <c r="C255" s="45"/>
      <c r="D255" s="46"/>
      <c r="E255" s="37"/>
      <c r="F255" s="37"/>
      <c r="G255" s="37"/>
      <c r="H255" s="37"/>
      <c r="I255" s="37"/>
      <c r="J255" s="37"/>
      <c r="K255" s="37"/>
      <c r="L255" s="37"/>
      <c r="M255" s="37"/>
      <c r="N255" s="37"/>
      <c r="O255" s="37"/>
      <c r="P255" s="37"/>
      <c r="Q255" s="37"/>
      <c r="R255" s="47"/>
      <c r="S255" s="48"/>
      <c r="T255" s="37"/>
      <c r="U255" s="48"/>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row>
    <row r="256" spans="1:78" x14ac:dyDescent="0.3">
      <c r="A256" s="8"/>
      <c r="B256" s="37"/>
      <c r="C256" s="45"/>
      <c r="D256" s="46"/>
      <c r="E256" s="37"/>
      <c r="F256" s="37"/>
      <c r="G256" s="37"/>
      <c r="H256" s="37"/>
      <c r="I256" s="37"/>
      <c r="J256" s="37"/>
      <c r="K256" s="37"/>
      <c r="L256" s="37"/>
      <c r="M256" s="37"/>
      <c r="N256" s="37"/>
      <c r="O256" s="37"/>
      <c r="P256" s="37"/>
      <c r="Q256" s="37"/>
      <c r="R256" s="47"/>
      <c r="S256" s="48"/>
      <c r="T256" s="37"/>
      <c r="U256" s="48"/>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row>
    <row r="257" spans="1:78" x14ac:dyDescent="0.3">
      <c r="A257" s="8"/>
      <c r="B257" s="37"/>
      <c r="C257" s="45"/>
      <c r="D257" s="46"/>
      <c r="E257" s="37"/>
      <c r="F257" s="37"/>
      <c r="G257" s="37"/>
      <c r="H257" s="37"/>
      <c r="I257" s="37"/>
      <c r="J257" s="37"/>
      <c r="K257" s="37"/>
      <c r="L257" s="37"/>
      <c r="M257" s="37"/>
      <c r="N257" s="37"/>
      <c r="O257" s="37"/>
      <c r="P257" s="37"/>
      <c r="Q257" s="37"/>
      <c r="R257" s="47"/>
      <c r="S257" s="48"/>
      <c r="T257" s="37"/>
      <c r="U257" s="48"/>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row>
    <row r="258" spans="1:78" x14ac:dyDescent="0.3">
      <c r="A258" s="8"/>
      <c r="B258" s="37"/>
      <c r="C258" s="45"/>
      <c r="D258" s="46"/>
      <c r="E258" s="37"/>
      <c r="F258" s="37"/>
      <c r="G258" s="37"/>
      <c r="H258" s="37"/>
      <c r="I258" s="37"/>
      <c r="J258" s="37"/>
      <c r="K258" s="37"/>
      <c r="L258" s="37"/>
      <c r="M258" s="37"/>
      <c r="N258" s="37"/>
      <c r="O258" s="37"/>
      <c r="P258" s="37"/>
      <c r="Q258" s="37"/>
      <c r="R258" s="47"/>
      <c r="S258" s="48"/>
      <c r="T258" s="37"/>
      <c r="U258" s="48"/>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row>
    <row r="259" spans="1:78" x14ac:dyDescent="0.3">
      <c r="A259" s="8"/>
      <c r="B259" s="37"/>
      <c r="C259" s="45"/>
      <c r="D259" s="46"/>
      <c r="E259" s="37"/>
      <c r="F259" s="37"/>
      <c r="G259" s="37"/>
      <c r="H259" s="37"/>
      <c r="I259" s="37"/>
      <c r="J259" s="37"/>
      <c r="K259" s="37"/>
      <c r="L259" s="37"/>
      <c r="M259" s="37"/>
      <c r="N259" s="37"/>
      <c r="O259" s="37"/>
      <c r="P259" s="37"/>
      <c r="Q259" s="37"/>
      <c r="R259" s="47"/>
      <c r="S259" s="48"/>
      <c r="T259" s="37"/>
      <c r="U259" s="48"/>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row>
    <row r="260" spans="1:78" x14ac:dyDescent="0.3">
      <c r="A260" s="8"/>
      <c r="B260" s="37"/>
      <c r="C260" s="45"/>
      <c r="D260" s="46"/>
      <c r="E260" s="37"/>
      <c r="F260" s="37"/>
      <c r="G260" s="37"/>
      <c r="H260" s="37"/>
      <c r="I260" s="37"/>
      <c r="J260" s="37"/>
      <c r="K260" s="37"/>
      <c r="L260" s="37"/>
      <c r="M260" s="37"/>
      <c r="N260" s="37"/>
      <c r="O260" s="37"/>
      <c r="P260" s="37"/>
      <c r="Q260" s="37"/>
      <c r="R260" s="47"/>
      <c r="S260" s="48"/>
      <c r="T260" s="37"/>
      <c r="U260" s="48"/>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row>
    <row r="261" spans="1:78" x14ac:dyDescent="0.3">
      <c r="A261" s="8"/>
      <c r="B261" s="37"/>
      <c r="C261" s="45"/>
      <c r="D261" s="46"/>
      <c r="E261" s="37"/>
      <c r="F261" s="37"/>
      <c r="G261" s="37"/>
      <c r="H261" s="37"/>
      <c r="I261" s="37"/>
      <c r="J261" s="37"/>
      <c r="K261" s="37"/>
      <c r="L261" s="37"/>
      <c r="M261" s="37"/>
      <c r="N261" s="37"/>
      <c r="O261" s="37"/>
      <c r="P261" s="37"/>
      <c r="Q261" s="37"/>
      <c r="R261" s="47"/>
      <c r="S261" s="48"/>
      <c r="T261" s="37"/>
      <c r="U261" s="48"/>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row>
    <row r="262" spans="1:78" x14ac:dyDescent="0.3">
      <c r="A262" s="8"/>
      <c r="B262" s="37"/>
      <c r="C262" s="45"/>
      <c r="D262" s="46"/>
      <c r="E262" s="37"/>
      <c r="F262" s="37"/>
      <c r="G262" s="37"/>
      <c r="H262" s="37"/>
      <c r="I262" s="37"/>
      <c r="J262" s="37"/>
      <c r="K262" s="37"/>
      <c r="L262" s="37"/>
      <c r="M262" s="37"/>
      <c r="N262" s="37"/>
      <c r="O262" s="37"/>
      <c r="P262" s="37"/>
      <c r="Q262" s="37"/>
      <c r="R262" s="47"/>
      <c r="S262" s="48"/>
      <c r="T262" s="37"/>
      <c r="U262" s="48"/>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row>
    <row r="263" spans="1:78" x14ac:dyDescent="0.3">
      <c r="A263" s="8"/>
      <c r="B263" s="37"/>
      <c r="C263" s="45"/>
      <c r="D263" s="46"/>
      <c r="E263" s="37"/>
      <c r="F263" s="37"/>
      <c r="G263" s="37"/>
      <c r="H263" s="37"/>
      <c r="I263" s="37"/>
      <c r="J263" s="37"/>
      <c r="K263" s="37"/>
      <c r="L263" s="37"/>
      <c r="M263" s="37"/>
      <c r="N263" s="37"/>
      <c r="O263" s="37"/>
      <c r="P263" s="37"/>
      <c r="Q263" s="37"/>
      <c r="R263" s="47"/>
      <c r="S263" s="48"/>
      <c r="T263" s="37"/>
      <c r="U263" s="48"/>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row>
    <row r="264" spans="1:78" x14ac:dyDescent="0.3">
      <c r="A264" s="8"/>
      <c r="B264" s="37"/>
      <c r="C264" s="45"/>
      <c r="D264" s="46"/>
      <c r="E264" s="37"/>
      <c r="F264" s="37"/>
      <c r="G264" s="37"/>
      <c r="H264" s="37"/>
      <c r="I264" s="37"/>
      <c r="J264" s="37"/>
      <c r="K264" s="37"/>
      <c r="L264" s="37"/>
      <c r="M264" s="37"/>
      <c r="N264" s="37"/>
      <c r="O264" s="37"/>
      <c r="P264" s="37"/>
      <c r="Q264" s="37"/>
      <c r="R264" s="47"/>
      <c r="S264" s="48"/>
      <c r="T264" s="37"/>
      <c r="U264" s="48"/>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row>
    <row r="265" spans="1:78" x14ac:dyDescent="0.3">
      <c r="A265" s="8"/>
      <c r="B265" s="37"/>
      <c r="C265" s="45"/>
      <c r="D265" s="46"/>
      <c r="E265" s="37"/>
      <c r="F265" s="37"/>
      <c r="G265" s="37"/>
      <c r="H265" s="37"/>
      <c r="I265" s="37"/>
      <c r="J265" s="37"/>
      <c r="K265" s="37"/>
      <c r="L265" s="37"/>
      <c r="M265" s="37"/>
      <c r="N265" s="37"/>
      <c r="O265" s="37"/>
      <c r="P265" s="37"/>
      <c r="Q265" s="37"/>
      <c r="R265" s="47"/>
      <c r="S265" s="48"/>
      <c r="T265" s="37"/>
      <c r="U265" s="48"/>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row>
    <row r="266" spans="1:78" x14ac:dyDescent="0.3">
      <c r="A266" s="8"/>
      <c r="B266" s="37"/>
      <c r="C266" s="45"/>
      <c r="D266" s="46"/>
      <c r="E266" s="37"/>
      <c r="F266" s="37"/>
      <c r="G266" s="37"/>
      <c r="H266" s="37"/>
      <c r="I266" s="37"/>
      <c r="J266" s="37"/>
      <c r="K266" s="37"/>
      <c r="L266" s="37"/>
      <c r="M266" s="37"/>
      <c r="N266" s="37"/>
      <c r="O266" s="37"/>
      <c r="P266" s="37"/>
      <c r="Q266" s="37"/>
      <c r="R266" s="47"/>
      <c r="S266" s="48"/>
      <c r="T266" s="37"/>
      <c r="U266" s="48"/>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row>
    <row r="267" spans="1:78" x14ac:dyDescent="0.3">
      <c r="A267" s="8"/>
      <c r="B267" s="37"/>
      <c r="C267" s="45"/>
      <c r="D267" s="46"/>
      <c r="E267" s="37"/>
      <c r="F267" s="37"/>
      <c r="G267" s="37"/>
      <c r="H267" s="37"/>
      <c r="I267" s="37"/>
      <c r="J267" s="37"/>
      <c r="K267" s="37"/>
      <c r="L267" s="37"/>
      <c r="M267" s="37"/>
      <c r="N267" s="37"/>
      <c r="O267" s="37"/>
      <c r="P267" s="37"/>
      <c r="Q267" s="37"/>
      <c r="R267" s="47"/>
      <c r="S267" s="48"/>
      <c r="T267" s="37"/>
      <c r="U267" s="48"/>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row>
    <row r="268" spans="1:78" x14ac:dyDescent="0.3">
      <c r="A268" s="8"/>
      <c r="B268" s="37"/>
      <c r="C268" s="45"/>
      <c r="D268" s="46"/>
      <c r="E268" s="37"/>
      <c r="F268" s="37"/>
      <c r="G268" s="37"/>
      <c r="H268" s="37"/>
      <c r="I268" s="37"/>
      <c r="J268" s="37"/>
      <c r="K268" s="37"/>
      <c r="L268" s="37"/>
      <c r="M268" s="37"/>
      <c r="N268" s="37"/>
      <c r="O268" s="37"/>
      <c r="P268" s="37"/>
      <c r="Q268" s="37"/>
      <c r="R268" s="47"/>
      <c r="S268" s="48"/>
      <c r="T268" s="37"/>
      <c r="U268" s="48"/>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row>
    <row r="269" spans="1:78" x14ac:dyDescent="0.3">
      <c r="A269" s="8"/>
      <c r="B269" s="37"/>
      <c r="C269" s="45"/>
      <c r="D269" s="46"/>
      <c r="E269" s="37"/>
      <c r="F269" s="37"/>
      <c r="G269" s="37"/>
      <c r="H269" s="37"/>
      <c r="I269" s="37"/>
      <c r="J269" s="37"/>
      <c r="K269" s="37"/>
      <c r="L269" s="37"/>
      <c r="M269" s="37"/>
      <c r="N269" s="37"/>
      <c r="O269" s="37"/>
      <c r="P269" s="37"/>
      <c r="Q269" s="37"/>
      <c r="R269" s="47"/>
      <c r="S269" s="48"/>
      <c r="T269" s="37"/>
      <c r="U269" s="48"/>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row>
    <row r="270" spans="1:78" x14ac:dyDescent="0.3">
      <c r="A270" s="8"/>
      <c r="B270" s="37"/>
      <c r="C270" s="45"/>
      <c r="D270" s="46"/>
      <c r="E270" s="37"/>
      <c r="F270" s="37"/>
      <c r="G270" s="37"/>
      <c r="H270" s="37"/>
      <c r="I270" s="37"/>
      <c r="J270" s="37"/>
      <c r="K270" s="37"/>
      <c r="L270" s="37"/>
      <c r="M270" s="37"/>
      <c r="N270" s="37"/>
      <c r="O270" s="37"/>
      <c r="P270" s="37"/>
      <c r="Q270" s="37"/>
      <c r="R270" s="47"/>
      <c r="S270" s="48"/>
      <c r="T270" s="37"/>
      <c r="U270" s="48"/>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row>
    <row r="271" spans="1:78" x14ac:dyDescent="0.3">
      <c r="A271" s="8"/>
      <c r="B271" s="37"/>
      <c r="C271" s="45"/>
      <c r="D271" s="46"/>
      <c r="E271" s="37"/>
      <c r="F271" s="37"/>
      <c r="G271" s="37"/>
      <c r="H271" s="37"/>
      <c r="I271" s="37"/>
      <c r="J271" s="37"/>
      <c r="K271" s="37"/>
      <c r="L271" s="37"/>
      <c r="M271" s="37"/>
      <c r="N271" s="37"/>
      <c r="O271" s="37"/>
      <c r="P271" s="37"/>
      <c r="Q271" s="37"/>
      <c r="R271" s="47"/>
      <c r="S271" s="48"/>
      <c r="T271" s="37"/>
      <c r="U271" s="48"/>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row>
    <row r="272" spans="1:78" x14ac:dyDescent="0.3">
      <c r="A272" s="8"/>
      <c r="B272" s="37"/>
      <c r="C272" s="45"/>
      <c r="D272" s="46"/>
      <c r="E272" s="37"/>
      <c r="F272" s="37"/>
      <c r="G272" s="37"/>
      <c r="H272" s="37"/>
      <c r="I272" s="37"/>
      <c r="J272" s="37"/>
      <c r="K272" s="37"/>
      <c r="L272" s="37"/>
      <c r="M272" s="37"/>
      <c r="N272" s="37"/>
      <c r="O272" s="37"/>
      <c r="P272" s="37"/>
      <c r="Q272" s="37"/>
      <c r="R272" s="47"/>
      <c r="S272" s="48"/>
      <c r="T272" s="37"/>
      <c r="U272" s="48"/>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row>
    <row r="273" spans="1:78" x14ac:dyDescent="0.3">
      <c r="A273" s="8"/>
      <c r="B273" s="37"/>
      <c r="C273" s="45"/>
      <c r="D273" s="46"/>
      <c r="E273" s="37"/>
      <c r="F273" s="37"/>
      <c r="G273" s="37"/>
      <c r="H273" s="37"/>
      <c r="I273" s="37"/>
      <c r="J273" s="37"/>
      <c r="K273" s="37"/>
      <c r="L273" s="37"/>
      <c r="M273" s="37"/>
      <c r="N273" s="37"/>
      <c r="O273" s="37"/>
      <c r="P273" s="37"/>
      <c r="Q273" s="37"/>
      <c r="R273" s="47"/>
      <c r="S273" s="48"/>
      <c r="T273" s="37"/>
      <c r="U273" s="48"/>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row>
    <row r="274" spans="1:78" x14ac:dyDescent="0.3">
      <c r="A274" s="8"/>
      <c r="B274" s="37"/>
      <c r="C274" s="45"/>
      <c r="D274" s="46"/>
      <c r="E274" s="37"/>
      <c r="F274" s="37"/>
      <c r="G274" s="37"/>
      <c r="H274" s="37"/>
      <c r="I274" s="37"/>
      <c r="J274" s="37"/>
      <c r="K274" s="37"/>
      <c r="L274" s="37"/>
      <c r="M274" s="37"/>
      <c r="N274" s="37"/>
      <c r="O274" s="37"/>
      <c r="P274" s="37"/>
      <c r="Q274" s="37"/>
      <c r="R274" s="47"/>
      <c r="S274" s="48"/>
      <c r="T274" s="37"/>
      <c r="U274" s="48"/>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row>
    <row r="275" spans="1:78" x14ac:dyDescent="0.3">
      <c r="A275" s="8"/>
      <c r="B275" s="37"/>
      <c r="C275" s="45"/>
      <c r="D275" s="46"/>
      <c r="E275" s="37"/>
      <c r="F275" s="37"/>
      <c r="G275" s="37"/>
      <c r="H275" s="37"/>
      <c r="I275" s="37"/>
      <c r="J275" s="37"/>
      <c r="K275" s="37"/>
      <c r="L275" s="37"/>
      <c r="M275" s="37"/>
      <c r="N275" s="37"/>
      <c r="O275" s="37"/>
      <c r="P275" s="37"/>
      <c r="Q275" s="37"/>
      <c r="R275" s="47"/>
      <c r="S275" s="48"/>
      <c r="T275" s="37"/>
      <c r="U275" s="48"/>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row>
    <row r="276" spans="1:78" x14ac:dyDescent="0.3">
      <c r="A276" s="8"/>
      <c r="B276" s="37"/>
      <c r="C276" s="45"/>
      <c r="D276" s="46"/>
      <c r="E276" s="37"/>
      <c r="F276" s="37"/>
      <c r="G276" s="37"/>
      <c r="H276" s="37"/>
      <c r="I276" s="37"/>
      <c r="J276" s="37"/>
      <c r="K276" s="37"/>
      <c r="L276" s="37"/>
      <c r="M276" s="37"/>
      <c r="N276" s="37"/>
      <c r="O276" s="37"/>
      <c r="P276" s="37"/>
      <c r="Q276" s="37"/>
      <c r="R276" s="47"/>
      <c r="S276" s="48"/>
      <c r="T276" s="37"/>
      <c r="U276" s="48"/>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row>
    <row r="277" spans="1:78" x14ac:dyDescent="0.3">
      <c r="A277" s="8"/>
      <c r="B277" s="37"/>
      <c r="C277" s="45"/>
      <c r="D277" s="46"/>
      <c r="E277" s="37"/>
      <c r="F277" s="37"/>
      <c r="G277" s="37"/>
      <c r="H277" s="37"/>
      <c r="I277" s="37"/>
      <c r="J277" s="37"/>
      <c r="K277" s="37"/>
      <c r="L277" s="37"/>
      <c r="M277" s="37"/>
      <c r="N277" s="37"/>
      <c r="O277" s="37"/>
      <c r="P277" s="37"/>
      <c r="Q277" s="37"/>
      <c r="R277" s="47"/>
      <c r="S277" s="48"/>
      <c r="T277" s="37"/>
      <c r="U277" s="48"/>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row>
    <row r="278" spans="1:78" x14ac:dyDescent="0.3">
      <c r="A278" s="8"/>
      <c r="B278" s="37"/>
      <c r="C278" s="45"/>
      <c r="D278" s="46"/>
      <c r="E278" s="37"/>
      <c r="F278" s="37"/>
      <c r="G278" s="37"/>
      <c r="H278" s="37"/>
      <c r="I278" s="37"/>
      <c r="J278" s="37"/>
      <c r="K278" s="37"/>
      <c r="L278" s="37"/>
      <c r="M278" s="37"/>
      <c r="N278" s="37"/>
      <c r="O278" s="37"/>
      <c r="P278" s="37"/>
      <c r="Q278" s="37"/>
      <c r="R278" s="47"/>
      <c r="S278" s="48"/>
      <c r="T278" s="37"/>
      <c r="U278" s="48"/>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row>
    <row r="279" spans="1:78" x14ac:dyDescent="0.3">
      <c r="A279" s="8"/>
      <c r="B279" s="37"/>
      <c r="C279" s="45"/>
      <c r="D279" s="46"/>
      <c r="E279" s="37"/>
      <c r="F279" s="37"/>
      <c r="G279" s="37"/>
      <c r="H279" s="37"/>
      <c r="I279" s="37"/>
      <c r="J279" s="37"/>
      <c r="K279" s="37"/>
      <c r="L279" s="37"/>
      <c r="M279" s="37"/>
      <c r="N279" s="37"/>
      <c r="O279" s="37"/>
      <c r="P279" s="37"/>
      <c r="Q279" s="37"/>
      <c r="R279" s="47"/>
      <c r="S279" s="48"/>
      <c r="T279" s="37"/>
      <c r="U279" s="48"/>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row>
    <row r="280" spans="1:78" x14ac:dyDescent="0.3">
      <c r="A280" s="8"/>
      <c r="B280" s="37"/>
      <c r="C280" s="45"/>
      <c r="D280" s="46"/>
      <c r="E280" s="37"/>
      <c r="F280" s="37"/>
      <c r="G280" s="37"/>
      <c r="H280" s="37"/>
      <c r="I280" s="37"/>
      <c r="J280" s="37"/>
      <c r="K280" s="37"/>
      <c r="L280" s="37"/>
      <c r="M280" s="37"/>
      <c r="N280" s="37"/>
      <c r="O280" s="37"/>
      <c r="P280" s="37"/>
      <c r="Q280" s="37"/>
      <c r="R280" s="47"/>
      <c r="S280" s="48"/>
      <c r="T280" s="37"/>
      <c r="U280" s="48"/>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c r="BL280" s="37"/>
      <c r="BM280" s="37"/>
      <c r="BN280" s="37"/>
      <c r="BO280" s="37"/>
      <c r="BP280" s="37"/>
      <c r="BQ280" s="37"/>
      <c r="BR280" s="37"/>
      <c r="BS280" s="37"/>
      <c r="BT280" s="37"/>
      <c r="BU280" s="37"/>
      <c r="BV280" s="37"/>
      <c r="BW280" s="37"/>
      <c r="BX280" s="37"/>
      <c r="BY280" s="37"/>
      <c r="BZ280" s="37"/>
    </row>
    <row r="281" spans="1:78" x14ac:dyDescent="0.3">
      <c r="A281" s="8"/>
      <c r="B281" s="37"/>
      <c r="C281" s="45"/>
      <c r="D281" s="46"/>
      <c r="E281" s="37"/>
      <c r="F281" s="37"/>
      <c r="G281" s="37"/>
      <c r="H281" s="37"/>
      <c r="I281" s="37"/>
      <c r="J281" s="37"/>
      <c r="K281" s="37"/>
      <c r="L281" s="37"/>
      <c r="M281" s="37"/>
      <c r="N281" s="37"/>
      <c r="O281" s="37"/>
      <c r="P281" s="37"/>
      <c r="Q281" s="37"/>
      <c r="R281" s="47"/>
      <c r="S281" s="48"/>
      <c r="T281" s="37"/>
      <c r="U281" s="48"/>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37"/>
      <c r="BS281" s="37"/>
      <c r="BT281" s="37"/>
      <c r="BU281" s="37"/>
      <c r="BV281" s="37"/>
      <c r="BW281" s="37"/>
      <c r="BX281" s="37"/>
      <c r="BY281" s="37"/>
      <c r="BZ281" s="37"/>
    </row>
    <row r="282" spans="1:78" x14ac:dyDescent="0.3">
      <c r="A282" s="8"/>
      <c r="B282" s="37"/>
      <c r="C282" s="45"/>
      <c r="D282" s="46"/>
      <c r="E282" s="37"/>
      <c r="F282" s="37"/>
      <c r="G282" s="37"/>
      <c r="H282" s="37"/>
      <c r="I282" s="37"/>
      <c r="J282" s="37"/>
      <c r="K282" s="37"/>
      <c r="L282" s="37"/>
      <c r="M282" s="37"/>
      <c r="N282" s="37"/>
      <c r="O282" s="37"/>
      <c r="P282" s="37"/>
      <c r="Q282" s="37"/>
      <c r="R282" s="47"/>
      <c r="S282" s="48"/>
      <c r="T282" s="37"/>
      <c r="U282" s="48"/>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7"/>
      <c r="BI282" s="37"/>
      <c r="BJ282" s="37"/>
      <c r="BK282" s="37"/>
      <c r="BL282" s="37"/>
      <c r="BM282" s="37"/>
      <c r="BN282" s="37"/>
      <c r="BO282" s="37"/>
      <c r="BP282" s="37"/>
      <c r="BQ282" s="37"/>
      <c r="BR282" s="37"/>
      <c r="BS282" s="37"/>
      <c r="BT282" s="37"/>
      <c r="BU282" s="37"/>
      <c r="BV282" s="37"/>
      <c r="BW282" s="37"/>
      <c r="BX282" s="37"/>
      <c r="BY282" s="37"/>
      <c r="BZ282" s="37"/>
    </row>
    <row r="283" spans="1:78" x14ac:dyDescent="0.3">
      <c r="A283" s="8"/>
      <c r="B283" s="37"/>
      <c r="C283" s="45"/>
      <c r="D283" s="46"/>
      <c r="E283" s="37"/>
      <c r="F283" s="37"/>
      <c r="G283" s="37"/>
      <c r="H283" s="37"/>
      <c r="I283" s="37"/>
      <c r="J283" s="37"/>
      <c r="K283" s="37"/>
      <c r="L283" s="37"/>
      <c r="M283" s="37"/>
      <c r="N283" s="37"/>
      <c r="O283" s="37"/>
      <c r="P283" s="37"/>
      <c r="Q283" s="37"/>
      <c r="R283" s="47"/>
      <c r="S283" s="48"/>
      <c r="T283" s="37"/>
      <c r="U283" s="48"/>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c r="BL283" s="37"/>
      <c r="BM283" s="37"/>
      <c r="BN283" s="37"/>
      <c r="BO283" s="37"/>
      <c r="BP283" s="37"/>
      <c r="BQ283" s="37"/>
      <c r="BR283" s="37"/>
      <c r="BS283" s="37"/>
      <c r="BT283" s="37"/>
      <c r="BU283" s="37"/>
      <c r="BV283" s="37"/>
      <c r="BW283" s="37"/>
      <c r="BX283" s="37"/>
      <c r="BY283" s="37"/>
      <c r="BZ283" s="37"/>
    </row>
    <row r="284" spans="1:78" x14ac:dyDescent="0.3">
      <c r="A284" s="8"/>
      <c r="B284" s="37"/>
      <c r="C284" s="45"/>
      <c r="D284" s="46"/>
      <c r="E284" s="37"/>
      <c r="F284" s="37"/>
      <c r="G284" s="37"/>
      <c r="H284" s="37"/>
      <c r="I284" s="37"/>
      <c r="J284" s="37"/>
      <c r="K284" s="37"/>
      <c r="L284" s="37"/>
      <c r="M284" s="37"/>
      <c r="N284" s="37"/>
      <c r="O284" s="37"/>
      <c r="P284" s="37"/>
      <c r="Q284" s="37"/>
      <c r="R284" s="47"/>
      <c r="S284" s="48"/>
      <c r="T284" s="37"/>
      <c r="U284" s="48"/>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c r="BF284" s="37"/>
      <c r="BG284" s="37"/>
      <c r="BH284" s="37"/>
      <c r="BI284" s="37"/>
      <c r="BJ284" s="37"/>
      <c r="BK284" s="37"/>
      <c r="BL284" s="37"/>
      <c r="BM284" s="37"/>
      <c r="BN284" s="37"/>
      <c r="BO284" s="37"/>
      <c r="BP284" s="37"/>
      <c r="BQ284" s="37"/>
      <c r="BR284" s="37"/>
      <c r="BS284" s="37"/>
      <c r="BT284" s="37"/>
      <c r="BU284" s="37"/>
      <c r="BV284" s="37"/>
      <c r="BW284" s="37"/>
      <c r="BX284" s="37"/>
      <c r="BY284" s="37"/>
      <c r="BZ284" s="37"/>
    </row>
    <row r="285" spans="1:78" x14ac:dyDescent="0.3">
      <c r="A285" s="8"/>
      <c r="B285" s="37"/>
      <c r="C285" s="45"/>
      <c r="D285" s="46"/>
      <c r="E285" s="37"/>
      <c r="F285" s="37"/>
      <c r="G285" s="37"/>
      <c r="H285" s="37"/>
      <c r="I285" s="37"/>
      <c r="J285" s="37"/>
      <c r="K285" s="37"/>
      <c r="L285" s="37"/>
      <c r="M285" s="37"/>
      <c r="N285" s="37"/>
      <c r="O285" s="37"/>
      <c r="P285" s="37"/>
      <c r="Q285" s="37"/>
      <c r="R285" s="47"/>
      <c r="S285" s="48"/>
      <c r="T285" s="37"/>
      <c r="U285" s="48"/>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s="37"/>
      <c r="BP285" s="37"/>
      <c r="BQ285" s="37"/>
      <c r="BR285" s="37"/>
      <c r="BS285" s="37"/>
      <c r="BT285" s="37"/>
      <c r="BU285" s="37"/>
      <c r="BV285" s="37"/>
      <c r="BW285" s="37"/>
      <c r="BX285" s="37"/>
      <c r="BY285" s="37"/>
      <c r="BZ285" s="37"/>
    </row>
    <row r="286" spans="1:78" x14ac:dyDescent="0.3">
      <c r="A286" s="8"/>
      <c r="B286" s="37"/>
      <c r="C286" s="45"/>
      <c r="D286" s="46"/>
      <c r="E286" s="37"/>
      <c r="F286" s="37"/>
      <c r="G286" s="37"/>
      <c r="H286" s="37"/>
      <c r="I286" s="37"/>
      <c r="J286" s="37"/>
      <c r="K286" s="37"/>
      <c r="L286" s="37"/>
      <c r="M286" s="37"/>
      <c r="N286" s="37"/>
      <c r="O286" s="37"/>
      <c r="P286" s="37"/>
      <c r="Q286" s="37"/>
      <c r="R286" s="47"/>
      <c r="S286" s="48"/>
      <c r="T286" s="37"/>
      <c r="U286" s="48"/>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c r="BI286" s="37"/>
      <c r="BJ286" s="37"/>
      <c r="BK286" s="37"/>
      <c r="BL286" s="37"/>
      <c r="BM286" s="37"/>
      <c r="BN286" s="37"/>
      <c r="BO286" s="37"/>
      <c r="BP286" s="37"/>
      <c r="BQ286" s="37"/>
      <c r="BR286" s="37"/>
      <c r="BS286" s="37"/>
      <c r="BT286" s="37"/>
      <c r="BU286" s="37"/>
      <c r="BV286" s="37"/>
      <c r="BW286" s="37"/>
      <c r="BX286" s="37"/>
      <c r="BY286" s="37"/>
      <c r="BZ286" s="37"/>
    </row>
    <row r="287" spans="1:78" x14ac:dyDescent="0.3">
      <c r="A287" s="8"/>
      <c r="B287" s="37"/>
      <c r="C287" s="45"/>
      <c r="D287" s="46"/>
      <c r="E287" s="37"/>
      <c r="F287" s="37"/>
      <c r="G287" s="37"/>
      <c r="H287" s="37"/>
      <c r="I287" s="37"/>
      <c r="J287" s="37"/>
      <c r="K287" s="37"/>
      <c r="L287" s="37"/>
      <c r="M287" s="37"/>
      <c r="N287" s="37"/>
      <c r="O287" s="37"/>
      <c r="P287" s="37"/>
      <c r="Q287" s="37"/>
      <c r="R287" s="47"/>
      <c r="S287" s="48"/>
      <c r="T287" s="37"/>
      <c r="U287" s="48"/>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37"/>
      <c r="BX287" s="37"/>
      <c r="BY287" s="37"/>
      <c r="BZ287" s="37"/>
    </row>
    <row r="288" spans="1:78" x14ac:dyDescent="0.3">
      <c r="A288" s="8"/>
      <c r="B288" s="37"/>
      <c r="C288" s="45"/>
      <c r="D288" s="46"/>
      <c r="E288" s="37"/>
      <c r="F288" s="37"/>
      <c r="G288" s="37"/>
      <c r="H288" s="37"/>
      <c r="I288" s="37"/>
      <c r="J288" s="37"/>
      <c r="K288" s="37"/>
      <c r="L288" s="37"/>
      <c r="M288" s="37"/>
      <c r="N288" s="37"/>
      <c r="O288" s="37"/>
      <c r="P288" s="37"/>
      <c r="Q288" s="37"/>
      <c r="R288" s="47"/>
      <c r="S288" s="48"/>
      <c r="T288" s="37"/>
      <c r="U288" s="48"/>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row>
    <row r="289" spans="1:78" x14ac:dyDescent="0.3">
      <c r="A289" s="8"/>
      <c r="B289" s="37"/>
      <c r="C289" s="45"/>
      <c r="D289" s="46"/>
      <c r="E289" s="37"/>
      <c r="F289" s="37"/>
      <c r="G289" s="37"/>
      <c r="H289" s="37"/>
      <c r="I289" s="37"/>
      <c r="J289" s="37"/>
      <c r="K289" s="37"/>
      <c r="L289" s="37"/>
      <c r="M289" s="37"/>
      <c r="N289" s="37"/>
      <c r="O289" s="37"/>
      <c r="P289" s="37"/>
      <c r="Q289" s="37"/>
      <c r="R289" s="47"/>
      <c r="S289" s="48"/>
      <c r="T289" s="37"/>
      <c r="U289" s="48"/>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row>
    <row r="290" spans="1:78" x14ac:dyDescent="0.3">
      <c r="A290" s="8"/>
      <c r="B290" s="37"/>
      <c r="C290" s="45"/>
      <c r="D290" s="46"/>
      <c r="E290" s="37"/>
      <c r="F290" s="37"/>
      <c r="G290" s="37"/>
      <c r="H290" s="37"/>
      <c r="I290" s="37"/>
      <c r="J290" s="37"/>
      <c r="K290" s="37"/>
      <c r="L290" s="37"/>
      <c r="M290" s="37"/>
      <c r="N290" s="37"/>
      <c r="O290" s="37"/>
      <c r="P290" s="37"/>
      <c r="Q290" s="37"/>
      <c r="R290" s="47"/>
      <c r="S290" s="48"/>
      <c r="T290" s="37"/>
      <c r="U290" s="48"/>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c r="BN290" s="37"/>
      <c r="BO290" s="37"/>
      <c r="BP290" s="37"/>
      <c r="BQ290" s="37"/>
      <c r="BR290" s="37"/>
      <c r="BS290" s="37"/>
      <c r="BT290" s="37"/>
      <c r="BU290" s="37"/>
      <c r="BV290" s="37"/>
      <c r="BW290" s="37"/>
      <c r="BX290" s="37"/>
      <c r="BY290" s="37"/>
      <c r="BZ290" s="37"/>
    </row>
    <row r="291" spans="1:78" x14ac:dyDescent="0.3">
      <c r="A291" s="8"/>
      <c r="B291" s="37"/>
      <c r="C291" s="45"/>
      <c r="D291" s="46"/>
      <c r="E291" s="37"/>
      <c r="F291" s="37"/>
      <c r="G291" s="37"/>
      <c r="H291" s="37"/>
      <c r="I291" s="37"/>
      <c r="J291" s="37"/>
      <c r="K291" s="37"/>
      <c r="L291" s="37"/>
      <c r="M291" s="37"/>
      <c r="N291" s="37"/>
      <c r="O291" s="37"/>
      <c r="P291" s="37"/>
      <c r="Q291" s="37"/>
      <c r="R291" s="47"/>
      <c r="S291" s="48"/>
      <c r="T291" s="37"/>
      <c r="U291" s="48"/>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c r="BN291" s="37"/>
      <c r="BO291" s="37"/>
      <c r="BP291" s="37"/>
      <c r="BQ291" s="37"/>
      <c r="BR291" s="37"/>
      <c r="BS291" s="37"/>
      <c r="BT291" s="37"/>
      <c r="BU291" s="37"/>
      <c r="BV291" s="37"/>
      <c r="BW291" s="37"/>
      <c r="BX291" s="37"/>
      <c r="BY291" s="37"/>
      <c r="BZ291" s="37"/>
    </row>
    <row r="292" spans="1:78" x14ac:dyDescent="0.3">
      <c r="A292" s="8"/>
      <c r="B292" s="37"/>
      <c r="C292" s="45"/>
      <c r="D292" s="46"/>
      <c r="E292" s="37"/>
      <c r="F292" s="37"/>
      <c r="G292" s="37"/>
      <c r="H292" s="37"/>
      <c r="I292" s="37"/>
      <c r="J292" s="37"/>
      <c r="K292" s="37"/>
      <c r="L292" s="37"/>
      <c r="M292" s="37"/>
      <c r="N292" s="37"/>
      <c r="O292" s="37"/>
      <c r="P292" s="37"/>
      <c r="Q292" s="37"/>
      <c r="R292" s="47"/>
      <c r="S292" s="48"/>
      <c r="T292" s="37"/>
      <c r="U292" s="48"/>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37"/>
      <c r="BJ292" s="37"/>
      <c r="BK292" s="37"/>
      <c r="BL292" s="37"/>
      <c r="BM292" s="37"/>
      <c r="BN292" s="37"/>
      <c r="BO292" s="37"/>
      <c r="BP292" s="37"/>
      <c r="BQ292" s="37"/>
      <c r="BR292" s="37"/>
      <c r="BS292" s="37"/>
      <c r="BT292" s="37"/>
      <c r="BU292" s="37"/>
      <c r="BV292" s="37"/>
      <c r="BW292" s="37"/>
      <c r="BX292" s="37"/>
      <c r="BY292" s="37"/>
      <c r="BZ292" s="37"/>
    </row>
    <row r="293" spans="1:78" x14ac:dyDescent="0.3">
      <c r="A293" s="8"/>
      <c r="B293" s="37"/>
      <c r="C293" s="45"/>
      <c r="D293" s="46"/>
      <c r="E293" s="37"/>
      <c r="F293" s="37"/>
      <c r="G293" s="37"/>
      <c r="H293" s="37"/>
      <c r="I293" s="37"/>
      <c r="J293" s="37"/>
      <c r="K293" s="37"/>
      <c r="L293" s="37"/>
      <c r="M293" s="37"/>
      <c r="N293" s="37"/>
      <c r="O293" s="37"/>
      <c r="P293" s="37"/>
      <c r="Q293" s="37"/>
      <c r="R293" s="47"/>
      <c r="S293" s="48"/>
      <c r="T293" s="37"/>
      <c r="U293" s="48"/>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37"/>
      <c r="BU293" s="37"/>
      <c r="BV293" s="37"/>
      <c r="BW293" s="37"/>
      <c r="BX293" s="37"/>
      <c r="BY293" s="37"/>
      <c r="BZ293" s="37"/>
    </row>
    <row r="294" spans="1:78" x14ac:dyDescent="0.3">
      <c r="A294" s="8"/>
      <c r="B294" s="37"/>
      <c r="C294" s="45"/>
      <c r="D294" s="46"/>
      <c r="E294" s="37"/>
      <c r="F294" s="37"/>
      <c r="G294" s="37"/>
      <c r="H294" s="37"/>
      <c r="I294" s="37"/>
      <c r="J294" s="37"/>
      <c r="K294" s="37"/>
      <c r="L294" s="37"/>
      <c r="M294" s="37"/>
      <c r="N294" s="37"/>
      <c r="O294" s="37"/>
      <c r="P294" s="37"/>
      <c r="Q294" s="37"/>
      <c r="R294" s="47"/>
      <c r="S294" s="48"/>
      <c r="T294" s="37"/>
      <c r="U294" s="48"/>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37"/>
      <c r="BL294" s="37"/>
      <c r="BM294" s="37"/>
      <c r="BN294" s="37"/>
      <c r="BO294" s="37"/>
      <c r="BP294" s="37"/>
      <c r="BQ294" s="37"/>
      <c r="BR294" s="37"/>
      <c r="BS294" s="37"/>
      <c r="BT294" s="37"/>
      <c r="BU294" s="37"/>
      <c r="BV294" s="37"/>
      <c r="BW294" s="37"/>
      <c r="BX294" s="37"/>
      <c r="BY294" s="37"/>
      <c r="BZ294" s="37"/>
    </row>
    <row r="295" spans="1:78" x14ac:dyDescent="0.3">
      <c r="A295" s="8"/>
      <c r="B295" s="37"/>
      <c r="C295" s="45"/>
      <c r="D295" s="46"/>
      <c r="E295" s="37"/>
      <c r="F295" s="37"/>
      <c r="G295" s="37"/>
      <c r="H295" s="37"/>
      <c r="I295" s="37"/>
      <c r="J295" s="37"/>
      <c r="K295" s="37"/>
      <c r="L295" s="37"/>
      <c r="M295" s="37"/>
      <c r="N295" s="37"/>
      <c r="O295" s="37"/>
      <c r="P295" s="37"/>
      <c r="Q295" s="37"/>
      <c r="R295" s="47"/>
      <c r="S295" s="48"/>
      <c r="T295" s="37"/>
      <c r="U295" s="48"/>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37"/>
      <c r="BU295" s="37"/>
      <c r="BV295" s="37"/>
      <c r="BW295" s="37"/>
      <c r="BX295" s="37"/>
      <c r="BY295" s="37"/>
      <c r="BZ295" s="37"/>
    </row>
    <row r="296" spans="1:78" x14ac:dyDescent="0.3">
      <c r="A296" s="8"/>
      <c r="B296" s="37"/>
      <c r="C296" s="45"/>
      <c r="D296" s="46"/>
      <c r="E296" s="37"/>
      <c r="F296" s="37"/>
      <c r="G296" s="37"/>
      <c r="H296" s="37"/>
      <c r="I296" s="37"/>
      <c r="J296" s="37"/>
      <c r="K296" s="37"/>
      <c r="L296" s="37"/>
      <c r="M296" s="37"/>
      <c r="N296" s="37"/>
      <c r="O296" s="37"/>
      <c r="P296" s="37"/>
      <c r="Q296" s="37"/>
      <c r="R296" s="47"/>
      <c r="S296" s="48"/>
      <c r="T296" s="37"/>
      <c r="U296" s="48"/>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37"/>
      <c r="BU296" s="37"/>
      <c r="BV296" s="37"/>
      <c r="BW296" s="37"/>
      <c r="BX296" s="37"/>
      <c r="BY296" s="37"/>
      <c r="BZ296" s="37"/>
    </row>
    <row r="297" spans="1:78" x14ac:dyDescent="0.3">
      <c r="A297" s="8"/>
      <c r="B297" s="37"/>
      <c r="C297" s="45"/>
      <c r="D297" s="46"/>
      <c r="E297" s="37"/>
      <c r="F297" s="37"/>
      <c r="G297" s="37"/>
      <c r="H297" s="37"/>
      <c r="I297" s="37"/>
      <c r="J297" s="37"/>
      <c r="K297" s="37"/>
      <c r="L297" s="37"/>
      <c r="M297" s="37"/>
      <c r="N297" s="37"/>
      <c r="O297" s="37"/>
      <c r="P297" s="37"/>
      <c r="Q297" s="37"/>
      <c r="R297" s="47"/>
      <c r="S297" s="48"/>
      <c r="T297" s="37"/>
      <c r="U297" s="48"/>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c r="BU297" s="37"/>
      <c r="BV297" s="37"/>
      <c r="BW297" s="37"/>
      <c r="BX297" s="37"/>
      <c r="BY297" s="37"/>
      <c r="BZ297" s="37"/>
    </row>
    <row r="298" spans="1:78" x14ac:dyDescent="0.3">
      <c r="A298" s="8"/>
      <c r="B298" s="37"/>
      <c r="C298" s="45"/>
      <c r="D298" s="46"/>
      <c r="E298" s="37"/>
      <c r="F298" s="37"/>
      <c r="G298" s="37"/>
      <c r="H298" s="37"/>
      <c r="I298" s="37"/>
      <c r="J298" s="37"/>
      <c r="K298" s="37"/>
      <c r="L298" s="37"/>
      <c r="M298" s="37"/>
      <c r="N298" s="37"/>
      <c r="O298" s="37"/>
      <c r="P298" s="37"/>
      <c r="Q298" s="37"/>
      <c r="R298" s="47"/>
      <c r="S298" s="48"/>
      <c r="T298" s="37"/>
      <c r="U298" s="48"/>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row>
    <row r="299" spans="1:78" x14ac:dyDescent="0.3">
      <c r="A299" s="8"/>
      <c r="B299" s="37"/>
      <c r="C299" s="45"/>
      <c r="D299" s="46"/>
      <c r="E299" s="37"/>
      <c r="F299" s="37"/>
      <c r="G299" s="37"/>
      <c r="H299" s="37"/>
      <c r="I299" s="37"/>
      <c r="J299" s="37"/>
      <c r="K299" s="37"/>
      <c r="L299" s="37"/>
      <c r="M299" s="37"/>
      <c r="N299" s="37"/>
      <c r="O299" s="37"/>
      <c r="P299" s="37"/>
      <c r="Q299" s="37"/>
      <c r="R299" s="47"/>
      <c r="S299" s="48"/>
      <c r="T299" s="37"/>
      <c r="U299" s="48"/>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row>
    <row r="300" spans="1:78" x14ac:dyDescent="0.3">
      <c r="A300" s="8"/>
      <c r="B300" s="37"/>
      <c r="C300" s="45"/>
      <c r="D300" s="46"/>
      <c r="E300" s="37"/>
      <c r="F300" s="37"/>
      <c r="G300" s="37"/>
      <c r="H300" s="37"/>
      <c r="I300" s="37"/>
      <c r="J300" s="37"/>
      <c r="K300" s="37"/>
      <c r="L300" s="37"/>
      <c r="M300" s="37"/>
      <c r="N300" s="37"/>
      <c r="O300" s="37"/>
      <c r="P300" s="37"/>
      <c r="Q300" s="37"/>
      <c r="R300" s="47"/>
      <c r="S300" s="48"/>
      <c r="T300" s="37"/>
      <c r="U300" s="48"/>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row>
    <row r="301" spans="1:78" x14ac:dyDescent="0.3">
      <c r="A301" s="8"/>
      <c r="B301" s="37"/>
      <c r="C301" s="45"/>
      <c r="D301" s="46"/>
      <c r="E301" s="37"/>
      <c r="F301" s="37"/>
      <c r="G301" s="37"/>
      <c r="H301" s="37"/>
      <c r="I301" s="37"/>
      <c r="J301" s="37"/>
      <c r="K301" s="37"/>
      <c r="L301" s="37"/>
      <c r="M301" s="37"/>
      <c r="N301" s="37"/>
      <c r="O301" s="37"/>
      <c r="P301" s="37"/>
      <c r="Q301" s="37"/>
      <c r="R301" s="47"/>
      <c r="S301" s="48"/>
      <c r="T301" s="37"/>
      <c r="U301" s="48"/>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row>
    <row r="302" spans="1:78" x14ac:dyDescent="0.3">
      <c r="A302" s="8"/>
      <c r="B302" s="37"/>
      <c r="C302" s="45"/>
      <c r="D302" s="46"/>
      <c r="E302" s="37"/>
      <c r="F302" s="37"/>
      <c r="G302" s="37"/>
      <c r="H302" s="37"/>
      <c r="I302" s="37"/>
      <c r="J302" s="37"/>
      <c r="K302" s="37"/>
      <c r="L302" s="37"/>
      <c r="M302" s="37"/>
      <c r="N302" s="37"/>
      <c r="O302" s="37"/>
      <c r="P302" s="37"/>
      <c r="Q302" s="37"/>
      <c r="R302" s="47"/>
      <c r="S302" s="48"/>
      <c r="T302" s="37"/>
      <c r="U302" s="48"/>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row>
    <row r="303" spans="1:78" x14ac:dyDescent="0.3">
      <c r="A303" s="8"/>
      <c r="B303" s="37"/>
      <c r="C303" s="45"/>
      <c r="D303" s="46"/>
      <c r="E303" s="37"/>
      <c r="F303" s="37"/>
      <c r="G303" s="37"/>
      <c r="H303" s="37"/>
      <c r="I303" s="37"/>
      <c r="J303" s="37"/>
      <c r="K303" s="37"/>
      <c r="L303" s="37"/>
      <c r="M303" s="37"/>
      <c r="N303" s="37"/>
      <c r="O303" s="37"/>
      <c r="P303" s="37"/>
      <c r="Q303" s="37"/>
      <c r="R303" s="47"/>
      <c r="S303" s="48"/>
      <c r="T303" s="37"/>
      <c r="U303" s="48"/>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row>
    <row r="304" spans="1:78" x14ac:dyDescent="0.3">
      <c r="A304" s="8"/>
      <c r="B304" s="37"/>
      <c r="C304" s="45"/>
      <c r="D304" s="46"/>
      <c r="E304" s="37"/>
      <c r="F304" s="37"/>
      <c r="G304" s="37"/>
      <c r="H304" s="37"/>
      <c r="I304" s="37"/>
      <c r="J304" s="37"/>
      <c r="K304" s="37"/>
      <c r="L304" s="37"/>
      <c r="M304" s="37"/>
      <c r="N304" s="37"/>
      <c r="O304" s="37"/>
      <c r="P304" s="37"/>
      <c r="Q304" s="37"/>
      <c r="R304" s="47"/>
      <c r="S304" s="48"/>
      <c r="T304" s="37"/>
      <c r="U304" s="48"/>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row>
    <row r="305" spans="1:78" x14ac:dyDescent="0.3">
      <c r="A305" s="8"/>
      <c r="B305" s="37"/>
      <c r="C305" s="45"/>
      <c r="D305" s="46"/>
      <c r="E305" s="37"/>
      <c r="F305" s="37"/>
      <c r="G305" s="37"/>
      <c r="H305" s="37"/>
      <c r="I305" s="37"/>
      <c r="J305" s="37"/>
      <c r="K305" s="37"/>
      <c r="L305" s="37"/>
      <c r="M305" s="37"/>
      <c r="N305" s="37"/>
      <c r="O305" s="37"/>
      <c r="P305" s="37"/>
      <c r="Q305" s="37"/>
      <c r="R305" s="47"/>
      <c r="S305" s="48"/>
      <c r="T305" s="37"/>
      <c r="U305" s="48"/>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row>
    <row r="306" spans="1:78" x14ac:dyDescent="0.3">
      <c r="A306" s="8"/>
      <c r="B306" s="37"/>
      <c r="C306" s="45"/>
      <c r="D306" s="46"/>
      <c r="E306" s="37"/>
      <c r="F306" s="37"/>
      <c r="G306" s="37"/>
      <c r="H306" s="37"/>
      <c r="I306" s="37"/>
      <c r="J306" s="37"/>
      <c r="K306" s="37"/>
      <c r="L306" s="37"/>
      <c r="M306" s="37"/>
      <c r="N306" s="37"/>
      <c r="O306" s="37"/>
      <c r="P306" s="37"/>
      <c r="Q306" s="37"/>
      <c r="R306" s="47"/>
      <c r="S306" s="48"/>
      <c r="T306" s="37"/>
      <c r="U306" s="48"/>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row>
    <row r="307" spans="1:78" x14ac:dyDescent="0.3">
      <c r="A307" s="8"/>
      <c r="B307" s="37"/>
      <c r="C307" s="45"/>
      <c r="D307" s="46"/>
      <c r="E307" s="37"/>
      <c r="F307" s="37"/>
      <c r="G307" s="37"/>
      <c r="H307" s="37"/>
      <c r="I307" s="37"/>
      <c r="J307" s="37"/>
      <c r="K307" s="37"/>
      <c r="L307" s="37"/>
      <c r="M307" s="37"/>
      <c r="N307" s="37"/>
      <c r="O307" s="37"/>
      <c r="P307" s="37"/>
      <c r="Q307" s="37"/>
      <c r="R307" s="47"/>
      <c r="S307" s="48"/>
      <c r="T307" s="37"/>
      <c r="U307" s="48"/>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row>
    <row r="308" spans="1:78" x14ac:dyDescent="0.3">
      <c r="A308" s="8"/>
      <c r="B308" s="37"/>
      <c r="C308" s="45"/>
      <c r="D308" s="46"/>
      <c r="E308" s="37"/>
      <c r="F308" s="37"/>
      <c r="G308" s="37"/>
      <c r="H308" s="37"/>
      <c r="I308" s="37"/>
      <c r="J308" s="37"/>
      <c r="K308" s="37"/>
      <c r="L308" s="37"/>
      <c r="M308" s="37"/>
      <c r="N308" s="37"/>
      <c r="O308" s="37"/>
      <c r="P308" s="37"/>
      <c r="Q308" s="37"/>
      <c r="R308" s="47"/>
      <c r="S308" s="48"/>
      <c r="T308" s="37"/>
      <c r="U308" s="48"/>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row>
    <row r="309" spans="1:78" x14ac:dyDescent="0.3">
      <c r="A309" s="8"/>
      <c r="B309" s="37"/>
      <c r="C309" s="45"/>
      <c r="D309" s="46"/>
      <c r="E309" s="37"/>
      <c r="F309" s="37"/>
      <c r="G309" s="37"/>
      <c r="H309" s="37"/>
      <c r="I309" s="37"/>
      <c r="J309" s="37"/>
      <c r="K309" s="37"/>
      <c r="L309" s="37"/>
      <c r="M309" s="37"/>
      <c r="N309" s="37"/>
      <c r="O309" s="37"/>
      <c r="P309" s="37"/>
      <c r="Q309" s="37"/>
      <c r="R309" s="47"/>
      <c r="S309" s="48"/>
      <c r="T309" s="37"/>
      <c r="U309" s="48"/>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row>
    <row r="310" spans="1:78" x14ac:dyDescent="0.3">
      <c r="A310" s="8"/>
      <c r="B310" s="37"/>
      <c r="C310" s="45"/>
      <c r="D310" s="46"/>
      <c r="E310" s="37"/>
      <c r="F310" s="37"/>
      <c r="G310" s="37"/>
      <c r="H310" s="37"/>
      <c r="I310" s="37"/>
      <c r="J310" s="37"/>
      <c r="K310" s="37"/>
      <c r="L310" s="37"/>
      <c r="M310" s="37"/>
      <c r="N310" s="37"/>
      <c r="O310" s="37"/>
      <c r="P310" s="37"/>
      <c r="Q310" s="37"/>
      <c r="R310" s="47"/>
      <c r="S310" s="48"/>
      <c r="T310" s="37"/>
      <c r="U310" s="48"/>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row>
    <row r="311" spans="1:78" x14ac:dyDescent="0.3">
      <c r="A311" s="8"/>
      <c r="B311" s="37"/>
      <c r="C311" s="45"/>
      <c r="D311" s="46"/>
      <c r="E311" s="37"/>
      <c r="F311" s="37"/>
      <c r="G311" s="37"/>
      <c r="H311" s="37"/>
      <c r="I311" s="37"/>
      <c r="J311" s="37"/>
      <c r="K311" s="37"/>
      <c r="L311" s="37"/>
      <c r="M311" s="37"/>
      <c r="N311" s="37"/>
      <c r="O311" s="37"/>
      <c r="P311" s="37"/>
      <c r="Q311" s="37"/>
      <c r="R311" s="47"/>
      <c r="S311" s="48"/>
      <c r="T311" s="37"/>
      <c r="U311" s="48"/>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row>
    <row r="312" spans="1:78" x14ac:dyDescent="0.3">
      <c r="A312" s="8"/>
      <c r="B312" s="37"/>
      <c r="C312" s="45"/>
      <c r="D312" s="46"/>
      <c r="E312" s="37"/>
      <c r="F312" s="37"/>
      <c r="G312" s="37"/>
      <c r="H312" s="37"/>
      <c r="I312" s="37"/>
      <c r="J312" s="37"/>
      <c r="K312" s="37"/>
      <c r="L312" s="37"/>
      <c r="M312" s="37"/>
      <c r="N312" s="37"/>
      <c r="O312" s="37"/>
      <c r="P312" s="37"/>
      <c r="Q312" s="37"/>
      <c r="R312" s="47"/>
      <c r="S312" s="48"/>
      <c r="T312" s="37"/>
      <c r="U312" s="48"/>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row>
    <row r="313" spans="1:78" x14ac:dyDescent="0.3">
      <c r="A313" s="8"/>
      <c r="B313" s="37"/>
      <c r="C313" s="45"/>
      <c r="D313" s="46"/>
      <c r="E313" s="37"/>
      <c r="F313" s="37"/>
      <c r="G313" s="37"/>
      <c r="H313" s="37"/>
      <c r="I313" s="37"/>
      <c r="J313" s="37"/>
      <c r="K313" s="37"/>
      <c r="L313" s="37"/>
      <c r="M313" s="37"/>
      <c r="N313" s="37"/>
      <c r="O313" s="37"/>
      <c r="P313" s="37"/>
      <c r="Q313" s="37"/>
      <c r="R313" s="47"/>
      <c r="S313" s="48"/>
      <c r="T313" s="37"/>
      <c r="U313" s="48"/>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row>
    <row r="314" spans="1:78" x14ac:dyDescent="0.3">
      <c r="A314" s="8"/>
      <c r="B314" s="37"/>
      <c r="C314" s="45"/>
      <c r="D314" s="46"/>
      <c r="E314" s="37"/>
      <c r="F314" s="37"/>
      <c r="G314" s="37"/>
      <c r="H314" s="37"/>
      <c r="I314" s="37"/>
      <c r="J314" s="37"/>
      <c r="K314" s="37"/>
      <c r="L314" s="37"/>
      <c r="M314" s="37"/>
      <c r="N314" s="37"/>
      <c r="O314" s="37"/>
      <c r="P314" s="37"/>
      <c r="Q314" s="37"/>
      <c r="R314" s="47"/>
      <c r="S314" s="48"/>
      <c r="T314" s="37"/>
      <c r="U314" s="48"/>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row>
    <row r="315" spans="1:78" x14ac:dyDescent="0.3">
      <c r="A315" s="8"/>
      <c r="B315" s="37"/>
      <c r="C315" s="45"/>
      <c r="D315" s="46"/>
      <c r="E315" s="37"/>
      <c r="F315" s="37"/>
      <c r="G315" s="37"/>
      <c r="H315" s="37"/>
      <c r="I315" s="37"/>
      <c r="J315" s="37"/>
      <c r="K315" s="37"/>
      <c r="L315" s="37"/>
      <c r="M315" s="37"/>
      <c r="N315" s="37"/>
      <c r="O315" s="37"/>
      <c r="P315" s="37"/>
      <c r="Q315" s="37"/>
      <c r="R315" s="47"/>
      <c r="S315" s="48"/>
      <c r="T315" s="37"/>
      <c r="U315" s="48"/>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row>
    <row r="316" spans="1:78" x14ac:dyDescent="0.3">
      <c r="A316" s="8"/>
      <c r="B316" s="37"/>
      <c r="C316" s="45"/>
      <c r="D316" s="46"/>
      <c r="E316" s="37"/>
      <c r="F316" s="37"/>
      <c r="G316" s="37"/>
      <c r="H316" s="37"/>
      <c r="I316" s="37"/>
      <c r="J316" s="37"/>
      <c r="K316" s="37"/>
      <c r="L316" s="37"/>
      <c r="M316" s="37"/>
      <c r="N316" s="37"/>
      <c r="O316" s="37"/>
      <c r="P316" s="37"/>
      <c r="Q316" s="37"/>
      <c r="R316" s="47"/>
      <c r="S316" s="48"/>
      <c r="T316" s="37"/>
      <c r="U316" s="48"/>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row>
    <row r="317" spans="1:78" x14ac:dyDescent="0.3">
      <c r="A317" s="8"/>
      <c r="B317" s="37"/>
      <c r="C317" s="45"/>
      <c r="D317" s="46"/>
      <c r="E317" s="37"/>
      <c r="F317" s="37"/>
      <c r="G317" s="37"/>
      <c r="H317" s="37"/>
      <c r="I317" s="37"/>
      <c r="J317" s="37"/>
      <c r="K317" s="37"/>
      <c r="L317" s="37"/>
      <c r="M317" s="37"/>
      <c r="N317" s="37"/>
      <c r="O317" s="37"/>
      <c r="P317" s="37"/>
      <c r="Q317" s="37"/>
      <c r="R317" s="47"/>
      <c r="S317" s="48"/>
      <c r="T317" s="37"/>
      <c r="U317" s="48"/>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row>
    <row r="318" spans="1:78" x14ac:dyDescent="0.3">
      <c r="A318" s="8"/>
      <c r="B318" s="37"/>
      <c r="C318" s="45"/>
      <c r="D318" s="46"/>
      <c r="E318" s="37"/>
      <c r="F318" s="37"/>
      <c r="G318" s="37"/>
      <c r="H318" s="37"/>
      <c r="I318" s="37"/>
      <c r="J318" s="37"/>
      <c r="K318" s="37"/>
      <c r="L318" s="37"/>
      <c r="M318" s="37"/>
      <c r="N318" s="37"/>
      <c r="O318" s="37"/>
      <c r="P318" s="37"/>
      <c r="Q318" s="37"/>
      <c r="R318" s="47"/>
      <c r="S318" s="48"/>
      <c r="T318" s="37"/>
      <c r="U318" s="48"/>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row>
    <row r="319" spans="1:78" x14ac:dyDescent="0.3">
      <c r="A319" s="8"/>
      <c r="B319" s="37"/>
      <c r="C319" s="45"/>
      <c r="D319" s="46"/>
      <c r="E319" s="37"/>
      <c r="F319" s="37"/>
      <c r="G319" s="37"/>
      <c r="H319" s="37"/>
      <c r="I319" s="37"/>
      <c r="J319" s="37"/>
      <c r="K319" s="37"/>
      <c r="L319" s="37"/>
      <c r="M319" s="37"/>
      <c r="N319" s="37"/>
      <c r="O319" s="37"/>
      <c r="P319" s="37"/>
      <c r="Q319" s="37"/>
      <c r="R319" s="47"/>
      <c r="S319" s="48"/>
      <c r="T319" s="37"/>
      <c r="U319" s="48"/>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row>
    <row r="320" spans="1:78" x14ac:dyDescent="0.3">
      <c r="A320" s="8"/>
      <c r="B320" s="37"/>
      <c r="C320" s="45"/>
      <c r="D320" s="46"/>
      <c r="E320" s="37"/>
      <c r="F320" s="37"/>
      <c r="G320" s="37"/>
      <c r="H320" s="37"/>
      <c r="I320" s="37"/>
      <c r="J320" s="37"/>
      <c r="K320" s="37"/>
      <c r="L320" s="37"/>
      <c r="M320" s="37"/>
      <c r="N320" s="37"/>
      <c r="O320" s="37"/>
      <c r="P320" s="37"/>
      <c r="Q320" s="37"/>
      <c r="R320" s="47"/>
      <c r="S320" s="48"/>
      <c r="T320" s="37"/>
      <c r="U320" s="48"/>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row>
    <row r="321" spans="1:78" x14ac:dyDescent="0.3">
      <c r="A321" s="8"/>
      <c r="B321" s="37"/>
      <c r="C321" s="45"/>
      <c r="D321" s="46"/>
      <c r="E321" s="37"/>
      <c r="F321" s="37"/>
      <c r="G321" s="37"/>
      <c r="H321" s="37"/>
      <c r="I321" s="37"/>
      <c r="J321" s="37"/>
      <c r="K321" s="37"/>
      <c r="L321" s="37"/>
      <c r="M321" s="37"/>
      <c r="N321" s="37"/>
      <c r="O321" s="37"/>
      <c r="P321" s="37"/>
      <c r="Q321" s="37"/>
      <c r="R321" s="47"/>
      <c r="S321" s="48"/>
      <c r="T321" s="37"/>
      <c r="U321" s="48"/>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row>
    <row r="322" spans="1:78" x14ac:dyDescent="0.3">
      <c r="A322" s="8"/>
      <c r="B322" s="37"/>
      <c r="C322" s="45"/>
      <c r="D322" s="46"/>
      <c r="E322" s="37"/>
      <c r="F322" s="37"/>
      <c r="G322" s="37"/>
      <c r="H322" s="37"/>
      <c r="I322" s="37"/>
      <c r="J322" s="37"/>
      <c r="K322" s="37"/>
      <c r="L322" s="37"/>
      <c r="M322" s="37"/>
      <c r="N322" s="37"/>
      <c r="O322" s="37"/>
      <c r="P322" s="37"/>
      <c r="Q322" s="37"/>
      <c r="R322" s="47"/>
      <c r="S322" s="48"/>
      <c r="T322" s="37"/>
      <c r="U322" s="48"/>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row>
    <row r="323" spans="1:78" x14ac:dyDescent="0.3">
      <c r="A323" s="8"/>
      <c r="B323" s="37"/>
      <c r="C323" s="45"/>
      <c r="D323" s="46"/>
      <c r="E323" s="37"/>
      <c r="F323" s="37"/>
      <c r="G323" s="37"/>
      <c r="H323" s="37"/>
      <c r="I323" s="37"/>
      <c r="J323" s="37"/>
      <c r="K323" s="37"/>
      <c r="L323" s="37"/>
      <c r="M323" s="37"/>
      <c r="N323" s="37"/>
      <c r="O323" s="37"/>
      <c r="P323" s="37"/>
      <c r="Q323" s="37"/>
      <c r="R323" s="47"/>
      <c r="S323" s="48"/>
      <c r="T323" s="37"/>
      <c r="U323" s="48"/>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row>
    <row r="324" spans="1:78" x14ac:dyDescent="0.3">
      <c r="A324" s="8"/>
      <c r="B324" s="37"/>
      <c r="C324" s="45"/>
      <c r="D324" s="46"/>
      <c r="E324" s="37"/>
      <c r="F324" s="37"/>
      <c r="G324" s="37"/>
      <c r="H324" s="37"/>
      <c r="I324" s="37"/>
      <c r="J324" s="37"/>
      <c r="K324" s="37"/>
      <c r="L324" s="37"/>
      <c r="M324" s="37"/>
      <c r="N324" s="37"/>
      <c r="O324" s="37"/>
      <c r="P324" s="37"/>
      <c r="Q324" s="37"/>
      <c r="R324" s="47"/>
      <c r="S324" s="48"/>
      <c r="T324" s="37"/>
      <c r="U324" s="48"/>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row>
    <row r="325" spans="1:78" x14ac:dyDescent="0.3">
      <c r="A325" s="8"/>
      <c r="B325" s="37"/>
      <c r="C325" s="45"/>
      <c r="D325" s="46"/>
      <c r="E325" s="37"/>
      <c r="F325" s="37"/>
      <c r="G325" s="37"/>
      <c r="H325" s="37"/>
      <c r="I325" s="37"/>
      <c r="J325" s="37"/>
      <c r="K325" s="37"/>
      <c r="L325" s="37"/>
      <c r="M325" s="37"/>
      <c r="N325" s="37"/>
      <c r="O325" s="37"/>
      <c r="P325" s="37"/>
      <c r="Q325" s="37"/>
      <c r="R325" s="47"/>
      <c r="S325" s="48"/>
      <c r="T325" s="37"/>
      <c r="U325" s="48"/>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row>
    <row r="326" spans="1:78" x14ac:dyDescent="0.3">
      <c r="A326" s="8"/>
      <c r="B326" s="37"/>
      <c r="C326" s="45"/>
      <c r="D326" s="46"/>
      <c r="E326" s="37"/>
      <c r="F326" s="37"/>
      <c r="G326" s="37"/>
      <c r="H326" s="37"/>
      <c r="I326" s="37"/>
      <c r="J326" s="37"/>
      <c r="K326" s="37"/>
      <c r="L326" s="37"/>
      <c r="M326" s="37"/>
      <c r="N326" s="37"/>
      <c r="O326" s="37"/>
      <c r="P326" s="37"/>
      <c r="Q326" s="37"/>
      <c r="R326" s="47"/>
      <c r="S326" s="48"/>
      <c r="T326" s="37"/>
      <c r="U326" s="48"/>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row>
    <row r="327" spans="1:78" x14ac:dyDescent="0.3">
      <c r="A327" s="8"/>
      <c r="B327" s="37"/>
      <c r="C327" s="45"/>
      <c r="D327" s="46"/>
      <c r="E327" s="37"/>
      <c r="F327" s="37"/>
      <c r="G327" s="37"/>
      <c r="H327" s="37"/>
      <c r="I327" s="37"/>
      <c r="J327" s="37"/>
      <c r="K327" s="37"/>
      <c r="L327" s="37"/>
      <c r="M327" s="37"/>
      <c r="N327" s="37"/>
      <c r="O327" s="37"/>
      <c r="P327" s="37"/>
      <c r="Q327" s="37"/>
      <c r="R327" s="47"/>
      <c r="S327" s="48"/>
      <c r="T327" s="37"/>
      <c r="U327" s="48"/>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row>
    <row r="328" spans="1:78" x14ac:dyDescent="0.3">
      <c r="A328" s="8"/>
      <c r="B328" s="37"/>
      <c r="C328" s="45"/>
      <c r="D328" s="46"/>
      <c r="E328" s="37"/>
      <c r="F328" s="37"/>
      <c r="G328" s="37"/>
      <c r="H328" s="37"/>
      <c r="I328" s="37"/>
      <c r="J328" s="37"/>
      <c r="K328" s="37"/>
      <c r="L328" s="37"/>
      <c r="M328" s="37"/>
      <c r="N328" s="37"/>
      <c r="O328" s="37"/>
      <c r="P328" s="37"/>
      <c r="Q328" s="37"/>
      <c r="R328" s="47"/>
      <c r="S328" s="48"/>
      <c r="T328" s="37"/>
      <c r="U328" s="48"/>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row>
    <row r="329" spans="1:78" x14ac:dyDescent="0.3">
      <c r="A329" s="8"/>
      <c r="B329" s="37"/>
      <c r="C329" s="45"/>
      <c r="D329" s="46"/>
      <c r="E329" s="37"/>
      <c r="F329" s="37"/>
      <c r="G329" s="37"/>
      <c r="H329" s="37"/>
      <c r="I329" s="37"/>
      <c r="J329" s="37"/>
      <c r="K329" s="37"/>
      <c r="L329" s="37"/>
      <c r="M329" s="37"/>
      <c r="N329" s="37"/>
      <c r="O329" s="37"/>
      <c r="P329" s="37"/>
      <c r="Q329" s="37"/>
      <c r="R329" s="47"/>
      <c r="S329" s="48"/>
      <c r="T329" s="37"/>
      <c r="U329" s="48"/>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row>
    <row r="330" spans="1:78" x14ac:dyDescent="0.3">
      <c r="A330" s="8"/>
      <c r="B330" s="37"/>
      <c r="C330" s="45"/>
      <c r="D330" s="46"/>
      <c r="E330" s="37"/>
      <c r="F330" s="37"/>
      <c r="G330" s="37"/>
      <c r="H330" s="37"/>
      <c r="I330" s="37"/>
      <c r="J330" s="37"/>
      <c r="K330" s="37"/>
      <c r="L330" s="37"/>
      <c r="M330" s="37"/>
      <c r="N330" s="37"/>
      <c r="O330" s="37"/>
      <c r="P330" s="37"/>
      <c r="Q330" s="37"/>
      <c r="R330" s="47"/>
      <c r="S330" s="48"/>
      <c r="T330" s="37"/>
      <c r="U330" s="48"/>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row>
    <row r="331" spans="1:78" x14ac:dyDescent="0.3">
      <c r="A331" s="8"/>
      <c r="B331" s="37"/>
      <c r="C331" s="45"/>
      <c r="D331" s="46"/>
      <c r="E331" s="37"/>
      <c r="F331" s="37"/>
      <c r="G331" s="37"/>
      <c r="H331" s="37"/>
      <c r="I331" s="37"/>
      <c r="J331" s="37"/>
      <c r="K331" s="37"/>
      <c r="L331" s="37"/>
      <c r="M331" s="37"/>
      <c r="N331" s="37"/>
      <c r="O331" s="37"/>
      <c r="P331" s="37"/>
      <c r="Q331" s="37"/>
      <c r="R331" s="47"/>
      <c r="S331" s="48"/>
      <c r="T331" s="37"/>
      <c r="U331" s="48"/>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row>
    <row r="332" spans="1:78" x14ac:dyDescent="0.3">
      <c r="A332" s="8"/>
      <c r="B332" s="37"/>
      <c r="C332" s="45"/>
      <c r="D332" s="46"/>
      <c r="E332" s="37"/>
      <c r="F332" s="37"/>
      <c r="G332" s="37"/>
      <c r="H332" s="37"/>
      <c r="I332" s="37"/>
      <c r="J332" s="37"/>
      <c r="K332" s="37"/>
      <c r="L332" s="37"/>
      <c r="M332" s="37"/>
      <c r="N332" s="37"/>
      <c r="O332" s="37"/>
      <c r="P332" s="37"/>
      <c r="Q332" s="37"/>
      <c r="R332" s="47"/>
      <c r="S332" s="48"/>
      <c r="T332" s="37"/>
      <c r="U332" s="48"/>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row>
    <row r="333" spans="1:78" x14ac:dyDescent="0.3">
      <c r="A333" s="8"/>
      <c r="B333" s="37"/>
      <c r="C333" s="45"/>
      <c r="D333" s="46"/>
      <c r="E333" s="37"/>
      <c r="F333" s="37"/>
      <c r="G333" s="37"/>
      <c r="H333" s="37"/>
      <c r="I333" s="37"/>
      <c r="J333" s="37"/>
      <c r="K333" s="37"/>
      <c r="L333" s="37"/>
      <c r="M333" s="37"/>
      <c r="N333" s="37"/>
      <c r="O333" s="37"/>
      <c r="P333" s="37"/>
      <c r="Q333" s="37"/>
      <c r="R333" s="47"/>
      <c r="S333" s="48"/>
      <c r="T333" s="37"/>
      <c r="U333" s="48"/>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row>
    <row r="334" spans="1:78" x14ac:dyDescent="0.3">
      <c r="A334" s="8"/>
      <c r="B334" s="37"/>
      <c r="C334" s="45"/>
      <c r="D334" s="46"/>
      <c r="E334" s="37"/>
      <c r="F334" s="37"/>
      <c r="G334" s="37"/>
      <c r="H334" s="37"/>
      <c r="I334" s="37"/>
      <c r="J334" s="37"/>
      <c r="K334" s="37"/>
      <c r="L334" s="37"/>
      <c r="M334" s="37"/>
      <c r="N334" s="37"/>
      <c r="O334" s="37"/>
      <c r="P334" s="37"/>
      <c r="Q334" s="37"/>
      <c r="R334" s="47"/>
      <c r="S334" s="48"/>
      <c r="T334" s="37"/>
      <c r="U334" s="48"/>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row>
    <row r="335" spans="1:78" x14ac:dyDescent="0.3">
      <c r="A335" s="8"/>
      <c r="B335" s="37"/>
      <c r="C335" s="45"/>
      <c r="D335" s="46"/>
      <c r="E335" s="37"/>
      <c r="F335" s="37"/>
      <c r="G335" s="37"/>
      <c r="H335" s="37"/>
      <c r="I335" s="37"/>
      <c r="J335" s="37"/>
      <c r="K335" s="37"/>
      <c r="L335" s="37"/>
      <c r="M335" s="37"/>
      <c r="N335" s="37"/>
      <c r="O335" s="37"/>
      <c r="P335" s="37"/>
      <c r="Q335" s="37"/>
      <c r="R335" s="47"/>
      <c r="S335" s="48"/>
      <c r="T335" s="37"/>
      <c r="U335" s="48"/>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row>
    <row r="336" spans="1:78" x14ac:dyDescent="0.3">
      <c r="A336" s="8"/>
      <c r="B336" s="37"/>
      <c r="C336" s="45"/>
      <c r="D336" s="46"/>
      <c r="E336" s="37"/>
      <c r="F336" s="37"/>
      <c r="G336" s="37"/>
      <c r="H336" s="37"/>
      <c r="I336" s="37"/>
      <c r="J336" s="37"/>
      <c r="K336" s="37"/>
      <c r="L336" s="37"/>
      <c r="M336" s="37"/>
      <c r="N336" s="37"/>
      <c r="O336" s="37"/>
      <c r="P336" s="37"/>
      <c r="Q336" s="37"/>
      <c r="R336" s="47"/>
      <c r="S336" s="48"/>
      <c r="T336" s="37"/>
      <c r="U336" s="48"/>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row>
    <row r="337" spans="1:78" x14ac:dyDescent="0.3">
      <c r="A337" s="8"/>
      <c r="B337" s="37"/>
      <c r="C337" s="45"/>
      <c r="D337" s="46"/>
      <c r="E337" s="37"/>
      <c r="F337" s="37"/>
      <c r="G337" s="37"/>
      <c r="H337" s="37"/>
      <c r="I337" s="37"/>
      <c r="J337" s="37"/>
      <c r="K337" s="37"/>
      <c r="L337" s="37"/>
      <c r="M337" s="37"/>
      <c r="N337" s="37"/>
      <c r="O337" s="37"/>
      <c r="P337" s="37"/>
      <c r="Q337" s="37"/>
      <c r="R337" s="47"/>
      <c r="S337" s="48"/>
      <c r="T337" s="37"/>
      <c r="U337" s="48"/>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row>
    <row r="338" spans="1:78" x14ac:dyDescent="0.3">
      <c r="A338" s="8"/>
      <c r="B338" s="37"/>
      <c r="C338" s="45"/>
      <c r="D338" s="46"/>
      <c r="E338" s="37"/>
      <c r="F338" s="37"/>
      <c r="G338" s="37"/>
      <c r="H338" s="37"/>
      <c r="I338" s="37"/>
      <c r="J338" s="37"/>
      <c r="K338" s="37"/>
      <c r="L338" s="37"/>
      <c r="M338" s="37"/>
      <c r="N338" s="37"/>
      <c r="O338" s="37"/>
      <c r="P338" s="37"/>
      <c r="Q338" s="37"/>
      <c r="R338" s="47"/>
      <c r="S338" s="48"/>
      <c r="T338" s="37"/>
      <c r="U338" s="48"/>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row>
    <row r="339" spans="1:78" x14ac:dyDescent="0.3">
      <c r="A339" s="8"/>
      <c r="B339" s="37"/>
      <c r="C339" s="45"/>
      <c r="D339" s="46"/>
      <c r="E339" s="37"/>
      <c r="F339" s="37"/>
      <c r="G339" s="37"/>
      <c r="H339" s="37"/>
      <c r="I339" s="37"/>
      <c r="J339" s="37"/>
      <c r="K339" s="37"/>
      <c r="L339" s="37"/>
      <c r="M339" s="37"/>
      <c r="N339" s="37"/>
      <c r="O339" s="37"/>
      <c r="P339" s="37"/>
      <c r="Q339" s="37"/>
      <c r="R339" s="47"/>
      <c r="S339" s="48"/>
      <c r="T339" s="37"/>
      <c r="U339" s="48"/>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row>
    <row r="340" spans="1:78" x14ac:dyDescent="0.3">
      <c r="A340" s="8"/>
      <c r="B340" s="37"/>
      <c r="C340" s="45"/>
      <c r="D340" s="46"/>
      <c r="E340" s="37"/>
      <c r="F340" s="37"/>
      <c r="G340" s="37"/>
      <c r="H340" s="37"/>
      <c r="I340" s="37"/>
      <c r="J340" s="37"/>
      <c r="K340" s="37"/>
      <c r="L340" s="37"/>
      <c r="M340" s="37"/>
      <c r="N340" s="37"/>
      <c r="O340" s="37"/>
      <c r="P340" s="37"/>
      <c r="Q340" s="37"/>
      <c r="R340" s="47"/>
      <c r="S340" s="48"/>
      <c r="T340" s="37"/>
      <c r="U340" s="48"/>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row>
    <row r="341" spans="1:78" x14ac:dyDescent="0.3">
      <c r="A341" s="8"/>
      <c r="B341" s="37"/>
      <c r="C341" s="45"/>
      <c r="D341" s="46"/>
      <c r="E341" s="37"/>
      <c r="F341" s="37"/>
      <c r="G341" s="37"/>
      <c r="H341" s="37"/>
      <c r="I341" s="37"/>
      <c r="J341" s="37"/>
      <c r="K341" s="37"/>
      <c r="L341" s="37"/>
      <c r="M341" s="37"/>
      <c r="N341" s="37"/>
      <c r="O341" s="37"/>
      <c r="P341" s="37"/>
      <c r="Q341" s="37"/>
      <c r="R341" s="47"/>
      <c r="S341" s="48"/>
      <c r="T341" s="37"/>
      <c r="U341" s="48"/>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row>
    <row r="342" spans="1:78" x14ac:dyDescent="0.3">
      <c r="A342" s="8"/>
      <c r="B342" s="37"/>
      <c r="C342" s="45"/>
      <c r="D342" s="46"/>
      <c r="E342" s="37"/>
      <c r="F342" s="37"/>
      <c r="G342" s="37"/>
      <c r="H342" s="37"/>
      <c r="I342" s="37"/>
      <c r="J342" s="37"/>
      <c r="K342" s="37"/>
      <c r="L342" s="37"/>
      <c r="M342" s="37"/>
      <c r="N342" s="37"/>
      <c r="O342" s="37"/>
      <c r="P342" s="37"/>
      <c r="Q342" s="37"/>
      <c r="R342" s="47"/>
      <c r="S342" s="48"/>
      <c r="T342" s="37"/>
      <c r="U342" s="48"/>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c r="BS342" s="37"/>
      <c r="BT342" s="37"/>
      <c r="BU342" s="37"/>
      <c r="BV342" s="37"/>
      <c r="BW342" s="37"/>
      <c r="BX342" s="37"/>
      <c r="BY342" s="37"/>
      <c r="BZ342" s="37"/>
    </row>
    <row r="343" spans="1:78" x14ac:dyDescent="0.3">
      <c r="A343" s="8"/>
      <c r="B343" s="37"/>
      <c r="C343" s="45"/>
      <c r="D343" s="46"/>
      <c r="E343" s="37"/>
      <c r="F343" s="37"/>
      <c r="G343" s="37"/>
      <c r="H343" s="37"/>
      <c r="I343" s="37"/>
      <c r="J343" s="37"/>
      <c r="K343" s="37"/>
      <c r="L343" s="37"/>
      <c r="M343" s="37"/>
      <c r="N343" s="37"/>
      <c r="O343" s="37"/>
      <c r="P343" s="37"/>
      <c r="Q343" s="37"/>
      <c r="R343" s="47"/>
      <c r="S343" s="48"/>
      <c r="T343" s="37"/>
      <c r="U343" s="48"/>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c r="BS343" s="37"/>
      <c r="BT343" s="37"/>
      <c r="BU343" s="37"/>
      <c r="BV343" s="37"/>
      <c r="BW343" s="37"/>
      <c r="BX343" s="37"/>
      <c r="BY343" s="37"/>
      <c r="BZ343" s="37"/>
    </row>
    <row r="344" spans="1:78" x14ac:dyDescent="0.3">
      <c r="A344" s="8"/>
      <c r="B344" s="37"/>
      <c r="C344" s="45"/>
      <c r="D344" s="46"/>
      <c r="E344" s="37"/>
      <c r="F344" s="37"/>
      <c r="G344" s="37"/>
      <c r="H344" s="37"/>
      <c r="I344" s="37"/>
      <c r="J344" s="37"/>
      <c r="K344" s="37"/>
      <c r="L344" s="37"/>
      <c r="M344" s="37"/>
      <c r="N344" s="37"/>
      <c r="O344" s="37"/>
      <c r="P344" s="37"/>
      <c r="Q344" s="37"/>
      <c r="R344" s="47"/>
      <c r="S344" s="48"/>
      <c r="T344" s="37"/>
      <c r="U344" s="48"/>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c r="BS344" s="37"/>
      <c r="BT344" s="37"/>
      <c r="BU344" s="37"/>
      <c r="BV344" s="37"/>
      <c r="BW344" s="37"/>
      <c r="BX344" s="37"/>
      <c r="BY344" s="37"/>
      <c r="BZ344" s="37"/>
    </row>
    <row r="345" spans="1:78" x14ac:dyDescent="0.3">
      <c r="A345" s="8"/>
      <c r="B345" s="37"/>
      <c r="C345" s="45"/>
      <c r="D345" s="46"/>
      <c r="E345" s="37"/>
      <c r="F345" s="37"/>
      <c r="G345" s="37"/>
      <c r="H345" s="37"/>
      <c r="I345" s="37"/>
      <c r="J345" s="37"/>
      <c r="K345" s="37"/>
      <c r="L345" s="37"/>
      <c r="M345" s="37"/>
      <c r="N345" s="37"/>
      <c r="O345" s="37"/>
      <c r="P345" s="37"/>
      <c r="Q345" s="37"/>
      <c r="R345" s="47"/>
      <c r="S345" s="48"/>
      <c r="T345" s="37"/>
      <c r="U345" s="48"/>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c r="BS345" s="37"/>
      <c r="BT345" s="37"/>
      <c r="BU345" s="37"/>
      <c r="BV345" s="37"/>
      <c r="BW345" s="37"/>
      <c r="BX345" s="37"/>
      <c r="BY345" s="37"/>
      <c r="BZ345" s="37"/>
    </row>
    <row r="346" spans="1:78" x14ac:dyDescent="0.3">
      <c r="A346" s="8"/>
      <c r="B346" s="37"/>
      <c r="C346" s="45"/>
      <c r="D346" s="46"/>
      <c r="E346" s="37"/>
      <c r="F346" s="37"/>
      <c r="G346" s="37"/>
      <c r="H346" s="37"/>
      <c r="I346" s="37"/>
      <c r="J346" s="37"/>
      <c r="K346" s="37"/>
      <c r="L346" s="37"/>
      <c r="M346" s="37"/>
      <c r="N346" s="37"/>
      <c r="O346" s="37"/>
      <c r="P346" s="37"/>
      <c r="Q346" s="37"/>
      <c r="R346" s="47"/>
      <c r="S346" s="48"/>
      <c r="T346" s="37"/>
      <c r="U346" s="48"/>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row>
    <row r="347" spans="1:78" x14ac:dyDescent="0.3">
      <c r="A347" s="8"/>
      <c r="B347" s="37"/>
      <c r="C347" s="45"/>
      <c r="D347" s="46"/>
      <c r="E347" s="37"/>
      <c r="F347" s="37"/>
      <c r="G347" s="37"/>
      <c r="H347" s="37"/>
      <c r="I347" s="37"/>
      <c r="J347" s="37"/>
      <c r="K347" s="37"/>
      <c r="L347" s="37"/>
      <c r="M347" s="37"/>
      <c r="N347" s="37"/>
      <c r="O347" s="37"/>
      <c r="P347" s="37"/>
      <c r="Q347" s="37"/>
      <c r="R347" s="47"/>
      <c r="S347" s="48"/>
      <c r="T347" s="37"/>
      <c r="U347" s="48"/>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c r="BI347" s="37"/>
      <c r="BJ347" s="37"/>
      <c r="BK347" s="37"/>
      <c r="BL347" s="37"/>
      <c r="BM347" s="37"/>
      <c r="BN347" s="37"/>
      <c r="BO347" s="37"/>
      <c r="BP347" s="37"/>
      <c r="BQ347" s="37"/>
      <c r="BR347" s="37"/>
      <c r="BS347" s="37"/>
      <c r="BT347" s="37"/>
      <c r="BU347" s="37"/>
      <c r="BV347" s="37"/>
      <c r="BW347" s="37"/>
      <c r="BX347" s="37"/>
      <c r="BY347" s="37"/>
      <c r="BZ347" s="37"/>
    </row>
    <row r="348" spans="1:78" x14ac:dyDescent="0.3">
      <c r="A348" s="8"/>
      <c r="B348" s="37"/>
      <c r="C348" s="45"/>
      <c r="D348" s="46"/>
      <c r="E348" s="37"/>
      <c r="F348" s="37"/>
      <c r="G348" s="37"/>
      <c r="H348" s="37"/>
      <c r="I348" s="37"/>
      <c r="J348" s="37"/>
      <c r="K348" s="37"/>
      <c r="L348" s="37"/>
      <c r="M348" s="37"/>
      <c r="N348" s="37"/>
      <c r="O348" s="37"/>
      <c r="P348" s="37"/>
      <c r="Q348" s="37"/>
      <c r="R348" s="47"/>
      <c r="S348" s="48"/>
      <c r="T348" s="37"/>
      <c r="U348" s="48"/>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c r="BF348" s="37"/>
      <c r="BG348" s="37"/>
      <c r="BH348" s="37"/>
      <c r="BI348" s="37"/>
      <c r="BJ348" s="37"/>
      <c r="BK348" s="37"/>
      <c r="BL348" s="37"/>
      <c r="BM348" s="37"/>
      <c r="BN348" s="37"/>
      <c r="BO348" s="37"/>
      <c r="BP348" s="37"/>
      <c r="BQ348" s="37"/>
      <c r="BR348" s="37"/>
      <c r="BS348" s="37"/>
      <c r="BT348" s="37"/>
      <c r="BU348" s="37"/>
      <c r="BV348" s="37"/>
      <c r="BW348" s="37"/>
      <c r="BX348" s="37"/>
      <c r="BY348" s="37"/>
      <c r="BZ348" s="37"/>
    </row>
    <row r="349" spans="1:78" x14ac:dyDescent="0.3">
      <c r="A349" s="8"/>
      <c r="B349" s="37"/>
      <c r="C349" s="45"/>
      <c r="D349" s="46"/>
      <c r="E349" s="37"/>
      <c r="F349" s="37"/>
      <c r="G349" s="37"/>
      <c r="H349" s="37"/>
      <c r="I349" s="37"/>
      <c r="J349" s="37"/>
      <c r="K349" s="37"/>
      <c r="L349" s="37"/>
      <c r="M349" s="37"/>
      <c r="N349" s="37"/>
      <c r="O349" s="37"/>
      <c r="P349" s="37"/>
      <c r="Q349" s="37"/>
      <c r="R349" s="47"/>
      <c r="S349" s="48"/>
      <c r="T349" s="37"/>
      <c r="U349" s="48"/>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c r="BF349" s="37"/>
      <c r="BG349" s="37"/>
      <c r="BH349" s="37"/>
      <c r="BI349" s="37"/>
      <c r="BJ349" s="37"/>
      <c r="BK349" s="37"/>
      <c r="BL349" s="37"/>
      <c r="BM349" s="37"/>
      <c r="BN349" s="37"/>
      <c r="BO349" s="37"/>
      <c r="BP349" s="37"/>
      <c r="BQ349" s="37"/>
      <c r="BR349" s="37"/>
      <c r="BS349" s="37"/>
      <c r="BT349" s="37"/>
      <c r="BU349" s="37"/>
      <c r="BV349" s="37"/>
      <c r="BW349" s="37"/>
      <c r="BX349" s="37"/>
      <c r="BY349" s="37"/>
      <c r="BZ349" s="37"/>
    </row>
    <row r="350" spans="1:78" x14ac:dyDescent="0.3">
      <c r="A350" s="8"/>
      <c r="B350" s="37"/>
      <c r="C350" s="45"/>
      <c r="D350" s="46"/>
      <c r="E350" s="37"/>
      <c r="F350" s="37"/>
      <c r="G350" s="37"/>
      <c r="H350" s="37"/>
      <c r="I350" s="37"/>
      <c r="J350" s="37"/>
      <c r="K350" s="37"/>
      <c r="L350" s="37"/>
      <c r="M350" s="37"/>
      <c r="N350" s="37"/>
      <c r="O350" s="37"/>
      <c r="P350" s="37"/>
      <c r="Q350" s="37"/>
      <c r="R350" s="47"/>
      <c r="S350" s="48"/>
      <c r="T350" s="37"/>
      <c r="U350" s="48"/>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37"/>
      <c r="BS350" s="37"/>
      <c r="BT350" s="37"/>
      <c r="BU350" s="37"/>
      <c r="BV350" s="37"/>
      <c r="BW350" s="37"/>
      <c r="BX350" s="37"/>
      <c r="BY350" s="37"/>
      <c r="BZ350" s="37"/>
    </row>
    <row r="351" spans="1:78" x14ac:dyDescent="0.3">
      <c r="A351" s="8"/>
      <c r="B351" s="37"/>
      <c r="C351" s="45"/>
      <c r="D351" s="46"/>
      <c r="E351" s="37"/>
      <c r="F351" s="37"/>
      <c r="G351" s="37"/>
      <c r="H351" s="37"/>
      <c r="I351" s="37"/>
      <c r="J351" s="37"/>
      <c r="K351" s="37"/>
      <c r="L351" s="37"/>
      <c r="M351" s="37"/>
      <c r="N351" s="37"/>
      <c r="O351" s="37"/>
      <c r="P351" s="37"/>
      <c r="Q351" s="37"/>
      <c r="R351" s="47"/>
      <c r="S351" s="48"/>
      <c r="T351" s="37"/>
      <c r="U351" s="48"/>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37"/>
      <c r="AY351" s="37"/>
      <c r="AZ351" s="37"/>
      <c r="BA351" s="37"/>
      <c r="BB351" s="37"/>
      <c r="BC351" s="37"/>
      <c r="BD351" s="37"/>
      <c r="BE351" s="37"/>
      <c r="BF351" s="37"/>
      <c r="BG351" s="37"/>
      <c r="BH351" s="37"/>
      <c r="BI351" s="37"/>
      <c r="BJ351" s="37"/>
      <c r="BK351" s="37"/>
      <c r="BL351" s="37"/>
      <c r="BM351" s="37"/>
      <c r="BN351" s="37"/>
      <c r="BO351" s="37"/>
      <c r="BP351" s="37"/>
      <c r="BQ351" s="37"/>
      <c r="BR351" s="37"/>
      <c r="BS351" s="37"/>
      <c r="BT351" s="37"/>
      <c r="BU351" s="37"/>
      <c r="BV351" s="37"/>
      <c r="BW351" s="37"/>
      <c r="BX351" s="37"/>
      <c r="BY351" s="37"/>
      <c r="BZ351" s="37"/>
    </row>
    <row r="352" spans="1:78" x14ac:dyDescent="0.3">
      <c r="A352" s="8"/>
      <c r="B352" s="37"/>
      <c r="C352" s="45"/>
      <c r="D352" s="46"/>
      <c r="E352" s="37"/>
      <c r="F352" s="37"/>
      <c r="G352" s="37"/>
      <c r="H352" s="37"/>
      <c r="I352" s="37"/>
      <c r="J352" s="37"/>
      <c r="K352" s="37"/>
      <c r="L352" s="37"/>
      <c r="M352" s="37"/>
      <c r="N352" s="37"/>
      <c r="O352" s="37"/>
      <c r="P352" s="37"/>
      <c r="Q352" s="37"/>
      <c r="R352" s="47"/>
      <c r="S352" s="48"/>
      <c r="T352" s="37"/>
      <c r="U352" s="48"/>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c r="AX352" s="37"/>
      <c r="AY352" s="37"/>
      <c r="AZ352" s="37"/>
      <c r="BA352" s="37"/>
      <c r="BB352" s="37"/>
      <c r="BC352" s="37"/>
      <c r="BD352" s="37"/>
      <c r="BE352" s="37"/>
      <c r="BF352" s="37"/>
      <c r="BG352" s="37"/>
      <c r="BH352" s="37"/>
      <c r="BI352" s="37"/>
      <c r="BJ352" s="37"/>
      <c r="BK352" s="37"/>
      <c r="BL352" s="37"/>
      <c r="BM352" s="37"/>
      <c r="BN352" s="37"/>
      <c r="BO352" s="37"/>
      <c r="BP352" s="37"/>
      <c r="BQ352" s="37"/>
      <c r="BR352" s="37"/>
      <c r="BS352" s="37"/>
      <c r="BT352" s="37"/>
      <c r="BU352" s="37"/>
      <c r="BV352" s="37"/>
      <c r="BW352" s="37"/>
      <c r="BX352" s="37"/>
      <c r="BY352" s="37"/>
      <c r="BZ352" s="37"/>
    </row>
    <row r="353" spans="1:78" x14ac:dyDescent="0.3">
      <c r="A353" s="8"/>
      <c r="B353" s="37"/>
      <c r="C353" s="45"/>
      <c r="D353" s="46"/>
      <c r="E353" s="37"/>
      <c r="F353" s="37"/>
      <c r="G353" s="37"/>
      <c r="H353" s="37"/>
      <c r="I353" s="37"/>
      <c r="J353" s="37"/>
      <c r="K353" s="37"/>
      <c r="L353" s="37"/>
      <c r="M353" s="37"/>
      <c r="N353" s="37"/>
      <c r="O353" s="37"/>
      <c r="P353" s="37"/>
      <c r="Q353" s="37"/>
      <c r="R353" s="47"/>
      <c r="S353" s="48"/>
      <c r="T353" s="37"/>
      <c r="U353" s="48"/>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c r="BC353" s="37"/>
      <c r="BD353" s="37"/>
      <c r="BE353" s="37"/>
      <c r="BF353" s="37"/>
      <c r="BG353" s="37"/>
      <c r="BH353" s="37"/>
      <c r="BI353" s="37"/>
      <c r="BJ353" s="37"/>
      <c r="BK353" s="37"/>
      <c r="BL353" s="37"/>
      <c r="BM353" s="37"/>
      <c r="BN353" s="37"/>
      <c r="BO353" s="37"/>
      <c r="BP353" s="37"/>
      <c r="BQ353" s="37"/>
      <c r="BR353" s="37"/>
      <c r="BS353" s="37"/>
      <c r="BT353" s="37"/>
      <c r="BU353" s="37"/>
      <c r="BV353" s="37"/>
      <c r="BW353" s="37"/>
      <c r="BX353" s="37"/>
      <c r="BY353" s="37"/>
      <c r="BZ353" s="37"/>
    </row>
    <row r="354" spans="1:78" x14ac:dyDescent="0.3">
      <c r="A354" s="8"/>
      <c r="B354" s="37"/>
      <c r="C354" s="45"/>
      <c r="D354" s="46"/>
      <c r="E354" s="37"/>
      <c r="F354" s="37"/>
      <c r="G354" s="37"/>
      <c r="H354" s="37"/>
      <c r="I354" s="37"/>
      <c r="J354" s="37"/>
      <c r="K354" s="37"/>
      <c r="L354" s="37"/>
      <c r="M354" s="37"/>
      <c r="N354" s="37"/>
      <c r="O354" s="37"/>
      <c r="P354" s="37"/>
      <c r="Q354" s="37"/>
      <c r="R354" s="47"/>
      <c r="S354" s="48"/>
      <c r="T354" s="37"/>
      <c r="U354" s="48"/>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c r="BC354" s="37"/>
      <c r="BD354" s="37"/>
      <c r="BE354" s="37"/>
      <c r="BF354" s="37"/>
      <c r="BG354" s="37"/>
      <c r="BH354" s="37"/>
      <c r="BI354" s="37"/>
      <c r="BJ354" s="37"/>
      <c r="BK354" s="37"/>
      <c r="BL354" s="37"/>
      <c r="BM354" s="37"/>
      <c r="BN354" s="37"/>
      <c r="BO354" s="37"/>
      <c r="BP354" s="37"/>
      <c r="BQ354" s="37"/>
      <c r="BR354" s="37"/>
      <c r="BS354" s="37"/>
      <c r="BT354" s="37"/>
      <c r="BU354" s="37"/>
      <c r="BV354" s="37"/>
      <c r="BW354" s="37"/>
      <c r="BX354" s="37"/>
      <c r="BY354" s="37"/>
      <c r="BZ354" s="37"/>
    </row>
    <row r="355" spans="1:78" x14ac:dyDescent="0.3">
      <c r="A355" s="8"/>
      <c r="B355" s="37"/>
      <c r="C355" s="45"/>
      <c r="D355" s="46"/>
      <c r="E355" s="37"/>
      <c r="F355" s="37"/>
      <c r="G355" s="37"/>
      <c r="H355" s="37"/>
      <c r="I355" s="37"/>
      <c r="J355" s="37"/>
      <c r="K355" s="37"/>
      <c r="L355" s="37"/>
      <c r="M355" s="37"/>
      <c r="N355" s="37"/>
      <c r="O355" s="37"/>
      <c r="P355" s="37"/>
      <c r="Q355" s="37"/>
      <c r="R355" s="47"/>
      <c r="S355" s="48"/>
      <c r="T355" s="37"/>
      <c r="U355" s="48"/>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c r="BD355" s="37"/>
      <c r="BE355" s="37"/>
      <c r="BF355" s="37"/>
      <c r="BG355" s="37"/>
      <c r="BH355" s="37"/>
      <c r="BI355" s="37"/>
      <c r="BJ355" s="37"/>
      <c r="BK355" s="37"/>
      <c r="BL355" s="37"/>
      <c r="BM355" s="37"/>
      <c r="BN355" s="37"/>
      <c r="BO355" s="37"/>
      <c r="BP355" s="37"/>
      <c r="BQ355" s="37"/>
      <c r="BR355" s="37"/>
      <c r="BS355" s="37"/>
      <c r="BT355" s="37"/>
      <c r="BU355" s="37"/>
      <c r="BV355" s="37"/>
      <c r="BW355" s="37"/>
      <c r="BX355" s="37"/>
      <c r="BY355" s="37"/>
      <c r="BZ355" s="37"/>
    </row>
    <row r="356" spans="1:78" x14ac:dyDescent="0.3">
      <c r="A356" s="8"/>
      <c r="B356" s="37"/>
      <c r="C356" s="45"/>
      <c r="D356" s="46"/>
      <c r="E356" s="37"/>
      <c r="F356" s="37"/>
      <c r="G356" s="37"/>
      <c r="H356" s="37"/>
      <c r="I356" s="37"/>
      <c r="J356" s="37"/>
      <c r="K356" s="37"/>
      <c r="L356" s="37"/>
      <c r="M356" s="37"/>
      <c r="N356" s="37"/>
      <c r="O356" s="37"/>
      <c r="P356" s="37"/>
      <c r="Q356" s="37"/>
      <c r="R356" s="47"/>
      <c r="S356" s="48"/>
      <c r="T356" s="37"/>
      <c r="U356" s="48"/>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c r="AU356" s="37"/>
      <c r="AV356" s="37"/>
      <c r="AW356" s="37"/>
      <c r="AX356" s="37"/>
      <c r="AY356" s="37"/>
      <c r="AZ356" s="37"/>
      <c r="BA356" s="37"/>
      <c r="BB356" s="37"/>
      <c r="BC356" s="37"/>
      <c r="BD356" s="37"/>
      <c r="BE356" s="37"/>
      <c r="BF356" s="37"/>
      <c r="BG356" s="37"/>
      <c r="BH356" s="37"/>
      <c r="BI356" s="37"/>
      <c r="BJ356" s="37"/>
      <c r="BK356" s="37"/>
      <c r="BL356" s="37"/>
      <c r="BM356" s="37"/>
      <c r="BN356" s="37"/>
      <c r="BO356" s="37"/>
      <c r="BP356" s="37"/>
      <c r="BQ356" s="37"/>
      <c r="BR356" s="37"/>
      <c r="BS356" s="37"/>
      <c r="BT356" s="37"/>
      <c r="BU356" s="37"/>
      <c r="BV356" s="37"/>
      <c r="BW356" s="37"/>
      <c r="BX356" s="37"/>
      <c r="BY356" s="37"/>
      <c r="BZ356" s="37"/>
    </row>
    <row r="357" spans="1:78" x14ac:dyDescent="0.3">
      <c r="A357" s="8"/>
      <c r="B357" s="37"/>
      <c r="C357" s="45"/>
      <c r="D357" s="46"/>
      <c r="E357" s="37"/>
      <c r="F357" s="37"/>
      <c r="G357" s="37"/>
      <c r="H357" s="37"/>
      <c r="I357" s="37"/>
      <c r="J357" s="37"/>
      <c r="K357" s="37"/>
      <c r="L357" s="37"/>
      <c r="M357" s="37"/>
      <c r="N357" s="37"/>
      <c r="O357" s="37"/>
      <c r="P357" s="37"/>
      <c r="Q357" s="37"/>
      <c r="R357" s="47"/>
      <c r="S357" s="48"/>
      <c r="T357" s="37"/>
      <c r="U357" s="48"/>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c r="AU357" s="37"/>
      <c r="AV357" s="37"/>
      <c r="AW357" s="37"/>
      <c r="AX357" s="37"/>
      <c r="AY357" s="37"/>
      <c r="AZ357" s="37"/>
      <c r="BA357" s="37"/>
      <c r="BB357" s="37"/>
      <c r="BC357" s="37"/>
      <c r="BD357" s="37"/>
      <c r="BE357" s="37"/>
      <c r="BF357" s="37"/>
      <c r="BG357" s="37"/>
      <c r="BH357" s="37"/>
      <c r="BI357" s="37"/>
      <c r="BJ357" s="37"/>
      <c r="BK357" s="37"/>
      <c r="BL357" s="37"/>
      <c r="BM357" s="37"/>
      <c r="BN357" s="37"/>
      <c r="BO357" s="37"/>
      <c r="BP357" s="37"/>
      <c r="BQ357" s="37"/>
      <c r="BR357" s="37"/>
      <c r="BS357" s="37"/>
      <c r="BT357" s="37"/>
      <c r="BU357" s="37"/>
      <c r="BV357" s="37"/>
      <c r="BW357" s="37"/>
      <c r="BX357" s="37"/>
      <c r="BY357" s="37"/>
      <c r="BZ357" s="37"/>
    </row>
    <row r="358" spans="1:78" x14ac:dyDescent="0.3">
      <c r="A358" s="8"/>
      <c r="B358" s="37"/>
      <c r="C358" s="45"/>
      <c r="D358" s="46"/>
      <c r="E358" s="37"/>
      <c r="F358" s="37"/>
      <c r="G358" s="37"/>
      <c r="H358" s="37"/>
      <c r="I358" s="37"/>
      <c r="J358" s="37"/>
      <c r="K358" s="37"/>
      <c r="L358" s="37"/>
      <c r="M358" s="37"/>
      <c r="N358" s="37"/>
      <c r="O358" s="37"/>
      <c r="P358" s="37"/>
      <c r="Q358" s="37"/>
      <c r="R358" s="47"/>
      <c r="S358" s="48"/>
      <c r="T358" s="37"/>
      <c r="U358" s="48"/>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c r="AU358" s="37"/>
      <c r="AV358" s="37"/>
      <c r="AW358" s="37"/>
      <c r="AX358" s="37"/>
      <c r="AY358" s="37"/>
      <c r="AZ358" s="37"/>
      <c r="BA358" s="37"/>
      <c r="BB358" s="37"/>
      <c r="BC358" s="37"/>
      <c r="BD358" s="37"/>
      <c r="BE358" s="37"/>
      <c r="BF358" s="37"/>
      <c r="BG358" s="37"/>
      <c r="BH358" s="37"/>
      <c r="BI358" s="37"/>
      <c r="BJ358" s="37"/>
      <c r="BK358" s="37"/>
      <c r="BL358" s="37"/>
      <c r="BM358" s="37"/>
      <c r="BN358" s="37"/>
      <c r="BO358" s="37"/>
      <c r="BP358" s="37"/>
      <c r="BQ358" s="37"/>
      <c r="BR358" s="37"/>
      <c r="BS358" s="37"/>
      <c r="BT358" s="37"/>
      <c r="BU358" s="37"/>
      <c r="BV358" s="37"/>
      <c r="BW358" s="37"/>
      <c r="BX358" s="37"/>
      <c r="BY358" s="37"/>
      <c r="BZ358" s="37"/>
    </row>
    <row r="359" spans="1:78" x14ac:dyDescent="0.3">
      <c r="A359" s="8"/>
      <c r="B359" s="37"/>
      <c r="C359" s="45"/>
      <c r="D359" s="46"/>
      <c r="E359" s="37"/>
      <c r="F359" s="37"/>
      <c r="G359" s="37"/>
      <c r="H359" s="37"/>
      <c r="I359" s="37"/>
      <c r="J359" s="37"/>
      <c r="K359" s="37"/>
      <c r="L359" s="37"/>
      <c r="M359" s="37"/>
      <c r="N359" s="37"/>
      <c r="O359" s="37"/>
      <c r="P359" s="37"/>
      <c r="Q359" s="37"/>
      <c r="R359" s="47"/>
      <c r="S359" s="48"/>
      <c r="T359" s="37"/>
      <c r="U359" s="48"/>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c r="AU359" s="37"/>
      <c r="AV359" s="37"/>
      <c r="AW359" s="37"/>
      <c r="AX359" s="37"/>
      <c r="AY359" s="37"/>
      <c r="AZ359" s="37"/>
      <c r="BA359" s="37"/>
      <c r="BB359" s="37"/>
      <c r="BC359" s="37"/>
      <c r="BD359" s="37"/>
      <c r="BE359" s="37"/>
      <c r="BF359" s="37"/>
      <c r="BG359" s="37"/>
      <c r="BH359" s="37"/>
      <c r="BI359" s="37"/>
      <c r="BJ359" s="37"/>
      <c r="BK359" s="37"/>
      <c r="BL359" s="37"/>
      <c r="BM359" s="37"/>
      <c r="BN359" s="37"/>
      <c r="BO359" s="37"/>
      <c r="BP359" s="37"/>
      <c r="BQ359" s="37"/>
      <c r="BR359" s="37"/>
      <c r="BS359" s="37"/>
      <c r="BT359" s="37"/>
      <c r="BU359" s="37"/>
      <c r="BV359" s="37"/>
      <c r="BW359" s="37"/>
      <c r="BX359" s="37"/>
      <c r="BY359" s="37"/>
      <c r="BZ359" s="37"/>
    </row>
    <row r="360" spans="1:78" x14ac:dyDescent="0.3">
      <c r="A360" s="8"/>
      <c r="B360" s="37"/>
      <c r="C360" s="45"/>
      <c r="D360" s="46"/>
      <c r="E360" s="37"/>
      <c r="F360" s="37"/>
      <c r="G360" s="37"/>
      <c r="H360" s="37"/>
      <c r="I360" s="37"/>
      <c r="J360" s="37"/>
      <c r="K360" s="37"/>
      <c r="L360" s="37"/>
      <c r="M360" s="37"/>
      <c r="N360" s="37"/>
      <c r="O360" s="37"/>
      <c r="P360" s="37"/>
      <c r="Q360" s="37"/>
      <c r="R360" s="47"/>
      <c r="S360" s="48"/>
      <c r="T360" s="37"/>
      <c r="U360" s="48"/>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c r="AU360" s="37"/>
      <c r="AV360" s="37"/>
      <c r="AW360" s="37"/>
      <c r="AX360" s="37"/>
      <c r="AY360" s="37"/>
      <c r="AZ360" s="37"/>
      <c r="BA360" s="37"/>
      <c r="BB360" s="37"/>
      <c r="BC360" s="37"/>
      <c r="BD360" s="37"/>
      <c r="BE360" s="37"/>
      <c r="BF360" s="37"/>
      <c r="BG360" s="37"/>
      <c r="BH360" s="37"/>
      <c r="BI360" s="37"/>
      <c r="BJ360" s="37"/>
      <c r="BK360" s="37"/>
      <c r="BL360" s="37"/>
      <c r="BM360" s="37"/>
      <c r="BN360" s="37"/>
      <c r="BO360" s="37"/>
      <c r="BP360" s="37"/>
      <c r="BQ360" s="37"/>
      <c r="BR360" s="37"/>
      <c r="BS360" s="37"/>
      <c r="BT360" s="37"/>
      <c r="BU360" s="37"/>
      <c r="BV360" s="37"/>
      <c r="BW360" s="37"/>
      <c r="BX360" s="37"/>
      <c r="BY360" s="37"/>
      <c r="BZ360" s="37"/>
    </row>
    <row r="361" spans="1:78" x14ac:dyDescent="0.3">
      <c r="A361" s="8"/>
      <c r="B361" s="37"/>
      <c r="C361" s="45"/>
      <c r="D361" s="46"/>
      <c r="E361" s="37"/>
      <c r="F361" s="37"/>
      <c r="G361" s="37"/>
      <c r="H361" s="37"/>
      <c r="I361" s="37"/>
      <c r="J361" s="37"/>
      <c r="K361" s="37"/>
      <c r="L361" s="37"/>
      <c r="M361" s="37"/>
      <c r="N361" s="37"/>
      <c r="O361" s="37"/>
      <c r="P361" s="37"/>
      <c r="Q361" s="37"/>
      <c r="R361" s="47"/>
      <c r="S361" s="48"/>
      <c r="T361" s="37"/>
      <c r="U361" s="48"/>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c r="AU361" s="37"/>
      <c r="AV361" s="37"/>
      <c r="AW361" s="37"/>
      <c r="AX361" s="37"/>
      <c r="AY361" s="37"/>
      <c r="AZ361" s="37"/>
      <c r="BA361" s="37"/>
      <c r="BB361" s="37"/>
      <c r="BC361" s="37"/>
      <c r="BD361" s="37"/>
      <c r="BE361" s="37"/>
      <c r="BF361" s="37"/>
      <c r="BG361" s="37"/>
      <c r="BH361" s="37"/>
      <c r="BI361" s="37"/>
      <c r="BJ361" s="37"/>
      <c r="BK361" s="37"/>
      <c r="BL361" s="37"/>
      <c r="BM361" s="37"/>
      <c r="BN361" s="37"/>
      <c r="BO361" s="37"/>
      <c r="BP361" s="37"/>
      <c r="BQ361" s="37"/>
      <c r="BR361" s="37"/>
      <c r="BS361" s="37"/>
      <c r="BT361" s="37"/>
      <c r="BU361" s="37"/>
      <c r="BV361" s="37"/>
      <c r="BW361" s="37"/>
      <c r="BX361" s="37"/>
      <c r="BY361" s="37"/>
      <c r="BZ361" s="37"/>
    </row>
    <row r="362" spans="1:78" x14ac:dyDescent="0.3">
      <c r="A362" s="8"/>
      <c r="B362" s="37"/>
      <c r="C362" s="45"/>
      <c r="D362" s="46"/>
      <c r="E362" s="37"/>
      <c r="F362" s="37"/>
      <c r="G362" s="37"/>
      <c r="H362" s="37"/>
      <c r="I362" s="37"/>
      <c r="J362" s="37"/>
      <c r="K362" s="37"/>
      <c r="L362" s="37"/>
      <c r="M362" s="37"/>
      <c r="N362" s="37"/>
      <c r="O362" s="37"/>
      <c r="P362" s="37"/>
      <c r="Q362" s="37"/>
      <c r="R362" s="47"/>
      <c r="S362" s="48"/>
      <c r="T362" s="37"/>
      <c r="U362" s="48"/>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c r="AU362" s="37"/>
      <c r="AV362" s="37"/>
      <c r="AW362" s="37"/>
      <c r="AX362" s="37"/>
      <c r="AY362" s="37"/>
      <c r="AZ362" s="37"/>
      <c r="BA362" s="37"/>
      <c r="BB362" s="37"/>
      <c r="BC362" s="37"/>
      <c r="BD362" s="37"/>
      <c r="BE362" s="37"/>
      <c r="BF362" s="37"/>
      <c r="BG362" s="37"/>
      <c r="BH362" s="37"/>
      <c r="BI362" s="37"/>
      <c r="BJ362" s="37"/>
      <c r="BK362" s="37"/>
      <c r="BL362" s="37"/>
      <c r="BM362" s="37"/>
      <c r="BN362" s="37"/>
      <c r="BO362" s="37"/>
      <c r="BP362" s="37"/>
      <c r="BQ362" s="37"/>
      <c r="BR362" s="37"/>
      <c r="BS362" s="37"/>
      <c r="BT362" s="37"/>
      <c r="BU362" s="37"/>
      <c r="BV362" s="37"/>
      <c r="BW362" s="37"/>
      <c r="BX362" s="37"/>
      <c r="BY362" s="37"/>
      <c r="BZ362" s="37"/>
    </row>
    <row r="363" spans="1:78" x14ac:dyDescent="0.3">
      <c r="A363" s="8"/>
      <c r="B363" s="37"/>
      <c r="C363" s="45"/>
      <c r="D363" s="46"/>
      <c r="E363" s="37"/>
      <c r="F363" s="37"/>
      <c r="G363" s="37"/>
      <c r="H363" s="37"/>
      <c r="I363" s="37"/>
      <c r="J363" s="37"/>
      <c r="K363" s="37"/>
      <c r="L363" s="37"/>
      <c r="M363" s="37"/>
      <c r="N363" s="37"/>
      <c r="O363" s="37"/>
      <c r="P363" s="37"/>
      <c r="Q363" s="37"/>
      <c r="R363" s="47"/>
      <c r="S363" s="48"/>
      <c r="T363" s="37"/>
      <c r="U363" s="48"/>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c r="AU363" s="37"/>
      <c r="AV363" s="37"/>
      <c r="AW363" s="37"/>
      <c r="AX363" s="37"/>
      <c r="AY363" s="37"/>
      <c r="AZ363" s="37"/>
      <c r="BA363" s="37"/>
      <c r="BB363" s="37"/>
      <c r="BC363" s="37"/>
      <c r="BD363" s="37"/>
      <c r="BE363" s="37"/>
      <c r="BF363" s="37"/>
      <c r="BG363" s="37"/>
      <c r="BH363" s="37"/>
      <c r="BI363" s="37"/>
      <c r="BJ363" s="37"/>
      <c r="BK363" s="37"/>
      <c r="BL363" s="37"/>
      <c r="BM363" s="37"/>
      <c r="BN363" s="37"/>
      <c r="BO363" s="37"/>
      <c r="BP363" s="37"/>
      <c r="BQ363" s="37"/>
      <c r="BR363" s="37"/>
      <c r="BS363" s="37"/>
      <c r="BT363" s="37"/>
      <c r="BU363" s="37"/>
      <c r="BV363" s="37"/>
      <c r="BW363" s="37"/>
      <c r="BX363" s="37"/>
      <c r="BY363" s="37"/>
      <c r="BZ363" s="37"/>
    </row>
    <row r="364" spans="1:78" x14ac:dyDescent="0.3">
      <c r="A364" s="8"/>
      <c r="B364" s="37"/>
      <c r="C364" s="45"/>
      <c r="D364" s="46"/>
      <c r="E364" s="37"/>
      <c r="F364" s="37"/>
      <c r="G364" s="37"/>
      <c r="H364" s="37"/>
      <c r="I364" s="37"/>
      <c r="J364" s="37"/>
      <c r="K364" s="37"/>
      <c r="L364" s="37"/>
      <c r="M364" s="37"/>
      <c r="N364" s="37"/>
      <c r="O364" s="37"/>
      <c r="P364" s="37"/>
      <c r="Q364" s="37"/>
      <c r="R364" s="47"/>
      <c r="S364" s="48"/>
      <c r="T364" s="37"/>
      <c r="U364" s="48"/>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c r="AU364" s="37"/>
      <c r="AV364" s="37"/>
      <c r="AW364" s="37"/>
      <c r="AX364" s="37"/>
      <c r="AY364" s="37"/>
      <c r="AZ364" s="37"/>
      <c r="BA364" s="37"/>
      <c r="BB364" s="37"/>
      <c r="BC364" s="37"/>
      <c r="BD364" s="37"/>
      <c r="BE364" s="37"/>
      <c r="BF364" s="37"/>
      <c r="BG364" s="37"/>
      <c r="BH364" s="37"/>
      <c r="BI364" s="37"/>
      <c r="BJ364" s="37"/>
      <c r="BK364" s="37"/>
      <c r="BL364" s="37"/>
      <c r="BM364" s="37"/>
      <c r="BN364" s="37"/>
      <c r="BO364" s="37"/>
      <c r="BP364" s="37"/>
      <c r="BQ364" s="37"/>
      <c r="BR364" s="37"/>
      <c r="BS364" s="37"/>
      <c r="BT364" s="37"/>
      <c r="BU364" s="37"/>
      <c r="BV364" s="37"/>
      <c r="BW364" s="37"/>
      <c r="BX364" s="37"/>
      <c r="BY364" s="37"/>
      <c r="BZ364" s="37"/>
    </row>
    <row r="365" spans="1:78" x14ac:dyDescent="0.3">
      <c r="A365" s="8"/>
      <c r="B365" s="37"/>
      <c r="C365" s="45"/>
      <c r="D365" s="46"/>
      <c r="E365" s="37"/>
      <c r="F365" s="37"/>
      <c r="G365" s="37"/>
      <c r="H365" s="37"/>
      <c r="I365" s="37"/>
      <c r="J365" s="37"/>
      <c r="K365" s="37"/>
      <c r="L365" s="37"/>
      <c r="M365" s="37"/>
      <c r="N365" s="37"/>
      <c r="O365" s="37"/>
      <c r="P365" s="37"/>
      <c r="Q365" s="37"/>
      <c r="R365" s="47"/>
      <c r="S365" s="48"/>
      <c r="T365" s="37"/>
      <c r="U365" s="48"/>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c r="AU365" s="37"/>
      <c r="AV365" s="37"/>
      <c r="AW365" s="37"/>
      <c r="AX365" s="37"/>
      <c r="AY365" s="37"/>
      <c r="AZ365" s="37"/>
      <c r="BA365" s="37"/>
      <c r="BB365" s="37"/>
      <c r="BC365" s="37"/>
      <c r="BD365" s="37"/>
      <c r="BE365" s="37"/>
      <c r="BF365" s="37"/>
      <c r="BG365" s="37"/>
      <c r="BH365" s="37"/>
      <c r="BI365" s="37"/>
      <c r="BJ365" s="37"/>
      <c r="BK365" s="37"/>
      <c r="BL365" s="37"/>
      <c r="BM365" s="37"/>
      <c r="BN365" s="37"/>
      <c r="BO365" s="37"/>
      <c r="BP365" s="37"/>
      <c r="BQ365" s="37"/>
      <c r="BR365" s="37"/>
      <c r="BS365" s="37"/>
      <c r="BT365" s="37"/>
      <c r="BU365" s="37"/>
      <c r="BV365" s="37"/>
      <c r="BW365" s="37"/>
      <c r="BX365" s="37"/>
      <c r="BY365" s="37"/>
      <c r="BZ365" s="37"/>
    </row>
    <row r="366" spans="1:78" x14ac:dyDescent="0.3">
      <c r="A366" s="8"/>
      <c r="B366" s="37"/>
      <c r="C366" s="45"/>
      <c r="D366" s="46"/>
      <c r="E366" s="37"/>
      <c r="F366" s="37"/>
      <c r="G366" s="37"/>
      <c r="H366" s="37"/>
      <c r="I366" s="37"/>
      <c r="J366" s="37"/>
      <c r="K366" s="37"/>
      <c r="L366" s="37"/>
      <c r="M366" s="37"/>
      <c r="N366" s="37"/>
      <c r="O366" s="37"/>
      <c r="P366" s="37"/>
      <c r="Q366" s="37"/>
      <c r="R366" s="47"/>
      <c r="S366" s="48"/>
      <c r="T366" s="37"/>
      <c r="U366" s="48"/>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c r="AU366" s="37"/>
      <c r="AV366" s="37"/>
      <c r="AW366" s="37"/>
      <c r="AX366" s="37"/>
      <c r="AY366" s="37"/>
      <c r="AZ366" s="37"/>
      <c r="BA366" s="37"/>
      <c r="BB366" s="37"/>
      <c r="BC366" s="37"/>
      <c r="BD366" s="37"/>
      <c r="BE366" s="37"/>
      <c r="BF366" s="37"/>
      <c r="BG366" s="37"/>
      <c r="BH366" s="37"/>
      <c r="BI366" s="37"/>
      <c r="BJ366" s="37"/>
      <c r="BK366" s="37"/>
      <c r="BL366" s="37"/>
      <c r="BM366" s="37"/>
      <c r="BN366" s="37"/>
      <c r="BO366" s="37"/>
      <c r="BP366" s="37"/>
      <c r="BQ366" s="37"/>
      <c r="BR366" s="37"/>
      <c r="BS366" s="37"/>
      <c r="BT366" s="37"/>
      <c r="BU366" s="37"/>
      <c r="BV366" s="37"/>
      <c r="BW366" s="37"/>
      <c r="BX366" s="37"/>
      <c r="BY366" s="37"/>
      <c r="BZ366" s="37"/>
    </row>
    <row r="367" spans="1:78" x14ac:dyDescent="0.3">
      <c r="A367" s="8"/>
      <c r="B367" s="37"/>
      <c r="C367" s="45"/>
      <c r="D367" s="46"/>
      <c r="E367" s="37"/>
      <c r="F367" s="37"/>
      <c r="G367" s="37"/>
      <c r="H367" s="37"/>
      <c r="I367" s="37"/>
      <c r="J367" s="37"/>
      <c r="K367" s="37"/>
      <c r="L367" s="37"/>
      <c r="M367" s="37"/>
      <c r="N367" s="37"/>
      <c r="O367" s="37"/>
      <c r="P367" s="37"/>
      <c r="Q367" s="37"/>
      <c r="R367" s="47"/>
      <c r="S367" s="48"/>
      <c r="T367" s="37"/>
      <c r="U367" s="48"/>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c r="AU367" s="37"/>
      <c r="AV367" s="37"/>
      <c r="AW367" s="37"/>
      <c r="AX367" s="37"/>
      <c r="AY367" s="37"/>
      <c r="AZ367" s="37"/>
      <c r="BA367" s="37"/>
      <c r="BB367" s="37"/>
      <c r="BC367" s="37"/>
      <c r="BD367" s="37"/>
      <c r="BE367" s="37"/>
      <c r="BF367" s="37"/>
      <c r="BG367" s="37"/>
      <c r="BH367" s="37"/>
      <c r="BI367" s="37"/>
      <c r="BJ367" s="37"/>
      <c r="BK367" s="37"/>
      <c r="BL367" s="37"/>
      <c r="BM367" s="37"/>
      <c r="BN367" s="37"/>
      <c r="BO367" s="37"/>
      <c r="BP367" s="37"/>
      <c r="BQ367" s="37"/>
      <c r="BR367" s="37"/>
      <c r="BS367" s="37"/>
      <c r="BT367" s="37"/>
      <c r="BU367" s="37"/>
      <c r="BV367" s="37"/>
      <c r="BW367" s="37"/>
      <c r="BX367" s="37"/>
      <c r="BY367" s="37"/>
      <c r="BZ367" s="37"/>
    </row>
    <row r="368" spans="1:78" x14ac:dyDescent="0.3">
      <c r="A368" s="8"/>
      <c r="B368" s="37"/>
      <c r="C368" s="45"/>
      <c r="D368" s="46"/>
      <c r="E368" s="37"/>
      <c r="F368" s="37"/>
      <c r="G368" s="37"/>
      <c r="H368" s="37"/>
      <c r="I368" s="37"/>
      <c r="J368" s="37"/>
      <c r="K368" s="37"/>
      <c r="L368" s="37"/>
      <c r="M368" s="37"/>
      <c r="N368" s="37"/>
      <c r="O368" s="37"/>
      <c r="P368" s="37"/>
      <c r="Q368" s="37"/>
      <c r="R368" s="47"/>
      <c r="S368" s="48"/>
      <c r="T368" s="37"/>
      <c r="U368" s="48"/>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c r="AU368" s="37"/>
      <c r="AV368" s="37"/>
      <c r="AW368" s="37"/>
      <c r="AX368" s="37"/>
      <c r="AY368" s="37"/>
      <c r="AZ368" s="37"/>
      <c r="BA368" s="37"/>
      <c r="BB368" s="37"/>
      <c r="BC368" s="37"/>
      <c r="BD368" s="37"/>
      <c r="BE368" s="37"/>
      <c r="BF368" s="37"/>
      <c r="BG368" s="37"/>
      <c r="BH368" s="37"/>
      <c r="BI368" s="37"/>
      <c r="BJ368" s="37"/>
      <c r="BK368" s="37"/>
      <c r="BL368" s="37"/>
      <c r="BM368" s="37"/>
      <c r="BN368" s="37"/>
      <c r="BO368" s="37"/>
      <c r="BP368" s="37"/>
      <c r="BQ368" s="37"/>
      <c r="BR368" s="37"/>
      <c r="BS368" s="37"/>
      <c r="BT368" s="37"/>
      <c r="BU368" s="37"/>
      <c r="BV368" s="37"/>
      <c r="BW368" s="37"/>
      <c r="BX368" s="37"/>
      <c r="BY368" s="37"/>
      <c r="BZ368" s="37"/>
    </row>
    <row r="369" spans="1:78" x14ac:dyDescent="0.3">
      <c r="A369" s="8"/>
      <c r="B369" s="37"/>
      <c r="C369" s="45"/>
      <c r="D369" s="46"/>
      <c r="E369" s="37"/>
      <c r="F369" s="37"/>
      <c r="G369" s="37"/>
      <c r="H369" s="37"/>
      <c r="I369" s="37"/>
      <c r="J369" s="37"/>
      <c r="K369" s="37"/>
      <c r="L369" s="37"/>
      <c r="M369" s="37"/>
      <c r="N369" s="37"/>
      <c r="O369" s="37"/>
      <c r="P369" s="37"/>
      <c r="Q369" s="37"/>
      <c r="R369" s="47"/>
      <c r="S369" s="48"/>
      <c r="T369" s="37"/>
      <c r="U369" s="48"/>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c r="AU369" s="37"/>
      <c r="AV369" s="37"/>
      <c r="AW369" s="37"/>
      <c r="AX369" s="37"/>
      <c r="AY369" s="37"/>
      <c r="AZ369" s="37"/>
      <c r="BA369" s="37"/>
      <c r="BB369" s="37"/>
      <c r="BC369" s="37"/>
      <c r="BD369" s="37"/>
      <c r="BE369" s="37"/>
      <c r="BF369" s="37"/>
      <c r="BG369" s="37"/>
      <c r="BH369" s="37"/>
      <c r="BI369" s="37"/>
      <c r="BJ369" s="37"/>
      <c r="BK369" s="37"/>
      <c r="BL369" s="37"/>
      <c r="BM369" s="37"/>
      <c r="BN369" s="37"/>
      <c r="BO369" s="37"/>
      <c r="BP369" s="37"/>
      <c r="BQ369" s="37"/>
      <c r="BR369" s="37"/>
      <c r="BS369" s="37"/>
      <c r="BT369" s="37"/>
      <c r="BU369" s="37"/>
      <c r="BV369" s="37"/>
      <c r="BW369" s="37"/>
      <c r="BX369" s="37"/>
      <c r="BY369" s="37"/>
      <c r="BZ369" s="37"/>
    </row>
    <row r="370" spans="1:78" x14ac:dyDescent="0.3">
      <c r="A370" s="8"/>
      <c r="B370" s="37"/>
      <c r="C370" s="45"/>
      <c r="D370" s="46"/>
      <c r="E370" s="37"/>
      <c r="F370" s="37"/>
      <c r="G370" s="37"/>
      <c r="H370" s="37"/>
      <c r="I370" s="37"/>
      <c r="J370" s="37"/>
      <c r="K370" s="37"/>
      <c r="L370" s="37"/>
      <c r="M370" s="37"/>
      <c r="N370" s="37"/>
      <c r="O370" s="37"/>
      <c r="P370" s="37"/>
      <c r="Q370" s="37"/>
      <c r="R370" s="47"/>
      <c r="S370" s="48"/>
      <c r="T370" s="37"/>
      <c r="U370" s="48"/>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c r="AU370" s="37"/>
      <c r="AV370" s="37"/>
      <c r="AW370" s="37"/>
      <c r="AX370" s="37"/>
      <c r="AY370" s="37"/>
      <c r="AZ370" s="37"/>
      <c r="BA370" s="37"/>
      <c r="BB370" s="37"/>
      <c r="BC370" s="37"/>
      <c r="BD370" s="37"/>
      <c r="BE370" s="37"/>
      <c r="BF370" s="37"/>
      <c r="BG370" s="37"/>
      <c r="BH370" s="37"/>
      <c r="BI370" s="37"/>
      <c r="BJ370" s="37"/>
      <c r="BK370" s="37"/>
      <c r="BL370" s="37"/>
      <c r="BM370" s="37"/>
      <c r="BN370" s="37"/>
      <c r="BO370" s="37"/>
      <c r="BP370" s="37"/>
      <c r="BQ370" s="37"/>
      <c r="BR370" s="37"/>
      <c r="BS370" s="37"/>
      <c r="BT370" s="37"/>
      <c r="BU370" s="37"/>
      <c r="BV370" s="37"/>
      <c r="BW370" s="37"/>
      <c r="BX370" s="37"/>
      <c r="BY370" s="37"/>
      <c r="BZ370" s="37"/>
    </row>
    <row r="371" spans="1:78" x14ac:dyDescent="0.3">
      <c r="A371" s="8"/>
      <c r="B371" s="37"/>
      <c r="C371" s="45"/>
      <c r="D371" s="46"/>
      <c r="E371" s="37"/>
      <c r="F371" s="37"/>
      <c r="G371" s="37"/>
      <c r="H371" s="37"/>
      <c r="I371" s="37"/>
      <c r="J371" s="37"/>
      <c r="K371" s="37"/>
      <c r="L371" s="37"/>
      <c r="M371" s="37"/>
      <c r="N371" s="37"/>
      <c r="O371" s="37"/>
      <c r="P371" s="37"/>
      <c r="Q371" s="37"/>
      <c r="R371" s="47"/>
      <c r="S371" s="48"/>
      <c r="T371" s="37"/>
      <c r="U371" s="48"/>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c r="AU371" s="37"/>
      <c r="AV371" s="37"/>
      <c r="AW371" s="37"/>
      <c r="AX371" s="37"/>
      <c r="AY371" s="37"/>
      <c r="AZ371" s="37"/>
      <c r="BA371" s="37"/>
      <c r="BB371" s="37"/>
      <c r="BC371" s="37"/>
      <c r="BD371" s="37"/>
      <c r="BE371" s="37"/>
      <c r="BF371" s="37"/>
      <c r="BG371" s="37"/>
      <c r="BH371" s="37"/>
      <c r="BI371" s="37"/>
      <c r="BJ371" s="37"/>
      <c r="BK371" s="37"/>
      <c r="BL371" s="37"/>
      <c r="BM371" s="37"/>
      <c r="BN371" s="37"/>
      <c r="BO371" s="37"/>
      <c r="BP371" s="37"/>
      <c r="BQ371" s="37"/>
      <c r="BR371" s="37"/>
      <c r="BS371" s="37"/>
      <c r="BT371" s="37"/>
      <c r="BU371" s="37"/>
      <c r="BV371" s="37"/>
      <c r="BW371" s="37"/>
      <c r="BX371" s="37"/>
      <c r="BY371" s="37"/>
      <c r="BZ371" s="37"/>
    </row>
    <row r="372" spans="1:78" x14ac:dyDescent="0.3">
      <c r="A372" s="8"/>
      <c r="B372" s="37"/>
      <c r="C372" s="45"/>
      <c r="D372" s="46"/>
      <c r="E372" s="37"/>
      <c r="F372" s="37"/>
      <c r="G372" s="37"/>
      <c r="H372" s="37"/>
      <c r="I372" s="37"/>
      <c r="J372" s="37"/>
      <c r="K372" s="37"/>
      <c r="L372" s="37"/>
      <c r="M372" s="37"/>
      <c r="N372" s="37"/>
      <c r="O372" s="37"/>
      <c r="P372" s="37"/>
      <c r="Q372" s="37"/>
      <c r="R372" s="47"/>
      <c r="S372" s="48"/>
      <c r="T372" s="37"/>
      <c r="U372" s="48"/>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c r="AU372" s="37"/>
      <c r="AV372" s="37"/>
      <c r="AW372" s="37"/>
      <c r="AX372" s="37"/>
      <c r="AY372" s="37"/>
      <c r="AZ372" s="37"/>
      <c r="BA372" s="37"/>
      <c r="BB372" s="37"/>
      <c r="BC372" s="37"/>
      <c r="BD372" s="37"/>
      <c r="BE372" s="37"/>
      <c r="BF372" s="37"/>
      <c r="BG372" s="37"/>
      <c r="BH372" s="37"/>
      <c r="BI372" s="37"/>
      <c r="BJ372" s="37"/>
      <c r="BK372" s="37"/>
      <c r="BL372" s="37"/>
      <c r="BM372" s="37"/>
      <c r="BN372" s="37"/>
      <c r="BO372" s="37"/>
      <c r="BP372" s="37"/>
      <c r="BQ372" s="37"/>
      <c r="BR372" s="37"/>
      <c r="BS372" s="37"/>
      <c r="BT372" s="37"/>
      <c r="BU372" s="37"/>
      <c r="BV372" s="37"/>
      <c r="BW372" s="37"/>
      <c r="BX372" s="37"/>
      <c r="BY372" s="37"/>
      <c r="BZ372" s="37"/>
    </row>
    <row r="373" spans="1:78" x14ac:dyDescent="0.3">
      <c r="A373" s="8"/>
      <c r="B373" s="37"/>
      <c r="C373" s="45"/>
      <c r="D373" s="46"/>
      <c r="E373" s="37"/>
      <c r="F373" s="37"/>
      <c r="G373" s="37"/>
      <c r="H373" s="37"/>
      <c r="I373" s="37"/>
      <c r="J373" s="37"/>
      <c r="K373" s="37"/>
      <c r="L373" s="37"/>
      <c r="M373" s="37"/>
      <c r="N373" s="37"/>
      <c r="O373" s="37"/>
      <c r="P373" s="37"/>
      <c r="Q373" s="37"/>
      <c r="R373" s="47"/>
      <c r="S373" s="48"/>
      <c r="T373" s="37"/>
      <c r="U373" s="48"/>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c r="AU373" s="37"/>
      <c r="AV373" s="37"/>
      <c r="AW373" s="37"/>
      <c r="AX373" s="37"/>
      <c r="AY373" s="37"/>
      <c r="AZ373" s="37"/>
      <c r="BA373" s="37"/>
      <c r="BB373" s="37"/>
      <c r="BC373" s="37"/>
      <c r="BD373" s="37"/>
      <c r="BE373" s="37"/>
      <c r="BF373" s="37"/>
      <c r="BG373" s="37"/>
      <c r="BH373" s="37"/>
      <c r="BI373" s="37"/>
      <c r="BJ373" s="37"/>
      <c r="BK373" s="37"/>
      <c r="BL373" s="37"/>
      <c r="BM373" s="37"/>
      <c r="BN373" s="37"/>
      <c r="BO373" s="37"/>
      <c r="BP373" s="37"/>
      <c r="BQ373" s="37"/>
      <c r="BR373" s="37"/>
      <c r="BS373" s="37"/>
      <c r="BT373" s="37"/>
      <c r="BU373" s="37"/>
      <c r="BV373" s="37"/>
      <c r="BW373" s="37"/>
      <c r="BX373" s="37"/>
      <c r="BY373" s="37"/>
      <c r="BZ373" s="37"/>
    </row>
    <row r="374" spans="1:78" x14ac:dyDescent="0.3">
      <c r="A374" s="8"/>
      <c r="B374" s="37"/>
      <c r="C374" s="45"/>
      <c r="D374" s="46"/>
      <c r="E374" s="37"/>
      <c r="F374" s="37"/>
      <c r="G374" s="37"/>
      <c r="H374" s="37"/>
      <c r="I374" s="37"/>
      <c r="J374" s="37"/>
      <c r="K374" s="37"/>
      <c r="L374" s="37"/>
      <c r="M374" s="37"/>
      <c r="N374" s="37"/>
      <c r="O374" s="37"/>
      <c r="P374" s="37"/>
      <c r="Q374" s="37"/>
      <c r="R374" s="47"/>
      <c r="S374" s="48"/>
      <c r="T374" s="37"/>
      <c r="U374" s="48"/>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c r="AU374" s="37"/>
      <c r="AV374" s="37"/>
      <c r="AW374" s="37"/>
      <c r="AX374" s="37"/>
      <c r="AY374" s="37"/>
      <c r="AZ374" s="37"/>
      <c r="BA374" s="37"/>
      <c r="BB374" s="37"/>
      <c r="BC374" s="37"/>
      <c r="BD374" s="37"/>
      <c r="BE374" s="37"/>
      <c r="BF374" s="37"/>
      <c r="BG374" s="37"/>
      <c r="BH374" s="37"/>
      <c r="BI374" s="37"/>
      <c r="BJ374" s="37"/>
      <c r="BK374" s="37"/>
      <c r="BL374" s="37"/>
      <c r="BM374" s="37"/>
      <c r="BN374" s="37"/>
      <c r="BO374" s="37"/>
      <c r="BP374" s="37"/>
      <c r="BQ374" s="37"/>
      <c r="BR374" s="37"/>
      <c r="BS374" s="37"/>
      <c r="BT374" s="37"/>
      <c r="BU374" s="37"/>
      <c r="BV374" s="37"/>
      <c r="BW374" s="37"/>
      <c r="BX374" s="37"/>
      <c r="BY374" s="37"/>
      <c r="BZ374" s="37"/>
    </row>
    <row r="375" spans="1:78" x14ac:dyDescent="0.3">
      <c r="A375" s="8"/>
      <c r="B375" s="37"/>
      <c r="C375" s="45"/>
      <c r="D375" s="46"/>
      <c r="E375" s="37"/>
      <c r="F375" s="37"/>
      <c r="G375" s="37"/>
      <c r="H375" s="37"/>
      <c r="I375" s="37"/>
      <c r="J375" s="37"/>
      <c r="K375" s="37"/>
      <c r="L375" s="37"/>
      <c r="M375" s="37"/>
      <c r="N375" s="37"/>
      <c r="O375" s="37"/>
      <c r="P375" s="37"/>
      <c r="Q375" s="37"/>
      <c r="R375" s="47"/>
      <c r="S375" s="48"/>
      <c r="T375" s="37"/>
      <c r="U375" s="48"/>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c r="AU375" s="37"/>
      <c r="AV375" s="37"/>
      <c r="AW375" s="37"/>
      <c r="AX375" s="37"/>
      <c r="AY375" s="37"/>
      <c r="AZ375" s="37"/>
      <c r="BA375" s="37"/>
      <c r="BB375" s="37"/>
      <c r="BC375" s="37"/>
      <c r="BD375" s="37"/>
      <c r="BE375" s="37"/>
      <c r="BF375" s="37"/>
      <c r="BG375" s="37"/>
      <c r="BH375" s="37"/>
      <c r="BI375" s="37"/>
      <c r="BJ375" s="37"/>
      <c r="BK375" s="37"/>
      <c r="BL375" s="37"/>
      <c r="BM375" s="37"/>
      <c r="BN375" s="37"/>
      <c r="BO375" s="37"/>
      <c r="BP375" s="37"/>
      <c r="BQ375" s="37"/>
      <c r="BR375" s="37"/>
      <c r="BS375" s="37"/>
      <c r="BT375" s="37"/>
      <c r="BU375" s="37"/>
      <c r="BV375" s="37"/>
      <c r="BW375" s="37"/>
      <c r="BX375" s="37"/>
      <c r="BY375" s="37"/>
      <c r="BZ375" s="37"/>
    </row>
    <row r="376" spans="1:78" x14ac:dyDescent="0.3">
      <c r="A376" s="8"/>
      <c r="B376" s="37"/>
      <c r="C376" s="45"/>
      <c r="D376" s="46"/>
      <c r="E376" s="37"/>
      <c r="F376" s="37"/>
      <c r="G376" s="37"/>
      <c r="H376" s="37"/>
      <c r="I376" s="37"/>
      <c r="J376" s="37"/>
      <c r="K376" s="37"/>
      <c r="L376" s="37"/>
      <c r="M376" s="37"/>
      <c r="N376" s="37"/>
      <c r="O376" s="37"/>
      <c r="P376" s="37"/>
      <c r="Q376" s="37"/>
      <c r="R376" s="47"/>
      <c r="S376" s="48"/>
      <c r="T376" s="37"/>
      <c r="U376" s="48"/>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c r="AU376" s="37"/>
      <c r="AV376" s="37"/>
      <c r="AW376" s="37"/>
      <c r="AX376" s="37"/>
      <c r="AY376" s="37"/>
      <c r="AZ376" s="37"/>
      <c r="BA376" s="37"/>
      <c r="BB376" s="37"/>
      <c r="BC376" s="37"/>
      <c r="BD376" s="37"/>
      <c r="BE376" s="37"/>
      <c r="BF376" s="37"/>
      <c r="BG376" s="37"/>
      <c r="BH376" s="37"/>
      <c r="BI376" s="37"/>
      <c r="BJ376" s="37"/>
      <c r="BK376" s="37"/>
      <c r="BL376" s="37"/>
      <c r="BM376" s="37"/>
      <c r="BN376" s="37"/>
      <c r="BO376" s="37"/>
      <c r="BP376" s="37"/>
      <c r="BQ376" s="37"/>
      <c r="BR376" s="37"/>
      <c r="BS376" s="37"/>
      <c r="BT376" s="37"/>
      <c r="BU376" s="37"/>
      <c r="BV376" s="37"/>
      <c r="BW376" s="37"/>
      <c r="BX376" s="37"/>
      <c r="BY376" s="37"/>
      <c r="BZ376" s="37"/>
    </row>
    <row r="377" spans="1:78" x14ac:dyDescent="0.3">
      <c r="A377" s="8"/>
      <c r="B377" s="37"/>
      <c r="C377" s="45"/>
      <c r="D377" s="46"/>
      <c r="E377" s="37"/>
      <c r="F377" s="37"/>
      <c r="G377" s="37"/>
      <c r="H377" s="37"/>
      <c r="I377" s="37"/>
      <c r="J377" s="37"/>
      <c r="K377" s="37"/>
      <c r="L377" s="37"/>
      <c r="M377" s="37"/>
      <c r="N377" s="37"/>
      <c r="O377" s="37"/>
      <c r="P377" s="37"/>
      <c r="Q377" s="37"/>
      <c r="R377" s="47"/>
      <c r="S377" s="48"/>
      <c r="T377" s="37"/>
      <c r="U377" s="48"/>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c r="AU377" s="37"/>
      <c r="AV377" s="37"/>
      <c r="AW377" s="37"/>
      <c r="AX377" s="37"/>
      <c r="AY377" s="37"/>
      <c r="AZ377" s="37"/>
      <c r="BA377" s="37"/>
      <c r="BB377" s="37"/>
      <c r="BC377" s="37"/>
      <c r="BD377" s="37"/>
      <c r="BE377" s="37"/>
      <c r="BF377" s="37"/>
      <c r="BG377" s="37"/>
      <c r="BH377" s="37"/>
      <c r="BI377" s="37"/>
      <c r="BJ377" s="37"/>
      <c r="BK377" s="37"/>
      <c r="BL377" s="37"/>
      <c r="BM377" s="37"/>
      <c r="BN377" s="37"/>
      <c r="BO377" s="37"/>
      <c r="BP377" s="37"/>
      <c r="BQ377" s="37"/>
      <c r="BR377" s="37"/>
      <c r="BS377" s="37"/>
      <c r="BT377" s="37"/>
      <c r="BU377" s="37"/>
      <c r="BV377" s="37"/>
      <c r="BW377" s="37"/>
      <c r="BX377" s="37"/>
      <c r="BY377" s="37"/>
      <c r="BZ377" s="37"/>
    </row>
    <row r="378" spans="1:78" x14ac:dyDescent="0.3">
      <c r="A378" s="8"/>
      <c r="B378" s="37"/>
      <c r="C378" s="45"/>
      <c r="D378" s="46"/>
      <c r="E378" s="37"/>
      <c r="F378" s="37"/>
      <c r="G378" s="37"/>
      <c r="H378" s="37"/>
      <c r="I378" s="37"/>
      <c r="J378" s="37"/>
      <c r="K378" s="37"/>
      <c r="L378" s="37"/>
      <c r="M378" s="37"/>
      <c r="N378" s="37"/>
      <c r="O378" s="37"/>
      <c r="P378" s="37"/>
      <c r="Q378" s="37"/>
      <c r="R378" s="47"/>
      <c r="S378" s="48"/>
      <c r="T378" s="37"/>
      <c r="U378" s="48"/>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c r="AU378" s="37"/>
      <c r="AV378" s="37"/>
      <c r="AW378" s="37"/>
      <c r="AX378" s="37"/>
      <c r="AY378" s="37"/>
      <c r="AZ378" s="37"/>
      <c r="BA378" s="37"/>
      <c r="BB378" s="37"/>
      <c r="BC378" s="37"/>
      <c r="BD378" s="37"/>
      <c r="BE378" s="37"/>
      <c r="BF378" s="37"/>
      <c r="BG378" s="37"/>
      <c r="BH378" s="37"/>
      <c r="BI378" s="37"/>
      <c r="BJ378" s="37"/>
      <c r="BK378" s="37"/>
      <c r="BL378" s="37"/>
      <c r="BM378" s="37"/>
      <c r="BN378" s="37"/>
      <c r="BO378" s="37"/>
      <c r="BP378" s="37"/>
      <c r="BQ378" s="37"/>
      <c r="BR378" s="37"/>
      <c r="BS378" s="37"/>
      <c r="BT378" s="37"/>
      <c r="BU378" s="37"/>
      <c r="BV378" s="37"/>
      <c r="BW378" s="37"/>
      <c r="BX378" s="37"/>
      <c r="BY378" s="37"/>
      <c r="BZ378" s="37"/>
    </row>
    <row r="379" spans="1:78" x14ac:dyDescent="0.3">
      <c r="A379" s="8"/>
      <c r="B379" s="37"/>
      <c r="C379" s="45"/>
      <c r="D379" s="46"/>
      <c r="E379" s="37"/>
      <c r="F379" s="37"/>
      <c r="G379" s="37"/>
      <c r="H379" s="37"/>
      <c r="I379" s="37"/>
      <c r="J379" s="37"/>
      <c r="K379" s="37"/>
      <c r="L379" s="37"/>
      <c r="M379" s="37"/>
      <c r="N379" s="37"/>
      <c r="O379" s="37"/>
      <c r="P379" s="37"/>
      <c r="Q379" s="37"/>
      <c r="R379" s="47"/>
      <c r="S379" s="48"/>
      <c r="T379" s="37"/>
      <c r="U379" s="48"/>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c r="AU379" s="37"/>
      <c r="AV379" s="37"/>
      <c r="AW379" s="37"/>
      <c r="AX379" s="37"/>
      <c r="AY379" s="37"/>
      <c r="AZ379" s="37"/>
      <c r="BA379" s="37"/>
      <c r="BB379" s="37"/>
      <c r="BC379" s="37"/>
      <c r="BD379" s="37"/>
      <c r="BE379" s="37"/>
      <c r="BF379" s="37"/>
      <c r="BG379" s="37"/>
      <c r="BH379" s="37"/>
      <c r="BI379" s="37"/>
      <c r="BJ379" s="37"/>
      <c r="BK379" s="37"/>
      <c r="BL379" s="37"/>
      <c r="BM379" s="37"/>
      <c r="BN379" s="37"/>
      <c r="BO379" s="37"/>
      <c r="BP379" s="37"/>
      <c r="BQ379" s="37"/>
      <c r="BR379" s="37"/>
      <c r="BS379" s="37"/>
      <c r="BT379" s="37"/>
      <c r="BU379" s="37"/>
      <c r="BV379" s="37"/>
      <c r="BW379" s="37"/>
      <c r="BX379" s="37"/>
      <c r="BY379" s="37"/>
      <c r="BZ379" s="37"/>
    </row>
    <row r="380" spans="1:78" x14ac:dyDescent="0.3">
      <c r="A380" s="8"/>
      <c r="B380" s="37"/>
      <c r="C380" s="45"/>
      <c r="D380" s="46"/>
      <c r="E380" s="37"/>
      <c r="F380" s="37"/>
      <c r="G380" s="37"/>
      <c r="H380" s="37"/>
      <c r="I380" s="37"/>
      <c r="J380" s="37"/>
      <c r="K380" s="37"/>
      <c r="L380" s="37"/>
      <c r="M380" s="37"/>
      <c r="N380" s="37"/>
      <c r="O380" s="37"/>
      <c r="P380" s="37"/>
      <c r="Q380" s="37"/>
      <c r="R380" s="47"/>
      <c r="S380" s="48"/>
      <c r="T380" s="37"/>
      <c r="U380" s="48"/>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c r="AU380" s="37"/>
      <c r="AV380" s="37"/>
      <c r="AW380" s="37"/>
      <c r="AX380" s="37"/>
      <c r="AY380" s="37"/>
      <c r="AZ380" s="37"/>
      <c r="BA380" s="37"/>
      <c r="BB380" s="37"/>
      <c r="BC380" s="37"/>
      <c r="BD380" s="37"/>
      <c r="BE380" s="37"/>
      <c r="BF380" s="37"/>
      <c r="BG380" s="37"/>
      <c r="BH380" s="37"/>
      <c r="BI380" s="37"/>
      <c r="BJ380" s="37"/>
      <c r="BK380" s="37"/>
      <c r="BL380" s="37"/>
      <c r="BM380" s="37"/>
      <c r="BN380" s="37"/>
      <c r="BO380" s="37"/>
      <c r="BP380" s="37"/>
      <c r="BQ380" s="37"/>
      <c r="BR380" s="37"/>
      <c r="BS380" s="37"/>
      <c r="BT380" s="37"/>
      <c r="BU380" s="37"/>
      <c r="BV380" s="37"/>
      <c r="BW380" s="37"/>
      <c r="BX380" s="37"/>
      <c r="BY380" s="37"/>
      <c r="BZ380" s="37"/>
    </row>
    <row r="381" spans="1:78" x14ac:dyDescent="0.3">
      <c r="A381" s="8"/>
      <c r="B381" s="37"/>
      <c r="C381" s="45"/>
      <c r="D381" s="46"/>
      <c r="E381" s="37"/>
      <c r="F381" s="37"/>
      <c r="G381" s="37"/>
      <c r="H381" s="37"/>
      <c r="I381" s="37"/>
      <c r="J381" s="37"/>
      <c r="K381" s="37"/>
      <c r="L381" s="37"/>
      <c r="M381" s="37"/>
      <c r="N381" s="37"/>
      <c r="O381" s="37"/>
      <c r="P381" s="37"/>
      <c r="Q381" s="37"/>
      <c r="R381" s="47"/>
      <c r="S381" s="48"/>
      <c r="T381" s="37"/>
      <c r="U381" s="48"/>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c r="AU381" s="37"/>
      <c r="AV381" s="37"/>
      <c r="AW381" s="37"/>
      <c r="AX381" s="37"/>
      <c r="AY381" s="37"/>
      <c r="AZ381" s="37"/>
      <c r="BA381" s="37"/>
      <c r="BB381" s="37"/>
      <c r="BC381" s="37"/>
      <c r="BD381" s="37"/>
      <c r="BE381" s="37"/>
      <c r="BF381" s="37"/>
      <c r="BG381" s="37"/>
      <c r="BH381" s="37"/>
      <c r="BI381" s="37"/>
      <c r="BJ381" s="37"/>
      <c r="BK381" s="37"/>
      <c r="BL381" s="37"/>
      <c r="BM381" s="37"/>
      <c r="BN381" s="37"/>
      <c r="BO381" s="37"/>
      <c r="BP381" s="37"/>
      <c r="BQ381" s="37"/>
      <c r="BR381" s="37"/>
      <c r="BS381" s="37"/>
      <c r="BT381" s="37"/>
      <c r="BU381" s="37"/>
      <c r="BV381" s="37"/>
      <c r="BW381" s="37"/>
      <c r="BX381" s="37"/>
      <c r="BY381" s="37"/>
      <c r="BZ381" s="37"/>
    </row>
    <row r="382" spans="1:78" x14ac:dyDescent="0.3">
      <c r="A382" s="8"/>
      <c r="B382" s="37"/>
      <c r="C382" s="45"/>
      <c r="D382" s="46"/>
      <c r="E382" s="37"/>
      <c r="F382" s="37"/>
      <c r="G382" s="37"/>
      <c r="H382" s="37"/>
      <c r="I382" s="37"/>
      <c r="J382" s="37"/>
      <c r="K382" s="37"/>
      <c r="L382" s="37"/>
      <c r="M382" s="37"/>
      <c r="N382" s="37"/>
      <c r="O382" s="37"/>
      <c r="P382" s="37"/>
      <c r="Q382" s="37"/>
      <c r="R382" s="47"/>
      <c r="S382" s="48"/>
      <c r="T382" s="37"/>
      <c r="U382" s="48"/>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c r="AU382" s="37"/>
      <c r="AV382" s="37"/>
      <c r="AW382" s="37"/>
      <c r="AX382" s="37"/>
      <c r="AY382" s="37"/>
      <c r="AZ382" s="37"/>
      <c r="BA382" s="37"/>
      <c r="BB382" s="37"/>
      <c r="BC382" s="37"/>
      <c r="BD382" s="37"/>
      <c r="BE382" s="37"/>
      <c r="BF382" s="37"/>
      <c r="BG382" s="37"/>
      <c r="BH382" s="37"/>
      <c r="BI382" s="37"/>
      <c r="BJ382" s="37"/>
      <c r="BK382" s="37"/>
      <c r="BL382" s="37"/>
      <c r="BM382" s="37"/>
      <c r="BN382" s="37"/>
      <c r="BO382" s="37"/>
      <c r="BP382" s="37"/>
      <c r="BQ382" s="37"/>
      <c r="BR382" s="37"/>
      <c r="BS382" s="37"/>
      <c r="BT382" s="37"/>
      <c r="BU382" s="37"/>
      <c r="BV382" s="37"/>
      <c r="BW382" s="37"/>
      <c r="BX382" s="37"/>
      <c r="BY382" s="37"/>
      <c r="BZ382" s="37"/>
    </row>
    <row r="383" spans="1:78" x14ac:dyDescent="0.3">
      <c r="A383" s="8"/>
      <c r="B383" s="37"/>
      <c r="C383" s="45"/>
      <c r="D383" s="46"/>
      <c r="E383" s="37"/>
      <c r="F383" s="37"/>
      <c r="G383" s="37"/>
      <c r="H383" s="37"/>
      <c r="I383" s="37"/>
      <c r="J383" s="37"/>
      <c r="K383" s="37"/>
      <c r="L383" s="37"/>
      <c r="M383" s="37"/>
      <c r="N383" s="37"/>
      <c r="O383" s="37"/>
      <c r="P383" s="37"/>
      <c r="Q383" s="37"/>
      <c r="R383" s="47"/>
      <c r="S383" s="48"/>
      <c r="T383" s="37"/>
      <c r="U383" s="48"/>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c r="AU383" s="37"/>
      <c r="AV383" s="37"/>
      <c r="AW383" s="37"/>
      <c r="AX383" s="37"/>
      <c r="AY383" s="37"/>
      <c r="AZ383" s="37"/>
      <c r="BA383" s="37"/>
      <c r="BB383" s="37"/>
      <c r="BC383" s="37"/>
      <c r="BD383" s="37"/>
      <c r="BE383" s="37"/>
      <c r="BF383" s="37"/>
      <c r="BG383" s="37"/>
      <c r="BH383" s="37"/>
      <c r="BI383" s="37"/>
      <c r="BJ383" s="37"/>
      <c r="BK383" s="37"/>
      <c r="BL383" s="37"/>
      <c r="BM383" s="37"/>
      <c r="BN383" s="37"/>
      <c r="BO383" s="37"/>
      <c r="BP383" s="37"/>
      <c r="BQ383" s="37"/>
      <c r="BR383" s="37"/>
      <c r="BS383" s="37"/>
      <c r="BT383" s="37"/>
      <c r="BU383" s="37"/>
      <c r="BV383" s="37"/>
      <c r="BW383" s="37"/>
      <c r="BX383" s="37"/>
      <c r="BY383" s="37"/>
      <c r="BZ383" s="37"/>
    </row>
    <row r="384" spans="1:78" x14ac:dyDescent="0.3">
      <c r="A384" s="8"/>
      <c r="B384" s="37"/>
      <c r="C384" s="45"/>
      <c r="D384" s="46"/>
      <c r="E384" s="37"/>
      <c r="F384" s="37"/>
      <c r="G384" s="37"/>
      <c r="H384" s="37"/>
      <c r="I384" s="37"/>
      <c r="J384" s="37"/>
      <c r="K384" s="37"/>
      <c r="L384" s="37"/>
      <c r="M384" s="37"/>
      <c r="N384" s="37"/>
      <c r="O384" s="37"/>
      <c r="P384" s="37"/>
      <c r="Q384" s="37"/>
      <c r="R384" s="47"/>
      <c r="S384" s="48"/>
      <c r="T384" s="37"/>
      <c r="U384" s="48"/>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c r="AV384" s="37"/>
      <c r="AW384" s="37"/>
      <c r="AX384" s="37"/>
      <c r="AY384" s="37"/>
      <c r="AZ384" s="37"/>
      <c r="BA384" s="37"/>
      <c r="BB384" s="37"/>
      <c r="BC384" s="37"/>
      <c r="BD384" s="37"/>
      <c r="BE384" s="37"/>
      <c r="BF384" s="37"/>
      <c r="BG384" s="37"/>
      <c r="BH384" s="37"/>
      <c r="BI384" s="37"/>
      <c r="BJ384" s="37"/>
      <c r="BK384" s="37"/>
      <c r="BL384" s="37"/>
      <c r="BM384" s="37"/>
      <c r="BN384" s="37"/>
      <c r="BO384" s="37"/>
      <c r="BP384" s="37"/>
      <c r="BQ384" s="37"/>
      <c r="BR384" s="37"/>
      <c r="BS384" s="37"/>
      <c r="BT384" s="37"/>
      <c r="BU384" s="37"/>
      <c r="BV384" s="37"/>
      <c r="BW384" s="37"/>
      <c r="BX384" s="37"/>
      <c r="BY384" s="37"/>
      <c r="BZ384" s="37"/>
    </row>
    <row r="385" spans="1:78" x14ac:dyDescent="0.3">
      <c r="A385" s="8"/>
      <c r="B385" s="37"/>
      <c r="C385" s="45"/>
      <c r="D385" s="46"/>
      <c r="E385" s="37"/>
      <c r="F385" s="37"/>
      <c r="G385" s="37"/>
      <c r="H385" s="37"/>
      <c r="I385" s="37"/>
      <c r="J385" s="37"/>
      <c r="K385" s="37"/>
      <c r="L385" s="37"/>
      <c r="M385" s="37"/>
      <c r="N385" s="37"/>
      <c r="O385" s="37"/>
      <c r="P385" s="37"/>
      <c r="Q385" s="37"/>
      <c r="R385" s="47"/>
      <c r="S385" s="48"/>
      <c r="T385" s="37"/>
      <c r="U385" s="48"/>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c r="AV385" s="37"/>
      <c r="AW385" s="37"/>
      <c r="AX385" s="37"/>
      <c r="AY385" s="37"/>
      <c r="AZ385" s="37"/>
      <c r="BA385" s="37"/>
      <c r="BB385" s="37"/>
      <c r="BC385" s="37"/>
      <c r="BD385" s="37"/>
      <c r="BE385" s="37"/>
      <c r="BF385" s="37"/>
      <c r="BG385" s="37"/>
      <c r="BH385" s="37"/>
      <c r="BI385" s="37"/>
      <c r="BJ385" s="37"/>
      <c r="BK385" s="37"/>
      <c r="BL385" s="37"/>
      <c r="BM385" s="37"/>
      <c r="BN385" s="37"/>
      <c r="BO385" s="37"/>
      <c r="BP385" s="37"/>
      <c r="BQ385" s="37"/>
      <c r="BR385" s="37"/>
      <c r="BS385" s="37"/>
      <c r="BT385" s="37"/>
      <c r="BU385" s="37"/>
      <c r="BV385" s="37"/>
      <c r="BW385" s="37"/>
      <c r="BX385" s="37"/>
      <c r="BY385" s="37"/>
      <c r="BZ385" s="37"/>
    </row>
    <row r="386" spans="1:78" x14ac:dyDescent="0.3">
      <c r="A386" s="8"/>
      <c r="B386" s="37"/>
      <c r="C386" s="45"/>
      <c r="D386" s="46"/>
      <c r="E386" s="37"/>
      <c r="F386" s="37"/>
      <c r="G386" s="37"/>
      <c r="H386" s="37"/>
      <c r="I386" s="37"/>
      <c r="J386" s="37"/>
      <c r="K386" s="37"/>
      <c r="L386" s="37"/>
      <c r="M386" s="37"/>
      <c r="N386" s="37"/>
      <c r="O386" s="37"/>
      <c r="P386" s="37"/>
      <c r="Q386" s="37"/>
      <c r="R386" s="47"/>
      <c r="S386" s="48"/>
      <c r="T386" s="37"/>
      <c r="U386" s="48"/>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c r="AU386" s="37"/>
      <c r="AV386" s="37"/>
      <c r="AW386" s="37"/>
      <c r="AX386" s="37"/>
      <c r="AY386" s="37"/>
      <c r="AZ386" s="37"/>
      <c r="BA386" s="37"/>
      <c r="BB386" s="37"/>
      <c r="BC386" s="37"/>
      <c r="BD386" s="37"/>
      <c r="BE386" s="37"/>
      <c r="BF386" s="37"/>
      <c r="BG386" s="37"/>
      <c r="BH386" s="37"/>
      <c r="BI386" s="37"/>
      <c r="BJ386" s="37"/>
      <c r="BK386" s="37"/>
      <c r="BL386" s="37"/>
      <c r="BM386" s="37"/>
      <c r="BN386" s="37"/>
      <c r="BO386" s="37"/>
      <c r="BP386" s="37"/>
      <c r="BQ386" s="37"/>
      <c r="BR386" s="37"/>
      <c r="BS386" s="37"/>
      <c r="BT386" s="37"/>
      <c r="BU386" s="37"/>
      <c r="BV386" s="37"/>
      <c r="BW386" s="37"/>
      <c r="BX386" s="37"/>
      <c r="BY386" s="37"/>
      <c r="BZ386" s="37"/>
    </row>
    <row r="387" spans="1:78" x14ac:dyDescent="0.3">
      <c r="A387" s="8"/>
      <c r="B387" s="37"/>
      <c r="C387" s="45"/>
      <c r="D387" s="46"/>
      <c r="E387" s="37"/>
      <c r="F387" s="37"/>
      <c r="G387" s="37"/>
      <c r="H387" s="37"/>
      <c r="I387" s="37"/>
      <c r="J387" s="37"/>
      <c r="K387" s="37"/>
      <c r="L387" s="37"/>
      <c r="M387" s="37"/>
      <c r="N387" s="37"/>
      <c r="O387" s="37"/>
      <c r="P387" s="37"/>
      <c r="Q387" s="37"/>
      <c r="R387" s="47"/>
      <c r="S387" s="48"/>
      <c r="T387" s="37"/>
      <c r="U387" s="48"/>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c r="AU387" s="37"/>
      <c r="AV387" s="37"/>
      <c r="AW387" s="37"/>
      <c r="AX387" s="37"/>
      <c r="AY387" s="37"/>
      <c r="AZ387" s="37"/>
      <c r="BA387" s="37"/>
      <c r="BB387" s="37"/>
      <c r="BC387" s="37"/>
      <c r="BD387" s="37"/>
      <c r="BE387" s="37"/>
      <c r="BF387" s="37"/>
      <c r="BG387" s="37"/>
      <c r="BH387" s="37"/>
      <c r="BI387" s="37"/>
      <c r="BJ387" s="37"/>
      <c r="BK387" s="37"/>
      <c r="BL387" s="37"/>
      <c r="BM387" s="37"/>
      <c r="BN387" s="37"/>
      <c r="BO387" s="37"/>
      <c r="BP387" s="37"/>
      <c r="BQ387" s="37"/>
      <c r="BR387" s="37"/>
      <c r="BS387" s="37"/>
      <c r="BT387" s="37"/>
      <c r="BU387" s="37"/>
      <c r="BV387" s="37"/>
      <c r="BW387" s="37"/>
      <c r="BX387" s="37"/>
      <c r="BY387" s="37"/>
      <c r="BZ387" s="37"/>
    </row>
    <row r="388" spans="1:78" x14ac:dyDescent="0.3">
      <c r="A388" s="8"/>
      <c r="B388" s="37"/>
      <c r="C388" s="45"/>
      <c r="D388" s="46"/>
      <c r="E388" s="37"/>
      <c r="F388" s="37"/>
      <c r="G388" s="37"/>
      <c r="H388" s="37"/>
      <c r="I388" s="37"/>
      <c r="J388" s="37"/>
      <c r="K388" s="37"/>
      <c r="L388" s="37"/>
      <c r="M388" s="37"/>
      <c r="N388" s="37"/>
      <c r="O388" s="37"/>
      <c r="P388" s="37"/>
      <c r="Q388" s="37"/>
      <c r="R388" s="47"/>
      <c r="S388" s="48"/>
      <c r="T388" s="37"/>
      <c r="U388" s="48"/>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c r="AU388" s="37"/>
      <c r="AV388" s="37"/>
      <c r="AW388" s="37"/>
      <c r="AX388" s="37"/>
      <c r="AY388" s="37"/>
      <c r="AZ388" s="37"/>
      <c r="BA388" s="37"/>
      <c r="BB388" s="37"/>
      <c r="BC388" s="37"/>
      <c r="BD388" s="37"/>
      <c r="BE388" s="37"/>
      <c r="BF388" s="37"/>
      <c r="BG388" s="37"/>
      <c r="BH388" s="37"/>
      <c r="BI388" s="37"/>
      <c r="BJ388" s="37"/>
      <c r="BK388" s="37"/>
      <c r="BL388" s="37"/>
      <c r="BM388" s="37"/>
      <c r="BN388" s="37"/>
      <c r="BO388" s="37"/>
      <c r="BP388" s="37"/>
      <c r="BQ388" s="37"/>
      <c r="BR388" s="37"/>
      <c r="BS388" s="37"/>
      <c r="BT388" s="37"/>
      <c r="BU388" s="37"/>
      <c r="BV388" s="37"/>
      <c r="BW388" s="37"/>
      <c r="BX388" s="37"/>
      <c r="BY388" s="37"/>
      <c r="BZ388" s="37"/>
    </row>
    <row r="389" spans="1:78" x14ac:dyDescent="0.3">
      <c r="A389" s="8"/>
      <c r="B389" s="37"/>
      <c r="C389" s="45"/>
      <c r="D389" s="46"/>
      <c r="E389" s="37"/>
      <c r="F389" s="37"/>
      <c r="G389" s="37"/>
      <c r="H389" s="37"/>
      <c r="I389" s="37"/>
      <c r="J389" s="37"/>
      <c r="K389" s="37"/>
      <c r="L389" s="37"/>
      <c r="M389" s="37"/>
      <c r="N389" s="37"/>
      <c r="O389" s="37"/>
      <c r="P389" s="37"/>
      <c r="Q389" s="37"/>
      <c r="R389" s="47"/>
      <c r="S389" s="48"/>
      <c r="T389" s="37"/>
      <c r="U389" s="48"/>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c r="AV389" s="37"/>
      <c r="AW389" s="37"/>
      <c r="AX389" s="37"/>
      <c r="AY389" s="37"/>
      <c r="AZ389" s="37"/>
      <c r="BA389" s="37"/>
      <c r="BB389" s="37"/>
      <c r="BC389" s="37"/>
      <c r="BD389" s="37"/>
      <c r="BE389" s="37"/>
      <c r="BF389" s="37"/>
      <c r="BG389" s="37"/>
      <c r="BH389" s="37"/>
      <c r="BI389" s="37"/>
      <c r="BJ389" s="37"/>
      <c r="BK389" s="37"/>
      <c r="BL389" s="37"/>
      <c r="BM389" s="37"/>
      <c r="BN389" s="37"/>
      <c r="BO389" s="37"/>
      <c r="BP389" s="37"/>
      <c r="BQ389" s="37"/>
      <c r="BR389" s="37"/>
      <c r="BS389" s="37"/>
      <c r="BT389" s="37"/>
      <c r="BU389" s="37"/>
      <c r="BV389" s="37"/>
      <c r="BW389" s="37"/>
      <c r="BX389" s="37"/>
      <c r="BY389" s="37"/>
      <c r="BZ389" s="37"/>
    </row>
    <row r="390" spans="1:78" x14ac:dyDescent="0.3">
      <c r="A390" s="8"/>
      <c r="B390" s="37"/>
      <c r="C390" s="45"/>
      <c r="D390" s="46"/>
      <c r="E390" s="37"/>
      <c r="F390" s="37"/>
      <c r="G390" s="37"/>
      <c r="H390" s="37"/>
      <c r="I390" s="37"/>
      <c r="J390" s="37"/>
      <c r="K390" s="37"/>
      <c r="L390" s="37"/>
      <c r="M390" s="37"/>
      <c r="N390" s="37"/>
      <c r="O390" s="37"/>
      <c r="P390" s="37"/>
      <c r="Q390" s="37"/>
      <c r="R390" s="47"/>
      <c r="S390" s="48"/>
      <c r="T390" s="37"/>
      <c r="U390" s="48"/>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c r="AV390" s="37"/>
      <c r="AW390" s="37"/>
      <c r="AX390" s="37"/>
      <c r="AY390" s="37"/>
      <c r="AZ390" s="37"/>
      <c r="BA390" s="37"/>
      <c r="BB390" s="37"/>
      <c r="BC390" s="37"/>
      <c r="BD390" s="37"/>
      <c r="BE390" s="37"/>
      <c r="BF390" s="37"/>
      <c r="BG390" s="37"/>
      <c r="BH390" s="37"/>
      <c r="BI390" s="37"/>
      <c r="BJ390" s="37"/>
      <c r="BK390" s="37"/>
      <c r="BL390" s="37"/>
      <c r="BM390" s="37"/>
      <c r="BN390" s="37"/>
      <c r="BO390" s="37"/>
      <c r="BP390" s="37"/>
      <c r="BQ390" s="37"/>
      <c r="BR390" s="37"/>
      <c r="BS390" s="37"/>
      <c r="BT390" s="37"/>
      <c r="BU390" s="37"/>
      <c r="BV390" s="37"/>
      <c r="BW390" s="37"/>
      <c r="BX390" s="37"/>
      <c r="BY390" s="37"/>
      <c r="BZ390" s="37"/>
    </row>
    <row r="391" spans="1:78" x14ac:dyDescent="0.3">
      <c r="A391" s="8"/>
      <c r="B391" s="37"/>
      <c r="C391" s="45"/>
      <c r="D391" s="46"/>
      <c r="E391" s="37"/>
      <c r="F391" s="37"/>
      <c r="G391" s="37"/>
      <c r="H391" s="37"/>
      <c r="I391" s="37"/>
      <c r="J391" s="37"/>
      <c r="K391" s="37"/>
      <c r="L391" s="37"/>
      <c r="M391" s="37"/>
      <c r="N391" s="37"/>
      <c r="O391" s="37"/>
      <c r="P391" s="37"/>
      <c r="Q391" s="37"/>
      <c r="R391" s="47"/>
      <c r="S391" s="48"/>
      <c r="T391" s="37"/>
      <c r="U391" s="48"/>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c r="AV391" s="37"/>
      <c r="AW391" s="37"/>
      <c r="AX391" s="37"/>
      <c r="AY391" s="37"/>
      <c r="AZ391" s="37"/>
      <c r="BA391" s="37"/>
      <c r="BB391" s="37"/>
      <c r="BC391" s="37"/>
      <c r="BD391" s="37"/>
      <c r="BE391" s="37"/>
      <c r="BF391" s="37"/>
      <c r="BG391" s="37"/>
      <c r="BH391" s="37"/>
      <c r="BI391" s="37"/>
      <c r="BJ391" s="37"/>
      <c r="BK391" s="37"/>
      <c r="BL391" s="37"/>
      <c r="BM391" s="37"/>
      <c r="BN391" s="37"/>
      <c r="BO391" s="37"/>
      <c r="BP391" s="37"/>
      <c r="BQ391" s="37"/>
      <c r="BR391" s="37"/>
      <c r="BS391" s="37"/>
      <c r="BT391" s="37"/>
      <c r="BU391" s="37"/>
      <c r="BV391" s="37"/>
      <c r="BW391" s="37"/>
      <c r="BX391" s="37"/>
      <c r="BY391" s="37"/>
      <c r="BZ391" s="37"/>
    </row>
    <row r="392" spans="1:78" x14ac:dyDescent="0.3">
      <c r="A392" s="8"/>
      <c r="B392" s="37"/>
      <c r="C392" s="45"/>
      <c r="D392" s="46"/>
      <c r="E392" s="37"/>
      <c r="F392" s="37"/>
      <c r="G392" s="37"/>
      <c r="H392" s="37"/>
      <c r="I392" s="37"/>
      <c r="J392" s="37"/>
      <c r="K392" s="37"/>
      <c r="L392" s="37"/>
      <c r="M392" s="37"/>
      <c r="N392" s="37"/>
      <c r="O392" s="37"/>
      <c r="P392" s="37"/>
      <c r="Q392" s="37"/>
      <c r="R392" s="47"/>
      <c r="S392" s="48"/>
      <c r="T392" s="37"/>
      <c r="U392" s="48"/>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c r="BD392" s="37"/>
      <c r="BE392" s="37"/>
      <c r="BF392" s="37"/>
      <c r="BG392" s="37"/>
      <c r="BH392" s="37"/>
      <c r="BI392" s="37"/>
      <c r="BJ392" s="37"/>
      <c r="BK392" s="37"/>
      <c r="BL392" s="37"/>
      <c r="BM392" s="37"/>
      <c r="BN392" s="37"/>
      <c r="BO392" s="37"/>
      <c r="BP392" s="37"/>
      <c r="BQ392" s="37"/>
      <c r="BR392" s="37"/>
      <c r="BS392" s="37"/>
      <c r="BT392" s="37"/>
      <c r="BU392" s="37"/>
      <c r="BV392" s="37"/>
      <c r="BW392" s="37"/>
      <c r="BX392" s="37"/>
      <c r="BY392" s="37"/>
      <c r="BZ392" s="37"/>
    </row>
    <row r="393" spans="1:78" x14ac:dyDescent="0.3">
      <c r="A393" s="8"/>
      <c r="B393" s="37"/>
      <c r="C393" s="45"/>
      <c r="D393" s="46"/>
      <c r="E393" s="37"/>
      <c r="F393" s="37"/>
      <c r="G393" s="37"/>
      <c r="H393" s="37"/>
      <c r="I393" s="37"/>
      <c r="J393" s="37"/>
      <c r="K393" s="37"/>
      <c r="L393" s="37"/>
      <c r="M393" s="37"/>
      <c r="N393" s="37"/>
      <c r="O393" s="37"/>
      <c r="P393" s="37"/>
      <c r="Q393" s="37"/>
      <c r="R393" s="47"/>
      <c r="S393" s="48"/>
      <c r="T393" s="37"/>
      <c r="U393" s="48"/>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c r="AU393" s="37"/>
      <c r="AV393" s="37"/>
      <c r="AW393" s="37"/>
      <c r="AX393" s="37"/>
      <c r="AY393" s="37"/>
      <c r="AZ393" s="37"/>
      <c r="BA393" s="37"/>
      <c r="BB393" s="37"/>
      <c r="BC393" s="37"/>
      <c r="BD393" s="37"/>
      <c r="BE393" s="37"/>
      <c r="BF393" s="37"/>
      <c r="BG393" s="37"/>
      <c r="BH393" s="37"/>
      <c r="BI393" s="37"/>
      <c r="BJ393" s="37"/>
      <c r="BK393" s="37"/>
      <c r="BL393" s="37"/>
      <c r="BM393" s="37"/>
      <c r="BN393" s="37"/>
      <c r="BO393" s="37"/>
      <c r="BP393" s="37"/>
      <c r="BQ393" s="37"/>
      <c r="BR393" s="37"/>
      <c r="BS393" s="37"/>
      <c r="BT393" s="37"/>
      <c r="BU393" s="37"/>
      <c r="BV393" s="37"/>
      <c r="BW393" s="37"/>
      <c r="BX393" s="37"/>
      <c r="BY393" s="37"/>
      <c r="BZ393" s="37"/>
    </row>
    <row r="394" spans="1:78" x14ac:dyDescent="0.3">
      <c r="A394" s="8"/>
      <c r="B394" s="37"/>
      <c r="C394" s="45"/>
      <c r="D394" s="46"/>
      <c r="E394" s="37"/>
      <c r="F394" s="37"/>
      <c r="G394" s="37"/>
      <c r="H394" s="37"/>
      <c r="I394" s="37"/>
      <c r="J394" s="37"/>
      <c r="K394" s="37"/>
      <c r="L394" s="37"/>
      <c r="M394" s="37"/>
      <c r="N394" s="37"/>
      <c r="O394" s="37"/>
      <c r="P394" s="37"/>
      <c r="Q394" s="37"/>
      <c r="R394" s="47"/>
      <c r="S394" s="48"/>
      <c r="T394" s="37"/>
      <c r="U394" s="48"/>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c r="AU394" s="37"/>
      <c r="AV394" s="37"/>
      <c r="AW394" s="37"/>
      <c r="AX394" s="37"/>
      <c r="AY394" s="37"/>
      <c r="AZ394" s="37"/>
      <c r="BA394" s="37"/>
      <c r="BB394" s="37"/>
      <c r="BC394" s="37"/>
      <c r="BD394" s="37"/>
      <c r="BE394" s="37"/>
      <c r="BF394" s="37"/>
      <c r="BG394" s="37"/>
      <c r="BH394" s="37"/>
      <c r="BI394" s="37"/>
      <c r="BJ394" s="37"/>
      <c r="BK394" s="37"/>
      <c r="BL394" s="37"/>
      <c r="BM394" s="37"/>
      <c r="BN394" s="37"/>
      <c r="BO394" s="37"/>
      <c r="BP394" s="37"/>
      <c r="BQ394" s="37"/>
      <c r="BR394" s="37"/>
      <c r="BS394" s="37"/>
      <c r="BT394" s="37"/>
      <c r="BU394" s="37"/>
      <c r="BV394" s="37"/>
      <c r="BW394" s="37"/>
      <c r="BX394" s="37"/>
      <c r="BY394" s="37"/>
      <c r="BZ394" s="37"/>
    </row>
    <row r="395" spans="1:78" x14ac:dyDescent="0.3">
      <c r="A395" s="8"/>
      <c r="B395" s="37"/>
      <c r="C395" s="45"/>
      <c r="D395" s="46"/>
      <c r="E395" s="37"/>
      <c r="F395" s="37"/>
      <c r="G395" s="37"/>
      <c r="H395" s="37"/>
      <c r="I395" s="37"/>
      <c r="J395" s="37"/>
      <c r="K395" s="37"/>
      <c r="L395" s="37"/>
      <c r="M395" s="37"/>
      <c r="N395" s="37"/>
      <c r="O395" s="37"/>
      <c r="P395" s="37"/>
      <c r="Q395" s="37"/>
      <c r="R395" s="47"/>
      <c r="S395" s="48"/>
      <c r="T395" s="37"/>
      <c r="U395" s="48"/>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c r="AU395" s="37"/>
      <c r="AV395" s="37"/>
      <c r="AW395" s="37"/>
      <c r="AX395" s="37"/>
      <c r="AY395" s="37"/>
      <c r="AZ395" s="37"/>
      <c r="BA395" s="37"/>
      <c r="BB395" s="37"/>
      <c r="BC395" s="37"/>
      <c r="BD395" s="37"/>
      <c r="BE395" s="37"/>
      <c r="BF395" s="37"/>
      <c r="BG395" s="37"/>
      <c r="BH395" s="37"/>
      <c r="BI395" s="37"/>
      <c r="BJ395" s="37"/>
      <c r="BK395" s="37"/>
      <c r="BL395" s="37"/>
      <c r="BM395" s="37"/>
      <c r="BN395" s="37"/>
      <c r="BO395" s="37"/>
      <c r="BP395" s="37"/>
      <c r="BQ395" s="37"/>
      <c r="BR395" s="37"/>
      <c r="BS395" s="37"/>
      <c r="BT395" s="37"/>
      <c r="BU395" s="37"/>
      <c r="BV395" s="37"/>
      <c r="BW395" s="37"/>
      <c r="BX395" s="37"/>
      <c r="BY395" s="37"/>
      <c r="BZ395" s="37"/>
    </row>
    <row r="396" spans="1:78" x14ac:dyDescent="0.3">
      <c r="A396" s="8"/>
      <c r="B396" s="37"/>
      <c r="C396" s="45"/>
      <c r="D396" s="46"/>
      <c r="E396" s="37"/>
      <c r="F396" s="37"/>
      <c r="G396" s="37"/>
      <c r="H396" s="37"/>
      <c r="I396" s="37"/>
      <c r="J396" s="37"/>
      <c r="K396" s="37"/>
      <c r="L396" s="37"/>
      <c r="M396" s="37"/>
      <c r="N396" s="37"/>
      <c r="O396" s="37"/>
      <c r="P396" s="37"/>
      <c r="Q396" s="37"/>
      <c r="R396" s="47"/>
      <c r="S396" s="48"/>
      <c r="T396" s="37"/>
      <c r="U396" s="48"/>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c r="AU396" s="37"/>
      <c r="AV396" s="37"/>
      <c r="AW396" s="37"/>
      <c r="AX396" s="37"/>
      <c r="AY396" s="37"/>
      <c r="AZ396" s="37"/>
      <c r="BA396" s="37"/>
      <c r="BB396" s="37"/>
      <c r="BC396" s="37"/>
      <c r="BD396" s="37"/>
      <c r="BE396" s="37"/>
      <c r="BF396" s="37"/>
      <c r="BG396" s="37"/>
      <c r="BH396" s="37"/>
      <c r="BI396" s="37"/>
      <c r="BJ396" s="37"/>
      <c r="BK396" s="37"/>
      <c r="BL396" s="37"/>
      <c r="BM396" s="37"/>
      <c r="BN396" s="37"/>
      <c r="BO396" s="37"/>
      <c r="BP396" s="37"/>
      <c r="BQ396" s="37"/>
      <c r="BR396" s="37"/>
      <c r="BS396" s="37"/>
      <c r="BT396" s="37"/>
      <c r="BU396" s="37"/>
      <c r="BV396" s="37"/>
      <c r="BW396" s="37"/>
      <c r="BX396" s="37"/>
      <c r="BY396" s="37"/>
      <c r="BZ396" s="37"/>
    </row>
    <row r="397" spans="1:78" x14ac:dyDescent="0.3">
      <c r="A397" s="8"/>
      <c r="B397" s="37"/>
      <c r="C397" s="45"/>
      <c r="D397" s="46"/>
      <c r="E397" s="37"/>
      <c r="F397" s="37"/>
      <c r="G397" s="37"/>
      <c r="H397" s="37"/>
      <c r="I397" s="37"/>
      <c r="J397" s="37"/>
      <c r="K397" s="37"/>
      <c r="L397" s="37"/>
      <c r="M397" s="37"/>
      <c r="N397" s="37"/>
      <c r="O397" s="37"/>
      <c r="P397" s="37"/>
      <c r="Q397" s="37"/>
      <c r="R397" s="47"/>
      <c r="S397" s="48"/>
      <c r="T397" s="37"/>
      <c r="U397" s="48"/>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c r="AU397" s="37"/>
      <c r="AV397" s="37"/>
      <c r="AW397" s="37"/>
      <c r="AX397" s="37"/>
      <c r="AY397" s="37"/>
      <c r="AZ397" s="37"/>
      <c r="BA397" s="37"/>
      <c r="BB397" s="37"/>
      <c r="BC397" s="37"/>
      <c r="BD397" s="37"/>
      <c r="BE397" s="37"/>
      <c r="BF397" s="37"/>
      <c r="BG397" s="37"/>
      <c r="BH397" s="37"/>
      <c r="BI397" s="37"/>
      <c r="BJ397" s="37"/>
      <c r="BK397" s="37"/>
      <c r="BL397" s="37"/>
      <c r="BM397" s="37"/>
      <c r="BN397" s="37"/>
      <c r="BO397" s="37"/>
      <c r="BP397" s="37"/>
      <c r="BQ397" s="37"/>
      <c r="BR397" s="37"/>
      <c r="BS397" s="37"/>
      <c r="BT397" s="37"/>
      <c r="BU397" s="37"/>
      <c r="BV397" s="37"/>
      <c r="BW397" s="37"/>
      <c r="BX397" s="37"/>
      <c r="BY397" s="37"/>
      <c r="BZ397" s="37"/>
    </row>
    <row r="398" spans="1:78" x14ac:dyDescent="0.3">
      <c r="A398" s="8"/>
      <c r="B398" s="37"/>
      <c r="C398" s="45"/>
      <c r="D398" s="46"/>
      <c r="E398" s="37"/>
      <c r="F398" s="37"/>
      <c r="G398" s="37"/>
      <c r="H398" s="37"/>
      <c r="I398" s="37"/>
      <c r="J398" s="37"/>
      <c r="K398" s="37"/>
      <c r="L398" s="37"/>
      <c r="M398" s="37"/>
      <c r="N398" s="37"/>
      <c r="O398" s="37"/>
      <c r="P398" s="37"/>
      <c r="Q398" s="37"/>
      <c r="R398" s="47"/>
      <c r="S398" s="48"/>
      <c r="T398" s="37"/>
      <c r="U398" s="48"/>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c r="AU398" s="37"/>
      <c r="AV398" s="37"/>
      <c r="AW398" s="37"/>
      <c r="AX398" s="37"/>
      <c r="AY398" s="37"/>
      <c r="AZ398" s="37"/>
      <c r="BA398" s="37"/>
      <c r="BB398" s="37"/>
      <c r="BC398" s="37"/>
      <c r="BD398" s="37"/>
      <c r="BE398" s="37"/>
      <c r="BF398" s="37"/>
      <c r="BG398" s="37"/>
      <c r="BH398" s="37"/>
      <c r="BI398" s="37"/>
      <c r="BJ398" s="37"/>
      <c r="BK398" s="37"/>
      <c r="BL398" s="37"/>
      <c r="BM398" s="37"/>
      <c r="BN398" s="37"/>
      <c r="BO398" s="37"/>
      <c r="BP398" s="37"/>
      <c r="BQ398" s="37"/>
      <c r="BR398" s="37"/>
      <c r="BS398" s="37"/>
      <c r="BT398" s="37"/>
      <c r="BU398" s="37"/>
      <c r="BV398" s="37"/>
      <c r="BW398" s="37"/>
      <c r="BX398" s="37"/>
      <c r="BY398" s="37"/>
      <c r="BZ398" s="37"/>
    </row>
    <row r="399" spans="1:78" x14ac:dyDescent="0.3">
      <c r="A399" s="8"/>
      <c r="B399" s="37"/>
      <c r="C399" s="45"/>
      <c r="D399" s="46"/>
      <c r="E399" s="37"/>
      <c r="F399" s="37"/>
      <c r="G399" s="37"/>
      <c r="H399" s="37"/>
      <c r="I399" s="37"/>
      <c r="J399" s="37"/>
      <c r="K399" s="37"/>
      <c r="L399" s="37"/>
      <c r="M399" s="37"/>
      <c r="N399" s="37"/>
      <c r="O399" s="37"/>
      <c r="P399" s="37"/>
      <c r="Q399" s="37"/>
      <c r="R399" s="47"/>
      <c r="S399" s="48"/>
      <c r="T399" s="37"/>
      <c r="U399" s="48"/>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7"/>
      <c r="AW399" s="37"/>
      <c r="AX399" s="37"/>
      <c r="AY399" s="37"/>
      <c r="AZ399" s="37"/>
      <c r="BA399" s="37"/>
      <c r="BB399" s="37"/>
      <c r="BC399" s="37"/>
      <c r="BD399" s="37"/>
      <c r="BE399" s="37"/>
      <c r="BF399" s="37"/>
      <c r="BG399" s="37"/>
      <c r="BH399" s="37"/>
      <c r="BI399" s="37"/>
      <c r="BJ399" s="37"/>
      <c r="BK399" s="37"/>
      <c r="BL399" s="37"/>
      <c r="BM399" s="37"/>
      <c r="BN399" s="37"/>
      <c r="BO399" s="37"/>
      <c r="BP399" s="37"/>
      <c r="BQ399" s="37"/>
      <c r="BR399" s="37"/>
      <c r="BS399" s="37"/>
      <c r="BT399" s="37"/>
      <c r="BU399" s="37"/>
      <c r="BV399" s="37"/>
      <c r="BW399" s="37"/>
      <c r="BX399" s="37"/>
      <c r="BY399" s="37"/>
      <c r="BZ399" s="37"/>
    </row>
    <row r="400" spans="1:78" x14ac:dyDescent="0.3">
      <c r="A400" s="8"/>
      <c r="B400" s="37"/>
      <c r="C400" s="45"/>
      <c r="D400" s="46"/>
      <c r="E400" s="37"/>
      <c r="F400" s="37"/>
      <c r="G400" s="37"/>
      <c r="H400" s="37"/>
      <c r="I400" s="37"/>
      <c r="J400" s="37"/>
      <c r="K400" s="37"/>
      <c r="L400" s="37"/>
      <c r="M400" s="37"/>
      <c r="N400" s="37"/>
      <c r="O400" s="37"/>
      <c r="P400" s="37"/>
      <c r="Q400" s="37"/>
      <c r="R400" s="47"/>
      <c r="S400" s="48"/>
      <c r="T400" s="37"/>
      <c r="U400" s="48"/>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c r="AU400" s="37"/>
      <c r="AV400" s="37"/>
      <c r="AW400" s="37"/>
      <c r="AX400" s="37"/>
      <c r="AY400" s="37"/>
      <c r="AZ400" s="37"/>
      <c r="BA400" s="37"/>
      <c r="BB400" s="37"/>
      <c r="BC400" s="37"/>
      <c r="BD400" s="37"/>
      <c r="BE400" s="37"/>
      <c r="BF400" s="37"/>
      <c r="BG400" s="37"/>
      <c r="BH400" s="37"/>
      <c r="BI400" s="37"/>
      <c r="BJ400" s="37"/>
      <c r="BK400" s="37"/>
      <c r="BL400" s="37"/>
      <c r="BM400" s="37"/>
      <c r="BN400" s="37"/>
      <c r="BO400" s="37"/>
      <c r="BP400" s="37"/>
      <c r="BQ400" s="37"/>
      <c r="BR400" s="37"/>
      <c r="BS400" s="37"/>
      <c r="BT400" s="37"/>
      <c r="BU400" s="37"/>
      <c r="BV400" s="37"/>
      <c r="BW400" s="37"/>
      <c r="BX400" s="37"/>
      <c r="BY400" s="37"/>
      <c r="BZ400" s="37"/>
    </row>
    <row r="401" spans="1:78" x14ac:dyDescent="0.3">
      <c r="A401" s="8"/>
      <c r="B401" s="37"/>
      <c r="C401" s="45"/>
      <c r="D401" s="46"/>
      <c r="E401" s="37"/>
      <c r="F401" s="37"/>
      <c r="G401" s="37"/>
      <c r="H401" s="37"/>
      <c r="I401" s="37"/>
      <c r="J401" s="37"/>
      <c r="K401" s="37"/>
      <c r="L401" s="37"/>
      <c r="M401" s="37"/>
      <c r="N401" s="37"/>
      <c r="O401" s="37"/>
      <c r="P401" s="37"/>
      <c r="Q401" s="37"/>
      <c r="R401" s="47"/>
      <c r="S401" s="48"/>
      <c r="T401" s="37"/>
      <c r="U401" s="48"/>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c r="BF401" s="37"/>
      <c r="BG401" s="37"/>
      <c r="BH401" s="37"/>
      <c r="BI401" s="37"/>
      <c r="BJ401" s="37"/>
      <c r="BK401" s="37"/>
      <c r="BL401" s="37"/>
      <c r="BM401" s="37"/>
      <c r="BN401" s="37"/>
      <c r="BO401" s="37"/>
      <c r="BP401" s="37"/>
      <c r="BQ401" s="37"/>
      <c r="BR401" s="37"/>
      <c r="BS401" s="37"/>
      <c r="BT401" s="37"/>
      <c r="BU401" s="37"/>
      <c r="BV401" s="37"/>
      <c r="BW401" s="37"/>
      <c r="BX401" s="37"/>
      <c r="BY401" s="37"/>
      <c r="BZ401" s="37"/>
    </row>
    <row r="402" spans="1:78" x14ac:dyDescent="0.3">
      <c r="A402" s="8"/>
      <c r="B402" s="37"/>
      <c r="C402" s="45"/>
      <c r="D402" s="46"/>
      <c r="E402" s="37"/>
      <c r="F402" s="37"/>
      <c r="G402" s="37"/>
      <c r="H402" s="37"/>
      <c r="I402" s="37"/>
      <c r="J402" s="37"/>
      <c r="K402" s="37"/>
      <c r="L402" s="37"/>
      <c r="M402" s="37"/>
      <c r="N402" s="37"/>
      <c r="O402" s="37"/>
      <c r="P402" s="37"/>
      <c r="Q402" s="37"/>
      <c r="R402" s="47"/>
      <c r="S402" s="48"/>
      <c r="T402" s="37"/>
      <c r="U402" s="48"/>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c r="AU402" s="37"/>
      <c r="AV402" s="37"/>
      <c r="AW402" s="37"/>
      <c r="AX402" s="37"/>
      <c r="AY402" s="37"/>
      <c r="AZ402" s="37"/>
      <c r="BA402" s="37"/>
      <c r="BB402" s="37"/>
      <c r="BC402" s="37"/>
      <c r="BD402" s="37"/>
      <c r="BE402" s="37"/>
      <c r="BF402" s="37"/>
      <c r="BG402" s="37"/>
      <c r="BH402" s="37"/>
      <c r="BI402" s="37"/>
      <c r="BJ402" s="37"/>
      <c r="BK402" s="37"/>
      <c r="BL402" s="37"/>
      <c r="BM402" s="37"/>
      <c r="BN402" s="37"/>
      <c r="BO402" s="37"/>
      <c r="BP402" s="37"/>
      <c r="BQ402" s="37"/>
      <c r="BR402" s="37"/>
      <c r="BS402" s="37"/>
      <c r="BT402" s="37"/>
      <c r="BU402" s="37"/>
      <c r="BV402" s="37"/>
      <c r="BW402" s="37"/>
      <c r="BX402" s="37"/>
      <c r="BY402" s="37"/>
      <c r="BZ402" s="37"/>
    </row>
    <row r="403" spans="1:78" x14ac:dyDescent="0.3">
      <c r="A403" s="8"/>
      <c r="B403" s="37"/>
      <c r="C403" s="45"/>
      <c r="D403" s="46"/>
      <c r="E403" s="37"/>
      <c r="F403" s="37"/>
      <c r="G403" s="37"/>
      <c r="H403" s="37"/>
      <c r="I403" s="37"/>
      <c r="J403" s="37"/>
      <c r="K403" s="37"/>
      <c r="L403" s="37"/>
      <c r="M403" s="37"/>
      <c r="N403" s="37"/>
      <c r="O403" s="37"/>
      <c r="P403" s="37"/>
      <c r="Q403" s="37"/>
      <c r="R403" s="47"/>
      <c r="S403" s="48"/>
      <c r="T403" s="37"/>
      <c r="U403" s="48"/>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c r="AV403" s="37"/>
      <c r="AW403" s="37"/>
      <c r="AX403" s="37"/>
      <c r="AY403" s="37"/>
      <c r="AZ403" s="37"/>
      <c r="BA403" s="37"/>
      <c r="BB403" s="37"/>
      <c r="BC403" s="37"/>
      <c r="BD403" s="37"/>
      <c r="BE403" s="37"/>
      <c r="BF403" s="37"/>
      <c r="BG403" s="37"/>
      <c r="BH403" s="37"/>
      <c r="BI403" s="37"/>
      <c r="BJ403" s="37"/>
      <c r="BK403" s="37"/>
      <c r="BL403" s="37"/>
      <c r="BM403" s="37"/>
      <c r="BN403" s="37"/>
      <c r="BO403" s="37"/>
      <c r="BP403" s="37"/>
      <c r="BQ403" s="37"/>
      <c r="BR403" s="37"/>
      <c r="BS403" s="37"/>
      <c r="BT403" s="37"/>
      <c r="BU403" s="37"/>
      <c r="BV403" s="37"/>
      <c r="BW403" s="37"/>
      <c r="BX403" s="37"/>
      <c r="BY403" s="37"/>
      <c r="BZ403" s="37"/>
    </row>
    <row r="404" spans="1:78" x14ac:dyDescent="0.3">
      <c r="A404" s="8"/>
      <c r="B404" s="37"/>
      <c r="C404" s="45"/>
      <c r="D404" s="46"/>
      <c r="E404" s="37"/>
      <c r="F404" s="37"/>
      <c r="G404" s="37"/>
      <c r="H404" s="37"/>
      <c r="I404" s="37"/>
      <c r="J404" s="37"/>
      <c r="K404" s="37"/>
      <c r="L404" s="37"/>
      <c r="M404" s="37"/>
      <c r="N404" s="37"/>
      <c r="O404" s="37"/>
      <c r="P404" s="37"/>
      <c r="Q404" s="37"/>
      <c r="R404" s="47"/>
      <c r="S404" s="48"/>
      <c r="T404" s="37"/>
      <c r="U404" s="48"/>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c r="BD404" s="37"/>
      <c r="BE404" s="37"/>
      <c r="BF404" s="37"/>
      <c r="BG404" s="37"/>
      <c r="BH404" s="37"/>
      <c r="BI404" s="37"/>
      <c r="BJ404" s="37"/>
      <c r="BK404" s="37"/>
      <c r="BL404" s="37"/>
      <c r="BM404" s="37"/>
      <c r="BN404" s="37"/>
      <c r="BO404" s="37"/>
      <c r="BP404" s="37"/>
      <c r="BQ404" s="37"/>
      <c r="BR404" s="37"/>
      <c r="BS404" s="37"/>
      <c r="BT404" s="37"/>
      <c r="BU404" s="37"/>
      <c r="BV404" s="37"/>
      <c r="BW404" s="37"/>
      <c r="BX404" s="37"/>
      <c r="BY404" s="37"/>
      <c r="BZ404" s="37"/>
    </row>
    <row r="405" spans="1:78" x14ac:dyDescent="0.3">
      <c r="A405" s="8"/>
      <c r="B405" s="37"/>
      <c r="C405" s="45"/>
      <c r="D405" s="46"/>
      <c r="E405" s="37"/>
      <c r="F405" s="37"/>
      <c r="G405" s="37"/>
      <c r="H405" s="37"/>
      <c r="I405" s="37"/>
      <c r="J405" s="37"/>
      <c r="K405" s="37"/>
      <c r="L405" s="37"/>
      <c r="M405" s="37"/>
      <c r="N405" s="37"/>
      <c r="O405" s="37"/>
      <c r="P405" s="37"/>
      <c r="Q405" s="37"/>
      <c r="R405" s="47"/>
      <c r="S405" s="48"/>
      <c r="T405" s="37"/>
      <c r="U405" s="48"/>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c r="AU405" s="37"/>
      <c r="AV405" s="37"/>
      <c r="AW405" s="37"/>
      <c r="AX405" s="37"/>
      <c r="AY405" s="37"/>
      <c r="AZ405" s="37"/>
      <c r="BA405" s="37"/>
      <c r="BB405" s="37"/>
      <c r="BC405" s="37"/>
      <c r="BD405" s="37"/>
      <c r="BE405" s="37"/>
      <c r="BF405" s="37"/>
      <c r="BG405" s="37"/>
      <c r="BH405" s="37"/>
      <c r="BI405" s="37"/>
      <c r="BJ405" s="37"/>
      <c r="BK405" s="37"/>
      <c r="BL405" s="37"/>
      <c r="BM405" s="37"/>
      <c r="BN405" s="37"/>
      <c r="BO405" s="37"/>
      <c r="BP405" s="37"/>
      <c r="BQ405" s="37"/>
      <c r="BR405" s="37"/>
      <c r="BS405" s="37"/>
      <c r="BT405" s="37"/>
      <c r="BU405" s="37"/>
      <c r="BV405" s="37"/>
      <c r="BW405" s="37"/>
      <c r="BX405" s="37"/>
      <c r="BY405" s="37"/>
      <c r="BZ405" s="37"/>
    </row>
    <row r="406" spans="1:78" x14ac:dyDescent="0.3">
      <c r="A406" s="8"/>
      <c r="B406" s="37"/>
      <c r="C406" s="45"/>
      <c r="D406" s="46"/>
      <c r="E406" s="37"/>
      <c r="F406" s="37"/>
      <c r="G406" s="37"/>
      <c r="H406" s="37"/>
      <c r="I406" s="37"/>
      <c r="J406" s="37"/>
      <c r="K406" s="37"/>
      <c r="L406" s="37"/>
      <c r="M406" s="37"/>
      <c r="N406" s="37"/>
      <c r="O406" s="37"/>
      <c r="P406" s="37"/>
      <c r="Q406" s="37"/>
      <c r="R406" s="47"/>
      <c r="S406" s="48"/>
      <c r="T406" s="37"/>
      <c r="U406" s="48"/>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c r="AU406" s="37"/>
      <c r="AV406" s="37"/>
      <c r="AW406" s="37"/>
      <c r="AX406" s="37"/>
      <c r="AY406" s="37"/>
      <c r="AZ406" s="37"/>
      <c r="BA406" s="37"/>
      <c r="BB406" s="37"/>
      <c r="BC406" s="37"/>
      <c r="BD406" s="37"/>
      <c r="BE406" s="37"/>
      <c r="BF406" s="37"/>
      <c r="BG406" s="37"/>
      <c r="BH406" s="37"/>
      <c r="BI406" s="37"/>
      <c r="BJ406" s="37"/>
      <c r="BK406" s="37"/>
      <c r="BL406" s="37"/>
      <c r="BM406" s="37"/>
      <c r="BN406" s="37"/>
      <c r="BO406" s="37"/>
      <c r="BP406" s="37"/>
      <c r="BQ406" s="37"/>
      <c r="BR406" s="37"/>
      <c r="BS406" s="37"/>
      <c r="BT406" s="37"/>
      <c r="BU406" s="37"/>
      <c r="BV406" s="37"/>
      <c r="BW406" s="37"/>
      <c r="BX406" s="37"/>
      <c r="BY406" s="37"/>
      <c r="BZ406" s="37"/>
    </row>
    <row r="407" spans="1:78" x14ac:dyDescent="0.3">
      <c r="A407" s="8"/>
      <c r="B407" s="37"/>
      <c r="C407" s="45"/>
      <c r="D407" s="46"/>
      <c r="E407" s="37"/>
      <c r="F407" s="37"/>
      <c r="G407" s="37"/>
      <c r="H407" s="37"/>
      <c r="I407" s="37"/>
      <c r="J407" s="37"/>
      <c r="K407" s="37"/>
      <c r="L407" s="37"/>
      <c r="M407" s="37"/>
      <c r="N407" s="37"/>
      <c r="O407" s="37"/>
      <c r="P407" s="37"/>
      <c r="Q407" s="37"/>
      <c r="R407" s="47"/>
      <c r="S407" s="48"/>
      <c r="T407" s="37"/>
      <c r="U407" s="48"/>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c r="AV407" s="37"/>
      <c r="AW407" s="37"/>
      <c r="AX407" s="37"/>
      <c r="AY407" s="37"/>
      <c r="AZ407" s="37"/>
      <c r="BA407" s="37"/>
      <c r="BB407" s="37"/>
      <c r="BC407" s="37"/>
      <c r="BD407" s="37"/>
      <c r="BE407" s="37"/>
      <c r="BF407" s="37"/>
      <c r="BG407" s="37"/>
      <c r="BH407" s="37"/>
      <c r="BI407" s="37"/>
      <c r="BJ407" s="37"/>
      <c r="BK407" s="37"/>
      <c r="BL407" s="37"/>
      <c r="BM407" s="37"/>
      <c r="BN407" s="37"/>
      <c r="BO407" s="37"/>
      <c r="BP407" s="37"/>
      <c r="BQ407" s="37"/>
      <c r="BR407" s="37"/>
      <c r="BS407" s="37"/>
      <c r="BT407" s="37"/>
      <c r="BU407" s="37"/>
      <c r="BV407" s="37"/>
      <c r="BW407" s="37"/>
      <c r="BX407" s="37"/>
      <c r="BY407" s="37"/>
      <c r="BZ407" s="37"/>
    </row>
    <row r="408" spans="1:78" x14ac:dyDescent="0.3">
      <c r="A408" s="8"/>
      <c r="B408" s="37"/>
      <c r="C408" s="45"/>
      <c r="D408" s="46"/>
      <c r="E408" s="37"/>
      <c r="F408" s="37"/>
      <c r="G408" s="37"/>
      <c r="H408" s="37"/>
      <c r="I408" s="37"/>
      <c r="J408" s="37"/>
      <c r="K408" s="37"/>
      <c r="L408" s="37"/>
      <c r="M408" s="37"/>
      <c r="N408" s="37"/>
      <c r="O408" s="37"/>
      <c r="P408" s="37"/>
      <c r="Q408" s="37"/>
      <c r="R408" s="47"/>
      <c r="S408" s="48"/>
      <c r="T408" s="37"/>
      <c r="U408" s="48"/>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c r="AV408" s="37"/>
      <c r="AW408" s="37"/>
      <c r="AX408" s="37"/>
      <c r="AY408" s="37"/>
      <c r="AZ408" s="37"/>
      <c r="BA408" s="37"/>
      <c r="BB408" s="37"/>
      <c r="BC408" s="37"/>
      <c r="BD408" s="37"/>
      <c r="BE408" s="37"/>
      <c r="BF408" s="37"/>
      <c r="BG408" s="37"/>
      <c r="BH408" s="37"/>
      <c r="BI408" s="37"/>
      <c r="BJ408" s="37"/>
      <c r="BK408" s="37"/>
      <c r="BL408" s="37"/>
      <c r="BM408" s="37"/>
      <c r="BN408" s="37"/>
      <c r="BO408" s="37"/>
      <c r="BP408" s="37"/>
      <c r="BQ408" s="37"/>
      <c r="BR408" s="37"/>
      <c r="BS408" s="37"/>
      <c r="BT408" s="37"/>
      <c r="BU408" s="37"/>
      <c r="BV408" s="37"/>
      <c r="BW408" s="37"/>
      <c r="BX408" s="37"/>
      <c r="BY408" s="37"/>
      <c r="BZ408" s="37"/>
    </row>
    <row r="409" spans="1:78" x14ac:dyDescent="0.3">
      <c r="A409" s="8"/>
      <c r="B409" s="37"/>
      <c r="C409" s="45"/>
      <c r="D409" s="46"/>
      <c r="E409" s="37"/>
      <c r="F409" s="37"/>
      <c r="G409" s="37"/>
      <c r="H409" s="37"/>
      <c r="I409" s="37"/>
      <c r="J409" s="37"/>
      <c r="K409" s="37"/>
      <c r="L409" s="37"/>
      <c r="M409" s="37"/>
      <c r="N409" s="37"/>
      <c r="O409" s="37"/>
      <c r="P409" s="37"/>
      <c r="Q409" s="37"/>
      <c r="R409" s="47"/>
      <c r="S409" s="48"/>
      <c r="T409" s="37"/>
      <c r="U409" s="48"/>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c r="AU409" s="37"/>
      <c r="AV409" s="37"/>
      <c r="AW409" s="37"/>
      <c r="AX409" s="37"/>
      <c r="AY409" s="37"/>
      <c r="AZ409" s="37"/>
      <c r="BA409" s="37"/>
      <c r="BB409" s="37"/>
      <c r="BC409" s="37"/>
      <c r="BD409" s="37"/>
      <c r="BE409" s="37"/>
      <c r="BF409" s="37"/>
      <c r="BG409" s="37"/>
      <c r="BH409" s="37"/>
      <c r="BI409" s="37"/>
      <c r="BJ409" s="37"/>
      <c r="BK409" s="37"/>
      <c r="BL409" s="37"/>
      <c r="BM409" s="37"/>
      <c r="BN409" s="37"/>
      <c r="BO409" s="37"/>
      <c r="BP409" s="37"/>
      <c r="BQ409" s="37"/>
      <c r="BR409" s="37"/>
      <c r="BS409" s="37"/>
      <c r="BT409" s="37"/>
      <c r="BU409" s="37"/>
      <c r="BV409" s="37"/>
      <c r="BW409" s="37"/>
      <c r="BX409" s="37"/>
      <c r="BY409" s="37"/>
      <c r="BZ409" s="37"/>
    </row>
    <row r="410" spans="1:78" x14ac:dyDescent="0.3">
      <c r="A410" s="8"/>
      <c r="B410" s="37"/>
      <c r="C410" s="45"/>
      <c r="D410" s="46"/>
      <c r="E410" s="37"/>
      <c r="F410" s="37"/>
      <c r="G410" s="37"/>
      <c r="H410" s="37"/>
      <c r="I410" s="37"/>
      <c r="J410" s="37"/>
      <c r="K410" s="37"/>
      <c r="L410" s="37"/>
      <c r="M410" s="37"/>
      <c r="N410" s="37"/>
      <c r="O410" s="37"/>
      <c r="P410" s="37"/>
      <c r="Q410" s="37"/>
      <c r="R410" s="47"/>
      <c r="S410" s="48"/>
      <c r="T410" s="37"/>
      <c r="U410" s="48"/>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c r="AY410" s="37"/>
      <c r="AZ410" s="37"/>
      <c r="BA410" s="37"/>
      <c r="BB410" s="37"/>
      <c r="BC410" s="37"/>
      <c r="BD410" s="37"/>
      <c r="BE410" s="37"/>
      <c r="BF410" s="37"/>
      <c r="BG410" s="37"/>
      <c r="BH410" s="37"/>
      <c r="BI410" s="37"/>
      <c r="BJ410" s="37"/>
      <c r="BK410" s="37"/>
      <c r="BL410" s="37"/>
      <c r="BM410" s="37"/>
      <c r="BN410" s="37"/>
      <c r="BO410" s="37"/>
      <c r="BP410" s="37"/>
      <c r="BQ410" s="37"/>
      <c r="BR410" s="37"/>
      <c r="BS410" s="37"/>
      <c r="BT410" s="37"/>
      <c r="BU410" s="37"/>
      <c r="BV410" s="37"/>
      <c r="BW410" s="37"/>
      <c r="BX410" s="37"/>
      <c r="BY410" s="37"/>
      <c r="BZ410" s="37"/>
    </row>
    <row r="411" spans="1:78" x14ac:dyDescent="0.3">
      <c r="A411" s="8"/>
      <c r="B411" s="37"/>
      <c r="C411" s="45"/>
      <c r="D411" s="46"/>
      <c r="E411" s="37"/>
      <c r="F411" s="37"/>
      <c r="G411" s="37"/>
      <c r="H411" s="37"/>
      <c r="I411" s="37"/>
      <c r="J411" s="37"/>
      <c r="K411" s="37"/>
      <c r="L411" s="37"/>
      <c r="M411" s="37"/>
      <c r="N411" s="37"/>
      <c r="O411" s="37"/>
      <c r="P411" s="37"/>
      <c r="Q411" s="37"/>
      <c r="R411" s="47"/>
      <c r="S411" s="48"/>
      <c r="T411" s="37"/>
      <c r="U411" s="48"/>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7"/>
      <c r="AW411" s="37"/>
      <c r="AX411" s="37"/>
      <c r="AY411" s="37"/>
      <c r="AZ411" s="37"/>
      <c r="BA411" s="37"/>
      <c r="BB411" s="37"/>
      <c r="BC411" s="37"/>
      <c r="BD411" s="37"/>
      <c r="BE411" s="37"/>
      <c r="BF411" s="37"/>
      <c r="BG411" s="37"/>
      <c r="BH411" s="37"/>
      <c r="BI411" s="37"/>
      <c r="BJ411" s="37"/>
      <c r="BK411" s="37"/>
      <c r="BL411" s="37"/>
      <c r="BM411" s="37"/>
      <c r="BN411" s="37"/>
      <c r="BO411" s="37"/>
      <c r="BP411" s="37"/>
      <c r="BQ411" s="37"/>
      <c r="BR411" s="37"/>
      <c r="BS411" s="37"/>
      <c r="BT411" s="37"/>
      <c r="BU411" s="37"/>
      <c r="BV411" s="37"/>
      <c r="BW411" s="37"/>
      <c r="BX411" s="37"/>
      <c r="BY411" s="37"/>
      <c r="BZ411" s="37"/>
    </row>
    <row r="412" spans="1:78" x14ac:dyDescent="0.3">
      <c r="A412" s="8"/>
      <c r="B412" s="37"/>
      <c r="C412" s="45"/>
      <c r="D412" s="46"/>
      <c r="E412" s="37"/>
      <c r="F412" s="37"/>
      <c r="G412" s="37"/>
      <c r="H412" s="37"/>
      <c r="I412" s="37"/>
      <c r="J412" s="37"/>
      <c r="K412" s="37"/>
      <c r="L412" s="37"/>
      <c r="M412" s="37"/>
      <c r="N412" s="37"/>
      <c r="O412" s="37"/>
      <c r="P412" s="37"/>
      <c r="Q412" s="37"/>
      <c r="R412" s="47"/>
      <c r="S412" s="48"/>
      <c r="T412" s="37"/>
      <c r="U412" s="48"/>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c r="AU412" s="37"/>
      <c r="AV412" s="37"/>
      <c r="AW412" s="37"/>
      <c r="AX412" s="37"/>
      <c r="AY412" s="37"/>
      <c r="AZ412" s="37"/>
      <c r="BA412" s="37"/>
      <c r="BB412" s="37"/>
      <c r="BC412" s="37"/>
      <c r="BD412" s="37"/>
      <c r="BE412" s="37"/>
      <c r="BF412" s="37"/>
      <c r="BG412" s="37"/>
      <c r="BH412" s="37"/>
      <c r="BI412" s="37"/>
      <c r="BJ412" s="37"/>
      <c r="BK412" s="37"/>
      <c r="BL412" s="37"/>
      <c r="BM412" s="37"/>
      <c r="BN412" s="37"/>
      <c r="BO412" s="37"/>
      <c r="BP412" s="37"/>
      <c r="BQ412" s="37"/>
      <c r="BR412" s="37"/>
      <c r="BS412" s="37"/>
      <c r="BT412" s="37"/>
      <c r="BU412" s="37"/>
      <c r="BV412" s="37"/>
      <c r="BW412" s="37"/>
      <c r="BX412" s="37"/>
      <c r="BY412" s="37"/>
      <c r="BZ412" s="37"/>
    </row>
    <row r="413" spans="1:78" x14ac:dyDescent="0.3">
      <c r="A413" s="8"/>
      <c r="B413" s="37"/>
      <c r="C413" s="45"/>
      <c r="D413" s="46"/>
      <c r="E413" s="37"/>
      <c r="F413" s="37"/>
      <c r="G413" s="37"/>
      <c r="H413" s="37"/>
      <c r="I413" s="37"/>
      <c r="J413" s="37"/>
      <c r="K413" s="37"/>
      <c r="L413" s="37"/>
      <c r="M413" s="37"/>
      <c r="N413" s="37"/>
      <c r="O413" s="37"/>
      <c r="P413" s="37"/>
      <c r="Q413" s="37"/>
      <c r="R413" s="47"/>
      <c r="S413" s="48"/>
      <c r="T413" s="37"/>
      <c r="U413" s="48"/>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c r="AV413" s="37"/>
      <c r="AW413" s="37"/>
      <c r="AX413" s="37"/>
      <c r="AY413" s="37"/>
      <c r="AZ413" s="37"/>
      <c r="BA413" s="37"/>
      <c r="BB413" s="37"/>
      <c r="BC413" s="37"/>
      <c r="BD413" s="37"/>
      <c r="BE413" s="37"/>
      <c r="BF413" s="37"/>
      <c r="BG413" s="37"/>
      <c r="BH413" s="37"/>
      <c r="BI413" s="37"/>
      <c r="BJ413" s="37"/>
      <c r="BK413" s="37"/>
      <c r="BL413" s="37"/>
      <c r="BM413" s="37"/>
      <c r="BN413" s="37"/>
      <c r="BO413" s="37"/>
      <c r="BP413" s="37"/>
      <c r="BQ413" s="37"/>
      <c r="BR413" s="37"/>
      <c r="BS413" s="37"/>
      <c r="BT413" s="37"/>
      <c r="BU413" s="37"/>
      <c r="BV413" s="37"/>
      <c r="BW413" s="37"/>
      <c r="BX413" s="37"/>
      <c r="BY413" s="37"/>
      <c r="BZ413" s="37"/>
    </row>
    <row r="414" spans="1:78" x14ac:dyDescent="0.3">
      <c r="A414" s="8"/>
      <c r="B414" s="37"/>
      <c r="C414" s="45"/>
      <c r="D414" s="46"/>
      <c r="E414" s="37"/>
      <c r="F414" s="37"/>
      <c r="G414" s="37"/>
      <c r="H414" s="37"/>
      <c r="I414" s="37"/>
      <c r="J414" s="37"/>
      <c r="K414" s="37"/>
      <c r="L414" s="37"/>
      <c r="M414" s="37"/>
      <c r="N414" s="37"/>
      <c r="O414" s="37"/>
      <c r="P414" s="37"/>
      <c r="Q414" s="37"/>
      <c r="R414" s="47"/>
      <c r="S414" s="48"/>
      <c r="T414" s="37"/>
      <c r="U414" s="48"/>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c r="AU414" s="37"/>
      <c r="AV414" s="37"/>
      <c r="AW414" s="37"/>
      <c r="AX414" s="37"/>
      <c r="AY414" s="37"/>
      <c r="AZ414" s="37"/>
      <c r="BA414" s="37"/>
      <c r="BB414" s="37"/>
      <c r="BC414" s="37"/>
      <c r="BD414" s="37"/>
      <c r="BE414" s="37"/>
      <c r="BF414" s="37"/>
      <c r="BG414" s="37"/>
      <c r="BH414" s="37"/>
      <c r="BI414" s="37"/>
      <c r="BJ414" s="37"/>
      <c r="BK414" s="37"/>
      <c r="BL414" s="37"/>
      <c r="BM414" s="37"/>
      <c r="BN414" s="37"/>
      <c r="BO414" s="37"/>
      <c r="BP414" s="37"/>
      <c r="BQ414" s="37"/>
      <c r="BR414" s="37"/>
      <c r="BS414" s="37"/>
      <c r="BT414" s="37"/>
      <c r="BU414" s="37"/>
      <c r="BV414" s="37"/>
      <c r="BW414" s="37"/>
      <c r="BX414" s="37"/>
      <c r="BY414" s="37"/>
      <c r="BZ414" s="37"/>
    </row>
    <row r="415" spans="1:78" x14ac:dyDescent="0.3">
      <c r="A415" s="8"/>
      <c r="B415" s="37"/>
      <c r="C415" s="45"/>
      <c r="D415" s="46"/>
      <c r="E415" s="37"/>
      <c r="F415" s="37"/>
      <c r="G415" s="37"/>
      <c r="H415" s="37"/>
      <c r="I415" s="37"/>
      <c r="J415" s="37"/>
      <c r="K415" s="37"/>
      <c r="L415" s="37"/>
      <c r="M415" s="37"/>
      <c r="N415" s="37"/>
      <c r="O415" s="37"/>
      <c r="P415" s="37"/>
      <c r="Q415" s="37"/>
      <c r="R415" s="47"/>
      <c r="S415" s="48"/>
      <c r="T415" s="37"/>
      <c r="U415" s="48"/>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c r="AV415" s="37"/>
      <c r="AW415" s="37"/>
      <c r="AX415" s="37"/>
      <c r="AY415" s="37"/>
      <c r="AZ415" s="37"/>
      <c r="BA415" s="37"/>
      <c r="BB415" s="37"/>
      <c r="BC415" s="37"/>
      <c r="BD415" s="37"/>
      <c r="BE415" s="37"/>
      <c r="BF415" s="37"/>
      <c r="BG415" s="37"/>
      <c r="BH415" s="37"/>
      <c r="BI415" s="37"/>
      <c r="BJ415" s="37"/>
      <c r="BK415" s="37"/>
      <c r="BL415" s="37"/>
      <c r="BM415" s="37"/>
      <c r="BN415" s="37"/>
      <c r="BO415" s="37"/>
      <c r="BP415" s="37"/>
      <c r="BQ415" s="37"/>
      <c r="BR415" s="37"/>
      <c r="BS415" s="37"/>
      <c r="BT415" s="37"/>
      <c r="BU415" s="37"/>
      <c r="BV415" s="37"/>
      <c r="BW415" s="37"/>
      <c r="BX415" s="37"/>
      <c r="BY415" s="37"/>
      <c r="BZ415" s="37"/>
    </row>
    <row r="416" spans="1:78" x14ac:dyDescent="0.3">
      <c r="A416" s="8"/>
      <c r="B416" s="37"/>
      <c r="C416" s="45"/>
      <c r="D416" s="46"/>
      <c r="E416" s="37"/>
      <c r="F416" s="37"/>
      <c r="G416" s="37"/>
      <c r="H416" s="37"/>
      <c r="I416" s="37"/>
      <c r="J416" s="37"/>
      <c r="K416" s="37"/>
      <c r="L416" s="37"/>
      <c r="M416" s="37"/>
      <c r="N416" s="37"/>
      <c r="O416" s="37"/>
      <c r="P416" s="37"/>
      <c r="Q416" s="37"/>
      <c r="R416" s="47"/>
      <c r="S416" s="48"/>
      <c r="T416" s="37"/>
      <c r="U416" s="48"/>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c r="AV416" s="37"/>
      <c r="AW416" s="37"/>
      <c r="AX416" s="37"/>
      <c r="AY416" s="37"/>
      <c r="AZ416" s="37"/>
      <c r="BA416" s="37"/>
      <c r="BB416" s="37"/>
      <c r="BC416" s="37"/>
      <c r="BD416" s="37"/>
      <c r="BE416" s="37"/>
      <c r="BF416" s="37"/>
      <c r="BG416" s="37"/>
      <c r="BH416" s="37"/>
      <c r="BI416" s="37"/>
      <c r="BJ416" s="37"/>
      <c r="BK416" s="37"/>
      <c r="BL416" s="37"/>
      <c r="BM416" s="37"/>
      <c r="BN416" s="37"/>
      <c r="BO416" s="37"/>
      <c r="BP416" s="37"/>
      <c r="BQ416" s="37"/>
      <c r="BR416" s="37"/>
      <c r="BS416" s="37"/>
      <c r="BT416" s="37"/>
      <c r="BU416" s="37"/>
      <c r="BV416" s="37"/>
      <c r="BW416" s="37"/>
      <c r="BX416" s="37"/>
      <c r="BY416" s="37"/>
      <c r="BZ416" s="37"/>
    </row>
    <row r="417" spans="1:78" x14ac:dyDescent="0.3">
      <c r="A417" s="8"/>
      <c r="B417" s="37"/>
      <c r="C417" s="45"/>
      <c r="D417" s="46"/>
      <c r="E417" s="37"/>
      <c r="F417" s="37"/>
      <c r="G417" s="37"/>
      <c r="H417" s="37"/>
      <c r="I417" s="37"/>
      <c r="J417" s="37"/>
      <c r="K417" s="37"/>
      <c r="L417" s="37"/>
      <c r="M417" s="37"/>
      <c r="N417" s="37"/>
      <c r="O417" s="37"/>
      <c r="P417" s="37"/>
      <c r="Q417" s="37"/>
      <c r="R417" s="47"/>
      <c r="S417" s="48"/>
      <c r="T417" s="37"/>
      <c r="U417" s="48"/>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c r="AV417" s="37"/>
      <c r="AW417" s="37"/>
      <c r="AX417" s="37"/>
      <c r="AY417" s="37"/>
      <c r="AZ417" s="37"/>
      <c r="BA417" s="37"/>
      <c r="BB417" s="37"/>
      <c r="BC417" s="37"/>
      <c r="BD417" s="37"/>
      <c r="BE417" s="37"/>
      <c r="BF417" s="37"/>
      <c r="BG417" s="37"/>
      <c r="BH417" s="37"/>
      <c r="BI417" s="37"/>
      <c r="BJ417" s="37"/>
      <c r="BK417" s="37"/>
      <c r="BL417" s="37"/>
      <c r="BM417" s="37"/>
      <c r="BN417" s="37"/>
      <c r="BO417" s="37"/>
      <c r="BP417" s="37"/>
      <c r="BQ417" s="37"/>
      <c r="BR417" s="37"/>
      <c r="BS417" s="37"/>
      <c r="BT417" s="37"/>
      <c r="BU417" s="37"/>
      <c r="BV417" s="37"/>
      <c r="BW417" s="37"/>
      <c r="BX417" s="37"/>
      <c r="BY417" s="37"/>
      <c r="BZ417" s="37"/>
    </row>
    <row r="418" spans="1:78" x14ac:dyDescent="0.3">
      <c r="A418" s="8"/>
      <c r="B418" s="37"/>
      <c r="C418" s="45"/>
      <c r="D418" s="46"/>
      <c r="E418" s="37"/>
      <c r="F418" s="37"/>
      <c r="G418" s="37"/>
      <c r="H418" s="37"/>
      <c r="I418" s="37"/>
      <c r="J418" s="37"/>
      <c r="K418" s="37"/>
      <c r="L418" s="37"/>
      <c r="M418" s="37"/>
      <c r="N418" s="37"/>
      <c r="O418" s="37"/>
      <c r="P418" s="37"/>
      <c r="Q418" s="37"/>
      <c r="R418" s="47"/>
      <c r="S418" s="48"/>
      <c r="T418" s="37"/>
      <c r="U418" s="48"/>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c r="AV418" s="37"/>
      <c r="AW418" s="37"/>
      <c r="AX418" s="37"/>
      <c r="AY418" s="37"/>
      <c r="AZ418" s="37"/>
      <c r="BA418" s="37"/>
      <c r="BB418" s="37"/>
      <c r="BC418" s="37"/>
      <c r="BD418" s="37"/>
      <c r="BE418" s="37"/>
      <c r="BF418" s="37"/>
      <c r="BG418" s="37"/>
      <c r="BH418" s="37"/>
      <c r="BI418" s="37"/>
      <c r="BJ418" s="37"/>
      <c r="BK418" s="37"/>
      <c r="BL418" s="37"/>
      <c r="BM418" s="37"/>
      <c r="BN418" s="37"/>
      <c r="BO418" s="37"/>
      <c r="BP418" s="37"/>
      <c r="BQ418" s="37"/>
      <c r="BR418" s="37"/>
      <c r="BS418" s="37"/>
      <c r="BT418" s="37"/>
      <c r="BU418" s="37"/>
      <c r="BV418" s="37"/>
      <c r="BW418" s="37"/>
      <c r="BX418" s="37"/>
      <c r="BY418" s="37"/>
      <c r="BZ418" s="37"/>
    </row>
    <row r="419" spans="1:78" x14ac:dyDescent="0.3">
      <c r="A419" s="8"/>
      <c r="B419" s="37"/>
      <c r="C419" s="45"/>
      <c r="D419" s="46"/>
      <c r="E419" s="37"/>
      <c r="F419" s="37"/>
      <c r="G419" s="37"/>
      <c r="H419" s="37"/>
      <c r="I419" s="37"/>
      <c r="J419" s="37"/>
      <c r="K419" s="37"/>
      <c r="L419" s="37"/>
      <c r="M419" s="37"/>
      <c r="N419" s="37"/>
      <c r="O419" s="37"/>
      <c r="P419" s="37"/>
      <c r="Q419" s="37"/>
      <c r="R419" s="47"/>
      <c r="S419" s="48"/>
      <c r="T419" s="37"/>
      <c r="U419" s="48"/>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c r="AV419" s="37"/>
      <c r="AW419" s="37"/>
      <c r="AX419" s="37"/>
      <c r="AY419" s="37"/>
      <c r="AZ419" s="37"/>
      <c r="BA419" s="37"/>
      <c r="BB419" s="37"/>
      <c r="BC419" s="37"/>
      <c r="BD419" s="37"/>
      <c r="BE419" s="37"/>
      <c r="BF419" s="37"/>
      <c r="BG419" s="37"/>
      <c r="BH419" s="37"/>
      <c r="BI419" s="37"/>
      <c r="BJ419" s="37"/>
      <c r="BK419" s="37"/>
      <c r="BL419" s="37"/>
      <c r="BM419" s="37"/>
      <c r="BN419" s="37"/>
      <c r="BO419" s="37"/>
      <c r="BP419" s="37"/>
      <c r="BQ419" s="37"/>
      <c r="BR419" s="37"/>
      <c r="BS419" s="37"/>
      <c r="BT419" s="37"/>
      <c r="BU419" s="37"/>
      <c r="BV419" s="37"/>
      <c r="BW419" s="37"/>
      <c r="BX419" s="37"/>
      <c r="BY419" s="37"/>
      <c r="BZ419" s="37"/>
    </row>
    <row r="420" spans="1:78" x14ac:dyDescent="0.3">
      <c r="A420" s="8"/>
      <c r="B420" s="37"/>
      <c r="C420" s="45"/>
      <c r="D420" s="46"/>
      <c r="E420" s="37"/>
      <c r="F420" s="37"/>
      <c r="G420" s="37"/>
      <c r="H420" s="37"/>
      <c r="I420" s="37"/>
      <c r="J420" s="37"/>
      <c r="K420" s="37"/>
      <c r="L420" s="37"/>
      <c r="M420" s="37"/>
      <c r="N420" s="37"/>
      <c r="O420" s="37"/>
      <c r="P420" s="37"/>
      <c r="Q420" s="37"/>
      <c r="R420" s="47"/>
      <c r="S420" s="48"/>
      <c r="T420" s="37"/>
      <c r="U420" s="48"/>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c r="AV420" s="37"/>
      <c r="AW420" s="37"/>
      <c r="AX420" s="37"/>
      <c r="AY420" s="37"/>
      <c r="AZ420" s="37"/>
      <c r="BA420" s="37"/>
      <c r="BB420" s="37"/>
      <c r="BC420" s="37"/>
      <c r="BD420" s="37"/>
      <c r="BE420" s="37"/>
      <c r="BF420" s="37"/>
      <c r="BG420" s="37"/>
      <c r="BH420" s="37"/>
      <c r="BI420" s="37"/>
      <c r="BJ420" s="37"/>
      <c r="BK420" s="37"/>
      <c r="BL420" s="37"/>
      <c r="BM420" s="37"/>
      <c r="BN420" s="37"/>
      <c r="BO420" s="37"/>
      <c r="BP420" s="37"/>
      <c r="BQ420" s="37"/>
      <c r="BR420" s="37"/>
      <c r="BS420" s="37"/>
      <c r="BT420" s="37"/>
      <c r="BU420" s="37"/>
      <c r="BV420" s="37"/>
      <c r="BW420" s="37"/>
      <c r="BX420" s="37"/>
      <c r="BY420" s="37"/>
      <c r="BZ420" s="37"/>
    </row>
    <row r="421" spans="1:78" x14ac:dyDescent="0.3">
      <c r="A421" s="8"/>
      <c r="B421" s="37"/>
      <c r="C421" s="45"/>
      <c r="D421" s="46"/>
      <c r="E421" s="37"/>
      <c r="F421" s="37"/>
      <c r="G421" s="37"/>
      <c r="H421" s="37"/>
      <c r="I421" s="37"/>
      <c r="J421" s="37"/>
      <c r="K421" s="37"/>
      <c r="L421" s="37"/>
      <c r="M421" s="37"/>
      <c r="N421" s="37"/>
      <c r="O421" s="37"/>
      <c r="P421" s="37"/>
      <c r="Q421" s="37"/>
      <c r="R421" s="47"/>
      <c r="S421" s="48"/>
      <c r="T421" s="37"/>
      <c r="U421" s="48"/>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c r="AV421" s="37"/>
      <c r="AW421" s="37"/>
      <c r="AX421" s="37"/>
      <c r="AY421" s="37"/>
      <c r="AZ421" s="37"/>
      <c r="BA421" s="37"/>
      <c r="BB421" s="37"/>
      <c r="BC421" s="37"/>
      <c r="BD421" s="37"/>
      <c r="BE421" s="37"/>
      <c r="BF421" s="37"/>
      <c r="BG421" s="37"/>
      <c r="BH421" s="37"/>
      <c r="BI421" s="37"/>
      <c r="BJ421" s="37"/>
      <c r="BK421" s="37"/>
      <c r="BL421" s="37"/>
      <c r="BM421" s="37"/>
      <c r="BN421" s="37"/>
      <c r="BO421" s="37"/>
      <c r="BP421" s="37"/>
      <c r="BQ421" s="37"/>
      <c r="BR421" s="37"/>
      <c r="BS421" s="37"/>
      <c r="BT421" s="37"/>
      <c r="BU421" s="37"/>
      <c r="BV421" s="37"/>
      <c r="BW421" s="37"/>
      <c r="BX421" s="37"/>
      <c r="BY421" s="37"/>
      <c r="BZ421" s="37"/>
    </row>
    <row r="422" spans="1:78" x14ac:dyDescent="0.3">
      <c r="A422" s="8"/>
      <c r="B422" s="37"/>
      <c r="C422" s="45"/>
      <c r="D422" s="46"/>
      <c r="E422" s="37"/>
      <c r="F422" s="37"/>
      <c r="G422" s="37"/>
      <c r="H422" s="37"/>
      <c r="I422" s="37"/>
      <c r="J422" s="37"/>
      <c r="K422" s="37"/>
      <c r="L422" s="37"/>
      <c r="M422" s="37"/>
      <c r="N422" s="37"/>
      <c r="O422" s="37"/>
      <c r="P422" s="37"/>
      <c r="Q422" s="37"/>
      <c r="R422" s="47"/>
      <c r="S422" s="48"/>
      <c r="T422" s="37"/>
      <c r="U422" s="48"/>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c r="AV422" s="37"/>
      <c r="AW422" s="37"/>
      <c r="AX422" s="37"/>
      <c r="AY422" s="37"/>
      <c r="AZ422" s="37"/>
      <c r="BA422" s="37"/>
      <c r="BB422" s="37"/>
      <c r="BC422" s="37"/>
      <c r="BD422" s="37"/>
      <c r="BE422" s="37"/>
      <c r="BF422" s="37"/>
      <c r="BG422" s="37"/>
      <c r="BH422" s="37"/>
      <c r="BI422" s="37"/>
      <c r="BJ422" s="37"/>
      <c r="BK422" s="37"/>
      <c r="BL422" s="37"/>
      <c r="BM422" s="37"/>
      <c r="BN422" s="37"/>
      <c r="BO422" s="37"/>
      <c r="BP422" s="37"/>
      <c r="BQ422" s="37"/>
      <c r="BR422" s="37"/>
      <c r="BS422" s="37"/>
      <c r="BT422" s="37"/>
      <c r="BU422" s="37"/>
      <c r="BV422" s="37"/>
      <c r="BW422" s="37"/>
      <c r="BX422" s="37"/>
      <c r="BY422" s="37"/>
      <c r="BZ422" s="37"/>
    </row>
    <row r="423" spans="1:78" x14ac:dyDescent="0.3">
      <c r="A423" s="8"/>
      <c r="B423" s="37"/>
      <c r="C423" s="45"/>
      <c r="D423" s="46"/>
      <c r="E423" s="37"/>
      <c r="F423" s="37"/>
      <c r="G423" s="37"/>
      <c r="H423" s="37"/>
      <c r="I423" s="37"/>
      <c r="J423" s="37"/>
      <c r="K423" s="37"/>
      <c r="L423" s="37"/>
      <c r="M423" s="37"/>
      <c r="N423" s="37"/>
      <c r="O423" s="37"/>
      <c r="P423" s="37"/>
      <c r="Q423" s="37"/>
      <c r="R423" s="47"/>
      <c r="S423" s="48"/>
      <c r="T423" s="37"/>
      <c r="U423" s="48"/>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c r="AV423" s="37"/>
      <c r="AW423" s="37"/>
      <c r="AX423" s="37"/>
      <c r="AY423" s="37"/>
      <c r="AZ423" s="37"/>
      <c r="BA423" s="37"/>
      <c r="BB423" s="37"/>
      <c r="BC423" s="37"/>
      <c r="BD423" s="37"/>
      <c r="BE423" s="37"/>
      <c r="BF423" s="37"/>
      <c r="BG423" s="37"/>
      <c r="BH423" s="37"/>
      <c r="BI423" s="37"/>
      <c r="BJ423" s="37"/>
      <c r="BK423" s="37"/>
      <c r="BL423" s="37"/>
      <c r="BM423" s="37"/>
      <c r="BN423" s="37"/>
      <c r="BO423" s="37"/>
      <c r="BP423" s="37"/>
      <c r="BQ423" s="37"/>
      <c r="BR423" s="37"/>
      <c r="BS423" s="37"/>
      <c r="BT423" s="37"/>
      <c r="BU423" s="37"/>
      <c r="BV423" s="37"/>
      <c r="BW423" s="37"/>
      <c r="BX423" s="37"/>
      <c r="BY423" s="37"/>
      <c r="BZ423" s="37"/>
    </row>
    <row r="424" spans="1:78" x14ac:dyDescent="0.3">
      <c r="A424" s="8"/>
      <c r="B424" s="37"/>
      <c r="C424" s="45"/>
      <c r="D424" s="46"/>
      <c r="E424" s="37"/>
      <c r="F424" s="37"/>
      <c r="G424" s="37"/>
      <c r="H424" s="37"/>
      <c r="I424" s="37"/>
      <c r="J424" s="37"/>
      <c r="K424" s="37"/>
      <c r="L424" s="37"/>
      <c r="M424" s="37"/>
      <c r="N424" s="37"/>
      <c r="O424" s="37"/>
      <c r="P424" s="37"/>
      <c r="Q424" s="37"/>
      <c r="R424" s="47"/>
      <c r="S424" s="48"/>
      <c r="T424" s="37"/>
      <c r="U424" s="48"/>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7"/>
      <c r="AW424" s="37"/>
      <c r="AX424" s="37"/>
      <c r="AY424" s="37"/>
      <c r="AZ424" s="37"/>
      <c r="BA424" s="37"/>
      <c r="BB424" s="37"/>
      <c r="BC424" s="37"/>
      <c r="BD424" s="37"/>
      <c r="BE424" s="37"/>
      <c r="BF424" s="37"/>
      <c r="BG424" s="37"/>
      <c r="BH424" s="37"/>
      <c r="BI424" s="37"/>
      <c r="BJ424" s="37"/>
      <c r="BK424" s="37"/>
      <c r="BL424" s="37"/>
      <c r="BM424" s="37"/>
      <c r="BN424" s="37"/>
      <c r="BO424" s="37"/>
      <c r="BP424" s="37"/>
      <c r="BQ424" s="37"/>
      <c r="BR424" s="37"/>
      <c r="BS424" s="37"/>
      <c r="BT424" s="37"/>
      <c r="BU424" s="37"/>
      <c r="BV424" s="37"/>
      <c r="BW424" s="37"/>
      <c r="BX424" s="37"/>
      <c r="BY424" s="37"/>
      <c r="BZ424" s="37"/>
    </row>
    <row r="425" spans="1:78" x14ac:dyDescent="0.3">
      <c r="A425" s="8"/>
      <c r="B425" s="37"/>
      <c r="C425" s="45"/>
      <c r="D425" s="46"/>
      <c r="E425" s="37"/>
      <c r="F425" s="37"/>
      <c r="G425" s="37"/>
      <c r="H425" s="37"/>
      <c r="I425" s="37"/>
      <c r="J425" s="37"/>
      <c r="K425" s="37"/>
      <c r="L425" s="37"/>
      <c r="M425" s="37"/>
      <c r="N425" s="37"/>
      <c r="O425" s="37"/>
      <c r="P425" s="37"/>
      <c r="Q425" s="37"/>
      <c r="R425" s="47"/>
      <c r="S425" s="48"/>
      <c r="T425" s="37"/>
      <c r="U425" s="48"/>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c r="AX425" s="37"/>
      <c r="AY425" s="37"/>
      <c r="AZ425" s="37"/>
      <c r="BA425" s="37"/>
      <c r="BB425" s="37"/>
      <c r="BC425" s="37"/>
      <c r="BD425" s="37"/>
      <c r="BE425" s="37"/>
      <c r="BF425" s="37"/>
      <c r="BG425" s="37"/>
      <c r="BH425" s="37"/>
      <c r="BI425" s="37"/>
      <c r="BJ425" s="37"/>
      <c r="BK425" s="37"/>
      <c r="BL425" s="37"/>
      <c r="BM425" s="37"/>
      <c r="BN425" s="37"/>
      <c r="BO425" s="37"/>
      <c r="BP425" s="37"/>
      <c r="BQ425" s="37"/>
      <c r="BR425" s="37"/>
      <c r="BS425" s="37"/>
      <c r="BT425" s="37"/>
      <c r="BU425" s="37"/>
      <c r="BV425" s="37"/>
      <c r="BW425" s="37"/>
      <c r="BX425" s="37"/>
      <c r="BY425" s="37"/>
      <c r="BZ425" s="37"/>
    </row>
    <row r="426" spans="1:78" x14ac:dyDescent="0.3">
      <c r="A426" s="8"/>
      <c r="B426" s="37"/>
      <c r="C426" s="45"/>
      <c r="D426" s="46"/>
      <c r="E426" s="37"/>
      <c r="F426" s="37"/>
      <c r="G426" s="37"/>
      <c r="H426" s="37"/>
      <c r="I426" s="37"/>
      <c r="J426" s="37"/>
      <c r="K426" s="37"/>
      <c r="L426" s="37"/>
      <c r="M426" s="37"/>
      <c r="N426" s="37"/>
      <c r="O426" s="37"/>
      <c r="P426" s="37"/>
      <c r="Q426" s="37"/>
      <c r="R426" s="47"/>
      <c r="S426" s="48"/>
      <c r="T426" s="37"/>
      <c r="U426" s="48"/>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c r="AV426" s="37"/>
      <c r="AW426" s="37"/>
      <c r="AX426" s="37"/>
      <c r="AY426" s="37"/>
      <c r="AZ426" s="37"/>
      <c r="BA426" s="37"/>
      <c r="BB426" s="37"/>
      <c r="BC426" s="37"/>
      <c r="BD426" s="37"/>
      <c r="BE426" s="37"/>
      <c r="BF426" s="37"/>
      <c r="BG426" s="37"/>
      <c r="BH426" s="37"/>
      <c r="BI426" s="37"/>
      <c r="BJ426" s="37"/>
      <c r="BK426" s="37"/>
      <c r="BL426" s="37"/>
      <c r="BM426" s="37"/>
      <c r="BN426" s="37"/>
      <c r="BO426" s="37"/>
      <c r="BP426" s="37"/>
      <c r="BQ426" s="37"/>
      <c r="BR426" s="37"/>
      <c r="BS426" s="37"/>
      <c r="BT426" s="37"/>
      <c r="BU426" s="37"/>
      <c r="BV426" s="37"/>
      <c r="BW426" s="37"/>
      <c r="BX426" s="37"/>
      <c r="BY426" s="37"/>
      <c r="BZ426" s="37"/>
    </row>
    <row r="427" spans="1:78" x14ac:dyDescent="0.3">
      <c r="A427" s="8"/>
      <c r="B427" s="37"/>
      <c r="C427" s="45"/>
      <c r="D427" s="46"/>
      <c r="E427" s="37"/>
      <c r="F427" s="37"/>
      <c r="G427" s="37"/>
      <c r="H427" s="37"/>
      <c r="I427" s="37"/>
      <c r="J427" s="37"/>
      <c r="K427" s="37"/>
      <c r="L427" s="37"/>
      <c r="M427" s="37"/>
      <c r="N427" s="37"/>
      <c r="O427" s="37"/>
      <c r="P427" s="37"/>
      <c r="Q427" s="37"/>
      <c r="R427" s="47"/>
      <c r="S427" s="48"/>
      <c r="T427" s="37"/>
      <c r="U427" s="48"/>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c r="AV427" s="37"/>
      <c r="AW427" s="37"/>
      <c r="AX427" s="37"/>
      <c r="AY427" s="37"/>
      <c r="AZ427" s="37"/>
      <c r="BA427" s="37"/>
      <c r="BB427" s="37"/>
      <c r="BC427" s="37"/>
      <c r="BD427" s="37"/>
      <c r="BE427" s="37"/>
      <c r="BF427" s="37"/>
      <c r="BG427" s="37"/>
      <c r="BH427" s="37"/>
      <c r="BI427" s="37"/>
      <c r="BJ427" s="37"/>
      <c r="BK427" s="37"/>
      <c r="BL427" s="37"/>
      <c r="BM427" s="37"/>
      <c r="BN427" s="37"/>
      <c r="BO427" s="37"/>
      <c r="BP427" s="37"/>
      <c r="BQ427" s="37"/>
      <c r="BR427" s="37"/>
      <c r="BS427" s="37"/>
      <c r="BT427" s="37"/>
      <c r="BU427" s="37"/>
      <c r="BV427" s="37"/>
      <c r="BW427" s="37"/>
      <c r="BX427" s="37"/>
      <c r="BY427" s="37"/>
      <c r="BZ427" s="37"/>
    </row>
    <row r="428" spans="1:78" x14ac:dyDescent="0.3">
      <c r="A428" s="8"/>
      <c r="B428" s="37"/>
      <c r="C428" s="45"/>
      <c r="D428" s="46"/>
      <c r="E428" s="37"/>
      <c r="F428" s="37"/>
      <c r="G428" s="37"/>
      <c r="H428" s="37"/>
      <c r="I428" s="37"/>
      <c r="J428" s="37"/>
      <c r="K428" s="37"/>
      <c r="L428" s="37"/>
      <c r="M428" s="37"/>
      <c r="N428" s="37"/>
      <c r="O428" s="37"/>
      <c r="P428" s="37"/>
      <c r="Q428" s="37"/>
      <c r="R428" s="47"/>
      <c r="S428" s="48"/>
      <c r="T428" s="37"/>
      <c r="U428" s="48"/>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c r="AX428" s="37"/>
      <c r="AY428" s="37"/>
      <c r="AZ428" s="37"/>
      <c r="BA428" s="37"/>
      <c r="BB428" s="37"/>
      <c r="BC428" s="37"/>
      <c r="BD428" s="37"/>
      <c r="BE428" s="37"/>
      <c r="BF428" s="37"/>
      <c r="BG428" s="37"/>
      <c r="BH428" s="37"/>
      <c r="BI428" s="37"/>
      <c r="BJ428" s="37"/>
      <c r="BK428" s="37"/>
      <c r="BL428" s="37"/>
      <c r="BM428" s="37"/>
      <c r="BN428" s="37"/>
      <c r="BO428" s="37"/>
      <c r="BP428" s="37"/>
      <c r="BQ428" s="37"/>
      <c r="BR428" s="37"/>
      <c r="BS428" s="37"/>
      <c r="BT428" s="37"/>
      <c r="BU428" s="37"/>
      <c r="BV428" s="37"/>
      <c r="BW428" s="37"/>
      <c r="BX428" s="37"/>
      <c r="BY428" s="37"/>
      <c r="BZ428" s="37"/>
    </row>
    <row r="429" spans="1:78" x14ac:dyDescent="0.3">
      <c r="A429" s="8"/>
      <c r="B429" s="37"/>
      <c r="C429" s="45"/>
      <c r="D429" s="46"/>
      <c r="E429" s="37"/>
      <c r="F429" s="37"/>
      <c r="G429" s="37"/>
      <c r="H429" s="37"/>
      <c r="I429" s="37"/>
      <c r="J429" s="37"/>
      <c r="K429" s="37"/>
      <c r="L429" s="37"/>
      <c r="M429" s="37"/>
      <c r="N429" s="37"/>
      <c r="O429" s="37"/>
      <c r="P429" s="37"/>
      <c r="Q429" s="37"/>
      <c r="R429" s="47"/>
      <c r="S429" s="48"/>
      <c r="T429" s="37"/>
      <c r="U429" s="48"/>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c r="AV429" s="37"/>
      <c r="AW429" s="37"/>
      <c r="AX429" s="37"/>
      <c r="AY429" s="37"/>
      <c r="AZ429" s="37"/>
      <c r="BA429" s="37"/>
      <c r="BB429" s="37"/>
      <c r="BC429" s="37"/>
      <c r="BD429" s="37"/>
      <c r="BE429" s="37"/>
      <c r="BF429" s="37"/>
      <c r="BG429" s="37"/>
      <c r="BH429" s="37"/>
      <c r="BI429" s="37"/>
      <c r="BJ429" s="37"/>
      <c r="BK429" s="37"/>
      <c r="BL429" s="37"/>
      <c r="BM429" s="37"/>
      <c r="BN429" s="37"/>
      <c r="BO429" s="37"/>
      <c r="BP429" s="37"/>
      <c r="BQ429" s="37"/>
      <c r="BR429" s="37"/>
      <c r="BS429" s="37"/>
      <c r="BT429" s="37"/>
      <c r="BU429" s="37"/>
      <c r="BV429" s="37"/>
      <c r="BW429" s="37"/>
      <c r="BX429" s="37"/>
      <c r="BY429" s="37"/>
      <c r="BZ429" s="37"/>
    </row>
    <row r="430" spans="1:78" x14ac:dyDescent="0.3">
      <c r="A430" s="8"/>
      <c r="B430" s="37"/>
      <c r="C430" s="45"/>
      <c r="D430" s="46"/>
      <c r="E430" s="37"/>
      <c r="F430" s="37"/>
      <c r="G430" s="37"/>
      <c r="H430" s="37"/>
      <c r="I430" s="37"/>
      <c r="J430" s="37"/>
      <c r="K430" s="37"/>
      <c r="L430" s="37"/>
      <c r="M430" s="37"/>
      <c r="N430" s="37"/>
      <c r="O430" s="37"/>
      <c r="P430" s="37"/>
      <c r="Q430" s="37"/>
      <c r="R430" s="47"/>
      <c r="S430" s="48"/>
      <c r="T430" s="37"/>
      <c r="U430" s="48"/>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c r="AU430" s="37"/>
      <c r="AV430" s="37"/>
      <c r="AW430" s="37"/>
      <c r="AX430" s="37"/>
      <c r="AY430" s="37"/>
      <c r="AZ430" s="37"/>
      <c r="BA430" s="37"/>
      <c r="BB430" s="37"/>
      <c r="BC430" s="37"/>
      <c r="BD430" s="37"/>
      <c r="BE430" s="37"/>
      <c r="BF430" s="37"/>
      <c r="BG430" s="37"/>
      <c r="BH430" s="37"/>
      <c r="BI430" s="37"/>
      <c r="BJ430" s="37"/>
      <c r="BK430" s="37"/>
      <c r="BL430" s="37"/>
      <c r="BM430" s="37"/>
      <c r="BN430" s="37"/>
      <c r="BO430" s="37"/>
      <c r="BP430" s="37"/>
      <c r="BQ430" s="37"/>
      <c r="BR430" s="37"/>
      <c r="BS430" s="37"/>
      <c r="BT430" s="37"/>
      <c r="BU430" s="37"/>
      <c r="BV430" s="37"/>
      <c r="BW430" s="37"/>
      <c r="BX430" s="37"/>
      <c r="BY430" s="37"/>
      <c r="BZ430" s="37"/>
    </row>
    <row r="431" spans="1:78" x14ac:dyDescent="0.3">
      <c r="A431" s="8"/>
      <c r="B431" s="37"/>
      <c r="C431" s="45"/>
      <c r="D431" s="46"/>
      <c r="E431" s="37"/>
      <c r="F431" s="37"/>
      <c r="G431" s="37"/>
      <c r="H431" s="37"/>
      <c r="I431" s="37"/>
      <c r="J431" s="37"/>
      <c r="K431" s="37"/>
      <c r="L431" s="37"/>
      <c r="M431" s="37"/>
      <c r="N431" s="37"/>
      <c r="O431" s="37"/>
      <c r="P431" s="37"/>
      <c r="Q431" s="37"/>
      <c r="R431" s="47"/>
      <c r="S431" s="48"/>
      <c r="T431" s="37"/>
      <c r="U431" s="48"/>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c r="AU431" s="37"/>
      <c r="AV431" s="37"/>
      <c r="AW431" s="37"/>
      <c r="AX431" s="37"/>
      <c r="AY431" s="37"/>
      <c r="AZ431" s="37"/>
      <c r="BA431" s="37"/>
      <c r="BB431" s="37"/>
      <c r="BC431" s="37"/>
      <c r="BD431" s="37"/>
      <c r="BE431" s="37"/>
      <c r="BF431" s="37"/>
      <c r="BG431" s="37"/>
      <c r="BH431" s="37"/>
      <c r="BI431" s="37"/>
      <c r="BJ431" s="37"/>
      <c r="BK431" s="37"/>
      <c r="BL431" s="37"/>
      <c r="BM431" s="37"/>
      <c r="BN431" s="37"/>
      <c r="BO431" s="37"/>
      <c r="BP431" s="37"/>
      <c r="BQ431" s="37"/>
      <c r="BR431" s="37"/>
      <c r="BS431" s="37"/>
      <c r="BT431" s="37"/>
      <c r="BU431" s="37"/>
      <c r="BV431" s="37"/>
      <c r="BW431" s="37"/>
      <c r="BX431" s="37"/>
      <c r="BY431" s="37"/>
      <c r="BZ431" s="37"/>
    </row>
    <row r="432" spans="1:78" x14ac:dyDescent="0.3">
      <c r="A432" s="8"/>
      <c r="B432" s="37"/>
      <c r="C432" s="45"/>
      <c r="D432" s="46"/>
      <c r="E432" s="37"/>
      <c r="F432" s="37"/>
      <c r="G432" s="37"/>
      <c r="H432" s="37"/>
      <c r="I432" s="37"/>
      <c r="J432" s="37"/>
      <c r="K432" s="37"/>
      <c r="L432" s="37"/>
      <c r="M432" s="37"/>
      <c r="N432" s="37"/>
      <c r="O432" s="37"/>
      <c r="P432" s="37"/>
      <c r="Q432" s="37"/>
      <c r="R432" s="47"/>
      <c r="S432" s="48"/>
      <c r="T432" s="37"/>
      <c r="U432" s="48"/>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c r="AU432" s="37"/>
      <c r="AV432" s="37"/>
      <c r="AW432" s="37"/>
      <c r="AX432" s="37"/>
      <c r="AY432" s="37"/>
      <c r="AZ432" s="37"/>
      <c r="BA432" s="37"/>
      <c r="BB432" s="37"/>
      <c r="BC432" s="37"/>
      <c r="BD432" s="37"/>
      <c r="BE432" s="37"/>
      <c r="BF432" s="37"/>
      <c r="BG432" s="37"/>
      <c r="BH432" s="37"/>
      <c r="BI432" s="37"/>
      <c r="BJ432" s="37"/>
      <c r="BK432" s="37"/>
      <c r="BL432" s="37"/>
      <c r="BM432" s="37"/>
      <c r="BN432" s="37"/>
      <c r="BO432" s="37"/>
      <c r="BP432" s="37"/>
      <c r="BQ432" s="37"/>
      <c r="BR432" s="37"/>
      <c r="BS432" s="37"/>
      <c r="BT432" s="37"/>
      <c r="BU432" s="37"/>
      <c r="BV432" s="37"/>
      <c r="BW432" s="37"/>
      <c r="BX432" s="37"/>
      <c r="BY432" s="37"/>
      <c r="BZ432" s="37"/>
    </row>
    <row r="433" spans="1:78" x14ac:dyDescent="0.3">
      <c r="A433" s="8"/>
      <c r="B433" s="37"/>
      <c r="C433" s="45"/>
      <c r="D433" s="46"/>
      <c r="E433" s="37"/>
      <c r="F433" s="37"/>
      <c r="G433" s="37"/>
      <c r="H433" s="37"/>
      <c r="I433" s="37"/>
      <c r="J433" s="37"/>
      <c r="K433" s="37"/>
      <c r="L433" s="37"/>
      <c r="M433" s="37"/>
      <c r="N433" s="37"/>
      <c r="O433" s="37"/>
      <c r="P433" s="37"/>
      <c r="Q433" s="37"/>
      <c r="R433" s="47"/>
      <c r="S433" s="48"/>
      <c r="T433" s="37"/>
      <c r="U433" s="48"/>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c r="AV433" s="37"/>
      <c r="AW433" s="37"/>
      <c r="AX433" s="37"/>
      <c r="AY433" s="37"/>
      <c r="AZ433" s="37"/>
      <c r="BA433" s="37"/>
      <c r="BB433" s="37"/>
      <c r="BC433" s="37"/>
      <c r="BD433" s="37"/>
      <c r="BE433" s="37"/>
      <c r="BF433" s="37"/>
      <c r="BG433" s="37"/>
      <c r="BH433" s="37"/>
      <c r="BI433" s="37"/>
      <c r="BJ433" s="37"/>
      <c r="BK433" s="37"/>
      <c r="BL433" s="37"/>
      <c r="BM433" s="37"/>
      <c r="BN433" s="37"/>
      <c r="BO433" s="37"/>
      <c r="BP433" s="37"/>
      <c r="BQ433" s="37"/>
      <c r="BR433" s="37"/>
      <c r="BS433" s="37"/>
      <c r="BT433" s="37"/>
      <c r="BU433" s="37"/>
      <c r="BV433" s="37"/>
      <c r="BW433" s="37"/>
      <c r="BX433" s="37"/>
      <c r="BY433" s="37"/>
      <c r="BZ433" s="37"/>
    </row>
    <row r="434" spans="1:78" x14ac:dyDescent="0.3">
      <c r="A434" s="8"/>
      <c r="B434" s="37"/>
      <c r="C434" s="45"/>
      <c r="D434" s="46"/>
      <c r="E434" s="37"/>
      <c r="F434" s="37"/>
      <c r="G434" s="37"/>
      <c r="H434" s="37"/>
      <c r="I434" s="37"/>
      <c r="J434" s="37"/>
      <c r="K434" s="37"/>
      <c r="L434" s="37"/>
      <c r="M434" s="37"/>
      <c r="N434" s="37"/>
      <c r="O434" s="37"/>
      <c r="P434" s="37"/>
      <c r="Q434" s="37"/>
      <c r="R434" s="47"/>
      <c r="S434" s="48"/>
      <c r="T434" s="37"/>
      <c r="U434" s="48"/>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7"/>
      <c r="AW434" s="37"/>
      <c r="AX434" s="37"/>
      <c r="AY434" s="37"/>
      <c r="AZ434" s="37"/>
      <c r="BA434" s="37"/>
      <c r="BB434" s="37"/>
      <c r="BC434" s="37"/>
      <c r="BD434" s="37"/>
      <c r="BE434" s="37"/>
      <c r="BF434" s="37"/>
      <c r="BG434" s="37"/>
      <c r="BH434" s="37"/>
      <c r="BI434" s="37"/>
      <c r="BJ434" s="37"/>
      <c r="BK434" s="37"/>
      <c r="BL434" s="37"/>
      <c r="BM434" s="37"/>
      <c r="BN434" s="37"/>
      <c r="BO434" s="37"/>
      <c r="BP434" s="37"/>
      <c r="BQ434" s="37"/>
      <c r="BR434" s="37"/>
      <c r="BS434" s="37"/>
      <c r="BT434" s="37"/>
      <c r="BU434" s="37"/>
      <c r="BV434" s="37"/>
      <c r="BW434" s="37"/>
      <c r="BX434" s="37"/>
      <c r="BY434" s="37"/>
      <c r="BZ434" s="37"/>
    </row>
    <row r="435" spans="1:78" x14ac:dyDescent="0.3">
      <c r="A435" s="8"/>
      <c r="B435" s="37"/>
      <c r="C435" s="45"/>
      <c r="D435" s="46"/>
      <c r="E435" s="37"/>
      <c r="F435" s="37"/>
      <c r="G435" s="37"/>
      <c r="H435" s="37"/>
      <c r="I435" s="37"/>
      <c r="J435" s="37"/>
      <c r="K435" s="37"/>
      <c r="L435" s="37"/>
      <c r="M435" s="37"/>
      <c r="N435" s="37"/>
      <c r="O435" s="37"/>
      <c r="P435" s="37"/>
      <c r="Q435" s="37"/>
      <c r="R435" s="47"/>
      <c r="S435" s="48"/>
      <c r="T435" s="37"/>
      <c r="U435" s="48"/>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c r="AV435" s="37"/>
      <c r="AW435" s="37"/>
      <c r="AX435" s="37"/>
      <c r="AY435" s="37"/>
      <c r="AZ435" s="37"/>
      <c r="BA435" s="37"/>
      <c r="BB435" s="37"/>
      <c r="BC435" s="37"/>
      <c r="BD435" s="37"/>
      <c r="BE435" s="37"/>
      <c r="BF435" s="37"/>
      <c r="BG435" s="37"/>
      <c r="BH435" s="37"/>
      <c r="BI435" s="37"/>
      <c r="BJ435" s="37"/>
      <c r="BK435" s="37"/>
      <c r="BL435" s="37"/>
      <c r="BM435" s="37"/>
      <c r="BN435" s="37"/>
      <c r="BO435" s="37"/>
      <c r="BP435" s="37"/>
      <c r="BQ435" s="37"/>
      <c r="BR435" s="37"/>
      <c r="BS435" s="37"/>
      <c r="BT435" s="37"/>
      <c r="BU435" s="37"/>
      <c r="BV435" s="37"/>
      <c r="BW435" s="37"/>
      <c r="BX435" s="37"/>
      <c r="BY435" s="37"/>
      <c r="BZ435" s="37"/>
    </row>
    <row r="436" spans="1:78" x14ac:dyDescent="0.3">
      <c r="A436" s="8"/>
      <c r="B436" s="37"/>
      <c r="C436" s="45"/>
      <c r="D436" s="46"/>
      <c r="E436" s="37"/>
      <c r="F436" s="37"/>
      <c r="G436" s="37"/>
      <c r="H436" s="37"/>
      <c r="I436" s="37"/>
      <c r="J436" s="37"/>
      <c r="K436" s="37"/>
      <c r="L436" s="37"/>
      <c r="M436" s="37"/>
      <c r="N436" s="37"/>
      <c r="O436" s="37"/>
      <c r="P436" s="37"/>
      <c r="Q436" s="37"/>
      <c r="R436" s="47"/>
      <c r="S436" s="48"/>
      <c r="T436" s="37"/>
      <c r="U436" s="48"/>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c r="AU436" s="37"/>
      <c r="AV436" s="37"/>
      <c r="AW436" s="37"/>
      <c r="AX436" s="37"/>
      <c r="AY436" s="37"/>
      <c r="AZ436" s="37"/>
      <c r="BA436" s="37"/>
      <c r="BB436" s="37"/>
      <c r="BC436" s="37"/>
      <c r="BD436" s="37"/>
      <c r="BE436" s="37"/>
      <c r="BF436" s="37"/>
      <c r="BG436" s="37"/>
      <c r="BH436" s="37"/>
      <c r="BI436" s="37"/>
      <c r="BJ436" s="37"/>
      <c r="BK436" s="37"/>
      <c r="BL436" s="37"/>
      <c r="BM436" s="37"/>
      <c r="BN436" s="37"/>
      <c r="BO436" s="37"/>
      <c r="BP436" s="37"/>
      <c r="BQ436" s="37"/>
      <c r="BR436" s="37"/>
      <c r="BS436" s="37"/>
      <c r="BT436" s="37"/>
      <c r="BU436" s="37"/>
      <c r="BV436" s="37"/>
      <c r="BW436" s="37"/>
      <c r="BX436" s="37"/>
      <c r="BY436" s="37"/>
      <c r="BZ436" s="37"/>
    </row>
    <row r="437" spans="1:78" x14ac:dyDescent="0.3">
      <c r="A437" s="8"/>
      <c r="B437" s="37"/>
      <c r="C437" s="45"/>
      <c r="D437" s="46"/>
      <c r="E437" s="37"/>
      <c r="F437" s="37"/>
      <c r="G437" s="37"/>
      <c r="H437" s="37"/>
      <c r="I437" s="37"/>
      <c r="J437" s="37"/>
      <c r="K437" s="37"/>
      <c r="L437" s="37"/>
      <c r="M437" s="37"/>
      <c r="N437" s="37"/>
      <c r="O437" s="37"/>
      <c r="P437" s="37"/>
      <c r="Q437" s="37"/>
      <c r="R437" s="47"/>
      <c r="S437" s="48"/>
      <c r="T437" s="37"/>
      <c r="U437" s="48"/>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c r="AU437" s="37"/>
      <c r="AV437" s="37"/>
      <c r="AW437" s="37"/>
      <c r="AX437" s="37"/>
      <c r="AY437" s="37"/>
      <c r="AZ437" s="37"/>
      <c r="BA437" s="37"/>
      <c r="BB437" s="37"/>
      <c r="BC437" s="37"/>
      <c r="BD437" s="37"/>
      <c r="BE437" s="37"/>
      <c r="BF437" s="37"/>
      <c r="BG437" s="37"/>
      <c r="BH437" s="37"/>
      <c r="BI437" s="37"/>
      <c r="BJ437" s="37"/>
      <c r="BK437" s="37"/>
      <c r="BL437" s="37"/>
      <c r="BM437" s="37"/>
      <c r="BN437" s="37"/>
      <c r="BO437" s="37"/>
      <c r="BP437" s="37"/>
      <c r="BQ437" s="37"/>
      <c r="BR437" s="37"/>
      <c r="BS437" s="37"/>
      <c r="BT437" s="37"/>
      <c r="BU437" s="37"/>
      <c r="BV437" s="37"/>
      <c r="BW437" s="37"/>
      <c r="BX437" s="37"/>
      <c r="BY437" s="37"/>
      <c r="BZ437" s="37"/>
    </row>
    <row r="438" spans="1:78" x14ac:dyDescent="0.3">
      <c r="A438" s="8"/>
      <c r="B438" s="37"/>
      <c r="C438" s="45"/>
      <c r="D438" s="46"/>
      <c r="E438" s="37"/>
      <c r="F438" s="37"/>
      <c r="G438" s="37"/>
      <c r="H438" s="37"/>
      <c r="I438" s="37"/>
      <c r="J438" s="37"/>
      <c r="K438" s="37"/>
      <c r="L438" s="37"/>
      <c r="M438" s="37"/>
      <c r="N438" s="37"/>
      <c r="O438" s="37"/>
      <c r="P438" s="37"/>
      <c r="Q438" s="37"/>
      <c r="R438" s="47"/>
      <c r="S438" s="48"/>
      <c r="T438" s="37"/>
      <c r="U438" s="48"/>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c r="AU438" s="37"/>
      <c r="AV438" s="37"/>
      <c r="AW438" s="37"/>
      <c r="AX438" s="37"/>
      <c r="AY438" s="37"/>
      <c r="AZ438" s="37"/>
      <c r="BA438" s="37"/>
      <c r="BB438" s="37"/>
      <c r="BC438" s="37"/>
      <c r="BD438" s="37"/>
      <c r="BE438" s="37"/>
      <c r="BF438" s="37"/>
      <c r="BG438" s="37"/>
      <c r="BH438" s="37"/>
      <c r="BI438" s="37"/>
      <c r="BJ438" s="37"/>
      <c r="BK438" s="37"/>
      <c r="BL438" s="37"/>
      <c r="BM438" s="37"/>
      <c r="BN438" s="37"/>
      <c r="BO438" s="37"/>
      <c r="BP438" s="37"/>
      <c r="BQ438" s="37"/>
      <c r="BR438" s="37"/>
      <c r="BS438" s="37"/>
      <c r="BT438" s="37"/>
      <c r="BU438" s="37"/>
      <c r="BV438" s="37"/>
      <c r="BW438" s="37"/>
      <c r="BX438" s="37"/>
      <c r="BY438" s="37"/>
      <c r="BZ438" s="37"/>
    </row>
    <row r="439" spans="1:78" x14ac:dyDescent="0.3">
      <c r="A439" s="8"/>
      <c r="B439" s="37"/>
      <c r="C439" s="45"/>
      <c r="D439" s="46"/>
      <c r="E439" s="37"/>
      <c r="F439" s="37"/>
      <c r="G439" s="37"/>
      <c r="H439" s="37"/>
      <c r="I439" s="37"/>
      <c r="J439" s="37"/>
      <c r="K439" s="37"/>
      <c r="L439" s="37"/>
      <c r="M439" s="37"/>
      <c r="N439" s="37"/>
      <c r="O439" s="37"/>
      <c r="P439" s="37"/>
      <c r="Q439" s="37"/>
      <c r="R439" s="47"/>
      <c r="S439" s="48"/>
      <c r="T439" s="37"/>
      <c r="U439" s="48"/>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c r="AU439" s="37"/>
      <c r="AV439" s="37"/>
      <c r="AW439" s="37"/>
      <c r="AX439" s="37"/>
      <c r="AY439" s="37"/>
      <c r="AZ439" s="37"/>
      <c r="BA439" s="37"/>
      <c r="BB439" s="37"/>
      <c r="BC439" s="37"/>
      <c r="BD439" s="37"/>
      <c r="BE439" s="37"/>
      <c r="BF439" s="37"/>
      <c r="BG439" s="37"/>
      <c r="BH439" s="37"/>
      <c r="BI439" s="37"/>
      <c r="BJ439" s="37"/>
      <c r="BK439" s="37"/>
      <c r="BL439" s="37"/>
      <c r="BM439" s="37"/>
      <c r="BN439" s="37"/>
      <c r="BO439" s="37"/>
      <c r="BP439" s="37"/>
      <c r="BQ439" s="37"/>
      <c r="BR439" s="37"/>
      <c r="BS439" s="37"/>
      <c r="BT439" s="37"/>
      <c r="BU439" s="37"/>
      <c r="BV439" s="37"/>
      <c r="BW439" s="37"/>
      <c r="BX439" s="37"/>
      <c r="BY439" s="37"/>
      <c r="BZ439" s="37"/>
    </row>
    <row r="440" spans="1:78" x14ac:dyDescent="0.3">
      <c r="A440" s="8"/>
      <c r="B440" s="37"/>
      <c r="C440" s="45"/>
      <c r="D440" s="46"/>
      <c r="E440" s="37"/>
      <c r="F440" s="37"/>
      <c r="G440" s="37"/>
      <c r="H440" s="37"/>
      <c r="I440" s="37"/>
      <c r="J440" s="37"/>
      <c r="K440" s="37"/>
      <c r="L440" s="37"/>
      <c r="M440" s="37"/>
      <c r="N440" s="37"/>
      <c r="O440" s="37"/>
      <c r="P440" s="37"/>
      <c r="Q440" s="37"/>
      <c r="R440" s="47"/>
      <c r="S440" s="48"/>
      <c r="T440" s="37"/>
      <c r="U440" s="48"/>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c r="AU440" s="37"/>
      <c r="AV440" s="37"/>
      <c r="AW440" s="37"/>
      <c r="AX440" s="37"/>
      <c r="AY440" s="37"/>
      <c r="AZ440" s="37"/>
      <c r="BA440" s="37"/>
      <c r="BB440" s="37"/>
      <c r="BC440" s="37"/>
      <c r="BD440" s="37"/>
      <c r="BE440" s="37"/>
      <c r="BF440" s="37"/>
      <c r="BG440" s="37"/>
      <c r="BH440" s="37"/>
      <c r="BI440" s="37"/>
      <c r="BJ440" s="37"/>
      <c r="BK440" s="37"/>
      <c r="BL440" s="37"/>
      <c r="BM440" s="37"/>
      <c r="BN440" s="37"/>
      <c r="BO440" s="37"/>
      <c r="BP440" s="37"/>
      <c r="BQ440" s="37"/>
      <c r="BR440" s="37"/>
      <c r="BS440" s="37"/>
      <c r="BT440" s="37"/>
      <c r="BU440" s="37"/>
      <c r="BV440" s="37"/>
      <c r="BW440" s="37"/>
      <c r="BX440" s="37"/>
      <c r="BY440" s="37"/>
      <c r="BZ440" s="37"/>
    </row>
    <row r="441" spans="1:78" x14ac:dyDescent="0.3">
      <c r="A441" s="8"/>
      <c r="B441" s="37"/>
      <c r="C441" s="45"/>
      <c r="D441" s="46"/>
      <c r="E441" s="37"/>
      <c r="F441" s="37"/>
      <c r="G441" s="37"/>
      <c r="H441" s="37"/>
      <c r="I441" s="37"/>
      <c r="J441" s="37"/>
      <c r="K441" s="37"/>
      <c r="L441" s="37"/>
      <c r="M441" s="37"/>
      <c r="N441" s="37"/>
      <c r="O441" s="37"/>
      <c r="P441" s="37"/>
      <c r="Q441" s="37"/>
      <c r="R441" s="47"/>
      <c r="S441" s="48"/>
      <c r="T441" s="37"/>
      <c r="U441" s="48"/>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c r="AU441" s="37"/>
      <c r="AV441" s="37"/>
      <c r="AW441" s="37"/>
      <c r="AX441" s="37"/>
      <c r="AY441" s="37"/>
      <c r="AZ441" s="37"/>
      <c r="BA441" s="37"/>
      <c r="BB441" s="37"/>
      <c r="BC441" s="37"/>
      <c r="BD441" s="37"/>
      <c r="BE441" s="37"/>
      <c r="BF441" s="37"/>
      <c r="BG441" s="37"/>
      <c r="BH441" s="37"/>
      <c r="BI441" s="37"/>
      <c r="BJ441" s="37"/>
      <c r="BK441" s="37"/>
      <c r="BL441" s="37"/>
      <c r="BM441" s="37"/>
      <c r="BN441" s="37"/>
      <c r="BO441" s="37"/>
      <c r="BP441" s="37"/>
      <c r="BQ441" s="37"/>
      <c r="BR441" s="37"/>
      <c r="BS441" s="37"/>
      <c r="BT441" s="37"/>
      <c r="BU441" s="37"/>
      <c r="BV441" s="37"/>
      <c r="BW441" s="37"/>
      <c r="BX441" s="37"/>
      <c r="BY441" s="37"/>
      <c r="BZ441" s="37"/>
    </row>
    <row r="442" spans="1:78" x14ac:dyDescent="0.3">
      <c r="A442" s="8"/>
      <c r="B442" s="37"/>
      <c r="C442" s="45"/>
      <c r="D442" s="46"/>
      <c r="E442" s="37"/>
      <c r="F442" s="37"/>
      <c r="G442" s="37"/>
      <c r="H442" s="37"/>
      <c r="I442" s="37"/>
      <c r="J442" s="37"/>
      <c r="K442" s="37"/>
      <c r="L442" s="37"/>
      <c r="M442" s="37"/>
      <c r="N442" s="37"/>
      <c r="O442" s="37"/>
      <c r="P442" s="37"/>
      <c r="Q442" s="37"/>
      <c r="R442" s="47"/>
      <c r="S442" s="48"/>
      <c r="T442" s="37"/>
      <c r="U442" s="48"/>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c r="AU442" s="37"/>
      <c r="AV442" s="37"/>
      <c r="AW442" s="37"/>
      <c r="AX442" s="37"/>
      <c r="AY442" s="37"/>
      <c r="AZ442" s="37"/>
      <c r="BA442" s="37"/>
      <c r="BB442" s="37"/>
      <c r="BC442" s="37"/>
      <c r="BD442" s="37"/>
      <c r="BE442" s="37"/>
      <c r="BF442" s="37"/>
      <c r="BG442" s="37"/>
      <c r="BH442" s="37"/>
      <c r="BI442" s="37"/>
      <c r="BJ442" s="37"/>
      <c r="BK442" s="37"/>
      <c r="BL442" s="37"/>
      <c r="BM442" s="37"/>
      <c r="BN442" s="37"/>
      <c r="BO442" s="37"/>
      <c r="BP442" s="37"/>
      <c r="BQ442" s="37"/>
      <c r="BR442" s="37"/>
      <c r="BS442" s="37"/>
      <c r="BT442" s="37"/>
      <c r="BU442" s="37"/>
      <c r="BV442" s="37"/>
      <c r="BW442" s="37"/>
      <c r="BX442" s="37"/>
      <c r="BY442" s="37"/>
      <c r="BZ442" s="37"/>
    </row>
    <row r="443" spans="1:78" x14ac:dyDescent="0.3">
      <c r="A443" s="8"/>
      <c r="B443" s="37"/>
      <c r="C443" s="45"/>
      <c r="D443" s="46"/>
      <c r="E443" s="37"/>
      <c r="F443" s="37"/>
      <c r="G443" s="37"/>
      <c r="H443" s="37"/>
      <c r="I443" s="37"/>
      <c r="J443" s="37"/>
      <c r="K443" s="37"/>
      <c r="L443" s="37"/>
      <c r="M443" s="37"/>
      <c r="N443" s="37"/>
      <c r="O443" s="37"/>
      <c r="P443" s="37"/>
      <c r="Q443" s="37"/>
      <c r="R443" s="47"/>
      <c r="S443" s="48"/>
      <c r="T443" s="37"/>
      <c r="U443" s="48"/>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c r="AU443" s="37"/>
      <c r="AV443" s="37"/>
      <c r="AW443" s="37"/>
      <c r="AX443" s="37"/>
      <c r="AY443" s="37"/>
      <c r="AZ443" s="37"/>
      <c r="BA443" s="37"/>
      <c r="BB443" s="37"/>
      <c r="BC443" s="37"/>
      <c r="BD443" s="37"/>
      <c r="BE443" s="37"/>
      <c r="BF443" s="37"/>
      <c r="BG443" s="37"/>
      <c r="BH443" s="37"/>
      <c r="BI443" s="37"/>
      <c r="BJ443" s="37"/>
      <c r="BK443" s="37"/>
      <c r="BL443" s="37"/>
      <c r="BM443" s="37"/>
      <c r="BN443" s="37"/>
      <c r="BO443" s="37"/>
      <c r="BP443" s="37"/>
      <c r="BQ443" s="37"/>
      <c r="BR443" s="37"/>
      <c r="BS443" s="37"/>
      <c r="BT443" s="37"/>
      <c r="BU443" s="37"/>
      <c r="BV443" s="37"/>
      <c r="BW443" s="37"/>
      <c r="BX443" s="37"/>
      <c r="BY443" s="37"/>
      <c r="BZ443" s="37"/>
    </row>
    <row r="444" spans="1:78" x14ac:dyDescent="0.3">
      <c r="A444" s="8"/>
      <c r="B444" s="37"/>
      <c r="C444" s="45"/>
      <c r="D444" s="46"/>
      <c r="E444" s="37"/>
      <c r="F444" s="37"/>
      <c r="G444" s="37"/>
      <c r="H444" s="37"/>
      <c r="I444" s="37"/>
      <c r="J444" s="37"/>
      <c r="K444" s="37"/>
      <c r="L444" s="37"/>
      <c r="M444" s="37"/>
      <c r="N444" s="37"/>
      <c r="O444" s="37"/>
      <c r="P444" s="37"/>
      <c r="Q444" s="37"/>
      <c r="R444" s="47"/>
      <c r="S444" s="48"/>
      <c r="T444" s="37"/>
      <c r="U444" s="48"/>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c r="AU444" s="37"/>
      <c r="AV444" s="37"/>
      <c r="AW444" s="37"/>
      <c r="AX444" s="37"/>
      <c r="AY444" s="37"/>
      <c r="AZ444" s="37"/>
      <c r="BA444" s="37"/>
      <c r="BB444" s="37"/>
      <c r="BC444" s="37"/>
      <c r="BD444" s="37"/>
      <c r="BE444" s="37"/>
      <c r="BF444" s="37"/>
      <c r="BG444" s="37"/>
      <c r="BH444" s="37"/>
      <c r="BI444" s="37"/>
      <c r="BJ444" s="37"/>
      <c r="BK444" s="37"/>
      <c r="BL444" s="37"/>
      <c r="BM444" s="37"/>
      <c r="BN444" s="37"/>
      <c r="BO444" s="37"/>
      <c r="BP444" s="37"/>
      <c r="BQ444" s="37"/>
      <c r="BR444" s="37"/>
      <c r="BS444" s="37"/>
      <c r="BT444" s="37"/>
      <c r="BU444" s="37"/>
      <c r="BV444" s="37"/>
      <c r="BW444" s="37"/>
      <c r="BX444" s="37"/>
      <c r="BY444" s="37"/>
      <c r="BZ444" s="37"/>
    </row>
    <row r="445" spans="1:78" x14ac:dyDescent="0.3">
      <c r="A445" s="8"/>
      <c r="B445" s="37"/>
      <c r="C445" s="45"/>
      <c r="D445" s="46"/>
      <c r="E445" s="37"/>
      <c r="F445" s="37"/>
      <c r="G445" s="37"/>
      <c r="H445" s="37"/>
      <c r="I445" s="37"/>
      <c r="J445" s="37"/>
      <c r="K445" s="37"/>
      <c r="L445" s="37"/>
      <c r="M445" s="37"/>
      <c r="N445" s="37"/>
      <c r="O445" s="37"/>
      <c r="P445" s="37"/>
      <c r="Q445" s="37"/>
      <c r="R445" s="47"/>
      <c r="S445" s="48"/>
      <c r="T445" s="37"/>
      <c r="U445" s="48"/>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c r="AU445" s="37"/>
      <c r="AV445" s="37"/>
      <c r="AW445" s="37"/>
      <c r="AX445" s="37"/>
      <c r="AY445" s="37"/>
      <c r="AZ445" s="37"/>
      <c r="BA445" s="37"/>
      <c r="BB445" s="37"/>
      <c r="BC445" s="37"/>
      <c r="BD445" s="37"/>
      <c r="BE445" s="37"/>
      <c r="BF445" s="37"/>
      <c r="BG445" s="37"/>
      <c r="BH445" s="37"/>
      <c r="BI445" s="37"/>
      <c r="BJ445" s="37"/>
      <c r="BK445" s="37"/>
      <c r="BL445" s="37"/>
      <c r="BM445" s="37"/>
      <c r="BN445" s="37"/>
      <c r="BO445" s="37"/>
      <c r="BP445" s="37"/>
      <c r="BQ445" s="37"/>
      <c r="BR445" s="37"/>
      <c r="BS445" s="37"/>
      <c r="BT445" s="37"/>
      <c r="BU445" s="37"/>
      <c r="BV445" s="37"/>
      <c r="BW445" s="37"/>
      <c r="BX445" s="37"/>
      <c r="BY445" s="37"/>
      <c r="BZ445" s="37"/>
    </row>
    <row r="446" spans="1:78" x14ac:dyDescent="0.3">
      <c r="A446" s="8"/>
      <c r="B446" s="37"/>
      <c r="C446" s="45"/>
      <c r="D446" s="46"/>
      <c r="E446" s="37"/>
      <c r="F446" s="37"/>
      <c r="G446" s="37"/>
      <c r="H446" s="37"/>
      <c r="I446" s="37"/>
      <c r="J446" s="37"/>
      <c r="K446" s="37"/>
      <c r="L446" s="37"/>
      <c r="M446" s="37"/>
      <c r="N446" s="37"/>
      <c r="O446" s="37"/>
      <c r="P446" s="37"/>
      <c r="Q446" s="37"/>
      <c r="R446" s="47"/>
      <c r="S446" s="48"/>
      <c r="T446" s="37"/>
      <c r="U446" s="48"/>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c r="AU446" s="37"/>
      <c r="AV446" s="37"/>
      <c r="AW446" s="37"/>
      <c r="AX446" s="37"/>
      <c r="AY446" s="37"/>
      <c r="AZ446" s="37"/>
      <c r="BA446" s="37"/>
      <c r="BB446" s="37"/>
      <c r="BC446" s="37"/>
      <c r="BD446" s="37"/>
      <c r="BE446" s="37"/>
      <c r="BF446" s="37"/>
      <c r="BG446" s="37"/>
      <c r="BH446" s="37"/>
      <c r="BI446" s="37"/>
      <c r="BJ446" s="37"/>
      <c r="BK446" s="37"/>
      <c r="BL446" s="37"/>
      <c r="BM446" s="37"/>
      <c r="BN446" s="37"/>
      <c r="BO446" s="37"/>
      <c r="BP446" s="37"/>
      <c r="BQ446" s="37"/>
      <c r="BR446" s="37"/>
      <c r="BS446" s="37"/>
      <c r="BT446" s="37"/>
      <c r="BU446" s="37"/>
      <c r="BV446" s="37"/>
      <c r="BW446" s="37"/>
      <c r="BX446" s="37"/>
      <c r="BY446" s="37"/>
      <c r="BZ446" s="37"/>
    </row>
    <row r="447" spans="1:78" x14ac:dyDescent="0.3">
      <c r="A447" s="8"/>
      <c r="B447" s="37"/>
      <c r="C447" s="45"/>
      <c r="D447" s="46"/>
      <c r="E447" s="37"/>
      <c r="F447" s="37"/>
      <c r="G447" s="37"/>
      <c r="H447" s="37"/>
      <c r="I447" s="37"/>
      <c r="J447" s="37"/>
      <c r="K447" s="37"/>
      <c r="L447" s="37"/>
      <c r="M447" s="37"/>
      <c r="N447" s="37"/>
      <c r="O447" s="37"/>
      <c r="P447" s="37"/>
      <c r="Q447" s="37"/>
      <c r="R447" s="47"/>
      <c r="S447" s="48"/>
      <c r="T447" s="37"/>
      <c r="U447" s="48"/>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c r="AU447" s="37"/>
      <c r="AV447" s="37"/>
      <c r="AW447" s="37"/>
      <c r="AX447" s="37"/>
      <c r="AY447" s="37"/>
      <c r="AZ447" s="37"/>
      <c r="BA447" s="37"/>
      <c r="BB447" s="37"/>
      <c r="BC447" s="37"/>
      <c r="BD447" s="37"/>
      <c r="BE447" s="37"/>
      <c r="BF447" s="37"/>
      <c r="BG447" s="37"/>
      <c r="BH447" s="37"/>
      <c r="BI447" s="37"/>
      <c r="BJ447" s="37"/>
      <c r="BK447" s="37"/>
      <c r="BL447" s="37"/>
      <c r="BM447" s="37"/>
      <c r="BN447" s="37"/>
      <c r="BO447" s="37"/>
      <c r="BP447" s="37"/>
      <c r="BQ447" s="37"/>
      <c r="BR447" s="37"/>
      <c r="BS447" s="37"/>
      <c r="BT447" s="37"/>
      <c r="BU447" s="37"/>
      <c r="BV447" s="37"/>
      <c r="BW447" s="37"/>
      <c r="BX447" s="37"/>
      <c r="BY447" s="37"/>
      <c r="BZ447" s="37"/>
    </row>
    <row r="448" spans="1:78" x14ac:dyDescent="0.3">
      <c r="A448" s="8"/>
      <c r="B448" s="37"/>
      <c r="C448" s="45"/>
      <c r="D448" s="46"/>
      <c r="E448" s="37"/>
      <c r="F448" s="37"/>
      <c r="G448" s="37"/>
      <c r="H448" s="37"/>
      <c r="I448" s="37"/>
      <c r="J448" s="37"/>
      <c r="K448" s="37"/>
      <c r="L448" s="37"/>
      <c r="M448" s="37"/>
      <c r="N448" s="37"/>
      <c r="O448" s="37"/>
      <c r="P448" s="37"/>
      <c r="Q448" s="37"/>
      <c r="R448" s="47"/>
      <c r="S448" s="48"/>
      <c r="T448" s="37"/>
      <c r="U448" s="48"/>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c r="AU448" s="37"/>
      <c r="AV448" s="37"/>
      <c r="AW448" s="37"/>
      <c r="AX448" s="37"/>
      <c r="AY448" s="37"/>
      <c r="AZ448" s="37"/>
      <c r="BA448" s="37"/>
      <c r="BB448" s="37"/>
      <c r="BC448" s="37"/>
      <c r="BD448" s="37"/>
      <c r="BE448" s="37"/>
      <c r="BF448" s="37"/>
      <c r="BG448" s="37"/>
      <c r="BH448" s="37"/>
      <c r="BI448" s="37"/>
      <c r="BJ448" s="37"/>
      <c r="BK448" s="37"/>
      <c r="BL448" s="37"/>
      <c r="BM448" s="37"/>
      <c r="BN448" s="37"/>
      <c r="BO448" s="37"/>
      <c r="BP448" s="37"/>
      <c r="BQ448" s="37"/>
      <c r="BR448" s="37"/>
      <c r="BS448" s="37"/>
      <c r="BT448" s="37"/>
      <c r="BU448" s="37"/>
      <c r="BV448" s="37"/>
      <c r="BW448" s="37"/>
      <c r="BX448" s="37"/>
      <c r="BY448" s="37"/>
      <c r="BZ448" s="37"/>
    </row>
    <row r="449" spans="1:78" x14ac:dyDescent="0.3">
      <c r="A449" s="8"/>
      <c r="B449" s="37"/>
      <c r="C449" s="45"/>
      <c r="D449" s="46"/>
      <c r="E449" s="37"/>
      <c r="F449" s="37"/>
      <c r="G449" s="37"/>
      <c r="H449" s="37"/>
      <c r="I449" s="37"/>
      <c r="J449" s="37"/>
      <c r="K449" s="37"/>
      <c r="L449" s="37"/>
      <c r="M449" s="37"/>
      <c r="N449" s="37"/>
      <c r="O449" s="37"/>
      <c r="P449" s="37"/>
      <c r="Q449" s="37"/>
      <c r="R449" s="47"/>
      <c r="S449" s="48"/>
      <c r="T449" s="37"/>
      <c r="U449" s="48"/>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c r="AU449" s="37"/>
      <c r="AV449" s="37"/>
      <c r="AW449" s="37"/>
      <c r="AX449" s="37"/>
      <c r="AY449" s="37"/>
      <c r="AZ449" s="37"/>
      <c r="BA449" s="37"/>
      <c r="BB449" s="37"/>
      <c r="BC449" s="37"/>
      <c r="BD449" s="37"/>
      <c r="BE449" s="37"/>
      <c r="BF449" s="37"/>
      <c r="BG449" s="37"/>
      <c r="BH449" s="37"/>
      <c r="BI449" s="37"/>
      <c r="BJ449" s="37"/>
      <c r="BK449" s="37"/>
      <c r="BL449" s="37"/>
      <c r="BM449" s="37"/>
      <c r="BN449" s="37"/>
      <c r="BO449" s="37"/>
      <c r="BP449" s="37"/>
      <c r="BQ449" s="37"/>
      <c r="BR449" s="37"/>
      <c r="BS449" s="37"/>
      <c r="BT449" s="37"/>
      <c r="BU449" s="37"/>
      <c r="BV449" s="37"/>
      <c r="BW449" s="37"/>
      <c r="BX449" s="37"/>
      <c r="BY449" s="37"/>
      <c r="BZ449" s="37"/>
    </row>
    <row r="450" spans="1:78" x14ac:dyDescent="0.3">
      <c r="A450" s="8"/>
      <c r="B450" s="37"/>
      <c r="C450" s="45"/>
      <c r="D450" s="46"/>
      <c r="E450" s="37"/>
      <c r="F450" s="37"/>
      <c r="G450" s="37"/>
      <c r="H450" s="37"/>
      <c r="I450" s="37"/>
      <c r="J450" s="37"/>
      <c r="K450" s="37"/>
      <c r="L450" s="37"/>
      <c r="M450" s="37"/>
      <c r="N450" s="37"/>
      <c r="O450" s="37"/>
      <c r="P450" s="37"/>
      <c r="Q450" s="37"/>
      <c r="R450" s="47"/>
      <c r="S450" s="48"/>
      <c r="T450" s="37"/>
      <c r="U450" s="48"/>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c r="AU450" s="37"/>
      <c r="AV450" s="37"/>
      <c r="AW450" s="37"/>
      <c r="AX450" s="37"/>
      <c r="AY450" s="37"/>
      <c r="AZ450" s="37"/>
      <c r="BA450" s="37"/>
      <c r="BB450" s="37"/>
      <c r="BC450" s="37"/>
      <c r="BD450" s="37"/>
      <c r="BE450" s="37"/>
      <c r="BF450" s="37"/>
      <c r="BG450" s="37"/>
      <c r="BH450" s="37"/>
      <c r="BI450" s="37"/>
      <c r="BJ450" s="37"/>
      <c r="BK450" s="37"/>
      <c r="BL450" s="37"/>
      <c r="BM450" s="37"/>
      <c r="BN450" s="37"/>
      <c r="BO450" s="37"/>
      <c r="BP450" s="37"/>
      <c r="BQ450" s="37"/>
      <c r="BR450" s="37"/>
      <c r="BS450" s="37"/>
      <c r="BT450" s="37"/>
      <c r="BU450" s="37"/>
      <c r="BV450" s="37"/>
      <c r="BW450" s="37"/>
      <c r="BX450" s="37"/>
      <c r="BY450" s="37"/>
      <c r="BZ450" s="37"/>
    </row>
    <row r="451" spans="1:78" x14ac:dyDescent="0.3">
      <c r="A451" s="8"/>
      <c r="B451" s="37"/>
      <c r="C451" s="45"/>
      <c r="D451" s="46"/>
      <c r="E451" s="37"/>
      <c r="F451" s="37"/>
      <c r="G451" s="37"/>
      <c r="H451" s="37"/>
      <c r="I451" s="37"/>
      <c r="J451" s="37"/>
      <c r="K451" s="37"/>
      <c r="L451" s="37"/>
      <c r="M451" s="37"/>
      <c r="N451" s="37"/>
      <c r="O451" s="37"/>
      <c r="P451" s="37"/>
      <c r="Q451" s="37"/>
      <c r="R451" s="47"/>
      <c r="S451" s="48"/>
      <c r="T451" s="37"/>
      <c r="U451" s="48"/>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c r="AU451" s="37"/>
      <c r="AV451" s="37"/>
      <c r="AW451" s="37"/>
      <c r="AX451" s="37"/>
      <c r="AY451" s="37"/>
      <c r="AZ451" s="37"/>
      <c r="BA451" s="37"/>
      <c r="BB451" s="37"/>
      <c r="BC451" s="37"/>
      <c r="BD451" s="37"/>
      <c r="BE451" s="37"/>
      <c r="BF451" s="37"/>
      <c r="BG451" s="37"/>
      <c r="BH451" s="37"/>
      <c r="BI451" s="37"/>
      <c r="BJ451" s="37"/>
      <c r="BK451" s="37"/>
      <c r="BL451" s="37"/>
      <c r="BM451" s="37"/>
      <c r="BN451" s="37"/>
      <c r="BO451" s="37"/>
      <c r="BP451" s="37"/>
      <c r="BQ451" s="37"/>
      <c r="BR451" s="37"/>
      <c r="BS451" s="37"/>
      <c r="BT451" s="37"/>
      <c r="BU451" s="37"/>
      <c r="BV451" s="37"/>
      <c r="BW451" s="37"/>
      <c r="BX451" s="37"/>
      <c r="BY451" s="37"/>
      <c r="BZ451" s="37"/>
    </row>
    <row r="452" spans="1:78" x14ac:dyDescent="0.3">
      <c r="A452" s="8"/>
      <c r="B452" s="37"/>
      <c r="C452" s="45"/>
      <c r="D452" s="46"/>
      <c r="E452" s="37"/>
      <c r="F452" s="37"/>
      <c r="G452" s="37"/>
      <c r="H452" s="37"/>
      <c r="I452" s="37"/>
      <c r="J452" s="37"/>
      <c r="K452" s="37"/>
      <c r="L452" s="37"/>
      <c r="M452" s="37"/>
      <c r="N452" s="37"/>
      <c r="O452" s="37"/>
      <c r="P452" s="37"/>
      <c r="Q452" s="37"/>
      <c r="R452" s="47"/>
      <c r="S452" s="48"/>
      <c r="T452" s="37"/>
      <c r="U452" s="48"/>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c r="AU452" s="37"/>
      <c r="AV452" s="37"/>
      <c r="AW452" s="37"/>
      <c r="AX452" s="37"/>
      <c r="AY452" s="37"/>
      <c r="AZ452" s="37"/>
      <c r="BA452" s="37"/>
      <c r="BB452" s="37"/>
      <c r="BC452" s="37"/>
      <c r="BD452" s="37"/>
      <c r="BE452" s="37"/>
      <c r="BF452" s="37"/>
      <c r="BG452" s="37"/>
      <c r="BH452" s="37"/>
      <c r="BI452" s="37"/>
      <c r="BJ452" s="37"/>
      <c r="BK452" s="37"/>
      <c r="BL452" s="37"/>
      <c r="BM452" s="37"/>
      <c r="BN452" s="37"/>
      <c r="BO452" s="37"/>
      <c r="BP452" s="37"/>
      <c r="BQ452" s="37"/>
      <c r="BR452" s="37"/>
      <c r="BS452" s="37"/>
      <c r="BT452" s="37"/>
      <c r="BU452" s="37"/>
      <c r="BV452" s="37"/>
      <c r="BW452" s="37"/>
      <c r="BX452" s="37"/>
      <c r="BY452" s="37"/>
      <c r="BZ452" s="37"/>
    </row>
    <row r="453" spans="1:78" x14ac:dyDescent="0.3">
      <c r="A453" s="8"/>
      <c r="B453" s="37"/>
      <c r="C453" s="45"/>
      <c r="D453" s="46"/>
      <c r="E453" s="37"/>
      <c r="F453" s="37"/>
      <c r="G453" s="37"/>
      <c r="H453" s="37"/>
      <c r="I453" s="37"/>
      <c r="J453" s="37"/>
      <c r="K453" s="37"/>
      <c r="L453" s="37"/>
      <c r="M453" s="37"/>
      <c r="N453" s="37"/>
      <c r="O453" s="37"/>
      <c r="P453" s="37"/>
      <c r="Q453" s="37"/>
      <c r="R453" s="47"/>
      <c r="S453" s="48"/>
      <c r="T453" s="37"/>
      <c r="U453" s="48"/>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c r="AU453" s="37"/>
      <c r="AV453" s="37"/>
      <c r="AW453" s="37"/>
      <c r="AX453" s="37"/>
      <c r="AY453" s="37"/>
      <c r="AZ453" s="37"/>
      <c r="BA453" s="37"/>
      <c r="BB453" s="37"/>
      <c r="BC453" s="37"/>
      <c r="BD453" s="37"/>
      <c r="BE453" s="37"/>
      <c r="BF453" s="37"/>
      <c r="BG453" s="37"/>
      <c r="BH453" s="37"/>
      <c r="BI453" s="37"/>
      <c r="BJ453" s="37"/>
      <c r="BK453" s="37"/>
      <c r="BL453" s="37"/>
      <c r="BM453" s="37"/>
      <c r="BN453" s="37"/>
      <c r="BO453" s="37"/>
      <c r="BP453" s="37"/>
      <c r="BQ453" s="37"/>
      <c r="BR453" s="37"/>
      <c r="BS453" s="37"/>
      <c r="BT453" s="37"/>
      <c r="BU453" s="37"/>
      <c r="BV453" s="37"/>
      <c r="BW453" s="37"/>
      <c r="BX453" s="37"/>
      <c r="BY453" s="37"/>
      <c r="BZ453" s="37"/>
    </row>
    <row r="454" spans="1:78" x14ac:dyDescent="0.3">
      <c r="A454" s="8"/>
      <c r="B454" s="37"/>
      <c r="C454" s="45"/>
      <c r="D454" s="46"/>
      <c r="E454" s="37"/>
      <c r="F454" s="37"/>
      <c r="G454" s="37"/>
      <c r="H454" s="37"/>
      <c r="I454" s="37"/>
      <c r="J454" s="37"/>
      <c r="K454" s="37"/>
      <c r="L454" s="37"/>
      <c r="M454" s="37"/>
      <c r="N454" s="37"/>
      <c r="O454" s="37"/>
      <c r="P454" s="37"/>
      <c r="Q454" s="37"/>
      <c r="R454" s="47"/>
      <c r="S454" s="48"/>
      <c r="T454" s="37"/>
      <c r="U454" s="48"/>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c r="AU454" s="37"/>
      <c r="AV454" s="37"/>
      <c r="AW454" s="37"/>
      <c r="AX454" s="37"/>
      <c r="AY454" s="37"/>
      <c r="AZ454" s="37"/>
      <c r="BA454" s="37"/>
      <c r="BB454" s="37"/>
      <c r="BC454" s="37"/>
      <c r="BD454" s="37"/>
      <c r="BE454" s="37"/>
      <c r="BF454" s="37"/>
      <c r="BG454" s="37"/>
      <c r="BH454" s="37"/>
      <c r="BI454" s="37"/>
      <c r="BJ454" s="37"/>
      <c r="BK454" s="37"/>
      <c r="BL454" s="37"/>
      <c r="BM454" s="37"/>
      <c r="BN454" s="37"/>
      <c r="BO454" s="37"/>
      <c r="BP454" s="37"/>
      <c r="BQ454" s="37"/>
      <c r="BR454" s="37"/>
      <c r="BS454" s="37"/>
      <c r="BT454" s="37"/>
      <c r="BU454" s="37"/>
      <c r="BV454" s="37"/>
      <c r="BW454" s="37"/>
      <c r="BX454" s="37"/>
      <c r="BY454" s="37"/>
      <c r="BZ454" s="37"/>
    </row>
    <row r="455" spans="1:78" x14ac:dyDescent="0.3">
      <c r="A455" s="8"/>
      <c r="B455" s="37"/>
      <c r="C455" s="45"/>
      <c r="D455" s="46"/>
      <c r="E455" s="37"/>
      <c r="F455" s="37"/>
      <c r="G455" s="37"/>
      <c r="H455" s="37"/>
      <c r="I455" s="37"/>
      <c r="J455" s="37"/>
      <c r="K455" s="37"/>
      <c r="L455" s="37"/>
      <c r="M455" s="37"/>
      <c r="N455" s="37"/>
      <c r="O455" s="37"/>
      <c r="P455" s="37"/>
      <c r="Q455" s="37"/>
      <c r="R455" s="47"/>
      <c r="S455" s="48"/>
      <c r="T455" s="37"/>
      <c r="U455" s="48"/>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c r="AU455" s="37"/>
      <c r="AV455" s="37"/>
      <c r="AW455" s="37"/>
      <c r="AX455" s="37"/>
      <c r="AY455" s="37"/>
      <c r="AZ455" s="37"/>
      <c r="BA455" s="37"/>
      <c r="BB455" s="37"/>
      <c r="BC455" s="37"/>
      <c r="BD455" s="37"/>
      <c r="BE455" s="37"/>
      <c r="BF455" s="37"/>
      <c r="BG455" s="37"/>
      <c r="BH455" s="37"/>
      <c r="BI455" s="37"/>
      <c r="BJ455" s="37"/>
      <c r="BK455" s="37"/>
      <c r="BL455" s="37"/>
      <c r="BM455" s="37"/>
      <c r="BN455" s="37"/>
      <c r="BO455" s="37"/>
      <c r="BP455" s="37"/>
      <c r="BQ455" s="37"/>
      <c r="BR455" s="37"/>
      <c r="BS455" s="37"/>
      <c r="BT455" s="37"/>
      <c r="BU455" s="37"/>
      <c r="BV455" s="37"/>
      <c r="BW455" s="37"/>
      <c r="BX455" s="37"/>
      <c r="BY455" s="37"/>
      <c r="BZ455" s="37"/>
    </row>
    <row r="456" spans="1:78" x14ac:dyDescent="0.3">
      <c r="A456" s="8"/>
      <c r="B456" s="37"/>
      <c r="C456" s="45"/>
      <c r="D456" s="46"/>
      <c r="E456" s="37"/>
      <c r="F456" s="37"/>
      <c r="G456" s="37"/>
      <c r="H456" s="37"/>
      <c r="I456" s="37"/>
      <c r="J456" s="37"/>
      <c r="K456" s="37"/>
      <c r="L456" s="37"/>
      <c r="M456" s="37"/>
      <c r="N456" s="37"/>
      <c r="O456" s="37"/>
      <c r="P456" s="37"/>
      <c r="Q456" s="37"/>
      <c r="R456" s="47"/>
      <c r="S456" s="48"/>
      <c r="T456" s="37"/>
      <c r="U456" s="48"/>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c r="AU456" s="37"/>
      <c r="AV456" s="37"/>
      <c r="AW456" s="37"/>
      <c r="AX456" s="37"/>
      <c r="AY456" s="37"/>
      <c r="AZ456" s="37"/>
      <c r="BA456" s="37"/>
      <c r="BB456" s="37"/>
      <c r="BC456" s="37"/>
      <c r="BD456" s="37"/>
      <c r="BE456" s="37"/>
      <c r="BF456" s="37"/>
      <c r="BG456" s="37"/>
      <c r="BH456" s="37"/>
      <c r="BI456" s="37"/>
      <c r="BJ456" s="37"/>
      <c r="BK456" s="37"/>
      <c r="BL456" s="37"/>
      <c r="BM456" s="37"/>
      <c r="BN456" s="37"/>
      <c r="BO456" s="37"/>
      <c r="BP456" s="37"/>
      <c r="BQ456" s="37"/>
      <c r="BR456" s="37"/>
      <c r="BS456" s="37"/>
      <c r="BT456" s="37"/>
      <c r="BU456" s="37"/>
      <c r="BV456" s="37"/>
      <c r="BW456" s="37"/>
      <c r="BX456" s="37"/>
      <c r="BY456" s="37"/>
      <c r="BZ456" s="37"/>
    </row>
    <row r="457" spans="1:78" x14ac:dyDescent="0.3">
      <c r="A457" s="8"/>
      <c r="B457" s="37"/>
      <c r="C457" s="45"/>
      <c r="D457" s="46"/>
      <c r="E457" s="37"/>
      <c r="F457" s="37"/>
      <c r="G457" s="37"/>
      <c r="H457" s="37"/>
      <c r="I457" s="37"/>
      <c r="J457" s="37"/>
      <c r="K457" s="37"/>
      <c r="L457" s="37"/>
      <c r="M457" s="37"/>
      <c r="N457" s="37"/>
      <c r="O457" s="37"/>
      <c r="P457" s="37"/>
      <c r="Q457" s="37"/>
      <c r="R457" s="47"/>
      <c r="S457" s="48"/>
      <c r="T457" s="37"/>
      <c r="U457" s="48"/>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c r="AU457" s="37"/>
      <c r="AV457" s="37"/>
      <c r="AW457" s="37"/>
      <c r="AX457" s="37"/>
      <c r="AY457" s="37"/>
      <c r="AZ457" s="37"/>
      <c r="BA457" s="37"/>
      <c r="BB457" s="37"/>
      <c r="BC457" s="37"/>
      <c r="BD457" s="37"/>
      <c r="BE457" s="37"/>
      <c r="BF457" s="37"/>
      <c r="BG457" s="37"/>
      <c r="BH457" s="37"/>
      <c r="BI457" s="37"/>
      <c r="BJ457" s="37"/>
      <c r="BK457" s="37"/>
      <c r="BL457" s="37"/>
      <c r="BM457" s="37"/>
      <c r="BN457" s="37"/>
      <c r="BO457" s="37"/>
      <c r="BP457" s="37"/>
      <c r="BQ457" s="37"/>
      <c r="BR457" s="37"/>
      <c r="BS457" s="37"/>
      <c r="BT457" s="37"/>
      <c r="BU457" s="37"/>
      <c r="BV457" s="37"/>
      <c r="BW457" s="37"/>
      <c r="BX457" s="37"/>
      <c r="BY457" s="37"/>
      <c r="BZ457" s="37"/>
    </row>
    <row r="458" spans="1:78" x14ac:dyDescent="0.3">
      <c r="A458" s="8"/>
      <c r="B458" s="37"/>
      <c r="C458" s="45"/>
      <c r="D458" s="46"/>
      <c r="E458" s="37"/>
      <c r="F458" s="37"/>
      <c r="G458" s="37"/>
      <c r="H458" s="37"/>
      <c r="I458" s="37"/>
      <c r="J458" s="37"/>
      <c r="K458" s="37"/>
      <c r="L458" s="37"/>
      <c r="M458" s="37"/>
      <c r="N458" s="37"/>
      <c r="O458" s="37"/>
      <c r="P458" s="37"/>
      <c r="Q458" s="37"/>
      <c r="R458" s="47"/>
      <c r="S458" s="48"/>
      <c r="T458" s="37"/>
      <c r="U458" s="48"/>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c r="AU458" s="37"/>
      <c r="AV458" s="37"/>
      <c r="AW458" s="37"/>
      <c r="AX458" s="37"/>
      <c r="AY458" s="37"/>
      <c r="AZ458" s="37"/>
      <c r="BA458" s="37"/>
      <c r="BB458" s="37"/>
      <c r="BC458" s="37"/>
      <c r="BD458" s="37"/>
      <c r="BE458" s="37"/>
      <c r="BF458" s="37"/>
      <c r="BG458" s="37"/>
      <c r="BH458" s="37"/>
      <c r="BI458" s="37"/>
      <c r="BJ458" s="37"/>
      <c r="BK458" s="37"/>
      <c r="BL458" s="37"/>
      <c r="BM458" s="37"/>
      <c r="BN458" s="37"/>
      <c r="BO458" s="37"/>
      <c r="BP458" s="37"/>
      <c r="BQ458" s="37"/>
      <c r="BR458" s="37"/>
      <c r="BS458" s="37"/>
      <c r="BT458" s="37"/>
      <c r="BU458" s="37"/>
      <c r="BV458" s="37"/>
      <c r="BW458" s="37"/>
      <c r="BX458" s="37"/>
      <c r="BY458" s="37"/>
      <c r="BZ458" s="37"/>
    </row>
    <row r="459" spans="1:78" x14ac:dyDescent="0.3">
      <c r="A459" s="8"/>
      <c r="B459" s="37"/>
      <c r="C459" s="45"/>
      <c r="D459" s="46"/>
      <c r="E459" s="37"/>
      <c r="F459" s="37"/>
      <c r="G459" s="37"/>
      <c r="H459" s="37"/>
      <c r="I459" s="37"/>
      <c r="J459" s="37"/>
      <c r="K459" s="37"/>
      <c r="L459" s="37"/>
      <c r="M459" s="37"/>
      <c r="N459" s="37"/>
      <c r="O459" s="37"/>
      <c r="P459" s="37"/>
      <c r="Q459" s="37"/>
      <c r="R459" s="47"/>
      <c r="S459" s="48"/>
      <c r="T459" s="37"/>
      <c r="U459" s="48"/>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c r="AU459" s="37"/>
      <c r="AV459" s="37"/>
      <c r="AW459" s="37"/>
      <c r="AX459" s="37"/>
      <c r="AY459" s="37"/>
      <c r="AZ459" s="37"/>
      <c r="BA459" s="37"/>
      <c r="BB459" s="37"/>
      <c r="BC459" s="37"/>
      <c r="BD459" s="37"/>
      <c r="BE459" s="37"/>
      <c r="BF459" s="37"/>
      <c r="BG459" s="37"/>
      <c r="BH459" s="37"/>
      <c r="BI459" s="37"/>
      <c r="BJ459" s="37"/>
      <c r="BK459" s="37"/>
      <c r="BL459" s="37"/>
      <c r="BM459" s="37"/>
      <c r="BN459" s="37"/>
      <c r="BO459" s="37"/>
      <c r="BP459" s="37"/>
      <c r="BQ459" s="37"/>
      <c r="BR459" s="37"/>
      <c r="BS459" s="37"/>
      <c r="BT459" s="37"/>
      <c r="BU459" s="37"/>
      <c r="BV459" s="37"/>
      <c r="BW459" s="37"/>
      <c r="BX459" s="37"/>
      <c r="BY459" s="37"/>
      <c r="BZ459" s="37"/>
    </row>
    <row r="460" spans="1:78" x14ac:dyDescent="0.3">
      <c r="A460" s="8"/>
      <c r="B460" s="37"/>
      <c r="C460" s="45"/>
      <c r="D460" s="46"/>
      <c r="E460" s="37"/>
      <c r="F460" s="37"/>
      <c r="G460" s="37"/>
      <c r="H460" s="37"/>
      <c r="I460" s="37"/>
      <c r="J460" s="37"/>
      <c r="K460" s="37"/>
      <c r="L460" s="37"/>
      <c r="M460" s="37"/>
      <c r="N460" s="37"/>
      <c r="O460" s="37"/>
      <c r="P460" s="37"/>
      <c r="Q460" s="37"/>
      <c r="R460" s="47"/>
      <c r="S460" s="48"/>
      <c r="T460" s="37"/>
      <c r="U460" s="48"/>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c r="AU460" s="37"/>
      <c r="AV460" s="37"/>
      <c r="AW460" s="37"/>
      <c r="AX460" s="37"/>
      <c r="AY460" s="37"/>
      <c r="AZ460" s="37"/>
      <c r="BA460" s="37"/>
      <c r="BB460" s="37"/>
      <c r="BC460" s="37"/>
      <c r="BD460" s="37"/>
      <c r="BE460" s="37"/>
      <c r="BF460" s="37"/>
      <c r="BG460" s="37"/>
      <c r="BH460" s="37"/>
      <c r="BI460" s="37"/>
      <c r="BJ460" s="37"/>
      <c r="BK460" s="37"/>
      <c r="BL460" s="37"/>
      <c r="BM460" s="37"/>
      <c r="BN460" s="37"/>
      <c r="BO460" s="37"/>
      <c r="BP460" s="37"/>
      <c r="BQ460" s="37"/>
      <c r="BR460" s="37"/>
      <c r="BS460" s="37"/>
      <c r="BT460" s="37"/>
      <c r="BU460" s="37"/>
      <c r="BV460" s="37"/>
      <c r="BW460" s="37"/>
      <c r="BX460" s="37"/>
      <c r="BY460" s="37"/>
      <c r="BZ460" s="37"/>
    </row>
    <row r="461" spans="1:78" x14ac:dyDescent="0.3">
      <c r="A461" s="8"/>
      <c r="B461" s="37"/>
      <c r="C461" s="45"/>
      <c r="D461" s="46"/>
      <c r="E461" s="37"/>
      <c r="F461" s="37"/>
      <c r="G461" s="37"/>
      <c r="H461" s="37"/>
      <c r="I461" s="37"/>
      <c r="J461" s="37"/>
      <c r="K461" s="37"/>
      <c r="L461" s="37"/>
      <c r="M461" s="37"/>
      <c r="N461" s="37"/>
      <c r="O461" s="37"/>
      <c r="P461" s="37"/>
      <c r="Q461" s="37"/>
      <c r="R461" s="47"/>
      <c r="S461" s="48"/>
      <c r="T461" s="37"/>
      <c r="U461" s="48"/>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c r="AU461" s="37"/>
      <c r="AV461" s="37"/>
      <c r="AW461" s="37"/>
      <c r="AX461" s="37"/>
      <c r="AY461" s="37"/>
      <c r="AZ461" s="37"/>
      <c r="BA461" s="37"/>
      <c r="BB461" s="37"/>
      <c r="BC461" s="37"/>
      <c r="BD461" s="37"/>
      <c r="BE461" s="37"/>
      <c r="BF461" s="37"/>
      <c r="BG461" s="37"/>
      <c r="BH461" s="37"/>
      <c r="BI461" s="37"/>
      <c r="BJ461" s="37"/>
      <c r="BK461" s="37"/>
      <c r="BL461" s="37"/>
      <c r="BM461" s="37"/>
      <c r="BN461" s="37"/>
      <c r="BO461" s="37"/>
      <c r="BP461" s="37"/>
      <c r="BQ461" s="37"/>
      <c r="BR461" s="37"/>
      <c r="BS461" s="37"/>
      <c r="BT461" s="37"/>
      <c r="BU461" s="37"/>
      <c r="BV461" s="37"/>
      <c r="BW461" s="37"/>
      <c r="BX461" s="37"/>
      <c r="BY461" s="37"/>
      <c r="BZ461" s="37"/>
    </row>
    <row r="462" spans="1:78" x14ac:dyDescent="0.3">
      <c r="A462" s="8"/>
      <c r="B462" s="37"/>
      <c r="C462" s="45"/>
      <c r="D462" s="46"/>
      <c r="E462" s="37"/>
      <c r="F462" s="37"/>
      <c r="G462" s="37"/>
      <c r="H462" s="37"/>
      <c r="I462" s="37"/>
      <c r="J462" s="37"/>
      <c r="K462" s="37"/>
      <c r="L462" s="37"/>
      <c r="M462" s="37"/>
      <c r="N462" s="37"/>
      <c r="O462" s="37"/>
      <c r="P462" s="37"/>
      <c r="Q462" s="37"/>
      <c r="R462" s="47"/>
      <c r="S462" s="48"/>
      <c r="T462" s="37"/>
      <c r="U462" s="48"/>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c r="AU462" s="37"/>
      <c r="AV462" s="37"/>
      <c r="AW462" s="37"/>
      <c r="AX462" s="37"/>
      <c r="AY462" s="37"/>
      <c r="AZ462" s="37"/>
      <c r="BA462" s="37"/>
      <c r="BB462" s="37"/>
      <c r="BC462" s="37"/>
      <c r="BD462" s="37"/>
      <c r="BE462" s="37"/>
      <c r="BF462" s="37"/>
      <c r="BG462" s="37"/>
      <c r="BH462" s="37"/>
      <c r="BI462" s="37"/>
      <c r="BJ462" s="37"/>
      <c r="BK462" s="37"/>
      <c r="BL462" s="37"/>
      <c r="BM462" s="37"/>
      <c r="BN462" s="37"/>
      <c r="BO462" s="37"/>
      <c r="BP462" s="37"/>
      <c r="BQ462" s="37"/>
      <c r="BR462" s="37"/>
      <c r="BS462" s="37"/>
      <c r="BT462" s="37"/>
      <c r="BU462" s="37"/>
      <c r="BV462" s="37"/>
      <c r="BW462" s="37"/>
      <c r="BX462" s="37"/>
      <c r="BY462" s="37"/>
      <c r="BZ462" s="37"/>
    </row>
    <row r="463" spans="1:78" x14ac:dyDescent="0.3">
      <c r="A463" s="8"/>
      <c r="B463" s="37"/>
      <c r="C463" s="45"/>
      <c r="D463" s="46"/>
      <c r="E463" s="37"/>
      <c r="F463" s="37"/>
      <c r="G463" s="37"/>
      <c r="H463" s="37"/>
      <c r="I463" s="37"/>
      <c r="J463" s="37"/>
      <c r="K463" s="37"/>
      <c r="L463" s="37"/>
      <c r="M463" s="37"/>
      <c r="N463" s="37"/>
      <c r="O463" s="37"/>
      <c r="P463" s="37"/>
      <c r="Q463" s="37"/>
      <c r="R463" s="47"/>
      <c r="S463" s="48"/>
      <c r="T463" s="37"/>
      <c r="U463" s="48"/>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c r="AU463" s="37"/>
      <c r="AV463" s="37"/>
      <c r="AW463" s="37"/>
      <c r="AX463" s="37"/>
      <c r="AY463" s="37"/>
      <c r="AZ463" s="37"/>
      <c r="BA463" s="37"/>
      <c r="BB463" s="37"/>
      <c r="BC463" s="37"/>
      <c r="BD463" s="37"/>
      <c r="BE463" s="37"/>
      <c r="BF463" s="37"/>
      <c r="BG463" s="37"/>
      <c r="BH463" s="37"/>
      <c r="BI463" s="37"/>
      <c r="BJ463" s="37"/>
      <c r="BK463" s="37"/>
      <c r="BL463" s="37"/>
      <c r="BM463" s="37"/>
      <c r="BN463" s="37"/>
      <c r="BO463" s="37"/>
      <c r="BP463" s="37"/>
      <c r="BQ463" s="37"/>
      <c r="BR463" s="37"/>
      <c r="BS463" s="37"/>
      <c r="BT463" s="37"/>
      <c r="BU463" s="37"/>
      <c r="BV463" s="37"/>
      <c r="BW463" s="37"/>
      <c r="BX463" s="37"/>
      <c r="BY463" s="37"/>
      <c r="BZ463" s="37"/>
    </row>
    <row r="464" spans="1:78" x14ac:dyDescent="0.3">
      <c r="A464" s="8"/>
      <c r="B464" s="37"/>
      <c r="C464" s="45"/>
      <c r="D464" s="46"/>
      <c r="E464" s="37"/>
      <c r="F464" s="37"/>
      <c r="G464" s="37"/>
      <c r="H464" s="37"/>
      <c r="I464" s="37"/>
      <c r="J464" s="37"/>
      <c r="K464" s="37"/>
      <c r="L464" s="37"/>
      <c r="M464" s="37"/>
      <c r="N464" s="37"/>
      <c r="O464" s="37"/>
      <c r="P464" s="37"/>
      <c r="Q464" s="37"/>
      <c r="R464" s="47"/>
      <c r="S464" s="48"/>
      <c r="T464" s="37"/>
      <c r="U464" s="48"/>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c r="AU464" s="37"/>
      <c r="AV464" s="37"/>
      <c r="AW464" s="37"/>
      <c r="AX464" s="37"/>
      <c r="AY464" s="37"/>
      <c r="AZ464" s="37"/>
      <c r="BA464" s="37"/>
      <c r="BB464" s="37"/>
      <c r="BC464" s="37"/>
      <c r="BD464" s="37"/>
      <c r="BE464" s="37"/>
      <c r="BF464" s="37"/>
      <c r="BG464" s="37"/>
      <c r="BH464" s="37"/>
      <c r="BI464" s="37"/>
      <c r="BJ464" s="37"/>
      <c r="BK464" s="37"/>
      <c r="BL464" s="37"/>
      <c r="BM464" s="37"/>
      <c r="BN464" s="37"/>
      <c r="BO464" s="37"/>
      <c r="BP464" s="37"/>
      <c r="BQ464" s="37"/>
      <c r="BR464" s="37"/>
      <c r="BS464" s="37"/>
      <c r="BT464" s="37"/>
      <c r="BU464" s="37"/>
      <c r="BV464" s="37"/>
      <c r="BW464" s="37"/>
      <c r="BX464" s="37"/>
      <c r="BY464" s="37"/>
      <c r="BZ464" s="37"/>
    </row>
    <row r="465" spans="1:78" x14ac:dyDescent="0.3">
      <c r="A465" s="8"/>
      <c r="B465" s="37"/>
      <c r="C465" s="45"/>
      <c r="D465" s="46"/>
      <c r="E465" s="37"/>
      <c r="F465" s="37"/>
      <c r="G465" s="37"/>
      <c r="H465" s="37"/>
      <c r="I465" s="37"/>
      <c r="J465" s="37"/>
      <c r="K465" s="37"/>
      <c r="L465" s="37"/>
      <c r="M465" s="37"/>
      <c r="N465" s="37"/>
      <c r="O465" s="37"/>
      <c r="P465" s="37"/>
      <c r="Q465" s="37"/>
      <c r="R465" s="47"/>
      <c r="S465" s="48"/>
      <c r="T465" s="37"/>
      <c r="U465" s="48"/>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row>
    <row r="466" spans="1:78" x14ac:dyDescent="0.3">
      <c r="A466" s="8"/>
      <c r="B466" s="37"/>
      <c r="C466" s="45"/>
      <c r="D466" s="46"/>
      <c r="E466" s="37"/>
      <c r="F466" s="37"/>
      <c r="G466" s="37"/>
      <c r="H466" s="37"/>
      <c r="I466" s="37"/>
      <c r="J466" s="37"/>
      <c r="K466" s="37"/>
      <c r="L466" s="37"/>
      <c r="M466" s="37"/>
      <c r="N466" s="37"/>
      <c r="O466" s="37"/>
      <c r="P466" s="37"/>
      <c r="Q466" s="37"/>
      <c r="R466" s="47"/>
      <c r="S466" s="48"/>
      <c r="T466" s="37"/>
      <c r="U466" s="48"/>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c r="AU466" s="37"/>
      <c r="AV466" s="37"/>
      <c r="AW466" s="37"/>
      <c r="AX466" s="37"/>
      <c r="AY466" s="37"/>
      <c r="AZ466" s="37"/>
      <c r="BA466" s="37"/>
      <c r="BB466" s="37"/>
      <c r="BC466" s="37"/>
      <c r="BD466" s="37"/>
      <c r="BE466" s="37"/>
      <c r="BF466" s="37"/>
      <c r="BG466" s="37"/>
      <c r="BH466" s="37"/>
      <c r="BI466" s="37"/>
      <c r="BJ466" s="37"/>
      <c r="BK466" s="37"/>
      <c r="BL466" s="37"/>
      <c r="BM466" s="37"/>
      <c r="BN466" s="37"/>
      <c r="BO466" s="37"/>
      <c r="BP466" s="37"/>
      <c r="BQ466" s="37"/>
      <c r="BR466" s="37"/>
      <c r="BS466" s="37"/>
      <c r="BT466" s="37"/>
      <c r="BU466" s="37"/>
      <c r="BV466" s="37"/>
      <c r="BW466" s="37"/>
      <c r="BX466" s="37"/>
      <c r="BY466" s="37"/>
      <c r="BZ466" s="37"/>
    </row>
    <row r="467" spans="1:78" x14ac:dyDescent="0.3">
      <c r="A467" s="8"/>
      <c r="B467" s="37"/>
      <c r="C467" s="45"/>
      <c r="D467" s="46"/>
      <c r="E467" s="37"/>
      <c r="F467" s="37"/>
      <c r="G467" s="37"/>
      <c r="H467" s="37"/>
      <c r="I467" s="37"/>
      <c r="J467" s="37"/>
      <c r="K467" s="37"/>
      <c r="L467" s="37"/>
      <c r="M467" s="37"/>
      <c r="N467" s="37"/>
      <c r="O467" s="37"/>
      <c r="P467" s="37"/>
      <c r="Q467" s="37"/>
      <c r="R467" s="47"/>
      <c r="S467" s="48"/>
      <c r="T467" s="37"/>
      <c r="U467" s="48"/>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c r="AU467" s="37"/>
      <c r="AV467" s="37"/>
      <c r="AW467" s="37"/>
      <c r="AX467" s="37"/>
      <c r="AY467" s="37"/>
      <c r="AZ467" s="37"/>
      <c r="BA467" s="37"/>
      <c r="BB467" s="37"/>
      <c r="BC467" s="37"/>
      <c r="BD467" s="37"/>
      <c r="BE467" s="37"/>
      <c r="BF467" s="37"/>
      <c r="BG467" s="37"/>
      <c r="BH467" s="37"/>
      <c r="BI467" s="37"/>
      <c r="BJ467" s="37"/>
      <c r="BK467" s="37"/>
      <c r="BL467" s="37"/>
      <c r="BM467" s="37"/>
      <c r="BN467" s="37"/>
      <c r="BO467" s="37"/>
      <c r="BP467" s="37"/>
      <c r="BQ467" s="37"/>
      <c r="BR467" s="37"/>
      <c r="BS467" s="37"/>
      <c r="BT467" s="37"/>
      <c r="BU467" s="37"/>
      <c r="BV467" s="37"/>
      <c r="BW467" s="37"/>
      <c r="BX467" s="37"/>
      <c r="BY467" s="37"/>
      <c r="BZ467" s="37"/>
    </row>
    <row r="468" spans="1:78" x14ac:dyDescent="0.3">
      <c r="A468" s="8"/>
      <c r="B468" s="37"/>
      <c r="C468" s="45"/>
      <c r="D468" s="46"/>
      <c r="E468" s="37"/>
      <c r="F468" s="37"/>
      <c r="G468" s="37"/>
      <c r="H468" s="37"/>
      <c r="I468" s="37"/>
      <c r="J468" s="37"/>
      <c r="K468" s="37"/>
      <c r="L468" s="37"/>
      <c r="M468" s="37"/>
      <c r="N468" s="37"/>
      <c r="O468" s="37"/>
      <c r="P468" s="37"/>
      <c r="Q468" s="37"/>
      <c r="R468" s="47"/>
      <c r="S468" s="48"/>
      <c r="T468" s="37"/>
      <c r="U468" s="48"/>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row>
    <row r="469" spans="1:78" x14ac:dyDescent="0.3">
      <c r="A469" s="8"/>
      <c r="B469" s="37"/>
      <c r="C469" s="45"/>
      <c r="D469" s="46"/>
      <c r="E469" s="37"/>
      <c r="F469" s="37"/>
      <c r="G469" s="37"/>
      <c r="H469" s="37"/>
      <c r="I469" s="37"/>
      <c r="J469" s="37"/>
      <c r="K469" s="37"/>
      <c r="L469" s="37"/>
      <c r="M469" s="37"/>
      <c r="N469" s="37"/>
      <c r="O469" s="37"/>
      <c r="P469" s="37"/>
      <c r="Q469" s="37"/>
      <c r="R469" s="47"/>
      <c r="S469" s="48"/>
      <c r="T469" s="37"/>
      <c r="U469" s="48"/>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row>
    <row r="470" spans="1:78" x14ac:dyDescent="0.3">
      <c r="A470" s="8"/>
      <c r="B470" s="37"/>
      <c r="C470" s="45"/>
      <c r="D470" s="46"/>
      <c r="E470" s="37"/>
      <c r="F470" s="37"/>
      <c r="G470" s="37"/>
      <c r="H470" s="37"/>
      <c r="I470" s="37"/>
      <c r="J470" s="37"/>
      <c r="K470" s="37"/>
      <c r="L470" s="37"/>
      <c r="M470" s="37"/>
      <c r="N470" s="37"/>
      <c r="O470" s="37"/>
      <c r="P470" s="37"/>
      <c r="Q470" s="37"/>
      <c r="R470" s="47"/>
      <c r="S470" s="48"/>
      <c r="T470" s="37"/>
      <c r="U470" s="48"/>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row>
    <row r="471" spans="1:78" x14ac:dyDescent="0.3">
      <c r="A471" s="8"/>
      <c r="B471" s="37"/>
      <c r="C471" s="45"/>
      <c r="D471" s="46"/>
      <c r="E471" s="37"/>
      <c r="F471" s="37"/>
      <c r="G471" s="37"/>
      <c r="H471" s="37"/>
      <c r="I471" s="37"/>
      <c r="J471" s="37"/>
      <c r="K471" s="37"/>
      <c r="L471" s="37"/>
      <c r="M471" s="37"/>
      <c r="N471" s="37"/>
      <c r="O471" s="37"/>
      <c r="P471" s="37"/>
      <c r="Q471" s="37"/>
      <c r="R471" s="47"/>
      <c r="S471" s="48"/>
      <c r="T471" s="37"/>
      <c r="U471" s="48"/>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row>
    <row r="472" spans="1:78" x14ac:dyDescent="0.3">
      <c r="A472" s="8"/>
      <c r="B472" s="37"/>
      <c r="C472" s="45"/>
      <c r="D472" s="46"/>
      <c r="E472" s="37"/>
      <c r="F472" s="37"/>
      <c r="G472" s="37"/>
      <c r="H472" s="37"/>
      <c r="I472" s="37"/>
      <c r="J472" s="37"/>
      <c r="K472" s="37"/>
      <c r="L472" s="37"/>
      <c r="M472" s="37"/>
      <c r="N472" s="37"/>
      <c r="O472" s="37"/>
      <c r="P472" s="37"/>
      <c r="Q472" s="37"/>
      <c r="R472" s="47"/>
      <c r="S472" s="48"/>
      <c r="T472" s="37"/>
      <c r="U472" s="48"/>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row>
    <row r="473" spans="1:78" x14ac:dyDescent="0.3">
      <c r="A473" s="8"/>
      <c r="B473" s="37"/>
      <c r="C473" s="45"/>
      <c r="D473" s="46"/>
      <c r="E473" s="37"/>
      <c r="F473" s="37"/>
      <c r="G473" s="37"/>
      <c r="H473" s="37"/>
      <c r="I473" s="37"/>
      <c r="J473" s="37"/>
      <c r="K473" s="37"/>
      <c r="L473" s="37"/>
      <c r="M473" s="37"/>
      <c r="N473" s="37"/>
      <c r="O473" s="37"/>
      <c r="P473" s="37"/>
      <c r="Q473" s="37"/>
      <c r="R473" s="47"/>
      <c r="S473" s="48"/>
      <c r="T473" s="37"/>
      <c r="U473" s="48"/>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row>
    <row r="474" spans="1:78" x14ac:dyDescent="0.3">
      <c r="A474" s="8"/>
      <c r="B474" s="37"/>
      <c r="C474" s="45"/>
      <c r="D474" s="46"/>
      <c r="E474" s="37"/>
      <c r="F474" s="37"/>
      <c r="G474" s="37"/>
      <c r="H474" s="37"/>
      <c r="I474" s="37"/>
      <c r="J474" s="37"/>
      <c r="K474" s="37"/>
      <c r="L474" s="37"/>
      <c r="M474" s="37"/>
      <c r="N474" s="37"/>
      <c r="O474" s="37"/>
      <c r="P474" s="37"/>
      <c r="Q474" s="37"/>
      <c r="R474" s="47"/>
      <c r="S474" s="48"/>
      <c r="T474" s="37"/>
      <c r="U474" s="48"/>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row>
    <row r="475" spans="1:78" x14ac:dyDescent="0.3">
      <c r="A475" s="8"/>
      <c r="B475" s="37"/>
      <c r="C475" s="45"/>
      <c r="D475" s="46"/>
      <c r="E475" s="37"/>
      <c r="F475" s="37"/>
      <c r="G475" s="37"/>
      <c r="H475" s="37"/>
      <c r="I475" s="37"/>
      <c r="J475" s="37"/>
      <c r="K475" s="37"/>
      <c r="L475" s="37"/>
      <c r="M475" s="37"/>
      <c r="N475" s="37"/>
      <c r="O475" s="37"/>
      <c r="P475" s="37"/>
      <c r="Q475" s="37"/>
      <c r="R475" s="47"/>
      <c r="S475" s="48"/>
      <c r="T475" s="37"/>
      <c r="U475" s="48"/>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row>
    <row r="476" spans="1:78" x14ac:dyDescent="0.3">
      <c r="A476" s="8"/>
      <c r="B476" s="37"/>
      <c r="C476" s="45"/>
      <c r="D476" s="46"/>
      <c r="E476" s="37"/>
      <c r="F476" s="37"/>
      <c r="G476" s="37"/>
      <c r="H476" s="37"/>
      <c r="I476" s="37"/>
      <c r="J476" s="37"/>
      <c r="K476" s="37"/>
      <c r="L476" s="37"/>
      <c r="M476" s="37"/>
      <c r="N476" s="37"/>
      <c r="O476" s="37"/>
      <c r="P476" s="37"/>
      <c r="Q476" s="37"/>
      <c r="R476" s="47"/>
      <c r="S476" s="48"/>
      <c r="T476" s="37"/>
      <c r="U476" s="48"/>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row>
    <row r="477" spans="1:78" x14ac:dyDescent="0.3">
      <c r="A477" s="8"/>
      <c r="B477" s="37"/>
      <c r="C477" s="45"/>
      <c r="D477" s="46"/>
      <c r="E477" s="37"/>
      <c r="F477" s="37"/>
      <c r="G477" s="37"/>
      <c r="H477" s="37"/>
      <c r="I477" s="37"/>
      <c r="J477" s="37"/>
      <c r="K477" s="37"/>
      <c r="L477" s="37"/>
      <c r="M477" s="37"/>
      <c r="N477" s="37"/>
      <c r="O477" s="37"/>
      <c r="P477" s="37"/>
      <c r="Q477" s="37"/>
      <c r="R477" s="47"/>
      <c r="S477" s="48"/>
      <c r="T477" s="37"/>
      <c r="U477" s="48"/>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row>
    <row r="478" spans="1:78" x14ac:dyDescent="0.3">
      <c r="A478" s="8"/>
      <c r="B478" s="37"/>
      <c r="C478" s="45"/>
      <c r="D478" s="46"/>
      <c r="E478" s="37"/>
      <c r="F478" s="37"/>
      <c r="G478" s="37"/>
      <c r="H478" s="37"/>
      <c r="I478" s="37"/>
      <c r="J478" s="37"/>
      <c r="K478" s="37"/>
      <c r="L478" s="37"/>
      <c r="M478" s="37"/>
      <c r="N478" s="37"/>
      <c r="O478" s="37"/>
      <c r="P478" s="37"/>
      <c r="Q478" s="37"/>
      <c r="R478" s="47"/>
      <c r="S478" s="48"/>
      <c r="T478" s="37"/>
      <c r="U478" s="48"/>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row>
    <row r="479" spans="1:78" x14ac:dyDescent="0.3">
      <c r="A479" s="8"/>
      <c r="B479" s="37"/>
      <c r="C479" s="45"/>
      <c r="D479" s="46"/>
      <c r="E479" s="37"/>
      <c r="F479" s="37"/>
      <c r="G479" s="37"/>
      <c r="H479" s="37"/>
      <c r="I479" s="37"/>
      <c r="J479" s="37"/>
      <c r="K479" s="37"/>
      <c r="L479" s="37"/>
      <c r="M479" s="37"/>
      <c r="N479" s="37"/>
      <c r="O479" s="37"/>
      <c r="P479" s="37"/>
      <c r="Q479" s="37"/>
      <c r="R479" s="47"/>
      <c r="S479" s="48"/>
      <c r="T479" s="37"/>
      <c r="U479" s="48"/>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row>
    <row r="480" spans="1:78" x14ac:dyDescent="0.3">
      <c r="A480" s="8"/>
      <c r="B480" s="37"/>
      <c r="C480" s="45"/>
      <c r="D480" s="46"/>
      <c r="E480" s="37"/>
      <c r="F480" s="37"/>
      <c r="G480" s="37"/>
      <c r="H480" s="37"/>
      <c r="I480" s="37"/>
      <c r="J480" s="37"/>
      <c r="K480" s="37"/>
      <c r="L480" s="37"/>
      <c r="M480" s="37"/>
      <c r="N480" s="37"/>
      <c r="O480" s="37"/>
      <c r="P480" s="37"/>
      <c r="Q480" s="37"/>
      <c r="R480" s="47"/>
      <c r="S480" s="48"/>
      <c r="T480" s="37"/>
      <c r="U480" s="48"/>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row>
    <row r="481" spans="1:78" x14ac:dyDescent="0.3">
      <c r="A481" s="8"/>
      <c r="B481" s="37"/>
      <c r="C481" s="45"/>
      <c r="D481" s="46"/>
      <c r="E481" s="37"/>
      <c r="F481" s="37"/>
      <c r="G481" s="37"/>
      <c r="H481" s="37"/>
      <c r="I481" s="37"/>
      <c r="J481" s="37"/>
      <c r="K481" s="37"/>
      <c r="L481" s="37"/>
      <c r="M481" s="37"/>
      <c r="N481" s="37"/>
      <c r="O481" s="37"/>
      <c r="P481" s="37"/>
      <c r="Q481" s="37"/>
      <c r="R481" s="47"/>
      <c r="S481" s="48"/>
      <c r="T481" s="37"/>
      <c r="U481" s="48"/>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row>
    <row r="482" spans="1:78" x14ac:dyDescent="0.3">
      <c r="A482" s="8"/>
      <c r="B482" s="37"/>
      <c r="C482" s="45"/>
      <c r="D482" s="46"/>
      <c r="E482" s="37"/>
      <c r="F482" s="37"/>
      <c r="G482" s="37"/>
      <c r="H482" s="37"/>
      <c r="I482" s="37"/>
      <c r="J482" s="37"/>
      <c r="K482" s="37"/>
      <c r="L482" s="37"/>
      <c r="M482" s="37"/>
      <c r="N482" s="37"/>
      <c r="O482" s="37"/>
      <c r="P482" s="37"/>
      <c r="Q482" s="37"/>
      <c r="R482" s="47"/>
      <c r="S482" s="48"/>
      <c r="T482" s="37"/>
      <c r="U482" s="48"/>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row>
    <row r="483" spans="1:78" x14ac:dyDescent="0.3">
      <c r="A483" s="8"/>
      <c r="B483" s="37"/>
      <c r="C483" s="45"/>
      <c r="D483" s="46"/>
      <c r="E483" s="37"/>
      <c r="F483" s="37"/>
      <c r="G483" s="37"/>
      <c r="H483" s="37"/>
      <c r="I483" s="37"/>
      <c r="J483" s="37"/>
      <c r="K483" s="37"/>
      <c r="L483" s="37"/>
      <c r="M483" s="37"/>
      <c r="N483" s="37"/>
      <c r="O483" s="37"/>
      <c r="P483" s="37"/>
      <c r="Q483" s="37"/>
      <c r="R483" s="47"/>
      <c r="S483" s="48"/>
      <c r="T483" s="37"/>
      <c r="U483" s="48"/>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row>
    <row r="484" spans="1:78" x14ac:dyDescent="0.3">
      <c r="A484" s="8"/>
      <c r="B484" s="37"/>
      <c r="C484" s="45"/>
      <c r="D484" s="46"/>
      <c r="E484" s="37"/>
      <c r="F484" s="37"/>
      <c r="G484" s="37"/>
      <c r="H484" s="37"/>
      <c r="I484" s="37"/>
      <c r="J484" s="37"/>
      <c r="K484" s="37"/>
      <c r="L484" s="37"/>
      <c r="M484" s="37"/>
      <c r="N484" s="37"/>
      <c r="O484" s="37"/>
      <c r="P484" s="37"/>
      <c r="Q484" s="37"/>
      <c r="R484" s="47"/>
      <c r="S484" s="48"/>
      <c r="T484" s="37"/>
      <c r="U484" s="48"/>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row>
    <row r="485" spans="1:78" x14ac:dyDescent="0.3">
      <c r="A485" s="8"/>
      <c r="B485" s="37"/>
      <c r="C485" s="45"/>
      <c r="D485" s="46"/>
      <c r="E485" s="37"/>
      <c r="F485" s="37"/>
      <c r="G485" s="37"/>
      <c r="H485" s="37"/>
      <c r="I485" s="37"/>
      <c r="J485" s="37"/>
      <c r="K485" s="37"/>
      <c r="L485" s="37"/>
      <c r="M485" s="37"/>
      <c r="N485" s="37"/>
      <c r="O485" s="37"/>
      <c r="P485" s="37"/>
      <c r="Q485" s="37"/>
      <c r="R485" s="47"/>
      <c r="S485" s="48"/>
      <c r="T485" s="37"/>
      <c r="U485" s="48"/>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row>
    <row r="486" spans="1:78" x14ac:dyDescent="0.3">
      <c r="A486" s="8"/>
      <c r="B486" s="37"/>
      <c r="C486" s="45"/>
      <c r="D486" s="46"/>
      <c r="E486" s="37"/>
      <c r="F486" s="37"/>
      <c r="G486" s="37"/>
      <c r="H486" s="37"/>
      <c r="I486" s="37"/>
      <c r="J486" s="37"/>
      <c r="K486" s="37"/>
      <c r="L486" s="37"/>
      <c r="M486" s="37"/>
      <c r="N486" s="37"/>
      <c r="O486" s="37"/>
      <c r="P486" s="37"/>
      <c r="Q486" s="37"/>
      <c r="R486" s="47"/>
      <c r="S486" s="48"/>
      <c r="T486" s="37"/>
      <c r="U486" s="48"/>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row>
    <row r="487" spans="1:78" x14ac:dyDescent="0.3">
      <c r="A487" s="8"/>
      <c r="B487" s="37"/>
      <c r="C487" s="45"/>
      <c r="D487" s="46"/>
      <c r="E487" s="37"/>
      <c r="F487" s="37"/>
      <c r="G487" s="37"/>
      <c r="H487" s="37"/>
      <c r="I487" s="37"/>
      <c r="J487" s="37"/>
      <c r="K487" s="37"/>
      <c r="L487" s="37"/>
      <c r="M487" s="37"/>
      <c r="N487" s="37"/>
      <c r="O487" s="37"/>
      <c r="P487" s="37"/>
      <c r="Q487" s="37"/>
      <c r="R487" s="47"/>
      <c r="S487" s="48"/>
      <c r="T487" s="37"/>
      <c r="U487" s="48"/>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row>
    <row r="488" spans="1:78" x14ac:dyDescent="0.3">
      <c r="A488" s="8"/>
      <c r="B488" s="37"/>
      <c r="C488" s="45"/>
      <c r="D488" s="46"/>
      <c r="E488" s="37"/>
      <c r="F488" s="37"/>
      <c r="G488" s="37"/>
      <c r="H488" s="37"/>
      <c r="I488" s="37"/>
      <c r="J488" s="37"/>
      <c r="K488" s="37"/>
      <c r="L488" s="37"/>
      <c r="M488" s="37"/>
      <c r="N488" s="37"/>
      <c r="O488" s="37"/>
      <c r="P488" s="37"/>
      <c r="Q488" s="37"/>
      <c r="R488" s="47"/>
      <c r="S488" s="48"/>
      <c r="T488" s="37"/>
      <c r="U488" s="48"/>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row>
    <row r="489" spans="1:78" x14ac:dyDescent="0.3">
      <c r="A489" s="8"/>
      <c r="B489" s="37"/>
      <c r="C489" s="45"/>
      <c r="D489" s="46"/>
      <c r="E489" s="37"/>
      <c r="F489" s="37"/>
      <c r="G489" s="37"/>
      <c r="H489" s="37"/>
      <c r="I489" s="37"/>
      <c r="J489" s="37"/>
      <c r="K489" s="37"/>
      <c r="L489" s="37"/>
      <c r="M489" s="37"/>
      <c r="N489" s="37"/>
      <c r="O489" s="37"/>
      <c r="P489" s="37"/>
      <c r="Q489" s="37"/>
      <c r="R489" s="47"/>
      <c r="S489" s="48"/>
      <c r="T489" s="37"/>
      <c r="U489" s="48"/>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row>
    <row r="490" spans="1:78" x14ac:dyDescent="0.3">
      <c r="A490" s="8"/>
      <c r="B490" s="37"/>
      <c r="C490" s="45"/>
      <c r="D490" s="46"/>
      <c r="E490" s="37"/>
      <c r="F490" s="37"/>
      <c r="G490" s="37"/>
      <c r="H490" s="37"/>
      <c r="I490" s="37"/>
      <c r="J490" s="37"/>
      <c r="K490" s="37"/>
      <c r="L490" s="37"/>
      <c r="M490" s="37"/>
      <c r="N490" s="37"/>
      <c r="O490" s="37"/>
      <c r="P490" s="37"/>
      <c r="Q490" s="37"/>
      <c r="R490" s="47"/>
      <c r="S490" s="48"/>
      <c r="T490" s="37"/>
      <c r="U490" s="48"/>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row>
    <row r="491" spans="1:78" x14ac:dyDescent="0.3">
      <c r="A491" s="8"/>
      <c r="B491" s="37"/>
      <c r="C491" s="45"/>
      <c r="D491" s="46"/>
      <c r="E491" s="37"/>
      <c r="F491" s="37"/>
      <c r="G491" s="37"/>
      <c r="H491" s="37"/>
      <c r="I491" s="37"/>
      <c r="J491" s="37"/>
      <c r="K491" s="37"/>
      <c r="L491" s="37"/>
      <c r="M491" s="37"/>
      <c r="N491" s="37"/>
      <c r="O491" s="37"/>
      <c r="P491" s="37"/>
      <c r="Q491" s="37"/>
      <c r="R491" s="47"/>
      <c r="S491" s="48"/>
      <c r="T491" s="37"/>
      <c r="U491" s="48"/>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row>
    <row r="492" spans="1:78" x14ac:dyDescent="0.3">
      <c r="A492" s="8"/>
      <c r="B492" s="37"/>
      <c r="C492" s="45"/>
      <c r="D492" s="46"/>
      <c r="E492" s="37"/>
      <c r="F492" s="37"/>
      <c r="G492" s="37"/>
      <c r="H492" s="37"/>
      <c r="I492" s="37"/>
      <c r="J492" s="37"/>
      <c r="K492" s="37"/>
      <c r="L492" s="37"/>
      <c r="M492" s="37"/>
      <c r="N492" s="37"/>
      <c r="O492" s="37"/>
      <c r="P492" s="37"/>
      <c r="Q492" s="37"/>
      <c r="R492" s="47"/>
      <c r="S492" s="48"/>
      <c r="T492" s="37"/>
      <c r="U492" s="48"/>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row>
    <row r="493" spans="1:78" x14ac:dyDescent="0.3">
      <c r="A493" s="8"/>
      <c r="B493" s="37"/>
      <c r="C493" s="45"/>
      <c r="D493" s="46"/>
      <c r="E493" s="37"/>
      <c r="F493" s="37"/>
      <c r="G493" s="37"/>
      <c r="H493" s="37"/>
      <c r="I493" s="37"/>
      <c r="J493" s="37"/>
      <c r="K493" s="37"/>
      <c r="L493" s="37"/>
      <c r="M493" s="37"/>
      <c r="N493" s="37"/>
      <c r="O493" s="37"/>
      <c r="P493" s="37"/>
      <c r="Q493" s="37"/>
      <c r="R493" s="47"/>
      <c r="S493" s="48"/>
      <c r="T493" s="37"/>
      <c r="U493" s="48"/>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row>
    <row r="494" spans="1:78" x14ac:dyDescent="0.3">
      <c r="A494" s="8"/>
      <c r="B494" s="37"/>
      <c r="C494" s="45"/>
      <c r="D494" s="46"/>
      <c r="E494" s="37"/>
      <c r="F494" s="37"/>
      <c r="G494" s="37"/>
      <c r="H494" s="37"/>
      <c r="I494" s="37"/>
      <c r="J494" s="37"/>
      <c r="K494" s="37"/>
      <c r="L494" s="37"/>
      <c r="M494" s="37"/>
      <c r="N494" s="37"/>
      <c r="O494" s="37"/>
      <c r="P494" s="37"/>
      <c r="Q494" s="37"/>
      <c r="R494" s="47"/>
      <c r="S494" s="48"/>
      <c r="T494" s="37"/>
      <c r="U494" s="48"/>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row>
    <row r="495" spans="1:78" x14ac:dyDescent="0.3">
      <c r="A495" s="8"/>
      <c r="B495" s="37"/>
      <c r="C495" s="45"/>
      <c r="D495" s="46"/>
      <c r="E495" s="37"/>
      <c r="F495" s="37"/>
      <c r="G495" s="37"/>
      <c r="H495" s="37"/>
      <c r="I495" s="37"/>
      <c r="J495" s="37"/>
      <c r="K495" s="37"/>
      <c r="L495" s="37"/>
      <c r="M495" s="37"/>
      <c r="N495" s="37"/>
      <c r="O495" s="37"/>
      <c r="P495" s="37"/>
      <c r="Q495" s="37"/>
      <c r="R495" s="47"/>
      <c r="S495" s="48"/>
      <c r="T495" s="37"/>
      <c r="U495" s="48"/>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row>
    <row r="496" spans="1:78" x14ac:dyDescent="0.3">
      <c r="A496" s="8"/>
      <c r="B496" s="37"/>
      <c r="C496" s="45"/>
      <c r="D496" s="46"/>
      <c r="E496" s="37"/>
      <c r="F496" s="37"/>
      <c r="G496" s="37"/>
      <c r="H496" s="37"/>
      <c r="I496" s="37"/>
      <c r="J496" s="37"/>
      <c r="K496" s="37"/>
      <c r="L496" s="37"/>
      <c r="M496" s="37"/>
      <c r="N496" s="37"/>
      <c r="O496" s="37"/>
      <c r="P496" s="37"/>
      <c r="Q496" s="37"/>
      <c r="R496" s="47"/>
      <c r="S496" s="48"/>
      <c r="T496" s="37"/>
      <c r="U496" s="48"/>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row>
    <row r="497" spans="1:78" x14ac:dyDescent="0.3">
      <c r="A497" s="8"/>
      <c r="B497" s="37"/>
      <c r="C497" s="45"/>
      <c r="D497" s="46"/>
      <c r="E497" s="37"/>
      <c r="F497" s="37"/>
      <c r="G497" s="37"/>
      <c r="H497" s="37"/>
      <c r="I497" s="37"/>
      <c r="J497" s="37"/>
      <c r="K497" s="37"/>
      <c r="L497" s="37"/>
      <c r="M497" s="37"/>
      <c r="N497" s="37"/>
      <c r="O497" s="37"/>
      <c r="P497" s="37"/>
      <c r="Q497" s="37"/>
      <c r="R497" s="47"/>
      <c r="S497" s="48"/>
      <c r="T497" s="37"/>
      <c r="U497" s="48"/>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row>
    <row r="498" spans="1:78" x14ac:dyDescent="0.3">
      <c r="A498" s="8"/>
      <c r="B498" s="37"/>
      <c r="C498" s="45"/>
      <c r="D498" s="46"/>
      <c r="E498" s="37"/>
      <c r="F498" s="37"/>
      <c r="G498" s="37"/>
      <c r="H498" s="37"/>
      <c r="I498" s="37"/>
      <c r="J498" s="37"/>
      <c r="K498" s="37"/>
      <c r="L498" s="37"/>
      <c r="M498" s="37"/>
      <c r="N498" s="37"/>
      <c r="O498" s="37"/>
      <c r="P498" s="37"/>
      <c r="Q498" s="37"/>
      <c r="R498" s="47"/>
      <c r="S498" s="48"/>
      <c r="T498" s="37"/>
      <c r="U498" s="48"/>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row>
    <row r="499" spans="1:78" x14ac:dyDescent="0.3">
      <c r="A499" s="8"/>
      <c r="B499" s="37"/>
      <c r="C499" s="45"/>
      <c r="D499" s="46"/>
      <c r="E499" s="37"/>
      <c r="F499" s="37"/>
      <c r="G499" s="37"/>
      <c r="H499" s="37"/>
      <c r="I499" s="37"/>
      <c r="J499" s="37"/>
      <c r="K499" s="37"/>
      <c r="L499" s="37"/>
      <c r="M499" s="37"/>
      <c r="N499" s="37"/>
      <c r="O499" s="37"/>
      <c r="P499" s="37"/>
      <c r="Q499" s="37"/>
      <c r="R499" s="47"/>
      <c r="S499" s="48"/>
      <c r="T499" s="37"/>
      <c r="U499" s="48"/>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row>
    <row r="500" spans="1:78" x14ac:dyDescent="0.3">
      <c r="A500" s="8"/>
      <c r="B500" s="37"/>
      <c r="C500" s="45"/>
      <c r="D500" s="46"/>
      <c r="E500" s="37"/>
      <c r="F500" s="37"/>
      <c r="G500" s="37"/>
      <c r="H500" s="37"/>
      <c r="I500" s="37"/>
      <c r="J500" s="37"/>
      <c r="K500" s="37"/>
      <c r="L500" s="37"/>
      <c r="M500" s="37"/>
      <c r="N500" s="37"/>
      <c r="O500" s="37"/>
      <c r="P500" s="37"/>
      <c r="Q500" s="37"/>
      <c r="R500" s="47"/>
      <c r="S500" s="48"/>
      <c r="T500" s="37"/>
      <c r="U500" s="48"/>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row>
    <row r="501" spans="1:78" x14ac:dyDescent="0.3">
      <c r="A501" s="8"/>
      <c r="B501" s="37"/>
      <c r="C501" s="45"/>
      <c r="D501" s="46"/>
      <c r="E501" s="37"/>
      <c r="F501" s="37"/>
      <c r="G501" s="37"/>
      <c r="H501" s="37"/>
      <c r="I501" s="37"/>
      <c r="J501" s="37"/>
      <c r="K501" s="37"/>
      <c r="L501" s="37"/>
      <c r="M501" s="37"/>
      <c r="N501" s="37"/>
      <c r="O501" s="37"/>
      <c r="P501" s="37"/>
      <c r="Q501" s="37"/>
      <c r="R501" s="47"/>
      <c r="S501" s="48"/>
      <c r="T501" s="37"/>
      <c r="U501" s="48"/>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row>
    <row r="502" spans="1:78" x14ac:dyDescent="0.3">
      <c r="A502" s="8"/>
      <c r="B502" s="37"/>
      <c r="C502" s="45"/>
      <c r="D502" s="46"/>
      <c r="E502" s="37"/>
      <c r="F502" s="37"/>
      <c r="G502" s="37"/>
      <c r="H502" s="37"/>
      <c r="I502" s="37"/>
      <c r="J502" s="37"/>
      <c r="K502" s="37"/>
      <c r="L502" s="37"/>
      <c r="M502" s="37"/>
      <c r="N502" s="37"/>
      <c r="O502" s="37"/>
      <c r="P502" s="37"/>
      <c r="Q502" s="37"/>
      <c r="R502" s="47"/>
      <c r="S502" s="48"/>
      <c r="T502" s="37"/>
      <c r="U502" s="48"/>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row>
    <row r="503" spans="1:78" x14ac:dyDescent="0.3">
      <c r="A503" s="8"/>
      <c r="B503" s="37"/>
      <c r="C503" s="45"/>
      <c r="D503" s="46"/>
      <c r="E503" s="37"/>
      <c r="F503" s="37"/>
      <c r="G503" s="37"/>
      <c r="H503" s="37"/>
      <c r="I503" s="37"/>
      <c r="J503" s="37"/>
      <c r="K503" s="37"/>
      <c r="L503" s="37"/>
      <c r="M503" s="37"/>
      <c r="N503" s="37"/>
      <c r="O503" s="37"/>
      <c r="P503" s="37"/>
      <c r="Q503" s="37"/>
      <c r="R503" s="47"/>
      <c r="S503" s="48"/>
      <c r="T503" s="37"/>
      <c r="U503" s="48"/>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row>
    <row r="504" spans="1:78" x14ac:dyDescent="0.3">
      <c r="A504" s="8"/>
      <c r="B504" s="37"/>
      <c r="C504" s="45"/>
      <c r="D504" s="46"/>
      <c r="E504" s="37"/>
      <c r="F504" s="37"/>
      <c r="G504" s="37"/>
      <c r="H504" s="37"/>
      <c r="I504" s="37"/>
      <c r="J504" s="37"/>
      <c r="K504" s="37"/>
      <c r="L504" s="37"/>
      <c r="M504" s="37"/>
      <c r="N504" s="37"/>
      <c r="O504" s="37"/>
      <c r="P504" s="37"/>
      <c r="Q504" s="37"/>
      <c r="R504" s="47"/>
      <c r="S504" s="48"/>
      <c r="T504" s="37"/>
      <c r="U504" s="48"/>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row>
    <row r="505" spans="1:78" x14ac:dyDescent="0.3">
      <c r="A505" s="8"/>
      <c r="B505" s="37"/>
      <c r="C505" s="45"/>
      <c r="D505" s="46"/>
      <c r="E505" s="37"/>
      <c r="F505" s="37"/>
      <c r="G505" s="37"/>
      <c r="H505" s="37"/>
      <c r="I505" s="37"/>
      <c r="J505" s="37"/>
      <c r="K505" s="37"/>
      <c r="L505" s="37"/>
      <c r="M505" s="37"/>
      <c r="N505" s="37"/>
      <c r="O505" s="37"/>
      <c r="P505" s="37"/>
      <c r="Q505" s="37"/>
      <c r="R505" s="47"/>
      <c r="S505" s="48"/>
      <c r="T505" s="37"/>
      <c r="U505" s="48"/>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row>
    <row r="506" spans="1:78" x14ac:dyDescent="0.3">
      <c r="A506" s="8"/>
      <c r="B506" s="37"/>
      <c r="C506" s="45"/>
      <c r="D506" s="46"/>
      <c r="E506" s="37"/>
      <c r="F506" s="37"/>
      <c r="G506" s="37"/>
      <c r="H506" s="37"/>
      <c r="I506" s="37"/>
      <c r="J506" s="37"/>
      <c r="K506" s="37"/>
      <c r="L506" s="37"/>
      <c r="M506" s="37"/>
      <c r="N506" s="37"/>
      <c r="O506" s="37"/>
      <c r="P506" s="37"/>
      <c r="Q506" s="37"/>
      <c r="R506" s="47"/>
      <c r="S506" s="48"/>
      <c r="T506" s="37"/>
      <c r="U506" s="48"/>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row>
    <row r="507" spans="1:78" x14ac:dyDescent="0.3">
      <c r="A507" s="8"/>
      <c r="B507" s="37"/>
      <c r="C507" s="45"/>
      <c r="D507" s="46"/>
      <c r="E507" s="37"/>
      <c r="F507" s="37"/>
      <c r="G507" s="37"/>
      <c r="H507" s="37"/>
      <c r="I507" s="37"/>
      <c r="J507" s="37"/>
      <c r="K507" s="37"/>
      <c r="L507" s="37"/>
      <c r="M507" s="37"/>
      <c r="N507" s="37"/>
      <c r="O507" s="37"/>
      <c r="P507" s="37"/>
      <c r="Q507" s="37"/>
      <c r="R507" s="47"/>
      <c r="S507" s="48"/>
      <c r="T507" s="37"/>
      <c r="U507" s="48"/>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row>
    <row r="508" spans="1:78" x14ac:dyDescent="0.3">
      <c r="A508" s="8"/>
      <c r="B508" s="37"/>
      <c r="C508" s="45"/>
      <c r="D508" s="46"/>
      <c r="E508" s="37"/>
      <c r="F508" s="37"/>
      <c r="G508" s="37"/>
      <c r="H508" s="37"/>
      <c r="I508" s="37"/>
      <c r="J508" s="37"/>
      <c r="K508" s="37"/>
      <c r="L508" s="37"/>
      <c r="M508" s="37"/>
      <c r="N508" s="37"/>
      <c r="O508" s="37"/>
      <c r="P508" s="37"/>
      <c r="Q508" s="37"/>
      <c r="R508" s="47"/>
      <c r="S508" s="48"/>
      <c r="T508" s="37"/>
      <c r="U508" s="48"/>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row>
    <row r="509" spans="1:78" x14ac:dyDescent="0.3">
      <c r="A509" s="8"/>
      <c r="B509" s="37"/>
      <c r="C509" s="45"/>
      <c r="D509" s="46"/>
      <c r="E509" s="37"/>
      <c r="F509" s="37"/>
      <c r="G509" s="37"/>
      <c r="H509" s="37"/>
      <c r="I509" s="37"/>
      <c r="J509" s="37"/>
      <c r="K509" s="37"/>
      <c r="L509" s="37"/>
      <c r="M509" s="37"/>
      <c r="N509" s="37"/>
      <c r="O509" s="37"/>
      <c r="P509" s="37"/>
      <c r="Q509" s="37"/>
      <c r="R509" s="47"/>
      <c r="S509" s="48"/>
      <c r="T509" s="37"/>
      <c r="U509" s="48"/>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row>
    <row r="510" spans="1:78" x14ac:dyDescent="0.3">
      <c r="A510" s="8"/>
      <c r="B510" s="37"/>
      <c r="C510" s="45"/>
      <c r="D510" s="46"/>
      <c r="E510" s="37"/>
      <c r="F510" s="37"/>
      <c r="G510" s="37"/>
      <c r="H510" s="37"/>
      <c r="I510" s="37"/>
      <c r="J510" s="37"/>
      <c r="K510" s="37"/>
      <c r="L510" s="37"/>
      <c r="M510" s="37"/>
      <c r="N510" s="37"/>
      <c r="O510" s="37"/>
      <c r="P510" s="37"/>
      <c r="Q510" s="37"/>
      <c r="R510" s="47"/>
      <c r="S510" s="48"/>
      <c r="T510" s="37"/>
      <c r="U510" s="48"/>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row>
    <row r="511" spans="1:78" x14ac:dyDescent="0.3">
      <c r="A511" s="8"/>
      <c r="B511" s="37"/>
      <c r="C511" s="45"/>
      <c r="D511" s="46"/>
      <c r="E511" s="37"/>
      <c r="F511" s="37"/>
      <c r="G511" s="37"/>
      <c r="H511" s="37"/>
      <c r="I511" s="37"/>
      <c r="J511" s="37"/>
      <c r="K511" s="37"/>
      <c r="L511" s="37"/>
      <c r="M511" s="37"/>
      <c r="N511" s="37"/>
      <c r="O511" s="37"/>
      <c r="P511" s="37"/>
      <c r="Q511" s="37"/>
      <c r="R511" s="47"/>
      <c r="S511" s="48"/>
      <c r="T511" s="37"/>
      <c r="U511" s="48"/>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row>
    <row r="512" spans="1:78" x14ac:dyDescent="0.3">
      <c r="A512" s="8"/>
      <c r="B512" s="37"/>
      <c r="C512" s="45"/>
      <c r="D512" s="46"/>
      <c r="E512" s="37"/>
      <c r="F512" s="37"/>
      <c r="G512" s="37"/>
      <c r="H512" s="37"/>
      <c r="I512" s="37"/>
      <c r="J512" s="37"/>
      <c r="K512" s="37"/>
      <c r="L512" s="37"/>
      <c r="M512" s="37"/>
      <c r="N512" s="37"/>
      <c r="O512" s="37"/>
      <c r="P512" s="37"/>
      <c r="Q512" s="37"/>
      <c r="R512" s="47"/>
      <c r="S512" s="48"/>
      <c r="T512" s="37"/>
      <c r="U512" s="48"/>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row>
    <row r="513" spans="1:78" x14ac:dyDescent="0.3">
      <c r="A513" s="8"/>
      <c r="B513" s="37"/>
      <c r="C513" s="45"/>
      <c r="D513" s="46"/>
      <c r="E513" s="37"/>
      <c r="F513" s="37"/>
      <c r="G513" s="37"/>
      <c r="H513" s="37"/>
      <c r="I513" s="37"/>
      <c r="J513" s="37"/>
      <c r="K513" s="37"/>
      <c r="L513" s="37"/>
      <c r="M513" s="37"/>
      <c r="N513" s="37"/>
      <c r="O513" s="37"/>
      <c r="P513" s="37"/>
      <c r="Q513" s="37"/>
      <c r="R513" s="47"/>
      <c r="S513" s="48"/>
      <c r="T513" s="37"/>
      <c r="U513" s="48"/>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row>
    <row r="514" spans="1:78" x14ac:dyDescent="0.3">
      <c r="A514" s="8"/>
      <c r="B514" s="37"/>
      <c r="C514" s="45"/>
      <c r="D514" s="46"/>
      <c r="E514" s="37"/>
      <c r="F514" s="37"/>
      <c r="G514" s="37"/>
      <c r="H514" s="37"/>
      <c r="I514" s="37"/>
      <c r="J514" s="37"/>
      <c r="K514" s="37"/>
      <c r="L514" s="37"/>
      <c r="M514" s="37"/>
      <c r="N514" s="37"/>
      <c r="O514" s="37"/>
      <c r="P514" s="37"/>
      <c r="Q514" s="37"/>
      <c r="R514" s="47"/>
      <c r="S514" s="48"/>
      <c r="T514" s="37"/>
      <c r="U514" s="48"/>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row>
    <row r="515" spans="1:78" x14ac:dyDescent="0.3">
      <c r="A515" s="8"/>
      <c r="B515" s="37"/>
      <c r="C515" s="45"/>
      <c r="D515" s="46"/>
      <c r="E515" s="37"/>
      <c r="F515" s="37"/>
      <c r="G515" s="37"/>
      <c r="H515" s="37"/>
      <c r="I515" s="37"/>
      <c r="J515" s="37"/>
      <c r="K515" s="37"/>
      <c r="L515" s="37"/>
      <c r="M515" s="37"/>
      <c r="N515" s="37"/>
      <c r="O515" s="37"/>
      <c r="P515" s="37"/>
      <c r="Q515" s="37"/>
      <c r="R515" s="47"/>
      <c r="S515" s="48"/>
      <c r="T515" s="37"/>
      <c r="U515" s="48"/>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row>
    <row r="516" spans="1:78" x14ac:dyDescent="0.3">
      <c r="A516" s="8"/>
      <c r="B516" s="37"/>
      <c r="C516" s="45"/>
      <c r="D516" s="46"/>
      <c r="E516" s="37"/>
      <c r="F516" s="37"/>
      <c r="G516" s="37"/>
      <c r="H516" s="37"/>
      <c r="I516" s="37"/>
      <c r="J516" s="37"/>
      <c r="K516" s="37"/>
      <c r="L516" s="37"/>
      <c r="M516" s="37"/>
      <c r="N516" s="37"/>
      <c r="O516" s="37"/>
      <c r="P516" s="37"/>
      <c r="Q516" s="37"/>
      <c r="R516" s="47"/>
      <c r="S516" s="48"/>
      <c r="T516" s="37"/>
      <c r="U516" s="48"/>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row>
    <row r="517" spans="1:78" x14ac:dyDescent="0.3">
      <c r="A517" s="8"/>
      <c r="B517" s="37"/>
      <c r="C517" s="45"/>
      <c r="D517" s="46"/>
      <c r="E517" s="37"/>
      <c r="F517" s="37"/>
      <c r="G517" s="37"/>
      <c r="H517" s="37"/>
      <c r="I517" s="37"/>
      <c r="J517" s="37"/>
      <c r="K517" s="37"/>
      <c r="L517" s="37"/>
      <c r="M517" s="37"/>
      <c r="N517" s="37"/>
      <c r="O517" s="37"/>
      <c r="P517" s="37"/>
      <c r="Q517" s="37"/>
      <c r="R517" s="47"/>
      <c r="S517" s="48"/>
      <c r="T517" s="37"/>
      <c r="U517" s="48"/>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row>
    <row r="518" spans="1:78" x14ac:dyDescent="0.3">
      <c r="A518" s="8"/>
      <c r="B518" s="37"/>
      <c r="C518" s="45"/>
      <c r="D518" s="46"/>
      <c r="E518" s="37"/>
      <c r="F518" s="37"/>
      <c r="G518" s="37"/>
      <c r="H518" s="37"/>
      <c r="I518" s="37"/>
      <c r="J518" s="37"/>
      <c r="K518" s="37"/>
      <c r="L518" s="37"/>
      <c r="M518" s="37"/>
      <c r="N518" s="37"/>
      <c r="O518" s="37"/>
      <c r="P518" s="37"/>
      <c r="Q518" s="37"/>
      <c r="R518" s="47"/>
      <c r="S518" s="48"/>
      <c r="T518" s="37"/>
      <c r="U518" s="48"/>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row>
    <row r="519" spans="1:78" x14ac:dyDescent="0.3">
      <c r="A519" s="8"/>
      <c r="B519" s="37"/>
      <c r="C519" s="45"/>
      <c r="D519" s="46"/>
      <c r="E519" s="37"/>
      <c r="F519" s="37"/>
      <c r="G519" s="37"/>
      <c r="H519" s="37"/>
      <c r="I519" s="37"/>
      <c r="J519" s="37"/>
      <c r="K519" s="37"/>
      <c r="L519" s="37"/>
      <c r="M519" s="37"/>
      <c r="N519" s="37"/>
      <c r="O519" s="37"/>
      <c r="P519" s="37"/>
      <c r="Q519" s="37"/>
      <c r="R519" s="47"/>
      <c r="S519" s="48"/>
      <c r="T519" s="37"/>
      <c r="U519" s="48"/>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row>
    <row r="520" spans="1:78" x14ac:dyDescent="0.3">
      <c r="A520" s="8"/>
      <c r="B520" s="37"/>
      <c r="C520" s="45"/>
      <c r="D520" s="46"/>
      <c r="E520" s="37"/>
      <c r="F520" s="37"/>
      <c r="G520" s="37"/>
      <c r="H520" s="37"/>
      <c r="I520" s="37"/>
      <c r="J520" s="37"/>
      <c r="K520" s="37"/>
      <c r="L520" s="37"/>
      <c r="M520" s="37"/>
      <c r="N520" s="37"/>
      <c r="O520" s="37"/>
      <c r="P520" s="37"/>
      <c r="Q520" s="37"/>
      <c r="R520" s="47"/>
      <c r="S520" s="48"/>
      <c r="T520" s="37"/>
      <c r="U520" s="48"/>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row>
    <row r="521" spans="1:78" x14ac:dyDescent="0.3">
      <c r="A521" s="8"/>
      <c r="B521" s="37"/>
      <c r="C521" s="45"/>
      <c r="D521" s="46"/>
      <c r="E521" s="37"/>
      <c r="F521" s="37"/>
      <c r="G521" s="37"/>
      <c r="H521" s="37"/>
      <c r="I521" s="37"/>
      <c r="J521" s="37"/>
      <c r="K521" s="37"/>
      <c r="L521" s="37"/>
      <c r="M521" s="37"/>
      <c r="N521" s="37"/>
      <c r="O521" s="37"/>
      <c r="P521" s="37"/>
      <c r="Q521" s="37"/>
      <c r="R521" s="47"/>
      <c r="S521" s="48"/>
      <c r="T521" s="37"/>
      <c r="U521" s="48"/>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row>
    <row r="522" spans="1:78" x14ac:dyDescent="0.3">
      <c r="A522" s="8"/>
      <c r="B522" s="37"/>
      <c r="C522" s="45"/>
      <c r="D522" s="46"/>
      <c r="E522" s="37"/>
      <c r="F522" s="37"/>
      <c r="G522" s="37"/>
      <c r="H522" s="37"/>
      <c r="I522" s="37"/>
      <c r="J522" s="37"/>
      <c r="K522" s="37"/>
      <c r="L522" s="37"/>
      <c r="M522" s="37"/>
      <c r="N522" s="37"/>
      <c r="O522" s="37"/>
      <c r="P522" s="37"/>
      <c r="Q522" s="37"/>
      <c r="R522" s="47"/>
      <c r="S522" s="48"/>
      <c r="T522" s="37"/>
      <c r="U522" s="48"/>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row>
    <row r="523" spans="1:78" x14ac:dyDescent="0.3">
      <c r="A523" s="8"/>
      <c r="B523" s="37"/>
      <c r="C523" s="45"/>
      <c r="D523" s="46"/>
      <c r="E523" s="37"/>
      <c r="F523" s="37"/>
      <c r="G523" s="37"/>
      <c r="H523" s="37"/>
      <c r="I523" s="37"/>
      <c r="J523" s="37"/>
      <c r="K523" s="37"/>
      <c r="L523" s="37"/>
      <c r="M523" s="37"/>
      <c r="N523" s="37"/>
      <c r="O523" s="37"/>
      <c r="P523" s="37"/>
      <c r="Q523" s="37"/>
      <c r="R523" s="47"/>
      <c r="S523" s="48"/>
      <c r="T523" s="37"/>
      <c r="U523" s="48"/>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row>
    <row r="524" spans="1:78" x14ac:dyDescent="0.3">
      <c r="A524" s="8"/>
      <c r="B524" s="37"/>
      <c r="C524" s="45"/>
      <c r="D524" s="46"/>
      <c r="E524" s="37"/>
      <c r="F524" s="37"/>
      <c r="G524" s="37"/>
      <c r="H524" s="37"/>
      <c r="I524" s="37"/>
      <c r="J524" s="37"/>
      <c r="K524" s="37"/>
      <c r="L524" s="37"/>
      <c r="M524" s="37"/>
      <c r="N524" s="37"/>
      <c r="O524" s="37"/>
      <c r="P524" s="37"/>
      <c r="Q524" s="37"/>
      <c r="R524" s="47"/>
      <c r="S524" s="48"/>
      <c r="T524" s="37"/>
      <c r="U524" s="48"/>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row>
    <row r="525" spans="1:78" x14ac:dyDescent="0.3">
      <c r="A525" s="8"/>
      <c r="B525" s="37"/>
      <c r="C525" s="45"/>
      <c r="D525" s="46"/>
      <c r="E525" s="37"/>
      <c r="F525" s="37"/>
      <c r="G525" s="37"/>
      <c r="H525" s="37"/>
      <c r="I525" s="37"/>
      <c r="J525" s="37"/>
      <c r="K525" s="37"/>
      <c r="L525" s="37"/>
      <c r="M525" s="37"/>
      <c r="N525" s="37"/>
      <c r="O525" s="37"/>
      <c r="P525" s="37"/>
      <c r="Q525" s="37"/>
      <c r="R525" s="47"/>
      <c r="S525" s="48"/>
      <c r="T525" s="37"/>
      <c r="U525" s="48"/>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row>
    <row r="526" spans="1:78" x14ac:dyDescent="0.3">
      <c r="A526" s="8"/>
      <c r="B526" s="37"/>
      <c r="C526" s="45"/>
      <c r="D526" s="46"/>
      <c r="E526" s="37"/>
      <c r="F526" s="37"/>
      <c r="G526" s="37"/>
      <c r="H526" s="37"/>
      <c r="I526" s="37"/>
      <c r="J526" s="37"/>
      <c r="K526" s="37"/>
      <c r="L526" s="37"/>
      <c r="M526" s="37"/>
      <c r="N526" s="37"/>
      <c r="O526" s="37"/>
      <c r="P526" s="37"/>
      <c r="Q526" s="37"/>
      <c r="R526" s="47"/>
      <c r="S526" s="48"/>
      <c r="T526" s="37"/>
      <c r="U526" s="48"/>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row>
    <row r="527" spans="1:78" x14ac:dyDescent="0.3">
      <c r="A527" s="8"/>
      <c r="B527" s="37"/>
      <c r="C527" s="45"/>
      <c r="D527" s="46"/>
      <c r="E527" s="37"/>
      <c r="F527" s="37"/>
      <c r="G527" s="37"/>
      <c r="H527" s="37"/>
      <c r="I527" s="37"/>
      <c r="J527" s="37"/>
      <c r="K527" s="37"/>
      <c r="L527" s="37"/>
      <c r="M527" s="37"/>
      <c r="N527" s="37"/>
      <c r="O527" s="37"/>
      <c r="P527" s="37"/>
      <c r="Q527" s="37"/>
      <c r="R527" s="47"/>
      <c r="S527" s="48"/>
      <c r="T527" s="37"/>
      <c r="U527" s="48"/>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row>
    <row r="528" spans="1:78" x14ac:dyDescent="0.3">
      <c r="A528" s="8"/>
      <c r="B528" s="37"/>
      <c r="C528" s="45"/>
      <c r="D528" s="46"/>
      <c r="E528" s="37"/>
      <c r="F528" s="37"/>
      <c r="G528" s="37"/>
      <c r="H528" s="37"/>
      <c r="I528" s="37"/>
      <c r="J528" s="37"/>
      <c r="K528" s="37"/>
      <c r="L528" s="37"/>
      <c r="M528" s="37"/>
      <c r="N528" s="37"/>
      <c r="O528" s="37"/>
      <c r="P528" s="37"/>
      <c r="Q528" s="37"/>
      <c r="R528" s="47"/>
      <c r="S528" s="48"/>
      <c r="T528" s="37"/>
      <c r="U528" s="48"/>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row>
    <row r="529" spans="1:78" x14ac:dyDescent="0.3">
      <c r="A529" s="8"/>
      <c r="B529" s="37"/>
      <c r="C529" s="45"/>
      <c r="D529" s="46"/>
      <c r="E529" s="37"/>
      <c r="F529" s="37"/>
      <c r="G529" s="37"/>
      <c r="H529" s="37"/>
      <c r="I529" s="37"/>
      <c r="J529" s="37"/>
      <c r="K529" s="37"/>
      <c r="L529" s="37"/>
      <c r="M529" s="37"/>
      <c r="N529" s="37"/>
      <c r="O529" s="37"/>
      <c r="P529" s="37"/>
      <c r="Q529" s="37"/>
      <c r="R529" s="47"/>
      <c r="S529" s="48"/>
      <c r="T529" s="37"/>
      <c r="U529" s="48"/>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row>
    <row r="530" spans="1:78" x14ac:dyDescent="0.3">
      <c r="A530" s="8"/>
      <c r="B530" s="37"/>
      <c r="C530" s="45"/>
      <c r="D530" s="46"/>
      <c r="E530" s="37"/>
      <c r="F530" s="37"/>
      <c r="G530" s="37"/>
      <c r="H530" s="37"/>
      <c r="I530" s="37"/>
      <c r="J530" s="37"/>
      <c r="K530" s="37"/>
      <c r="L530" s="37"/>
      <c r="M530" s="37"/>
      <c r="N530" s="37"/>
      <c r="O530" s="37"/>
      <c r="P530" s="37"/>
      <c r="Q530" s="37"/>
      <c r="R530" s="47"/>
      <c r="S530" s="48"/>
      <c r="T530" s="37"/>
      <c r="U530" s="48"/>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row>
    <row r="531" spans="1:78" x14ac:dyDescent="0.3">
      <c r="A531" s="8"/>
      <c r="B531" s="37"/>
      <c r="C531" s="45"/>
      <c r="D531" s="46"/>
      <c r="E531" s="37"/>
      <c r="F531" s="37"/>
      <c r="G531" s="37"/>
      <c r="H531" s="37"/>
      <c r="I531" s="37"/>
      <c r="J531" s="37"/>
      <c r="K531" s="37"/>
      <c r="L531" s="37"/>
      <c r="M531" s="37"/>
      <c r="N531" s="37"/>
      <c r="O531" s="37"/>
      <c r="P531" s="37"/>
      <c r="Q531" s="37"/>
      <c r="R531" s="47"/>
      <c r="S531" s="48"/>
      <c r="T531" s="37"/>
      <c r="U531" s="48"/>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row>
    <row r="532" spans="1:78" x14ac:dyDescent="0.3">
      <c r="A532" s="8"/>
      <c r="B532" s="37"/>
      <c r="C532" s="45"/>
      <c r="D532" s="46"/>
      <c r="E532" s="37"/>
      <c r="F532" s="37"/>
      <c r="G532" s="37"/>
      <c r="H532" s="37"/>
      <c r="I532" s="37"/>
      <c r="J532" s="37"/>
      <c r="K532" s="37"/>
      <c r="L532" s="37"/>
      <c r="M532" s="37"/>
      <c r="N532" s="37"/>
      <c r="O532" s="37"/>
      <c r="P532" s="37"/>
      <c r="Q532" s="37"/>
      <c r="R532" s="47"/>
      <c r="S532" s="48"/>
      <c r="T532" s="37"/>
      <c r="U532" s="48"/>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row>
    <row r="533" spans="1:78" x14ac:dyDescent="0.3">
      <c r="A533" s="8"/>
      <c r="B533" s="37"/>
      <c r="C533" s="45"/>
      <c r="D533" s="46"/>
      <c r="E533" s="37"/>
      <c r="F533" s="37"/>
      <c r="G533" s="37"/>
      <c r="H533" s="37"/>
      <c r="I533" s="37"/>
      <c r="J533" s="37"/>
      <c r="K533" s="37"/>
      <c r="L533" s="37"/>
      <c r="M533" s="37"/>
      <c r="N533" s="37"/>
      <c r="O533" s="37"/>
      <c r="P533" s="37"/>
      <c r="Q533" s="37"/>
      <c r="R533" s="47"/>
      <c r="S533" s="48"/>
      <c r="T533" s="37"/>
      <c r="U533" s="48"/>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row>
    <row r="534" spans="1:78" x14ac:dyDescent="0.3">
      <c r="A534" s="8"/>
      <c r="B534" s="37"/>
      <c r="C534" s="45"/>
      <c r="D534" s="46"/>
      <c r="E534" s="37"/>
      <c r="F534" s="37"/>
      <c r="G534" s="37"/>
      <c r="H534" s="37"/>
      <c r="I534" s="37"/>
      <c r="J534" s="37"/>
      <c r="K534" s="37"/>
      <c r="L534" s="37"/>
      <c r="M534" s="37"/>
      <c r="N534" s="37"/>
      <c r="O534" s="37"/>
      <c r="P534" s="37"/>
      <c r="Q534" s="37"/>
      <c r="R534" s="47"/>
      <c r="S534" s="48"/>
      <c r="T534" s="37"/>
      <c r="U534" s="48"/>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row>
    <row r="535" spans="1:78" x14ac:dyDescent="0.3">
      <c r="A535" s="8"/>
      <c r="B535" s="37"/>
      <c r="C535" s="45"/>
      <c r="D535" s="46"/>
      <c r="E535" s="37"/>
      <c r="F535" s="37"/>
      <c r="G535" s="37"/>
      <c r="H535" s="37"/>
      <c r="I535" s="37"/>
      <c r="J535" s="37"/>
      <c r="K535" s="37"/>
      <c r="L535" s="37"/>
      <c r="M535" s="37"/>
      <c r="N535" s="37"/>
      <c r="O535" s="37"/>
      <c r="P535" s="37"/>
      <c r="Q535" s="37"/>
      <c r="R535" s="47"/>
      <c r="S535" s="48"/>
      <c r="T535" s="37"/>
      <c r="U535" s="48"/>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row>
    <row r="536" spans="1:78" x14ac:dyDescent="0.3">
      <c r="A536" s="8"/>
      <c r="B536" s="37"/>
      <c r="C536" s="45"/>
      <c r="D536" s="46"/>
      <c r="E536" s="37"/>
      <c r="F536" s="37"/>
      <c r="G536" s="37"/>
      <c r="H536" s="37"/>
      <c r="I536" s="37"/>
      <c r="J536" s="37"/>
      <c r="K536" s="37"/>
      <c r="L536" s="37"/>
      <c r="M536" s="37"/>
      <c r="N536" s="37"/>
      <c r="O536" s="37"/>
      <c r="P536" s="37"/>
      <c r="Q536" s="37"/>
      <c r="R536" s="47"/>
      <c r="S536" s="48"/>
      <c r="T536" s="37"/>
      <c r="U536" s="48"/>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row>
    <row r="537" spans="1:78" x14ac:dyDescent="0.3">
      <c r="A537" s="8"/>
      <c r="B537" s="37"/>
      <c r="C537" s="45"/>
      <c r="D537" s="46"/>
      <c r="E537" s="37"/>
      <c r="F537" s="37"/>
      <c r="G537" s="37"/>
      <c r="H537" s="37"/>
      <c r="I537" s="37"/>
      <c r="J537" s="37"/>
      <c r="K537" s="37"/>
      <c r="L537" s="37"/>
      <c r="M537" s="37"/>
      <c r="N537" s="37"/>
      <c r="O537" s="37"/>
      <c r="P537" s="37"/>
      <c r="Q537" s="37"/>
      <c r="R537" s="47"/>
      <c r="S537" s="48"/>
      <c r="T537" s="37"/>
      <c r="U537" s="48"/>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c r="AU537" s="37"/>
      <c r="AV537" s="37"/>
      <c r="AW537" s="37"/>
      <c r="AX537" s="37"/>
      <c r="AY537" s="37"/>
      <c r="AZ537" s="37"/>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row>
    <row r="538" spans="1:78" x14ac:dyDescent="0.3">
      <c r="A538" s="8"/>
      <c r="B538" s="37"/>
      <c r="C538" s="45"/>
      <c r="D538" s="46"/>
      <c r="E538" s="37"/>
      <c r="F538" s="37"/>
      <c r="G538" s="37"/>
      <c r="H538" s="37"/>
      <c r="I538" s="37"/>
      <c r="J538" s="37"/>
      <c r="K538" s="37"/>
      <c r="L538" s="37"/>
      <c r="M538" s="37"/>
      <c r="N538" s="37"/>
      <c r="O538" s="37"/>
      <c r="P538" s="37"/>
      <c r="Q538" s="37"/>
      <c r="R538" s="47"/>
      <c r="S538" s="48"/>
      <c r="T538" s="37"/>
      <c r="U538" s="48"/>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c r="AU538" s="37"/>
      <c r="AV538" s="37"/>
      <c r="AW538" s="37"/>
      <c r="AX538" s="37"/>
      <c r="AY538" s="37"/>
      <c r="AZ538" s="37"/>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row>
    <row r="539" spans="1:78" x14ac:dyDescent="0.3">
      <c r="A539" s="8"/>
      <c r="B539" s="37"/>
      <c r="C539" s="45"/>
      <c r="D539" s="46"/>
      <c r="E539" s="37"/>
      <c r="F539" s="37"/>
      <c r="G539" s="37"/>
      <c r="H539" s="37"/>
      <c r="I539" s="37"/>
      <c r="J539" s="37"/>
      <c r="K539" s="37"/>
      <c r="L539" s="37"/>
      <c r="M539" s="37"/>
      <c r="N539" s="37"/>
      <c r="O539" s="37"/>
      <c r="P539" s="37"/>
      <c r="Q539" s="37"/>
      <c r="R539" s="47"/>
      <c r="S539" s="48"/>
      <c r="T539" s="37"/>
      <c r="U539" s="48"/>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c r="AU539" s="37"/>
      <c r="AV539" s="37"/>
      <c r="AW539" s="37"/>
      <c r="AX539" s="37"/>
      <c r="AY539" s="37"/>
      <c r="AZ539" s="37"/>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row>
    <row r="540" spans="1:78" x14ac:dyDescent="0.3">
      <c r="A540" s="8"/>
      <c r="B540" s="37"/>
      <c r="C540" s="45"/>
      <c r="D540" s="46"/>
      <c r="E540" s="37"/>
      <c r="F540" s="37"/>
      <c r="G540" s="37"/>
      <c r="H540" s="37"/>
      <c r="I540" s="37"/>
      <c r="J540" s="37"/>
      <c r="K540" s="37"/>
      <c r="L540" s="37"/>
      <c r="M540" s="37"/>
      <c r="N540" s="37"/>
      <c r="O540" s="37"/>
      <c r="P540" s="37"/>
      <c r="Q540" s="37"/>
      <c r="R540" s="47"/>
      <c r="S540" s="48"/>
      <c r="T540" s="37"/>
      <c r="U540" s="48"/>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c r="AU540" s="37"/>
      <c r="AV540" s="37"/>
      <c r="AW540" s="37"/>
      <c r="AX540" s="37"/>
      <c r="AY540" s="37"/>
      <c r="AZ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row>
    <row r="541" spans="1:78" x14ac:dyDescent="0.3">
      <c r="A541" s="8"/>
      <c r="B541" s="37"/>
      <c r="C541" s="45"/>
      <c r="D541" s="46"/>
      <c r="E541" s="37"/>
      <c r="F541" s="37"/>
      <c r="G541" s="37"/>
      <c r="H541" s="37"/>
      <c r="I541" s="37"/>
      <c r="J541" s="37"/>
      <c r="K541" s="37"/>
      <c r="L541" s="37"/>
      <c r="M541" s="37"/>
      <c r="N541" s="37"/>
      <c r="O541" s="37"/>
      <c r="P541" s="37"/>
      <c r="Q541" s="37"/>
      <c r="R541" s="47"/>
      <c r="S541" s="48"/>
      <c r="T541" s="37"/>
      <c r="U541" s="48"/>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row>
    <row r="542" spans="1:78" x14ac:dyDescent="0.3">
      <c r="A542" s="8"/>
      <c r="B542" s="37"/>
      <c r="C542" s="45"/>
      <c r="D542" s="46"/>
      <c r="E542" s="37"/>
      <c r="F542" s="37"/>
      <c r="G542" s="37"/>
      <c r="H542" s="37"/>
      <c r="I542" s="37"/>
      <c r="J542" s="37"/>
      <c r="K542" s="37"/>
      <c r="L542" s="37"/>
      <c r="M542" s="37"/>
      <c r="N542" s="37"/>
      <c r="O542" s="37"/>
      <c r="P542" s="37"/>
      <c r="Q542" s="37"/>
      <c r="R542" s="47"/>
      <c r="S542" s="48"/>
      <c r="T542" s="37"/>
      <c r="U542" s="48"/>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row>
    <row r="543" spans="1:78" x14ac:dyDescent="0.3">
      <c r="A543" s="8"/>
      <c r="B543" s="37"/>
      <c r="C543" s="45"/>
      <c r="D543" s="46"/>
      <c r="E543" s="37"/>
      <c r="F543" s="37"/>
      <c r="G543" s="37"/>
      <c r="H543" s="37"/>
      <c r="I543" s="37"/>
      <c r="J543" s="37"/>
      <c r="K543" s="37"/>
      <c r="L543" s="37"/>
      <c r="M543" s="37"/>
      <c r="N543" s="37"/>
      <c r="O543" s="37"/>
      <c r="P543" s="37"/>
      <c r="Q543" s="37"/>
      <c r="R543" s="47"/>
      <c r="S543" s="48"/>
      <c r="T543" s="37"/>
      <c r="U543" s="48"/>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row>
    <row r="544" spans="1:78" x14ac:dyDescent="0.3">
      <c r="A544" s="8"/>
      <c r="B544" s="37"/>
      <c r="C544" s="45"/>
      <c r="D544" s="46"/>
      <c r="E544" s="37"/>
      <c r="F544" s="37"/>
      <c r="G544" s="37"/>
      <c r="H544" s="37"/>
      <c r="I544" s="37"/>
      <c r="J544" s="37"/>
      <c r="K544" s="37"/>
      <c r="L544" s="37"/>
      <c r="M544" s="37"/>
      <c r="N544" s="37"/>
      <c r="O544" s="37"/>
      <c r="P544" s="37"/>
      <c r="Q544" s="37"/>
      <c r="R544" s="47"/>
      <c r="S544" s="48"/>
      <c r="T544" s="37"/>
      <c r="U544" s="48"/>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row>
    <row r="545" spans="1:78" x14ac:dyDescent="0.3">
      <c r="A545" s="8"/>
      <c r="B545" s="37"/>
      <c r="C545" s="45"/>
      <c r="D545" s="46"/>
      <c r="E545" s="37"/>
      <c r="F545" s="37"/>
      <c r="G545" s="37"/>
      <c r="H545" s="37"/>
      <c r="I545" s="37"/>
      <c r="J545" s="37"/>
      <c r="K545" s="37"/>
      <c r="L545" s="37"/>
      <c r="M545" s="37"/>
      <c r="N545" s="37"/>
      <c r="O545" s="37"/>
      <c r="P545" s="37"/>
      <c r="Q545" s="37"/>
      <c r="R545" s="47"/>
      <c r="S545" s="48"/>
      <c r="T545" s="37"/>
      <c r="U545" s="48"/>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row>
    <row r="546" spans="1:78" x14ac:dyDescent="0.3">
      <c r="A546" s="8"/>
      <c r="B546" s="37"/>
      <c r="C546" s="45"/>
      <c r="D546" s="46"/>
      <c r="E546" s="37"/>
      <c r="F546" s="37"/>
      <c r="G546" s="37"/>
      <c r="H546" s="37"/>
      <c r="I546" s="37"/>
      <c r="J546" s="37"/>
      <c r="K546" s="37"/>
      <c r="L546" s="37"/>
      <c r="M546" s="37"/>
      <c r="N546" s="37"/>
      <c r="O546" s="37"/>
      <c r="P546" s="37"/>
      <c r="Q546" s="37"/>
      <c r="R546" s="47"/>
      <c r="S546" s="48"/>
      <c r="T546" s="37"/>
      <c r="U546" s="48"/>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row>
    <row r="547" spans="1:78" x14ac:dyDescent="0.3">
      <c r="A547" s="8"/>
      <c r="B547" s="37"/>
      <c r="C547" s="45"/>
      <c r="D547" s="46"/>
      <c r="E547" s="37"/>
      <c r="F547" s="37"/>
      <c r="G547" s="37"/>
      <c r="H547" s="37"/>
      <c r="I547" s="37"/>
      <c r="J547" s="37"/>
      <c r="K547" s="37"/>
      <c r="L547" s="37"/>
      <c r="M547" s="37"/>
      <c r="N547" s="37"/>
      <c r="O547" s="37"/>
      <c r="P547" s="37"/>
      <c r="Q547" s="37"/>
      <c r="R547" s="47"/>
      <c r="S547" s="48"/>
      <c r="T547" s="37"/>
      <c r="U547" s="48"/>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row>
    <row r="548" spans="1:78" x14ac:dyDescent="0.3">
      <c r="A548" s="8"/>
      <c r="B548" s="37"/>
      <c r="C548" s="45"/>
      <c r="D548" s="46"/>
      <c r="E548" s="37"/>
      <c r="F548" s="37"/>
      <c r="G548" s="37"/>
      <c r="H548" s="37"/>
      <c r="I548" s="37"/>
      <c r="J548" s="37"/>
      <c r="K548" s="37"/>
      <c r="L548" s="37"/>
      <c r="M548" s="37"/>
      <c r="N548" s="37"/>
      <c r="O548" s="37"/>
      <c r="P548" s="37"/>
      <c r="Q548" s="37"/>
      <c r="R548" s="47"/>
      <c r="S548" s="48"/>
      <c r="T548" s="37"/>
      <c r="U548" s="48"/>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row>
    <row r="549" spans="1:78" x14ac:dyDescent="0.3">
      <c r="A549" s="8"/>
      <c r="B549" s="37"/>
      <c r="C549" s="45"/>
      <c r="D549" s="46"/>
      <c r="E549" s="37"/>
      <c r="F549" s="37"/>
      <c r="G549" s="37"/>
      <c r="H549" s="37"/>
      <c r="I549" s="37"/>
      <c r="J549" s="37"/>
      <c r="K549" s="37"/>
      <c r="L549" s="37"/>
      <c r="M549" s="37"/>
      <c r="N549" s="37"/>
      <c r="O549" s="37"/>
      <c r="P549" s="37"/>
      <c r="Q549" s="37"/>
      <c r="R549" s="47"/>
      <c r="S549" s="48"/>
      <c r="T549" s="37"/>
      <c r="U549" s="48"/>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row>
    <row r="550" spans="1:78" x14ac:dyDescent="0.3">
      <c r="A550" s="8"/>
      <c r="B550" s="37"/>
      <c r="C550" s="45"/>
      <c r="D550" s="46"/>
      <c r="E550" s="37"/>
      <c r="F550" s="37"/>
      <c r="G550" s="37"/>
      <c r="H550" s="37"/>
      <c r="I550" s="37"/>
      <c r="J550" s="37"/>
      <c r="K550" s="37"/>
      <c r="L550" s="37"/>
      <c r="M550" s="37"/>
      <c r="N550" s="37"/>
      <c r="O550" s="37"/>
      <c r="P550" s="37"/>
      <c r="Q550" s="37"/>
      <c r="R550" s="47"/>
      <c r="S550" s="48"/>
      <c r="T550" s="37"/>
      <c r="U550" s="48"/>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row>
    <row r="551" spans="1:78" x14ac:dyDescent="0.3">
      <c r="A551" s="8"/>
      <c r="B551" s="37"/>
      <c r="C551" s="45"/>
      <c r="D551" s="46"/>
      <c r="E551" s="37"/>
      <c r="F551" s="37"/>
      <c r="G551" s="37"/>
      <c r="H551" s="37"/>
      <c r="I551" s="37"/>
      <c r="J551" s="37"/>
      <c r="K551" s="37"/>
      <c r="L551" s="37"/>
      <c r="M551" s="37"/>
      <c r="N551" s="37"/>
      <c r="O551" s="37"/>
      <c r="P551" s="37"/>
      <c r="Q551" s="37"/>
      <c r="R551" s="47"/>
      <c r="S551" s="48"/>
      <c r="T551" s="37"/>
      <c r="U551" s="48"/>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row>
    <row r="552" spans="1:78" x14ac:dyDescent="0.3">
      <c r="A552" s="8"/>
      <c r="B552" s="37"/>
      <c r="C552" s="45"/>
      <c r="D552" s="46"/>
      <c r="E552" s="37"/>
      <c r="F552" s="37"/>
      <c r="G552" s="37"/>
      <c r="H552" s="37"/>
      <c r="I552" s="37"/>
      <c r="J552" s="37"/>
      <c r="K552" s="37"/>
      <c r="L552" s="37"/>
      <c r="M552" s="37"/>
      <c r="N552" s="37"/>
      <c r="O552" s="37"/>
      <c r="P552" s="37"/>
      <c r="Q552" s="37"/>
      <c r="R552" s="47"/>
      <c r="S552" s="48"/>
      <c r="T552" s="37"/>
      <c r="U552" s="48"/>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row>
    <row r="553" spans="1:78" x14ac:dyDescent="0.3">
      <c r="A553" s="8"/>
      <c r="B553" s="37"/>
      <c r="C553" s="45"/>
      <c r="D553" s="46"/>
      <c r="E553" s="37"/>
      <c r="F553" s="37"/>
      <c r="G553" s="37"/>
      <c r="H553" s="37"/>
      <c r="I553" s="37"/>
      <c r="J553" s="37"/>
      <c r="K553" s="37"/>
      <c r="L553" s="37"/>
      <c r="M553" s="37"/>
      <c r="N553" s="37"/>
      <c r="O553" s="37"/>
      <c r="P553" s="37"/>
      <c r="Q553" s="37"/>
      <c r="R553" s="47"/>
      <c r="S553" s="48"/>
      <c r="T553" s="37"/>
      <c r="U553" s="48"/>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row>
    <row r="554" spans="1:78" x14ac:dyDescent="0.3">
      <c r="A554" s="8"/>
      <c r="B554" s="37"/>
      <c r="C554" s="45"/>
      <c r="D554" s="46"/>
      <c r="E554" s="37"/>
      <c r="F554" s="37"/>
      <c r="G554" s="37"/>
      <c r="H554" s="37"/>
      <c r="I554" s="37"/>
      <c r="J554" s="37"/>
      <c r="K554" s="37"/>
      <c r="L554" s="37"/>
      <c r="M554" s="37"/>
      <c r="N554" s="37"/>
      <c r="O554" s="37"/>
      <c r="P554" s="37"/>
      <c r="Q554" s="37"/>
      <c r="R554" s="47"/>
      <c r="S554" s="48"/>
      <c r="T554" s="37"/>
      <c r="U554" s="48"/>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row>
    <row r="555" spans="1:78" x14ac:dyDescent="0.3">
      <c r="A555" s="8"/>
      <c r="B555" s="37"/>
      <c r="C555" s="45"/>
      <c r="D555" s="46"/>
      <c r="E555" s="37"/>
      <c r="F555" s="37"/>
      <c r="G555" s="37"/>
      <c r="H555" s="37"/>
      <c r="I555" s="37"/>
      <c r="J555" s="37"/>
      <c r="K555" s="37"/>
      <c r="L555" s="37"/>
      <c r="M555" s="37"/>
      <c r="N555" s="37"/>
      <c r="O555" s="37"/>
      <c r="P555" s="37"/>
      <c r="Q555" s="37"/>
      <c r="R555" s="47"/>
      <c r="S555" s="48"/>
      <c r="T555" s="37"/>
      <c r="U555" s="48"/>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row>
    <row r="556" spans="1:78" x14ac:dyDescent="0.3">
      <c r="A556" s="8"/>
      <c r="B556" s="37"/>
      <c r="C556" s="45"/>
      <c r="D556" s="46"/>
      <c r="E556" s="37"/>
      <c r="F556" s="37"/>
      <c r="G556" s="37"/>
      <c r="H556" s="37"/>
      <c r="I556" s="37"/>
      <c r="J556" s="37"/>
      <c r="K556" s="37"/>
      <c r="L556" s="37"/>
      <c r="M556" s="37"/>
      <c r="N556" s="37"/>
      <c r="O556" s="37"/>
      <c r="P556" s="37"/>
      <c r="Q556" s="37"/>
      <c r="R556" s="47"/>
      <c r="S556" s="48"/>
      <c r="T556" s="37"/>
      <c r="U556" s="48"/>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row>
    <row r="557" spans="1:78" x14ac:dyDescent="0.3">
      <c r="A557" s="8"/>
      <c r="B557" s="37"/>
      <c r="C557" s="45"/>
      <c r="D557" s="46"/>
      <c r="E557" s="37"/>
      <c r="F557" s="37"/>
      <c r="G557" s="37"/>
      <c r="H557" s="37"/>
      <c r="I557" s="37"/>
      <c r="J557" s="37"/>
      <c r="K557" s="37"/>
      <c r="L557" s="37"/>
      <c r="M557" s="37"/>
      <c r="N557" s="37"/>
      <c r="O557" s="37"/>
      <c r="P557" s="37"/>
      <c r="Q557" s="37"/>
      <c r="R557" s="47"/>
      <c r="S557" s="48"/>
      <c r="T557" s="37"/>
      <c r="U557" s="48"/>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row>
    <row r="558" spans="1:78" x14ac:dyDescent="0.3">
      <c r="A558" s="8"/>
      <c r="B558" s="37"/>
      <c r="C558" s="45"/>
      <c r="D558" s="46"/>
      <c r="E558" s="37"/>
      <c r="F558" s="37"/>
      <c r="G558" s="37"/>
      <c r="H558" s="37"/>
      <c r="I558" s="37"/>
      <c r="J558" s="37"/>
      <c r="K558" s="37"/>
      <c r="L558" s="37"/>
      <c r="M558" s="37"/>
      <c r="N558" s="37"/>
      <c r="O558" s="37"/>
      <c r="P558" s="37"/>
      <c r="Q558" s="37"/>
      <c r="R558" s="47"/>
      <c r="S558" s="48"/>
      <c r="T558" s="37"/>
      <c r="U558" s="48"/>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row>
    <row r="559" spans="1:78" x14ac:dyDescent="0.3">
      <c r="A559" s="8"/>
      <c r="B559" s="37"/>
      <c r="C559" s="45"/>
      <c r="D559" s="46"/>
      <c r="E559" s="37"/>
      <c r="F559" s="37"/>
      <c r="G559" s="37"/>
      <c r="H559" s="37"/>
      <c r="I559" s="37"/>
      <c r="J559" s="37"/>
      <c r="K559" s="37"/>
      <c r="L559" s="37"/>
      <c r="M559" s="37"/>
      <c r="N559" s="37"/>
      <c r="O559" s="37"/>
      <c r="P559" s="37"/>
      <c r="Q559" s="37"/>
      <c r="R559" s="47"/>
      <c r="S559" s="48"/>
      <c r="T559" s="37"/>
      <c r="U559" s="48"/>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row>
    <row r="560" spans="1:78" x14ac:dyDescent="0.3">
      <c r="A560" s="8"/>
      <c r="B560" s="37"/>
      <c r="C560" s="45"/>
      <c r="D560" s="46"/>
      <c r="E560" s="37"/>
      <c r="F560" s="37"/>
      <c r="G560" s="37"/>
      <c r="H560" s="37"/>
      <c r="I560" s="37"/>
      <c r="J560" s="37"/>
      <c r="K560" s="37"/>
      <c r="L560" s="37"/>
      <c r="M560" s="37"/>
      <c r="N560" s="37"/>
      <c r="O560" s="37"/>
      <c r="P560" s="37"/>
      <c r="Q560" s="37"/>
      <c r="R560" s="47"/>
      <c r="S560" s="48"/>
      <c r="T560" s="37"/>
      <c r="U560" s="48"/>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row>
    <row r="561" spans="1:78" x14ac:dyDescent="0.3">
      <c r="A561" s="8"/>
      <c r="B561" s="37"/>
      <c r="C561" s="45"/>
      <c r="D561" s="46"/>
      <c r="E561" s="37"/>
      <c r="F561" s="37"/>
      <c r="G561" s="37"/>
      <c r="H561" s="37"/>
      <c r="I561" s="37"/>
      <c r="J561" s="37"/>
      <c r="K561" s="37"/>
      <c r="L561" s="37"/>
      <c r="M561" s="37"/>
      <c r="N561" s="37"/>
      <c r="O561" s="37"/>
      <c r="P561" s="37"/>
      <c r="Q561" s="37"/>
      <c r="R561" s="47"/>
      <c r="S561" s="48"/>
      <c r="T561" s="37"/>
      <c r="U561" s="48"/>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row>
    <row r="562" spans="1:78" x14ac:dyDescent="0.3">
      <c r="A562" s="8"/>
      <c r="B562" s="37"/>
      <c r="C562" s="45"/>
      <c r="D562" s="46"/>
      <c r="E562" s="37"/>
      <c r="F562" s="37"/>
      <c r="G562" s="37"/>
      <c r="H562" s="37"/>
      <c r="I562" s="37"/>
      <c r="J562" s="37"/>
      <c r="K562" s="37"/>
      <c r="L562" s="37"/>
      <c r="M562" s="37"/>
      <c r="N562" s="37"/>
      <c r="O562" s="37"/>
      <c r="P562" s="37"/>
      <c r="Q562" s="37"/>
      <c r="R562" s="47"/>
      <c r="S562" s="48"/>
      <c r="T562" s="37"/>
      <c r="U562" s="48"/>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row>
    <row r="563" spans="1:78" x14ac:dyDescent="0.3">
      <c r="A563" s="8"/>
      <c r="B563" s="37"/>
      <c r="C563" s="45"/>
      <c r="D563" s="46"/>
      <c r="E563" s="37"/>
      <c r="F563" s="37"/>
      <c r="G563" s="37"/>
      <c r="H563" s="37"/>
      <c r="I563" s="37"/>
      <c r="J563" s="37"/>
      <c r="K563" s="37"/>
      <c r="L563" s="37"/>
      <c r="M563" s="37"/>
      <c r="N563" s="37"/>
      <c r="O563" s="37"/>
      <c r="P563" s="37"/>
      <c r="Q563" s="37"/>
      <c r="R563" s="47"/>
      <c r="S563" s="48"/>
      <c r="T563" s="37"/>
      <c r="U563" s="48"/>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row>
    <row r="564" spans="1:78" x14ac:dyDescent="0.3">
      <c r="A564" s="8"/>
      <c r="B564" s="37"/>
      <c r="C564" s="45"/>
      <c r="D564" s="46"/>
      <c r="E564" s="37"/>
      <c r="F564" s="37"/>
      <c r="G564" s="37"/>
      <c r="H564" s="37"/>
      <c r="I564" s="37"/>
      <c r="J564" s="37"/>
      <c r="K564" s="37"/>
      <c r="L564" s="37"/>
      <c r="M564" s="37"/>
      <c r="N564" s="37"/>
      <c r="O564" s="37"/>
      <c r="P564" s="37"/>
      <c r="Q564" s="37"/>
      <c r="R564" s="47"/>
      <c r="S564" s="48"/>
      <c r="T564" s="37"/>
      <c r="U564" s="48"/>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row>
    <row r="565" spans="1:78" x14ac:dyDescent="0.3">
      <c r="A565" s="8"/>
      <c r="B565" s="37"/>
      <c r="C565" s="45"/>
      <c r="D565" s="46"/>
      <c r="E565" s="37"/>
      <c r="F565" s="37"/>
      <c r="G565" s="37"/>
      <c r="H565" s="37"/>
      <c r="I565" s="37"/>
      <c r="J565" s="37"/>
      <c r="K565" s="37"/>
      <c r="L565" s="37"/>
      <c r="M565" s="37"/>
      <c r="N565" s="37"/>
      <c r="O565" s="37"/>
      <c r="P565" s="37"/>
      <c r="Q565" s="37"/>
      <c r="R565" s="47"/>
      <c r="S565" s="48"/>
      <c r="T565" s="37"/>
      <c r="U565" s="48"/>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row>
    <row r="566" spans="1:78" x14ac:dyDescent="0.3">
      <c r="A566" s="8"/>
      <c r="B566" s="37"/>
      <c r="C566" s="45"/>
      <c r="D566" s="46"/>
      <c r="E566" s="37"/>
      <c r="F566" s="37"/>
      <c r="G566" s="37"/>
      <c r="H566" s="37"/>
      <c r="I566" s="37"/>
      <c r="J566" s="37"/>
      <c r="K566" s="37"/>
      <c r="L566" s="37"/>
      <c r="M566" s="37"/>
      <c r="N566" s="37"/>
      <c r="O566" s="37"/>
      <c r="P566" s="37"/>
      <c r="Q566" s="37"/>
      <c r="R566" s="47"/>
      <c r="S566" s="48"/>
      <c r="T566" s="37"/>
      <c r="U566" s="48"/>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row>
    <row r="567" spans="1:78" x14ac:dyDescent="0.3">
      <c r="A567" s="8"/>
      <c r="B567" s="37"/>
      <c r="C567" s="45"/>
      <c r="D567" s="46"/>
      <c r="E567" s="37"/>
      <c r="F567" s="37"/>
      <c r="G567" s="37"/>
      <c r="H567" s="37"/>
      <c r="I567" s="37"/>
      <c r="J567" s="37"/>
      <c r="K567" s="37"/>
      <c r="L567" s="37"/>
      <c r="M567" s="37"/>
      <c r="N567" s="37"/>
      <c r="O567" s="37"/>
      <c r="P567" s="37"/>
      <c r="Q567" s="37"/>
      <c r="R567" s="47"/>
      <c r="S567" s="48"/>
      <c r="T567" s="37"/>
      <c r="U567" s="48"/>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row>
    <row r="568" spans="1:78" x14ac:dyDescent="0.3">
      <c r="A568" s="8"/>
      <c r="B568" s="37"/>
      <c r="C568" s="45"/>
      <c r="D568" s="46"/>
      <c r="E568" s="37"/>
      <c r="F568" s="37"/>
      <c r="G568" s="37"/>
      <c r="H568" s="37"/>
      <c r="I568" s="37"/>
      <c r="J568" s="37"/>
      <c r="K568" s="37"/>
      <c r="L568" s="37"/>
      <c r="M568" s="37"/>
      <c r="N568" s="37"/>
      <c r="O568" s="37"/>
      <c r="P568" s="37"/>
      <c r="Q568" s="37"/>
      <c r="R568" s="47"/>
      <c r="S568" s="48"/>
      <c r="T568" s="37"/>
      <c r="U568" s="48"/>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row>
    <row r="569" spans="1:78" x14ac:dyDescent="0.3">
      <c r="A569" s="8"/>
      <c r="B569" s="37"/>
      <c r="C569" s="45"/>
      <c r="D569" s="46"/>
      <c r="E569" s="37"/>
      <c r="F569" s="37"/>
      <c r="G569" s="37"/>
      <c r="H569" s="37"/>
      <c r="I569" s="37"/>
      <c r="J569" s="37"/>
      <c r="K569" s="37"/>
      <c r="L569" s="37"/>
      <c r="M569" s="37"/>
      <c r="N569" s="37"/>
      <c r="O569" s="37"/>
      <c r="P569" s="37"/>
      <c r="Q569" s="37"/>
      <c r="R569" s="47"/>
      <c r="S569" s="48"/>
      <c r="T569" s="37"/>
      <c r="U569" s="48"/>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row>
    <row r="570" spans="1:78" x14ac:dyDescent="0.3">
      <c r="A570" s="8"/>
      <c r="B570" s="37"/>
      <c r="C570" s="45"/>
      <c r="D570" s="46"/>
      <c r="E570" s="37"/>
      <c r="F570" s="37"/>
      <c r="G570" s="37"/>
      <c r="H570" s="37"/>
      <c r="I570" s="37"/>
      <c r="J570" s="37"/>
      <c r="K570" s="37"/>
      <c r="L570" s="37"/>
      <c r="M570" s="37"/>
      <c r="N570" s="37"/>
      <c r="O570" s="37"/>
      <c r="P570" s="37"/>
      <c r="Q570" s="37"/>
      <c r="R570" s="47"/>
      <c r="S570" s="48"/>
      <c r="T570" s="37"/>
      <c r="U570" s="48"/>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row>
    <row r="571" spans="1:78" x14ac:dyDescent="0.3">
      <c r="A571" s="8"/>
      <c r="B571" s="37"/>
      <c r="C571" s="45"/>
      <c r="D571" s="46"/>
      <c r="E571" s="37"/>
      <c r="F571" s="37"/>
      <c r="G571" s="37"/>
      <c r="H571" s="37"/>
      <c r="I571" s="37"/>
      <c r="J571" s="37"/>
      <c r="K571" s="37"/>
      <c r="L571" s="37"/>
      <c r="M571" s="37"/>
      <c r="N571" s="37"/>
      <c r="O571" s="37"/>
      <c r="P571" s="37"/>
      <c r="Q571" s="37"/>
      <c r="R571" s="47"/>
      <c r="S571" s="48"/>
      <c r="T571" s="37"/>
      <c r="U571" s="48"/>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row>
    <row r="572" spans="1:78" x14ac:dyDescent="0.3">
      <c r="A572" s="8"/>
      <c r="B572" s="37"/>
      <c r="C572" s="45"/>
      <c r="D572" s="46"/>
      <c r="E572" s="37"/>
      <c r="F572" s="37"/>
      <c r="G572" s="37"/>
      <c r="H572" s="37"/>
      <c r="I572" s="37"/>
      <c r="J572" s="37"/>
      <c r="K572" s="37"/>
      <c r="L572" s="37"/>
      <c r="M572" s="37"/>
      <c r="N572" s="37"/>
      <c r="O572" s="37"/>
      <c r="P572" s="37"/>
      <c r="Q572" s="37"/>
      <c r="R572" s="47"/>
      <c r="S572" s="48"/>
      <c r="T572" s="37"/>
      <c r="U572" s="48"/>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row>
    <row r="573" spans="1:78" x14ac:dyDescent="0.3">
      <c r="A573" s="8"/>
      <c r="B573" s="37"/>
      <c r="C573" s="45"/>
      <c r="D573" s="46"/>
      <c r="E573" s="37"/>
      <c r="F573" s="37"/>
      <c r="G573" s="37"/>
      <c r="H573" s="37"/>
      <c r="I573" s="37"/>
      <c r="J573" s="37"/>
      <c r="K573" s="37"/>
      <c r="L573" s="37"/>
      <c r="M573" s="37"/>
      <c r="N573" s="37"/>
      <c r="O573" s="37"/>
      <c r="P573" s="37"/>
      <c r="Q573" s="37"/>
      <c r="R573" s="47"/>
      <c r="S573" s="48"/>
      <c r="T573" s="37"/>
      <c r="U573" s="48"/>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row>
    <row r="574" spans="1:78" x14ac:dyDescent="0.3">
      <c r="A574" s="8"/>
      <c r="B574" s="37"/>
      <c r="C574" s="45"/>
      <c r="D574" s="46"/>
      <c r="E574" s="37"/>
      <c r="F574" s="37"/>
      <c r="G574" s="37"/>
      <c r="H574" s="37"/>
      <c r="I574" s="37"/>
      <c r="J574" s="37"/>
      <c r="K574" s="37"/>
      <c r="L574" s="37"/>
      <c r="M574" s="37"/>
      <c r="N574" s="37"/>
      <c r="O574" s="37"/>
      <c r="P574" s="37"/>
      <c r="Q574" s="37"/>
      <c r="R574" s="47"/>
      <c r="S574" s="48"/>
      <c r="T574" s="37"/>
      <c r="U574" s="48"/>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row>
    <row r="575" spans="1:78" x14ac:dyDescent="0.3">
      <c r="A575" s="8"/>
      <c r="B575" s="37"/>
      <c r="C575" s="45"/>
      <c r="D575" s="46"/>
      <c r="E575" s="37"/>
      <c r="F575" s="37"/>
      <c r="G575" s="37"/>
      <c r="H575" s="37"/>
      <c r="I575" s="37"/>
      <c r="J575" s="37"/>
      <c r="K575" s="37"/>
      <c r="L575" s="37"/>
      <c r="M575" s="37"/>
      <c r="N575" s="37"/>
      <c r="O575" s="37"/>
      <c r="P575" s="37"/>
      <c r="Q575" s="37"/>
      <c r="R575" s="47"/>
      <c r="S575" s="48"/>
      <c r="T575" s="37"/>
      <c r="U575" s="48"/>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row>
    <row r="576" spans="1:78" x14ac:dyDescent="0.3">
      <c r="A576" s="8"/>
      <c r="B576" s="37"/>
      <c r="C576" s="45"/>
      <c r="D576" s="46"/>
      <c r="E576" s="37"/>
      <c r="F576" s="37"/>
      <c r="G576" s="37"/>
      <c r="H576" s="37"/>
      <c r="I576" s="37"/>
      <c r="J576" s="37"/>
      <c r="K576" s="37"/>
      <c r="L576" s="37"/>
      <c r="M576" s="37"/>
      <c r="N576" s="37"/>
      <c r="O576" s="37"/>
      <c r="P576" s="37"/>
      <c r="Q576" s="37"/>
      <c r="R576" s="47"/>
      <c r="S576" s="48"/>
      <c r="T576" s="37"/>
      <c r="U576" s="48"/>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row>
    <row r="577" spans="1:78" x14ac:dyDescent="0.3">
      <c r="A577" s="8"/>
      <c r="B577" s="37"/>
      <c r="C577" s="45"/>
      <c r="D577" s="46"/>
      <c r="E577" s="37"/>
      <c r="F577" s="37"/>
      <c r="G577" s="37"/>
      <c r="H577" s="37"/>
      <c r="I577" s="37"/>
      <c r="J577" s="37"/>
      <c r="K577" s="37"/>
      <c r="L577" s="37"/>
      <c r="M577" s="37"/>
      <c r="N577" s="37"/>
      <c r="O577" s="37"/>
      <c r="P577" s="37"/>
      <c r="Q577" s="37"/>
      <c r="R577" s="47"/>
      <c r="S577" s="48"/>
      <c r="T577" s="37"/>
      <c r="U577" s="48"/>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row>
    <row r="578" spans="1:78" x14ac:dyDescent="0.3">
      <c r="A578" s="8"/>
      <c r="B578" s="37"/>
      <c r="C578" s="45"/>
      <c r="D578" s="46"/>
      <c r="E578" s="37"/>
      <c r="F578" s="37"/>
      <c r="G578" s="37"/>
      <c r="H578" s="37"/>
      <c r="I578" s="37"/>
      <c r="J578" s="37"/>
      <c r="K578" s="37"/>
      <c r="L578" s="37"/>
      <c r="M578" s="37"/>
      <c r="N578" s="37"/>
      <c r="O578" s="37"/>
      <c r="P578" s="37"/>
      <c r="Q578" s="37"/>
      <c r="R578" s="47"/>
      <c r="S578" s="48"/>
      <c r="T578" s="37"/>
      <c r="U578" s="48"/>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row>
    <row r="579" spans="1:78" x14ac:dyDescent="0.3">
      <c r="A579" s="8"/>
      <c r="B579" s="37"/>
      <c r="C579" s="45"/>
      <c r="D579" s="46"/>
      <c r="E579" s="37"/>
      <c r="F579" s="37"/>
      <c r="G579" s="37"/>
      <c r="H579" s="37"/>
      <c r="I579" s="37"/>
      <c r="J579" s="37"/>
      <c r="K579" s="37"/>
      <c r="L579" s="37"/>
      <c r="M579" s="37"/>
      <c r="N579" s="37"/>
      <c r="O579" s="37"/>
      <c r="P579" s="37"/>
      <c r="Q579" s="37"/>
      <c r="R579" s="47"/>
      <c r="S579" s="48"/>
      <c r="T579" s="37"/>
      <c r="U579" s="48"/>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row>
    <row r="580" spans="1:78" x14ac:dyDescent="0.3">
      <c r="A580" s="8"/>
      <c r="B580" s="37"/>
      <c r="C580" s="45"/>
      <c r="D580" s="46"/>
      <c r="E580" s="37"/>
      <c r="F580" s="37"/>
      <c r="G580" s="37"/>
      <c r="H580" s="37"/>
      <c r="I580" s="37"/>
      <c r="J580" s="37"/>
      <c r="K580" s="37"/>
      <c r="L580" s="37"/>
      <c r="M580" s="37"/>
      <c r="N580" s="37"/>
      <c r="O580" s="37"/>
      <c r="P580" s="37"/>
      <c r="Q580" s="37"/>
      <c r="R580" s="47"/>
      <c r="S580" s="48"/>
      <c r="T580" s="37"/>
      <c r="U580" s="48"/>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row>
    <row r="581" spans="1:78" x14ac:dyDescent="0.3">
      <c r="A581" s="8"/>
      <c r="B581" s="37"/>
      <c r="C581" s="45"/>
      <c r="D581" s="46"/>
      <c r="E581" s="37"/>
      <c r="F581" s="37"/>
      <c r="G581" s="37"/>
      <c r="H581" s="37"/>
      <c r="I581" s="37"/>
      <c r="J581" s="37"/>
      <c r="K581" s="37"/>
      <c r="L581" s="37"/>
      <c r="M581" s="37"/>
      <c r="N581" s="37"/>
      <c r="O581" s="37"/>
      <c r="P581" s="37"/>
      <c r="Q581" s="37"/>
      <c r="R581" s="47"/>
      <c r="S581" s="48"/>
      <c r="T581" s="37"/>
      <c r="U581" s="48"/>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row>
    <row r="582" spans="1:78" x14ac:dyDescent="0.3">
      <c r="A582" s="8"/>
      <c r="B582" s="37"/>
      <c r="C582" s="45"/>
      <c r="D582" s="46"/>
      <c r="E582" s="37"/>
      <c r="F582" s="37"/>
      <c r="G582" s="37"/>
      <c r="H582" s="37"/>
      <c r="I582" s="37"/>
      <c r="J582" s="37"/>
      <c r="K582" s="37"/>
      <c r="L582" s="37"/>
      <c r="M582" s="37"/>
      <c r="N582" s="37"/>
      <c r="O582" s="37"/>
      <c r="P582" s="37"/>
      <c r="Q582" s="37"/>
      <c r="R582" s="47"/>
      <c r="S582" s="48"/>
      <c r="T582" s="37"/>
      <c r="U582" s="48"/>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row>
    <row r="583" spans="1:78" x14ac:dyDescent="0.3">
      <c r="A583" s="8"/>
      <c r="B583" s="37"/>
      <c r="C583" s="45"/>
      <c r="D583" s="46"/>
      <c r="E583" s="37"/>
      <c r="F583" s="37"/>
      <c r="G583" s="37"/>
      <c r="H583" s="37"/>
      <c r="I583" s="37"/>
      <c r="J583" s="37"/>
      <c r="K583" s="37"/>
      <c r="L583" s="37"/>
      <c r="M583" s="37"/>
      <c r="N583" s="37"/>
      <c r="O583" s="37"/>
      <c r="P583" s="37"/>
      <c r="Q583" s="37"/>
      <c r="R583" s="47"/>
      <c r="S583" s="48"/>
      <c r="T583" s="37"/>
      <c r="U583" s="48"/>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row>
    <row r="584" spans="1:78" x14ac:dyDescent="0.3">
      <c r="A584" s="8"/>
      <c r="B584" s="37"/>
      <c r="C584" s="45"/>
      <c r="D584" s="46"/>
      <c r="E584" s="37"/>
      <c r="F584" s="37"/>
      <c r="G584" s="37"/>
      <c r="H584" s="37"/>
      <c r="I584" s="37"/>
      <c r="J584" s="37"/>
      <c r="K584" s="37"/>
      <c r="L584" s="37"/>
      <c r="M584" s="37"/>
      <c r="N584" s="37"/>
      <c r="O584" s="37"/>
      <c r="P584" s="37"/>
      <c r="Q584" s="37"/>
      <c r="R584" s="47"/>
      <c r="S584" s="48"/>
      <c r="T584" s="37"/>
      <c r="U584" s="48"/>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row>
    <row r="585" spans="1:78" x14ac:dyDescent="0.3">
      <c r="A585" s="8"/>
      <c r="B585" s="37"/>
      <c r="C585" s="45"/>
      <c r="D585" s="46"/>
      <c r="E585" s="37"/>
      <c r="F585" s="37"/>
      <c r="G585" s="37"/>
      <c r="H585" s="37"/>
      <c r="I585" s="37"/>
      <c r="J585" s="37"/>
      <c r="K585" s="37"/>
      <c r="L585" s="37"/>
      <c r="M585" s="37"/>
      <c r="N585" s="37"/>
      <c r="O585" s="37"/>
      <c r="P585" s="37"/>
      <c r="Q585" s="37"/>
      <c r="R585" s="47"/>
      <c r="S585" s="48"/>
      <c r="T585" s="37"/>
      <c r="U585" s="48"/>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row>
    <row r="586" spans="1:78" x14ac:dyDescent="0.3">
      <c r="A586" s="8"/>
      <c r="B586" s="37"/>
      <c r="C586" s="45"/>
      <c r="D586" s="46"/>
      <c r="E586" s="37"/>
      <c r="F586" s="37"/>
      <c r="G586" s="37"/>
      <c r="H586" s="37"/>
      <c r="I586" s="37"/>
      <c r="J586" s="37"/>
      <c r="K586" s="37"/>
      <c r="L586" s="37"/>
      <c r="M586" s="37"/>
      <c r="N586" s="37"/>
      <c r="O586" s="37"/>
      <c r="P586" s="37"/>
      <c r="Q586" s="37"/>
      <c r="R586" s="47"/>
      <c r="S586" s="48"/>
      <c r="T586" s="37"/>
      <c r="U586" s="48"/>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row>
    <row r="587" spans="1:78" x14ac:dyDescent="0.3">
      <c r="A587" s="8"/>
      <c r="B587" s="37"/>
      <c r="C587" s="45"/>
      <c r="D587" s="46"/>
      <c r="E587" s="37"/>
      <c r="F587" s="37"/>
      <c r="G587" s="37"/>
      <c r="H587" s="37"/>
      <c r="I587" s="37"/>
      <c r="J587" s="37"/>
      <c r="K587" s="37"/>
      <c r="L587" s="37"/>
      <c r="M587" s="37"/>
      <c r="N587" s="37"/>
      <c r="O587" s="37"/>
      <c r="P587" s="37"/>
      <c r="Q587" s="37"/>
      <c r="R587" s="47"/>
      <c r="S587" s="48"/>
      <c r="T587" s="37"/>
      <c r="U587" s="48"/>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row>
    <row r="588" spans="1:78" x14ac:dyDescent="0.3">
      <c r="A588" s="8"/>
      <c r="B588" s="37"/>
      <c r="C588" s="45"/>
      <c r="D588" s="46"/>
      <c r="E588" s="37"/>
      <c r="F588" s="37"/>
      <c r="G588" s="37"/>
      <c r="H588" s="37"/>
      <c r="I588" s="37"/>
      <c r="J588" s="37"/>
      <c r="K588" s="37"/>
      <c r="L588" s="37"/>
      <c r="M588" s="37"/>
      <c r="N588" s="37"/>
      <c r="O588" s="37"/>
      <c r="P588" s="37"/>
      <c r="Q588" s="37"/>
      <c r="R588" s="47"/>
      <c r="S588" s="48"/>
      <c r="T588" s="37"/>
      <c r="U588" s="48"/>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row>
    <row r="589" spans="1:78" x14ac:dyDescent="0.3">
      <c r="A589" s="8"/>
      <c r="B589" s="37"/>
      <c r="C589" s="45"/>
      <c r="D589" s="46"/>
      <c r="E589" s="37"/>
      <c r="F589" s="37"/>
      <c r="G589" s="37"/>
      <c r="H589" s="37"/>
      <c r="I589" s="37"/>
      <c r="J589" s="37"/>
      <c r="K589" s="37"/>
      <c r="L589" s="37"/>
      <c r="M589" s="37"/>
      <c r="N589" s="37"/>
      <c r="O589" s="37"/>
      <c r="P589" s="37"/>
      <c r="Q589" s="37"/>
      <c r="R589" s="47"/>
      <c r="S589" s="48"/>
      <c r="T589" s="37"/>
      <c r="U589" s="48"/>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row>
    <row r="590" spans="1:78" x14ac:dyDescent="0.3">
      <c r="A590" s="8"/>
      <c r="B590" s="37"/>
      <c r="C590" s="45"/>
      <c r="D590" s="46"/>
      <c r="E590" s="37"/>
      <c r="F590" s="37"/>
      <c r="G590" s="37"/>
      <c r="H590" s="37"/>
      <c r="I590" s="37"/>
      <c r="J590" s="37"/>
      <c r="K590" s="37"/>
      <c r="L590" s="37"/>
      <c r="M590" s="37"/>
      <c r="N590" s="37"/>
      <c r="O590" s="37"/>
      <c r="P590" s="37"/>
      <c r="Q590" s="37"/>
      <c r="R590" s="47"/>
      <c r="S590" s="48"/>
      <c r="T590" s="37"/>
      <c r="U590" s="48"/>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row>
    <row r="591" spans="1:78" x14ac:dyDescent="0.3">
      <c r="A591" s="8"/>
      <c r="B591" s="37"/>
      <c r="C591" s="45"/>
      <c r="D591" s="46"/>
      <c r="E591" s="37"/>
      <c r="F591" s="37"/>
      <c r="G591" s="37"/>
      <c r="H591" s="37"/>
      <c r="I591" s="37"/>
      <c r="J591" s="37"/>
      <c r="K591" s="37"/>
      <c r="L591" s="37"/>
      <c r="M591" s="37"/>
      <c r="N591" s="37"/>
      <c r="O591" s="37"/>
      <c r="P591" s="37"/>
      <c r="Q591" s="37"/>
      <c r="R591" s="47"/>
      <c r="S591" s="48"/>
      <c r="T591" s="37"/>
      <c r="U591" s="48"/>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row>
    <row r="592" spans="1:78" x14ac:dyDescent="0.3">
      <c r="A592" s="8"/>
      <c r="B592" s="37"/>
      <c r="C592" s="45"/>
      <c r="D592" s="46"/>
      <c r="E592" s="37"/>
      <c r="F592" s="37"/>
      <c r="G592" s="37"/>
      <c r="H592" s="37"/>
      <c r="I592" s="37"/>
      <c r="J592" s="37"/>
      <c r="K592" s="37"/>
      <c r="L592" s="37"/>
      <c r="M592" s="37"/>
      <c r="N592" s="37"/>
      <c r="O592" s="37"/>
      <c r="P592" s="37"/>
      <c r="Q592" s="37"/>
      <c r="R592" s="47"/>
      <c r="S592" s="48"/>
      <c r="T592" s="37"/>
      <c r="U592" s="48"/>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row>
    <row r="593" spans="1:78" x14ac:dyDescent="0.3">
      <c r="A593" s="8"/>
      <c r="B593" s="37"/>
      <c r="C593" s="45"/>
      <c r="D593" s="46"/>
      <c r="E593" s="37"/>
      <c r="F593" s="37"/>
      <c r="G593" s="37"/>
      <c r="H593" s="37"/>
      <c r="I593" s="37"/>
      <c r="J593" s="37"/>
      <c r="K593" s="37"/>
      <c r="L593" s="37"/>
      <c r="M593" s="37"/>
      <c r="N593" s="37"/>
      <c r="O593" s="37"/>
      <c r="P593" s="37"/>
      <c r="Q593" s="37"/>
      <c r="R593" s="47"/>
      <c r="S593" s="48"/>
      <c r="T593" s="37"/>
      <c r="U593" s="48"/>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row>
    <row r="594" spans="1:78" x14ac:dyDescent="0.3">
      <c r="A594" s="8"/>
      <c r="B594" s="37"/>
      <c r="C594" s="45"/>
      <c r="D594" s="46"/>
      <c r="E594" s="37"/>
      <c r="F594" s="37"/>
      <c r="G594" s="37"/>
      <c r="H594" s="37"/>
      <c r="I594" s="37"/>
      <c r="J594" s="37"/>
      <c r="K594" s="37"/>
      <c r="L594" s="37"/>
      <c r="M594" s="37"/>
      <c r="N594" s="37"/>
      <c r="O594" s="37"/>
      <c r="P594" s="37"/>
      <c r="Q594" s="37"/>
      <c r="R594" s="47"/>
      <c r="S594" s="48"/>
      <c r="T594" s="37"/>
      <c r="U594" s="48"/>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row>
    <row r="595" spans="1:78" x14ac:dyDescent="0.3">
      <c r="A595" s="8"/>
      <c r="B595" s="37"/>
      <c r="C595" s="45"/>
      <c r="D595" s="46"/>
      <c r="E595" s="37"/>
      <c r="F595" s="37"/>
      <c r="G595" s="37"/>
      <c r="H595" s="37"/>
      <c r="I595" s="37"/>
      <c r="J595" s="37"/>
      <c r="K595" s="37"/>
      <c r="L595" s="37"/>
      <c r="M595" s="37"/>
      <c r="N595" s="37"/>
      <c r="O595" s="37"/>
      <c r="P595" s="37"/>
      <c r="Q595" s="37"/>
      <c r="R595" s="47"/>
      <c r="S595" s="48"/>
      <c r="T595" s="37"/>
      <c r="U595" s="48"/>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row>
    <row r="596" spans="1:78" x14ac:dyDescent="0.3">
      <c r="A596" s="8"/>
      <c r="B596" s="37"/>
      <c r="C596" s="45"/>
      <c r="D596" s="46"/>
      <c r="E596" s="37"/>
      <c r="F596" s="37"/>
      <c r="G596" s="37"/>
      <c r="H596" s="37"/>
      <c r="I596" s="37"/>
      <c r="J596" s="37"/>
      <c r="K596" s="37"/>
      <c r="L596" s="37"/>
      <c r="M596" s="37"/>
      <c r="N596" s="37"/>
      <c r="O596" s="37"/>
      <c r="P596" s="37"/>
      <c r="Q596" s="37"/>
      <c r="R596" s="47"/>
      <c r="S596" s="48"/>
      <c r="T596" s="37"/>
      <c r="U596" s="48"/>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row>
    <row r="597" spans="1:78" x14ac:dyDescent="0.3">
      <c r="A597" s="8"/>
      <c r="B597" s="37"/>
      <c r="C597" s="45"/>
      <c r="D597" s="46"/>
      <c r="E597" s="37"/>
      <c r="F597" s="37"/>
      <c r="G597" s="37"/>
      <c r="H597" s="37"/>
      <c r="I597" s="37"/>
      <c r="J597" s="37"/>
      <c r="K597" s="37"/>
      <c r="L597" s="37"/>
      <c r="M597" s="37"/>
      <c r="N597" s="37"/>
      <c r="O597" s="37"/>
      <c r="P597" s="37"/>
      <c r="Q597" s="37"/>
      <c r="R597" s="47"/>
      <c r="S597" s="48"/>
      <c r="T597" s="37"/>
      <c r="U597" s="48"/>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c r="BO597" s="37"/>
      <c r="BP597" s="37"/>
      <c r="BQ597" s="37"/>
      <c r="BR597" s="37"/>
      <c r="BS597" s="37"/>
      <c r="BT597" s="37"/>
      <c r="BU597" s="37"/>
      <c r="BV597" s="37"/>
      <c r="BW597" s="37"/>
      <c r="BX597" s="37"/>
      <c r="BY597" s="37"/>
      <c r="BZ597" s="37"/>
    </row>
    <row r="598" spans="1:78" x14ac:dyDescent="0.3">
      <c r="A598" s="8"/>
      <c r="B598" s="37"/>
      <c r="C598" s="45"/>
      <c r="D598" s="46"/>
      <c r="E598" s="37"/>
      <c r="F598" s="37"/>
      <c r="G598" s="37"/>
      <c r="H598" s="37"/>
      <c r="I598" s="37"/>
      <c r="J598" s="37"/>
      <c r="K598" s="37"/>
      <c r="L598" s="37"/>
      <c r="M598" s="37"/>
      <c r="N598" s="37"/>
      <c r="O598" s="37"/>
      <c r="P598" s="37"/>
      <c r="Q598" s="37"/>
      <c r="R598" s="47"/>
      <c r="S598" s="48"/>
      <c r="T598" s="37"/>
      <c r="U598" s="48"/>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37"/>
      <c r="BO598" s="37"/>
      <c r="BP598" s="37"/>
      <c r="BQ598" s="37"/>
      <c r="BR598" s="37"/>
      <c r="BS598" s="37"/>
      <c r="BT598" s="37"/>
      <c r="BU598" s="37"/>
      <c r="BV598" s="37"/>
      <c r="BW598" s="37"/>
      <c r="BX598" s="37"/>
      <c r="BY598" s="37"/>
      <c r="BZ598" s="37"/>
    </row>
    <row r="599" spans="1:78" x14ac:dyDescent="0.3">
      <c r="A599" s="8"/>
      <c r="B599" s="37"/>
      <c r="C599" s="45"/>
      <c r="D599" s="46"/>
      <c r="E599" s="37"/>
      <c r="F599" s="37"/>
      <c r="G599" s="37"/>
      <c r="H599" s="37"/>
      <c r="I599" s="37"/>
      <c r="J599" s="37"/>
      <c r="K599" s="37"/>
      <c r="L599" s="37"/>
      <c r="M599" s="37"/>
      <c r="N599" s="37"/>
      <c r="O599" s="37"/>
      <c r="P599" s="37"/>
      <c r="Q599" s="37"/>
      <c r="R599" s="47"/>
      <c r="S599" s="48"/>
      <c r="T599" s="37"/>
      <c r="U599" s="48"/>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c r="AU599" s="37"/>
      <c r="AV599" s="37"/>
      <c r="AW599" s="37"/>
      <c r="AX599" s="37"/>
      <c r="AY599" s="37"/>
      <c r="AZ599" s="37"/>
      <c r="BA599" s="37"/>
      <c r="BB599" s="37"/>
      <c r="BC599" s="37"/>
      <c r="BD599" s="37"/>
      <c r="BE599" s="37"/>
      <c r="BF599" s="37"/>
      <c r="BG599" s="37"/>
      <c r="BH599" s="37"/>
      <c r="BI599" s="37"/>
      <c r="BJ599" s="37"/>
      <c r="BK599" s="37"/>
      <c r="BL599" s="37"/>
      <c r="BM599" s="37"/>
      <c r="BN599" s="37"/>
      <c r="BO599" s="37"/>
      <c r="BP599" s="37"/>
      <c r="BQ599" s="37"/>
      <c r="BR599" s="37"/>
      <c r="BS599" s="37"/>
      <c r="BT599" s="37"/>
      <c r="BU599" s="37"/>
      <c r="BV599" s="37"/>
      <c r="BW599" s="37"/>
      <c r="BX599" s="37"/>
      <c r="BY599" s="37"/>
      <c r="BZ599" s="37"/>
    </row>
    <row r="600" spans="1:78" x14ac:dyDescent="0.3">
      <c r="A600" s="8"/>
      <c r="B600" s="37"/>
      <c r="C600" s="45"/>
      <c r="D600" s="46"/>
      <c r="E600" s="37"/>
      <c r="F600" s="37"/>
      <c r="G600" s="37"/>
      <c r="H600" s="37"/>
      <c r="I600" s="37"/>
      <c r="J600" s="37"/>
      <c r="K600" s="37"/>
      <c r="L600" s="37"/>
      <c r="M600" s="37"/>
      <c r="N600" s="37"/>
      <c r="O600" s="37"/>
      <c r="P600" s="37"/>
      <c r="Q600" s="37"/>
      <c r="R600" s="47"/>
      <c r="S600" s="48"/>
      <c r="T600" s="37"/>
      <c r="U600" s="48"/>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c r="AU600" s="37"/>
      <c r="AV600" s="37"/>
      <c r="AW600" s="37"/>
      <c r="AX600" s="37"/>
      <c r="AY600" s="37"/>
      <c r="AZ600" s="37"/>
      <c r="BA600" s="37"/>
      <c r="BB600" s="37"/>
      <c r="BC600" s="37"/>
      <c r="BD600" s="37"/>
      <c r="BE600" s="37"/>
      <c r="BF600" s="37"/>
      <c r="BG600" s="37"/>
      <c r="BH600" s="37"/>
      <c r="BI600" s="37"/>
      <c r="BJ600" s="37"/>
      <c r="BK600" s="37"/>
      <c r="BL600" s="37"/>
      <c r="BM600" s="37"/>
      <c r="BN600" s="37"/>
      <c r="BO600" s="37"/>
      <c r="BP600" s="37"/>
      <c r="BQ600" s="37"/>
      <c r="BR600" s="37"/>
      <c r="BS600" s="37"/>
      <c r="BT600" s="37"/>
      <c r="BU600" s="37"/>
      <c r="BV600" s="37"/>
      <c r="BW600" s="37"/>
      <c r="BX600" s="37"/>
      <c r="BY600" s="37"/>
      <c r="BZ600" s="37"/>
    </row>
    <row r="601" spans="1:78" x14ac:dyDescent="0.3">
      <c r="A601" s="8"/>
      <c r="B601" s="37"/>
      <c r="C601" s="45"/>
      <c r="D601" s="46"/>
      <c r="E601" s="37"/>
      <c r="F601" s="37"/>
      <c r="G601" s="37"/>
      <c r="H601" s="37"/>
      <c r="I601" s="37"/>
      <c r="J601" s="37"/>
      <c r="K601" s="37"/>
      <c r="L601" s="37"/>
      <c r="M601" s="37"/>
      <c r="N601" s="37"/>
      <c r="O601" s="37"/>
      <c r="P601" s="37"/>
      <c r="Q601" s="37"/>
      <c r="R601" s="47"/>
      <c r="S601" s="48"/>
      <c r="T601" s="37"/>
      <c r="U601" s="48"/>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c r="AU601" s="37"/>
      <c r="AV601" s="37"/>
      <c r="AW601" s="37"/>
      <c r="AX601" s="37"/>
      <c r="AY601" s="37"/>
      <c r="AZ601" s="37"/>
      <c r="BA601" s="37"/>
      <c r="BB601" s="37"/>
      <c r="BC601" s="37"/>
      <c r="BD601" s="37"/>
      <c r="BE601" s="37"/>
      <c r="BF601" s="37"/>
      <c r="BG601" s="37"/>
      <c r="BH601" s="37"/>
      <c r="BI601" s="37"/>
      <c r="BJ601" s="37"/>
      <c r="BK601" s="37"/>
      <c r="BL601" s="37"/>
      <c r="BM601" s="37"/>
      <c r="BN601" s="37"/>
      <c r="BO601" s="37"/>
      <c r="BP601" s="37"/>
      <c r="BQ601" s="37"/>
      <c r="BR601" s="37"/>
      <c r="BS601" s="37"/>
      <c r="BT601" s="37"/>
      <c r="BU601" s="37"/>
      <c r="BV601" s="37"/>
      <c r="BW601" s="37"/>
      <c r="BX601" s="37"/>
      <c r="BY601" s="37"/>
      <c r="BZ601" s="37"/>
    </row>
    <row r="602" spans="1:78" x14ac:dyDescent="0.3">
      <c r="A602" s="8"/>
      <c r="B602" s="37"/>
      <c r="C602" s="45"/>
      <c r="D602" s="46"/>
      <c r="E602" s="37"/>
      <c r="F602" s="37"/>
      <c r="G602" s="37"/>
      <c r="H602" s="37"/>
      <c r="I602" s="37"/>
      <c r="J602" s="37"/>
      <c r="K602" s="37"/>
      <c r="L602" s="37"/>
      <c r="M602" s="37"/>
      <c r="N602" s="37"/>
      <c r="O602" s="37"/>
      <c r="P602" s="37"/>
      <c r="Q602" s="37"/>
      <c r="R602" s="47"/>
      <c r="S602" s="48"/>
      <c r="T602" s="37"/>
      <c r="U602" s="48"/>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c r="AU602" s="37"/>
      <c r="AV602" s="37"/>
      <c r="AW602" s="37"/>
      <c r="AX602" s="37"/>
      <c r="AY602" s="37"/>
      <c r="AZ602" s="37"/>
      <c r="BA602" s="37"/>
      <c r="BB602" s="37"/>
      <c r="BC602" s="37"/>
      <c r="BD602" s="37"/>
      <c r="BE602" s="37"/>
      <c r="BF602" s="37"/>
      <c r="BG602" s="37"/>
      <c r="BH602" s="37"/>
      <c r="BI602" s="37"/>
      <c r="BJ602" s="37"/>
      <c r="BK602" s="37"/>
      <c r="BL602" s="37"/>
      <c r="BM602" s="37"/>
      <c r="BN602" s="37"/>
      <c r="BO602" s="37"/>
      <c r="BP602" s="37"/>
      <c r="BQ602" s="37"/>
      <c r="BR602" s="37"/>
      <c r="BS602" s="37"/>
      <c r="BT602" s="37"/>
      <c r="BU602" s="37"/>
      <c r="BV602" s="37"/>
      <c r="BW602" s="37"/>
      <c r="BX602" s="37"/>
      <c r="BY602" s="37"/>
      <c r="BZ602" s="37"/>
    </row>
    <row r="603" spans="1:78" x14ac:dyDescent="0.3">
      <c r="A603" s="8"/>
      <c r="B603" s="37"/>
      <c r="C603" s="45"/>
      <c r="D603" s="46"/>
      <c r="E603" s="37"/>
      <c r="F603" s="37"/>
      <c r="G603" s="37"/>
      <c r="H603" s="37"/>
      <c r="I603" s="37"/>
      <c r="J603" s="37"/>
      <c r="K603" s="37"/>
      <c r="L603" s="37"/>
      <c r="M603" s="37"/>
      <c r="N603" s="37"/>
      <c r="O603" s="37"/>
      <c r="P603" s="37"/>
      <c r="Q603" s="37"/>
      <c r="R603" s="47"/>
      <c r="S603" s="48"/>
      <c r="T603" s="37"/>
      <c r="U603" s="48"/>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c r="AU603" s="37"/>
      <c r="AV603" s="37"/>
      <c r="AW603" s="37"/>
      <c r="AX603" s="37"/>
      <c r="AY603" s="37"/>
      <c r="AZ603" s="37"/>
      <c r="BA603" s="37"/>
      <c r="BB603" s="37"/>
      <c r="BC603" s="37"/>
      <c r="BD603" s="37"/>
      <c r="BE603" s="37"/>
      <c r="BF603" s="37"/>
      <c r="BG603" s="37"/>
      <c r="BH603" s="37"/>
      <c r="BI603" s="37"/>
      <c r="BJ603" s="37"/>
      <c r="BK603" s="37"/>
      <c r="BL603" s="37"/>
      <c r="BM603" s="37"/>
      <c r="BN603" s="37"/>
      <c r="BO603" s="37"/>
      <c r="BP603" s="37"/>
      <c r="BQ603" s="37"/>
      <c r="BR603" s="37"/>
      <c r="BS603" s="37"/>
      <c r="BT603" s="37"/>
      <c r="BU603" s="37"/>
      <c r="BV603" s="37"/>
      <c r="BW603" s="37"/>
      <c r="BX603" s="37"/>
      <c r="BY603" s="37"/>
      <c r="BZ603" s="37"/>
    </row>
    <row r="604" spans="1:78" x14ac:dyDescent="0.3">
      <c r="A604" s="8"/>
      <c r="B604" s="37"/>
      <c r="C604" s="45"/>
      <c r="D604" s="46"/>
      <c r="E604" s="37"/>
      <c r="F604" s="37"/>
      <c r="G604" s="37"/>
      <c r="H604" s="37"/>
      <c r="I604" s="37"/>
      <c r="J604" s="37"/>
      <c r="K604" s="37"/>
      <c r="L604" s="37"/>
      <c r="M604" s="37"/>
      <c r="N604" s="37"/>
      <c r="O604" s="37"/>
      <c r="P604" s="37"/>
      <c r="Q604" s="37"/>
      <c r="R604" s="47"/>
      <c r="S604" s="48"/>
      <c r="T604" s="37"/>
      <c r="U604" s="48"/>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c r="AU604" s="37"/>
      <c r="AV604" s="37"/>
      <c r="AW604" s="37"/>
      <c r="AX604" s="37"/>
      <c r="AY604" s="37"/>
      <c r="AZ604" s="37"/>
      <c r="BA604" s="37"/>
      <c r="BB604" s="37"/>
      <c r="BC604" s="37"/>
      <c r="BD604" s="37"/>
      <c r="BE604" s="37"/>
      <c r="BF604" s="37"/>
      <c r="BG604" s="37"/>
      <c r="BH604" s="37"/>
      <c r="BI604" s="37"/>
      <c r="BJ604" s="37"/>
      <c r="BK604" s="37"/>
      <c r="BL604" s="37"/>
      <c r="BM604" s="37"/>
      <c r="BN604" s="37"/>
      <c r="BO604" s="37"/>
      <c r="BP604" s="37"/>
      <c r="BQ604" s="37"/>
      <c r="BR604" s="37"/>
      <c r="BS604" s="37"/>
      <c r="BT604" s="37"/>
      <c r="BU604" s="37"/>
      <c r="BV604" s="37"/>
      <c r="BW604" s="37"/>
      <c r="BX604" s="37"/>
      <c r="BY604" s="37"/>
      <c r="BZ604" s="37"/>
    </row>
    <row r="605" spans="1:78" x14ac:dyDescent="0.3">
      <c r="A605" s="8"/>
      <c r="B605" s="37"/>
      <c r="C605" s="45"/>
      <c r="D605" s="46"/>
      <c r="E605" s="37"/>
      <c r="F605" s="37"/>
      <c r="G605" s="37"/>
      <c r="H605" s="37"/>
      <c r="I605" s="37"/>
      <c r="J605" s="37"/>
      <c r="K605" s="37"/>
      <c r="L605" s="37"/>
      <c r="M605" s="37"/>
      <c r="N605" s="37"/>
      <c r="O605" s="37"/>
      <c r="P605" s="37"/>
      <c r="Q605" s="37"/>
      <c r="R605" s="47"/>
      <c r="S605" s="48"/>
      <c r="T605" s="37"/>
      <c r="U605" s="48"/>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c r="AU605" s="37"/>
      <c r="AV605" s="37"/>
      <c r="AW605" s="37"/>
      <c r="AX605" s="37"/>
      <c r="AY605" s="37"/>
      <c r="AZ605" s="37"/>
      <c r="BA605" s="37"/>
      <c r="BB605" s="37"/>
      <c r="BC605" s="37"/>
      <c r="BD605" s="37"/>
      <c r="BE605" s="37"/>
      <c r="BF605" s="37"/>
      <c r="BG605" s="37"/>
      <c r="BH605" s="37"/>
      <c r="BI605" s="37"/>
      <c r="BJ605" s="37"/>
      <c r="BK605" s="37"/>
      <c r="BL605" s="37"/>
      <c r="BM605" s="37"/>
      <c r="BN605" s="37"/>
      <c r="BO605" s="37"/>
      <c r="BP605" s="37"/>
      <c r="BQ605" s="37"/>
      <c r="BR605" s="37"/>
      <c r="BS605" s="37"/>
      <c r="BT605" s="37"/>
      <c r="BU605" s="37"/>
      <c r="BV605" s="37"/>
      <c r="BW605" s="37"/>
      <c r="BX605" s="37"/>
      <c r="BY605" s="37"/>
      <c r="BZ605" s="37"/>
    </row>
    <row r="606" spans="1:78" x14ac:dyDescent="0.3">
      <c r="A606" s="8"/>
      <c r="B606" s="37"/>
      <c r="C606" s="45"/>
      <c r="D606" s="46"/>
      <c r="E606" s="37"/>
      <c r="F606" s="37"/>
      <c r="G606" s="37"/>
      <c r="H606" s="37"/>
      <c r="I606" s="37"/>
      <c r="J606" s="37"/>
      <c r="K606" s="37"/>
      <c r="L606" s="37"/>
      <c r="M606" s="37"/>
      <c r="N606" s="37"/>
      <c r="O606" s="37"/>
      <c r="P606" s="37"/>
      <c r="Q606" s="37"/>
      <c r="R606" s="47"/>
      <c r="S606" s="48"/>
      <c r="T606" s="37"/>
      <c r="U606" s="48"/>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c r="AU606" s="37"/>
      <c r="AV606" s="37"/>
      <c r="AW606" s="37"/>
      <c r="AX606" s="37"/>
      <c r="AY606" s="37"/>
      <c r="AZ606" s="37"/>
      <c r="BA606" s="37"/>
      <c r="BB606" s="37"/>
      <c r="BC606" s="37"/>
      <c r="BD606" s="37"/>
      <c r="BE606" s="37"/>
      <c r="BF606" s="37"/>
      <c r="BG606" s="37"/>
      <c r="BH606" s="37"/>
      <c r="BI606" s="37"/>
      <c r="BJ606" s="37"/>
      <c r="BK606" s="37"/>
      <c r="BL606" s="37"/>
      <c r="BM606" s="37"/>
      <c r="BN606" s="37"/>
      <c r="BO606" s="37"/>
      <c r="BP606" s="37"/>
      <c r="BQ606" s="37"/>
      <c r="BR606" s="37"/>
      <c r="BS606" s="37"/>
      <c r="BT606" s="37"/>
      <c r="BU606" s="37"/>
      <c r="BV606" s="37"/>
      <c r="BW606" s="37"/>
      <c r="BX606" s="37"/>
      <c r="BY606" s="37"/>
      <c r="BZ606" s="37"/>
    </row>
    <row r="607" spans="1:78" x14ac:dyDescent="0.3">
      <c r="A607" s="8"/>
      <c r="B607" s="37"/>
      <c r="C607" s="45"/>
      <c r="D607" s="46"/>
      <c r="E607" s="37"/>
      <c r="F607" s="37"/>
      <c r="G607" s="37"/>
      <c r="H607" s="37"/>
      <c r="I607" s="37"/>
      <c r="J607" s="37"/>
      <c r="K607" s="37"/>
      <c r="L607" s="37"/>
      <c r="M607" s="37"/>
      <c r="N607" s="37"/>
      <c r="O607" s="37"/>
      <c r="P607" s="37"/>
      <c r="Q607" s="37"/>
      <c r="R607" s="47"/>
      <c r="S607" s="48"/>
      <c r="T607" s="37"/>
      <c r="U607" s="48"/>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c r="AU607" s="37"/>
      <c r="AV607" s="37"/>
      <c r="AW607" s="37"/>
      <c r="AX607" s="37"/>
      <c r="AY607" s="37"/>
      <c r="AZ607" s="37"/>
      <c r="BA607" s="37"/>
      <c r="BB607" s="37"/>
      <c r="BC607" s="37"/>
      <c r="BD607" s="37"/>
      <c r="BE607" s="37"/>
      <c r="BF607" s="37"/>
      <c r="BG607" s="37"/>
      <c r="BH607" s="37"/>
      <c r="BI607" s="37"/>
      <c r="BJ607" s="37"/>
      <c r="BK607" s="37"/>
      <c r="BL607" s="37"/>
      <c r="BM607" s="37"/>
      <c r="BN607" s="37"/>
      <c r="BO607" s="37"/>
      <c r="BP607" s="37"/>
      <c r="BQ607" s="37"/>
      <c r="BR607" s="37"/>
      <c r="BS607" s="37"/>
      <c r="BT607" s="37"/>
      <c r="BU607" s="37"/>
      <c r="BV607" s="37"/>
      <c r="BW607" s="37"/>
      <c r="BX607" s="37"/>
      <c r="BY607" s="37"/>
      <c r="BZ607" s="37"/>
    </row>
    <row r="608" spans="1:78" x14ac:dyDescent="0.3">
      <c r="A608" s="8"/>
      <c r="B608" s="37"/>
      <c r="C608" s="45"/>
      <c r="D608" s="46"/>
      <c r="E608" s="37"/>
      <c r="F608" s="37"/>
      <c r="G608" s="37"/>
      <c r="H608" s="37"/>
      <c r="I608" s="37"/>
      <c r="J608" s="37"/>
      <c r="K608" s="37"/>
      <c r="L608" s="37"/>
      <c r="M608" s="37"/>
      <c r="N608" s="37"/>
      <c r="O608" s="37"/>
      <c r="P608" s="37"/>
      <c r="Q608" s="37"/>
      <c r="R608" s="47"/>
      <c r="S608" s="48"/>
      <c r="T608" s="37"/>
      <c r="U608" s="48"/>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c r="AU608" s="37"/>
      <c r="AV608" s="37"/>
      <c r="AW608" s="37"/>
      <c r="AX608" s="37"/>
      <c r="AY608" s="37"/>
      <c r="AZ608" s="37"/>
      <c r="BA608" s="37"/>
      <c r="BB608" s="37"/>
      <c r="BC608" s="37"/>
      <c r="BD608" s="37"/>
      <c r="BE608" s="37"/>
      <c r="BF608" s="37"/>
      <c r="BG608" s="37"/>
      <c r="BH608" s="37"/>
      <c r="BI608" s="37"/>
      <c r="BJ608" s="37"/>
      <c r="BK608" s="37"/>
      <c r="BL608" s="37"/>
      <c r="BM608" s="37"/>
      <c r="BN608" s="37"/>
      <c r="BO608" s="37"/>
      <c r="BP608" s="37"/>
      <c r="BQ608" s="37"/>
      <c r="BR608" s="37"/>
      <c r="BS608" s="37"/>
      <c r="BT608" s="37"/>
      <c r="BU608" s="37"/>
      <c r="BV608" s="37"/>
      <c r="BW608" s="37"/>
      <c r="BX608" s="37"/>
      <c r="BY608" s="37"/>
      <c r="BZ608" s="37"/>
    </row>
    <row r="609" spans="1:78" x14ac:dyDescent="0.3">
      <c r="A609" s="8"/>
      <c r="B609" s="37"/>
      <c r="C609" s="45"/>
      <c r="D609" s="46"/>
      <c r="E609" s="37"/>
      <c r="F609" s="37"/>
      <c r="G609" s="37"/>
      <c r="H609" s="37"/>
      <c r="I609" s="37"/>
      <c r="J609" s="37"/>
      <c r="K609" s="37"/>
      <c r="L609" s="37"/>
      <c r="M609" s="37"/>
      <c r="N609" s="37"/>
      <c r="O609" s="37"/>
      <c r="P609" s="37"/>
      <c r="Q609" s="37"/>
      <c r="R609" s="47"/>
      <c r="S609" s="48"/>
      <c r="T609" s="37"/>
      <c r="U609" s="48"/>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c r="AU609" s="37"/>
      <c r="AV609" s="37"/>
      <c r="AW609" s="37"/>
      <c r="AX609" s="37"/>
      <c r="AY609" s="37"/>
      <c r="AZ609" s="37"/>
      <c r="BA609" s="37"/>
      <c r="BB609" s="37"/>
      <c r="BC609" s="37"/>
      <c r="BD609" s="37"/>
      <c r="BE609" s="37"/>
      <c r="BF609" s="37"/>
      <c r="BG609" s="37"/>
      <c r="BH609" s="37"/>
      <c r="BI609" s="37"/>
      <c r="BJ609" s="37"/>
      <c r="BK609" s="37"/>
      <c r="BL609" s="37"/>
      <c r="BM609" s="37"/>
      <c r="BN609" s="37"/>
      <c r="BO609" s="37"/>
      <c r="BP609" s="37"/>
      <c r="BQ609" s="37"/>
      <c r="BR609" s="37"/>
      <c r="BS609" s="37"/>
      <c r="BT609" s="37"/>
      <c r="BU609" s="37"/>
      <c r="BV609" s="37"/>
      <c r="BW609" s="37"/>
      <c r="BX609" s="37"/>
      <c r="BY609" s="37"/>
      <c r="BZ609" s="37"/>
    </row>
    <row r="610" spans="1:78" x14ac:dyDescent="0.3">
      <c r="A610" s="8"/>
      <c r="B610" s="37"/>
      <c r="C610" s="45"/>
      <c r="D610" s="46"/>
      <c r="E610" s="37"/>
      <c r="F610" s="37"/>
      <c r="G610" s="37"/>
      <c r="H610" s="37"/>
      <c r="I610" s="37"/>
      <c r="J610" s="37"/>
      <c r="K610" s="37"/>
      <c r="L610" s="37"/>
      <c r="M610" s="37"/>
      <c r="N610" s="37"/>
      <c r="O610" s="37"/>
      <c r="P610" s="37"/>
      <c r="Q610" s="37"/>
      <c r="R610" s="47"/>
      <c r="S610" s="48"/>
      <c r="T610" s="37"/>
      <c r="U610" s="48"/>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c r="AU610" s="37"/>
      <c r="AV610" s="37"/>
      <c r="AW610" s="37"/>
      <c r="AX610" s="37"/>
      <c r="AY610" s="37"/>
      <c r="AZ610" s="37"/>
      <c r="BA610" s="37"/>
      <c r="BB610" s="37"/>
      <c r="BC610" s="37"/>
      <c r="BD610" s="37"/>
      <c r="BE610" s="37"/>
      <c r="BF610" s="37"/>
      <c r="BG610" s="37"/>
      <c r="BH610" s="37"/>
      <c r="BI610" s="37"/>
      <c r="BJ610" s="37"/>
      <c r="BK610" s="37"/>
      <c r="BL610" s="37"/>
      <c r="BM610" s="37"/>
      <c r="BN610" s="37"/>
      <c r="BO610" s="37"/>
      <c r="BP610" s="37"/>
      <c r="BQ610" s="37"/>
      <c r="BR610" s="37"/>
      <c r="BS610" s="37"/>
      <c r="BT610" s="37"/>
      <c r="BU610" s="37"/>
      <c r="BV610" s="37"/>
      <c r="BW610" s="37"/>
      <c r="BX610" s="37"/>
      <c r="BY610" s="37"/>
      <c r="BZ610" s="37"/>
    </row>
    <row r="611" spans="1:78" x14ac:dyDescent="0.3">
      <c r="A611" s="8"/>
      <c r="B611" s="37"/>
      <c r="C611" s="45"/>
      <c r="D611" s="46"/>
      <c r="E611" s="37"/>
      <c r="F611" s="37"/>
      <c r="G611" s="37"/>
      <c r="H611" s="37"/>
      <c r="I611" s="37"/>
      <c r="J611" s="37"/>
      <c r="K611" s="37"/>
      <c r="L611" s="37"/>
      <c r="M611" s="37"/>
      <c r="N611" s="37"/>
      <c r="O611" s="37"/>
      <c r="P611" s="37"/>
      <c r="Q611" s="37"/>
      <c r="R611" s="47"/>
      <c r="S611" s="48"/>
      <c r="T611" s="37"/>
      <c r="U611" s="48"/>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c r="AU611" s="37"/>
      <c r="AV611" s="37"/>
      <c r="AW611" s="37"/>
      <c r="AX611" s="37"/>
      <c r="AY611" s="37"/>
      <c r="AZ611" s="37"/>
      <c r="BA611" s="37"/>
      <c r="BB611" s="37"/>
      <c r="BC611" s="37"/>
      <c r="BD611" s="37"/>
      <c r="BE611" s="37"/>
      <c r="BF611" s="37"/>
      <c r="BG611" s="37"/>
      <c r="BH611" s="37"/>
      <c r="BI611" s="37"/>
      <c r="BJ611" s="37"/>
      <c r="BK611" s="37"/>
      <c r="BL611" s="37"/>
      <c r="BM611" s="37"/>
      <c r="BN611" s="37"/>
      <c r="BO611" s="37"/>
      <c r="BP611" s="37"/>
      <c r="BQ611" s="37"/>
      <c r="BR611" s="37"/>
      <c r="BS611" s="37"/>
      <c r="BT611" s="37"/>
      <c r="BU611" s="37"/>
      <c r="BV611" s="37"/>
      <c r="BW611" s="37"/>
      <c r="BX611" s="37"/>
      <c r="BY611" s="37"/>
      <c r="BZ611" s="37"/>
    </row>
    <row r="612" spans="1:78" x14ac:dyDescent="0.3">
      <c r="A612" s="8"/>
      <c r="B612" s="37"/>
      <c r="C612" s="45"/>
      <c r="D612" s="46"/>
      <c r="E612" s="37"/>
      <c r="F612" s="37"/>
      <c r="G612" s="37"/>
      <c r="H612" s="37"/>
      <c r="I612" s="37"/>
      <c r="J612" s="37"/>
      <c r="K612" s="37"/>
      <c r="L612" s="37"/>
      <c r="M612" s="37"/>
      <c r="N612" s="37"/>
      <c r="O612" s="37"/>
      <c r="P612" s="37"/>
      <c r="Q612" s="37"/>
      <c r="R612" s="47"/>
      <c r="S612" s="48"/>
      <c r="T612" s="37"/>
      <c r="U612" s="48"/>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c r="AU612" s="37"/>
      <c r="AV612" s="37"/>
      <c r="AW612" s="37"/>
      <c r="AX612" s="37"/>
      <c r="AY612" s="37"/>
      <c r="AZ612" s="37"/>
      <c r="BA612" s="37"/>
      <c r="BB612" s="37"/>
      <c r="BC612" s="37"/>
      <c r="BD612" s="37"/>
      <c r="BE612" s="37"/>
      <c r="BF612" s="37"/>
      <c r="BG612" s="37"/>
      <c r="BH612" s="37"/>
      <c r="BI612" s="37"/>
      <c r="BJ612" s="37"/>
      <c r="BK612" s="37"/>
      <c r="BL612" s="37"/>
      <c r="BM612" s="37"/>
      <c r="BN612" s="37"/>
      <c r="BO612" s="37"/>
      <c r="BP612" s="37"/>
      <c r="BQ612" s="37"/>
      <c r="BR612" s="37"/>
      <c r="BS612" s="37"/>
      <c r="BT612" s="37"/>
      <c r="BU612" s="37"/>
      <c r="BV612" s="37"/>
      <c r="BW612" s="37"/>
      <c r="BX612" s="37"/>
      <c r="BY612" s="37"/>
      <c r="BZ612" s="37"/>
    </row>
    <row r="613" spans="1:78" x14ac:dyDescent="0.3">
      <c r="A613" s="8"/>
      <c r="B613" s="37"/>
      <c r="C613" s="45"/>
      <c r="D613" s="46"/>
      <c r="E613" s="37"/>
      <c r="F613" s="37"/>
      <c r="G613" s="37"/>
      <c r="H613" s="37"/>
      <c r="I613" s="37"/>
      <c r="J613" s="37"/>
      <c r="K613" s="37"/>
      <c r="L613" s="37"/>
      <c r="M613" s="37"/>
      <c r="N613" s="37"/>
      <c r="O613" s="37"/>
      <c r="P613" s="37"/>
      <c r="Q613" s="37"/>
      <c r="R613" s="47"/>
      <c r="S613" s="48"/>
      <c r="T613" s="37"/>
      <c r="U613" s="48"/>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c r="AU613" s="37"/>
      <c r="AV613" s="37"/>
      <c r="AW613" s="37"/>
      <c r="AX613" s="37"/>
      <c r="AY613" s="37"/>
      <c r="AZ613" s="37"/>
      <c r="BA613" s="37"/>
      <c r="BB613" s="37"/>
      <c r="BC613" s="37"/>
      <c r="BD613" s="37"/>
      <c r="BE613" s="37"/>
      <c r="BF613" s="37"/>
      <c r="BG613" s="37"/>
      <c r="BH613" s="37"/>
      <c r="BI613" s="37"/>
      <c r="BJ613" s="37"/>
      <c r="BK613" s="37"/>
      <c r="BL613" s="37"/>
      <c r="BM613" s="37"/>
      <c r="BN613" s="37"/>
      <c r="BO613" s="37"/>
      <c r="BP613" s="37"/>
      <c r="BQ613" s="37"/>
      <c r="BR613" s="37"/>
      <c r="BS613" s="37"/>
      <c r="BT613" s="37"/>
      <c r="BU613" s="37"/>
      <c r="BV613" s="37"/>
      <c r="BW613" s="37"/>
      <c r="BX613" s="37"/>
      <c r="BY613" s="37"/>
      <c r="BZ613" s="37"/>
    </row>
    <row r="614" spans="1:78" x14ac:dyDescent="0.3">
      <c r="A614" s="8"/>
      <c r="B614" s="37"/>
      <c r="C614" s="45"/>
      <c r="D614" s="46"/>
      <c r="E614" s="37"/>
      <c r="F614" s="37"/>
      <c r="G614" s="37"/>
      <c r="H614" s="37"/>
      <c r="I614" s="37"/>
      <c r="J614" s="37"/>
      <c r="K614" s="37"/>
      <c r="L614" s="37"/>
      <c r="M614" s="37"/>
      <c r="N614" s="37"/>
      <c r="O614" s="37"/>
      <c r="P614" s="37"/>
      <c r="Q614" s="37"/>
      <c r="R614" s="47"/>
      <c r="S614" s="48"/>
      <c r="T614" s="37"/>
      <c r="U614" s="48"/>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c r="AU614" s="37"/>
      <c r="AV614" s="37"/>
      <c r="AW614" s="37"/>
      <c r="AX614" s="37"/>
      <c r="AY614" s="37"/>
      <c r="AZ614" s="37"/>
      <c r="BA614" s="37"/>
      <c r="BB614" s="37"/>
      <c r="BC614" s="37"/>
      <c r="BD614" s="37"/>
      <c r="BE614" s="37"/>
      <c r="BF614" s="37"/>
      <c r="BG614" s="37"/>
      <c r="BH614" s="37"/>
      <c r="BI614" s="37"/>
      <c r="BJ614" s="37"/>
      <c r="BK614" s="37"/>
      <c r="BL614" s="37"/>
      <c r="BM614" s="37"/>
      <c r="BN614" s="37"/>
      <c r="BO614" s="37"/>
      <c r="BP614" s="37"/>
      <c r="BQ614" s="37"/>
      <c r="BR614" s="37"/>
      <c r="BS614" s="37"/>
      <c r="BT614" s="37"/>
      <c r="BU614" s="37"/>
      <c r="BV614" s="37"/>
      <c r="BW614" s="37"/>
      <c r="BX614" s="37"/>
      <c r="BY614" s="37"/>
      <c r="BZ614" s="37"/>
    </row>
    <row r="615" spans="1:78" x14ac:dyDescent="0.3">
      <c r="A615" s="8"/>
      <c r="B615" s="37"/>
      <c r="C615" s="45"/>
      <c r="D615" s="46"/>
      <c r="E615" s="37"/>
      <c r="F615" s="37"/>
      <c r="G615" s="37"/>
      <c r="H615" s="37"/>
      <c r="I615" s="37"/>
      <c r="J615" s="37"/>
      <c r="K615" s="37"/>
      <c r="L615" s="37"/>
      <c r="M615" s="37"/>
      <c r="N615" s="37"/>
      <c r="O615" s="37"/>
      <c r="P615" s="37"/>
      <c r="Q615" s="37"/>
      <c r="R615" s="47"/>
      <c r="S615" s="48"/>
      <c r="T615" s="37"/>
      <c r="U615" s="48"/>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c r="AU615" s="37"/>
      <c r="AV615" s="37"/>
      <c r="AW615" s="37"/>
      <c r="AX615" s="37"/>
      <c r="AY615" s="37"/>
      <c r="AZ615" s="37"/>
      <c r="BA615" s="37"/>
      <c r="BB615" s="37"/>
      <c r="BC615" s="37"/>
      <c r="BD615" s="37"/>
      <c r="BE615" s="37"/>
      <c r="BF615" s="37"/>
      <c r="BG615" s="37"/>
      <c r="BH615" s="37"/>
      <c r="BI615" s="37"/>
      <c r="BJ615" s="37"/>
      <c r="BK615" s="37"/>
      <c r="BL615" s="37"/>
      <c r="BM615" s="37"/>
      <c r="BN615" s="37"/>
      <c r="BO615" s="37"/>
      <c r="BP615" s="37"/>
      <c r="BQ615" s="37"/>
      <c r="BR615" s="37"/>
      <c r="BS615" s="37"/>
      <c r="BT615" s="37"/>
      <c r="BU615" s="37"/>
      <c r="BV615" s="37"/>
      <c r="BW615" s="37"/>
      <c r="BX615" s="37"/>
      <c r="BY615" s="37"/>
      <c r="BZ615" s="37"/>
    </row>
    <row r="616" spans="1:78" x14ac:dyDescent="0.3">
      <c r="A616" s="8"/>
      <c r="B616" s="37"/>
      <c r="C616" s="45"/>
      <c r="D616" s="46"/>
      <c r="E616" s="37"/>
      <c r="F616" s="37"/>
      <c r="G616" s="37"/>
      <c r="H616" s="37"/>
      <c r="I616" s="37"/>
      <c r="J616" s="37"/>
      <c r="K616" s="37"/>
      <c r="L616" s="37"/>
      <c r="M616" s="37"/>
      <c r="N616" s="37"/>
      <c r="O616" s="37"/>
      <c r="P616" s="37"/>
      <c r="Q616" s="37"/>
      <c r="R616" s="47"/>
      <c r="S616" s="48"/>
      <c r="T616" s="37"/>
      <c r="U616" s="48"/>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c r="AU616" s="37"/>
      <c r="AV616" s="37"/>
      <c r="AW616" s="37"/>
      <c r="AX616" s="37"/>
      <c r="AY616" s="37"/>
      <c r="AZ616" s="37"/>
      <c r="BA616" s="37"/>
      <c r="BB616" s="37"/>
      <c r="BC616" s="37"/>
      <c r="BD616" s="37"/>
      <c r="BE616" s="37"/>
      <c r="BF616" s="37"/>
      <c r="BG616" s="37"/>
      <c r="BH616" s="37"/>
      <c r="BI616" s="37"/>
      <c r="BJ616" s="37"/>
      <c r="BK616" s="37"/>
      <c r="BL616" s="37"/>
      <c r="BM616" s="37"/>
      <c r="BN616" s="37"/>
      <c r="BO616" s="37"/>
      <c r="BP616" s="37"/>
      <c r="BQ616" s="37"/>
      <c r="BR616" s="37"/>
      <c r="BS616" s="37"/>
      <c r="BT616" s="37"/>
      <c r="BU616" s="37"/>
      <c r="BV616" s="37"/>
      <c r="BW616" s="37"/>
      <c r="BX616" s="37"/>
      <c r="BY616" s="37"/>
      <c r="BZ616" s="37"/>
    </row>
    <row r="617" spans="1:78" x14ac:dyDescent="0.3">
      <c r="A617" s="8"/>
      <c r="B617" s="37"/>
      <c r="C617" s="45"/>
      <c r="D617" s="46"/>
      <c r="E617" s="37"/>
      <c r="F617" s="37"/>
      <c r="G617" s="37"/>
      <c r="H617" s="37"/>
      <c r="I617" s="37"/>
      <c r="J617" s="37"/>
      <c r="K617" s="37"/>
      <c r="L617" s="37"/>
      <c r="M617" s="37"/>
      <c r="N617" s="37"/>
      <c r="O617" s="37"/>
      <c r="P617" s="37"/>
      <c r="Q617" s="37"/>
      <c r="R617" s="47"/>
      <c r="S617" s="48"/>
      <c r="T617" s="37"/>
      <c r="U617" s="48"/>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c r="AU617" s="37"/>
      <c r="AV617" s="37"/>
      <c r="AW617" s="37"/>
      <c r="AX617" s="37"/>
      <c r="AY617" s="37"/>
      <c r="AZ617" s="37"/>
      <c r="BA617" s="37"/>
      <c r="BB617" s="37"/>
      <c r="BC617" s="37"/>
      <c r="BD617" s="37"/>
      <c r="BE617" s="37"/>
      <c r="BF617" s="37"/>
      <c r="BG617" s="37"/>
      <c r="BH617" s="37"/>
      <c r="BI617" s="37"/>
      <c r="BJ617" s="37"/>
      <c r="BK617" s="37"/>
      <c r="BL617" s="37"/>
      <c r="BM617" s="37"/>
      <c r="BN617" s="37"/>
      <c r="BO617" s="37"/>
      <c r="BP617" s="37"/>
      <c r="BQ617" s="37"/>
      <c r="BR617" s="37"/>
      <c r="BS617" s="37"/>
      <c r="BT617" s="37"/>
      <c r="BU617" s="37"/>
      <c r="BV617" s="37"/>
      <c r="BW617" s="37"/>
      <c r="BX617" s="37"/>
      <c r="BY617" s="37"/>
      <c r="BZ617" s="37"/>
    </row>
    <row r="618" spans="1:78" x14ac:dyDescent="0.3">
      <c r="A618" s="8"/>
      <c r="B618" s="37"/>
      <c r="C618" s="45"/>
      <c r="D618" s="46"/>
      <c r="E618" s="37"/>
      <c r="F618" s="37"/>
      <c r="G618" s="37"/>
      <c r="H618" s="37"/>
      <c r="I618" s="37"/>
      <c r="J618" s="37"/>
      <c r="K618" s="37"/>
      <c r="L618" s="37"/>
      <c r="M618" s="37"/>
      <c r="N618" s="37"/>
      <c r="O618" s="37"/>
      <c r="P618" s="37"/>
      <c r="Q618" s="37"/>
      <c r="R618" s="47"/>
      <c r="S618" s="48"/>
      <c r="T618" s="37"/>
      <c r="U618" s="48"/>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c r="AU618" s="37"/>
      <c r="AV618" s="37"/>
      <c r="AW618" s="37"/>
      <c r="AX618" s="37"/>
      <c r="AY618" s="37"/>
      <c r="AZ618" s="37"/>
      <c r="BA618" s="37"/>
      <c r="BB618" s="37"/>
      <c r="BC618" s="37"/>
      <c r="BD618" s="37"/>
      <c r="BE618" s="37"/>
      <c r="BF618" s="37"/>
      <c r="BG618" s="37"/>
      <c r="BH618" s="37"/>
      <c r="BI618" s="37"/>
      <c r="BJ618" s="37"/>
      <c r="BK618" s="37"/>
      <c r="BL618" s="37"/>
      <c r="BM618" s="37"/>
      <c r="BN618" s="37"/>
      <c r="BO618" s="37"/>
      <c r="BP618" s="37"/>
      <c r="BQ618" s="37"/>
      <c r="BR618" s="37"/>
      <c r="BS618" s="37"/>
      <c r="BT618" s="37"/>
      <c r="BU618" s="37"/>
      <c r="BV618" s="37"/>
      <c r="BW618" s="37"/>
      <c r="BX618" s="37"/>
      <c r="BY618" s="37"/>
      <c r="BZ618" s="37"/>
    </row>
    <row r="619" spans="1:78" x14ac:dyDescent="0.3">
      <c r="A619" s="8"/>
      <c r="B619" s="37"/>
      <c r="C619" s="45"/>
      <c r="D619" s="46"/>
      <c r="E619" s="37"/>
      <c r="F619" s="37"/>
      <c r="G619" s="37"/>
      <c r="H619" s="37"/>
      <c r="I619" s="37"/>
      <c r="J619" s="37"/>
      <c r="K619" s="37"/>
      <c r="L619" s="37"/>
      <c r="M619" s="37"/>
      <c r="N619" s="37"/>
      <c r="O619" s="37"/>
      <c r="P619" s="37"/>
      <c r="Q619" s="37"/>
      <c r="R619" s="47"/>
      <c r="S619" s="48"/>
      <c r="T619" s="37"/>
      <c r="U619" s="48"/>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c r="AU619" s="37"/>
      <c r="AV619" s="37"/>
      <c r="AW619" s="37"/>
      <c r="AX619" s="37"/>
      <c r="AY619" s="37"/>
      <c r="AZ619" s="37"/>
      <c r="BA619" s="37"/>
      <c r="BB619" s="37"/>
      <c r="BC619" s="37"/>
      <c r="BD619" s="37"/>
      <c r="BE619" s="37"/>
      <c r="BF619" s="37"/>
      <c r="BG619" s="37"/>
      <c r="BH619" s="37"/>
      <c r="BI619" s="37"/>
      <c r="BJ619" s="37"/>
      <c r="BK619" s="37"/>
      <c r="BL619" s="37"/>
      <c r="BM619" s="37"/>
      <c r="BN619" s="37"/>
      <c r="BO619" s="37"/>
      <c r="BP619" s="37"/>
      <c r="BQ619" s="37"/>
      <c r="BR619" s="37"/>
      <c r="BS619" s="37"/>
      <c r="BT619" s="37"/>
      <c r="BU619" s="37"/>
      <c r="BV619" s="37"/>
      <c r="BW619" s="37"/>
      <c r="BX619" s="37"/>
      <c r="BY619" s="37"/>
      <c r="BZ619" s="37"/>
    </row>
    <row r="620" spans="1:78" x14ac:dyDescent="0.3">
      <c r="A620" s="8"/>
      <c r="B620" s="37"/>
      <c r="C620" s="45"/>
      <c r="D620" s="46"/>
      <c r="E620" s="37"/>
      <c r="F620" s="37"/>
      <c r="G620" s="37"/>
      <c r="H620" s="37"/>
      <c r="I620" s="37"/>
      <c r="J620" s="37"/>
      <c r="K620" s="37"/>
      <c r="L620" s="37"/>
      <c r="M620" s="37"/>
      <c r="N620" s="37"/>
      <c r="O620" s="37"/>
      <c r="P620" s="37"/>
      <c r="Q620" s="37"/>
      <c r="R620" s="47"/>
      <c r="S620" s="48"/>
      <c r="T620" s="37"/>
      <c r="U620" s="48"/>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c r="AU620" s="37"/>
      <c r="AV620" s="37"/>
      <c r="AW620" s="37"/>
      <c r="AX620" s="37"/>
      <c r="AY620" s="37"/>
      <c r="AZ620" s="37"/>
      <c r="BA620" s="37"/>
      <c r="BB620" s="37"/>
      <c r="BC620" s="37"/>
      <c r="BD620" s="37"/>
      <c r="BE620" s="37"/>
      <c r="BF620" s="37"/>
      <c r="BG620" s="37"/>
      <c r="BH620" s="37"/>
      <c r="BI620" s="37"/>
      <c r="BJ620" s="37"/>
      <c r="BK620" s="37"/>
      <c r="BL620" s="37"/>
      <c r="BM620" s="37"/>
      <c r="BN620" s="37"/>
      <c r="BO620" s="37"/>
      <c r="BP620" s="37"/>
      <c r="BQ620" s="37"/>
      <c r="BR620" s="37"/>
      <c r="BS620" s="37"/>
      <c r="BT620" s="37"/>
      <c r="BU620" s="37"/>
      <c r="BV620" s="37"/>
      <c r="BW620" s="37"/>
      <c r="BX620" s="37"/>
      <c r="BY620" s="37"/>
      <c r="BZ620" s="37"/>
    </row>
    <row r="621" spans="1:78" x14ac:dyDescent="0.3">
      <c r="A621" s="8"/>
      <c r="B621" s="37"/>
      <c r="C621" s="45"/>
      <c r="D621" s="46"/>
      <c r="E621" s="37"/>
      <c r="F621" s="37"/>
      <c r="G621" s="37"/>
      <c r="H621" s="37"/>
      <c r="I621" s="37"/>
      <c r="J621" s="37"/>
      <c r="K621" s="37"/>
      <c r="L621" s="37"/>
      <c r="M621" s="37"/>
      <c r="N621" s="37"/>
      <c r="O621" s="37"/>
      <c r="P621" s="37"/>
      <c r="Q621" s="37"/>
      <c r="R621" s="47"/>
      <c r="S621" s="48"/>
      <c r="T621" s="37"/>
      <c r="U621" s="48"/>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c r="AU621" s="37"/>
      <c r="AV621" s="37"/>
      <c r="AW621" s="37"/>
      <c r="AX621" s="37"/>
      <c r="AY621" s="37"/>
      <c r="AZ621" s="37"/>
      <c r="BA621" s="37"/>
      <c r="BB621" s="37"/>
      <c r="BC621" s="37"/>
      <c r="BD621" s="37"/>
      <c r="BE621" s="37"/>
      <c r="BF621" s="37"/>
      <c r="BG621" s="37"/>
      <c r="BH621" s="37"/>
      <c r="BI621" s="37"/>
      <c r="BJ621" s="37"/>
      <c r="BK621" s="37"/>
      <c r="BL621" s="37"/>
      <c r="BM621" s="37"/>
      <c r="BN621" s="37"/>
      <c r="BO621" s="37"/>
      <c r="BP621" s="37"/>
      <c r="BQ621" s="37"/>
      <c r="BR621" s="37"/>
      <c r="BS621" s="37"/>
      <c r="BT621" s="37"/>
      <c r="BU621" s="37"/>
      <c r="BV621" s="37"/>
      <c r="BW621" s="37"/>
      <c r="BX621" s="37"/>
      <c r="BY621" s="37"/>
      <c r="BZ621" s="37"/>
    </row>
    <row r="622" spans="1:78" x14ac:dyDescent="0.3">
      <c r="A622" s="8"/>
      <c r="B622" s="37"/>
      <c r="C622" s="45"/>
      <c r="D622" s="46"/>
      <c r="E622" s="37"/>
      <c r="F622" s="37"/>
      <c r="G622" s="37"/>
      <c r="H622" s="37"/>
      <c r="I622" s="37"/>
      <c r="J622" s="37"/>
      <c r="K622" s="37"/>
      <c r="L622" s="37"/>
      <c r="M622" s="37"/>
      <c r="N622" s="37"/>
      <c r="O622" s="37"/>
      <c r="P622" s="37"/>
      <c r="Q622" s="37"/>
      <c r="R622" s="47"/>
      <c r="S622" s="48"/>
      <c r="T622" s="37"/>
      <c r="U622" s="48"/>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c r="AU622" s="37"/>
      <c r="AV622" s="37"/>
      <c r="AW622" s="37"/>
      <c r="AX622" s="37"/>
      <c r="AY622" s="37"/>
      <c r="AZ622" s="37"/>
      <c r="BA622" s="37"/>
      <c r="BB622" s="37"/>
      <c r="BC622" s="37"/>
      <c r="BD622" s="37"/>
      <c r="BE622" s="37"/>
      <c r="BF622" s="37"/>
      <c r="BG622" s="37"/>
      <c r="BH622" s="37"/>
      <c r="BI622" s="37"/>
      <c r="BJ622" s="37"/>
      <c r="BK622" s="37"/>
      <c r="BL622" s="37"/>
      <c r="BM622" s="37"/>
      <c r="BN622" s="37"/>
      <c r="BO622" s="37"/>
      <c r="BP622" s="37"/>
      <c r="BQ622" s="37"/>
      <c r="BR622" s="37"/>
      <c r="BS622" s="37"/>
      <c r="BT622" s="37"/>
      <c r="BU622" s="37"/>
      <c r="BV622" s="37"/>
      <c r="BW622" s="37"/>
      <c r="BX622" s="37"/>
      <c r="BY622" s="37"/>
      <c r="BZ622" s="37"/>
    </row>
    <row r="623" spans="1:78" x14ac:dyDescent="0.3">
      <c r="A623" s="8"/>
      <c r="B623" s="37"/>
      <c r="C623" s="45"/>
      <c r="D623" s="46"/>
      <c r="E623" s="37"/>
      <c r="F623" s="37"/>
      <c r="G623" s="37"/>
      <c r="H623" s="37"/>
      <c r="I623" s="37"/>
      <c r="J623" s="37"/>
      <c r="K623" s="37"/>
      <c r="L623" s="37"/>
      <c r="M623" s="37"/>
      <c r="N623" s="37"/>
      <c r="O623" s="37"/>
      <c r="P623" s="37"/>
      <c r="Q623" s="37"/>
      <c r="R623" s="47"/>
      <c r="S623" s="48"/>
      <c r="T623" s="37"/>
      <c r="U623" s="48"/>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c r="AU623" s="37"/>
      <c r="AV623" s="37"/>
      <c r="AW623" s="37"/>
      <c r="AX623" s="37"/>
      <c r="AY623" s="37"/>
      <c r="AZ623" s="37"/>
      <c r="BA623" s="37"/>
      <c r="BB623" s="37"/>
      <c r="BC623" s="37"/>
      <c r="BD623" s="37"/>
      <c r="BE623" s="37"/>
      <c r="BF623" s="37"/>
      <c r="BG623" s="37"/>
      <c r="BH623" s="37"/>
      <c r="BI623" s="37"/>
      <c r="BJ623" s="37"/>
      <c r="BK623" s="37"/>
      <c r="BL623" s="37"/>
      <c r="BM623" s="37"/>
      <c r="BN623" s="37"/>
      <c r="BO623" s="37"/>
      <c r="BP623" s="37"/>
      <c r="BQ623" s="37"/>
      <c r="BR623" s="37"/>
      <c r="BS623" s="37"/>
      <c r="BT623" s="37"/>
      <c r="BU623" s="37"/>
      <c r="BV623" s="37"/>
      <c r="BW623" s="37"/>
      <c r="BX623" s="37"/>
      <c r="BY623" s="37"/>
      <c r="BZ623" s="37"/>
    </row>
    <row r="624" spans="1:78" x14ac:dyDescent="0.3">
      <c r="A624" s="8"/>
      <c r="B624" s="37"/>
      <c r="C624" s="45"/>
      <c r="D624" s="46"/>
      <c r="E624" s="37"/>
      <c r="F624" s="37"/>
      <c r="G624" s="37"/>
      <c r="H624" s="37"/>
      <c r="I624" s="37"/>
      <c r="J624" s="37"/>
      <c r="K624" s="37"/>
      <c r="L624" s="37"/>
      <c r="M624" s="37"/>
      <c r="N624" s="37"/>
      <c r="O624" s="37"/>
      <c r="P624" s="37"/>
      <c r="Q624" s="37"/>
      <c r="R624" s="47"/>
      <c r="S624" s="48"/>
      <c r="T624" s="37"/>
      <c r="U624" s="48"/>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c r="AU624" s="37"/>
      <c r="AV624" s="37"/>
      <c r="AW624" s="37"/>
      <c r="AX624" s="37"/>
      <c r="AY624" s="37"/>
      <c r="AZ624" s="37"/>
      <c r="BA624" s="37"/>
      <c r="BB624" s="37"/>
      <c r="BC624" s="37"/>
      <c r="BD624" s="37"/>
      <c r="BE624" s="37"/>
      <c r="BF624" s="37"/>
      <c r="BG624" s="37"/>
      <c r="BH624" s="37"/>
      <c r="BI624" s="37"/>
      <c r="BJ624" s="37"/>
      <c r="BK624" s="37"/>
      <c r="BL624" s="37"/>
      <c r="BM624" s="37"/>
      <c r="BN624" s="37"/>
      <c r="BO624" s="37"/>
      <c r="BP624" s="37"/>
      <c r="BQ624" s="37"/>
      <c r="BR624" s="37"/>
      <c r="BS624" s="37"/>
      <c r="BT624" s="37"/>
      <c r="BU624" s="37"/>
      <c r="BV624" s="37"/>
      <c r="BW624" s="37"/>
      <c r="BX624" s="37"/>
      <c r="BY624" s="37"/>
      <c r="BZ624" s="37"/>
    </row>
    <row r="625" spans="1:78" x14ac:dyDescent="0.3">
      <c r="A625" s="8"/>
      <c r="B625" s="37"/>
      <c r="C625" s="45"/>
      <c r="D625" s="46"/>
      <c r="E625" s="37"/>
      <c r="F625" s="37"/>
      <c r="G625" s="37"/>
      <c r="H625" s="37"/>
      <c r="I625" s="37"/>
      <c r="J625" s="37"/>
      <c r="K625" s="37"/>
      <c r="L625" s="37"/>
      <c r="M625" s="37"/>
      <c r="N625" s="37"/>
      <c r="O625" s="37"/>
      <c r="P625" s="37"/>
      <c r="Q625" s="37"/>
      <c r="R625" s="47"/>
      <c r="S625" s="48"/>
      <c r="T625" s="37"/>
      <c r="U625" s="48"/>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c r="AU625" s="37"/>
      <c r="AV625" s="37"/>
      <c r="AW625" s="37"/>
      <c r="AX625" s="37"/>
      <c r="AY625" s="37"/>
      <c r="AZ625" s="37"/>
      <c r="BA625" s="37"/>
      <c r="BB625" s="37"/>
      <c r="BC625" s="37"/>
      <c r="BD625" s="37"/>
      <c r="BE625" s="37"/>
      <c r="BF625" s="37"/>
      <c r="BG625" s="37"/>
      <c r="BH625" s="37"/>
      <c r="BI625" s="37"/>
      <c r="BJ625" s="37"/>
      <c r="BK625" s="37"/>
      <c r="BL625" s="37"/>
      <c r="BM625" s="37"/>
      <c r="BN625" s="37"/>
      <c r="BO625" s="37"/>
      <c r="BP625" s="37"/>
      <c r="BQ625" s="37"/>
      <c r="BR625" s="37"/>
      <c r="BS625" s="37"/>
      <c r="BT625" s="37"/>
      <c r="BU625" s="37"/>
      <c r="BV625" s="37"/>
      <c r="BW625" s="37"/>
      <c r="BX625" s="37"/>
      <c r="BY625" s="37"/>
      <c r="BZ625" s="37"/>
    </row>
    <row r="626" spans="1:78" x14ac:dyDescent="0.3">
      <c r="A626" s="8"/>
      <c r="B626" s="37"/>
      <c r="C626" s="45"/>
      <c r="D626" s="46"/>
      <c r="E626" s="37"/>
      <c r="F626" s="37"/>
      <c r="G626" s="37"/>
      <c r="H626" s="37"/>
      <c r="I626" s="37"/>
      <c r="J626" s="37"/>
      <c r="K626" s="37"/>
      <c r="L626" s="37"/>
      <c r="M626" s="37"/>
      <c r="N626" s="37"/>
      <c r="O626" s="37"/>
      <c r="P626" s="37"/>
      <c r="Q626" s="37"/>
      <c r="R626" s="47"/>
      <c r="S626" s="48"/>
      <c r="T626" s="37"/>
      <c r="U626" s="48"/>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c r="AU626" s="37"/>
      <c r="AV626" s="37"/>
      <c r="AW626" s="37"/>
      <c r="AX626" s="37"/>
      <c r="AY626" s="37"/>
      <c r="AZ626" s="37"/>
      <c r="BA626" s="37"/>
      <c r="BB626" s="37"/>
      <c r="BC626" s="37"/>
      <c r="BD626" s="37"/>
      <c r="BE626" s="37"/>
      <c r="BF626" s="37"/>
      <c r="BG626" s="37"/>
      <c r="BH626" s="37"/>
      <c r="BI626" s="37"/>
      <c r="BJ626" s="37"/>
      <c r="BK626" s="37"/>
      <c r="BL626" s="37"/>
      <c r="BM626" s="37"/>
      <c r="BN626" s="37"/>
      <c r="BO626" s="37"/>
      <c r="BP626" s="37"/>
      <c r="BQ626" s="37"/>
      <c r="BR626" s="37"/>
      <c r="BS626" s="37"/>
      <c r="BT626" s="37"/>
      <c r="BU626" s="37"/>
      <c r="BV626" s="37"/>
      <c r="BW626" s="37"/>
      <c r="BX626" s="37"/>
      <c r="BY626" s="37"/>
      <c r="BZ626" s="37"/>
    </row>
    <row r="627" spans="1:78" x14ac:dyDescent="0.3">
      <c r="A627" s="8"/>
      <c r="B627" s="37"/>
      <c r="C627" s="45"/>
      <c r="D627" s="46"/>
      <c r="E627" s="37"/>
      <c r="F627" s="37"/>
      <c r="G627" s="37"/>
      <c r="H627" s="37"/>
      <c r="I627" s="37"/>
      <c r="J627" s="37"/>
      <c r="K627" s="37"/>
      <c r="L627" s="37"/>
      <c r="M627" s="37"/>
      <c r="N627" s="37"/>
      <c r="O627" s="37"/>
      <c r="P627" s="37"/>
      <c r="Q627" s="37"/>
      <c r="R627" s="47"/>
      <c r="S627" s="48"/>
      <c r="T627" s="37"/>
      <c r="U627" s="48"/>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c r="AU627" s="37"/>
      <c r="AV627" s="37"/>
      <c r="AW627" s="37"/>
      <c r="AX627" s="37"/>
      <c r="AY627" s="37"/>
      <c r="AZ627" s="37"/>
      <c r="BA627" s="37"/>
      <c r="BB627" s="37"/>
      <c r="BC627" s="37"/>
      <c r="BD627" s="37"/>
      <c r="BE627" s="37"/>
      <c r="BF627" s="37"/>
      <c r="BG627" s="37"/>
      <c r="BH627" s="37"/>
      <c r="BI627" s="37"/>
      <c r="BJ627" s="37"/>
      <c r="BK627" s="37"/>
      <c r="BL627" s="37"/>
      <c r="BM627" s="37"/>
      <c r="BN627" s="37"/>
      <c r="BO627" s="37"/>
      <c r="BP627" s="37"/>
      <c r="BQ627" s="37"/>
      <c r="BR627" s="37"/>
      <c r="BS627" s="37"/>
      <c r="BT627" s="37"/>
      <c r="BU627" s="37"/>
      <c r="BV627" s="37"/>
      <c r="BW627" s="37"/>
      <c r="BX627" s="37"/>
      <c r="BY627" s="37"/>
      <c r="BZ627" s="37"/>
    </row>
    <row r="628" spans="1:78" x14ac:dyDescent="0.3">
      <c r="A628" s="8"/>
      <c r="B628" s="37"/>
      <c r="C628" s="45"/>
      <c r="D628" s="46"/>
      <c r="E628" s="37"/>
      <c r="F628" s="37"/>
      <c r="G628" s="37"/>
      <c r="H628" s="37"/>
      <c r="I628" s="37"/>
      <c r="J628" s="37"/>
      <c r="K628" s="37"/>
      <c r="L628" s="37"/>
      <c r="M628" s="37"/>
      <c r="N628" s="37"/>
      <c r="O628" s="37"/>
      <c r="P628" s="37"/>
      <c r="Q628" s="37"/>
      <c r="R628" s="47"/>
      <c r="S628" s="48"/>
      <c r="T628" s="37"/>
      <c r="U628" s="48"/>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c r="AU628" s="37"/>
      <c r="AV628" s="37"/>
      <c r="AW628" s="37"/>
      <c r="AX628" s="37"/>
      <c r="AY628" s="37"/>
      <c r="AZ628" s="37"/>
      <c r="BA628" s="37"/>
      <c r="BB628" s="37"/>
      <c r="BC628" s="37"/>
      <c r="BD628" s="37"/>
      <c r="BE628" s="37"/>
      <c r="BF628" s="37"/>
      <c r="BG628" s="37"/>
      <c r="BH628" s="37"/>
      <c r="BI628" s="37"/>
      <c r="BJ628" s="37"/>
      <c r="BK628" s="37"/>
      <c r="BL628" s="37"/>
      <c r="BM628" s="37"/>
      <c r="BN628" s="37"/>
      <c r="BO628" s="37"/>
      <c r="BP628" s="37"/>
      <c r="BQ628" s="37"/>
      <c r="BR628" s="37"/>
      <c r="BS628" s="37"/>
      <c r="BT628" s="37"/>
      <c r="BU628" s="37"/>
      <c r="BV628" s="37"/>
      <c r="BW628" s="37"/>
      <c r="BX628" s="37"/>
      <c r="BY628" s="37"/>
      <c r="BZ628" s="37"/>
    </row>
    <row r="629" spans="1:78" x14ac:dyDescent="0.3">
      <c r="A629" s="8"/>
      <c r="B629" s="37"/>
      <c r="C629" s="45"/>
      <c r="D629" s="46"/>
      <c r="E629" s="37"/>
      <c r="F629" s="37"/>
      <c r="G629" s="37"/>
      <c r="H629" s="37"/>
      <c r="I629" s="37"/>
      <c r="J629" s="37"/>
      <c r="K629" s="37"/>
      <c r="L629" s="37"/>
      <c r="M629" s="37"/>
      <c r="N629" s="37"/>
      <c r="O629" s="37"/>
      <c r="P629" s="37"/>
      <c r="Q629" s="37"/>
      <c r="R629" s="47"/>
      <c r="S629" s="48"/>
      <c r="T629" s="37"/>
      <c r="U629" s="48"/>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c r="AU629" s="37"/>
      <c r="AV629" s="37"/>
      <c r="AW629" s="37"/>
      <c r="AX629" s="37"/>
      <c r="AY629" s="37"/>
      <c r="AZ629" s="37"/>
      <c r="BA629" s="37"/>
      <c r="BB629" s="37"/>
      <c r="BC629" s="37"/>
      <c r="BD629" s="37"/>
      <c r="BE629" s="37"/>
      <c r="BF629" s="37"/>
      <c r="BG629" s="37"/>
      <c r="BH629" s="37"/>
      <c r="BI629" s="37"/>
      <c r="BJ629" s="37"/>
      <c r="BK629" s="37"/>
      <c r="BL629" s="37"/>
      <c r="BM629" s="37"/>
      <c r="BN629" s="37"/>
      <c r="BO629" s="37"/>
      <c r="BP629" s="37"/>
      <c r="BQ629" s="37"/>
      <c r="BR629" s="37"/>
      <c r="BS629" s="37"/>
      <c r="BT629" s="37"/>
      <c r="BU629" s="37"/>
      <c r="BV629" s="37"/>
      <c r="BW629" s="37"/>
      <c r="BX629" s="37"/>
      <c r="BY629" s="37"/>
      <c r="BZ629" s="37"/>
    </row>
    <row r="630" spans="1:78" x14ac:dyDescent="0.3">
      <c r="A630" s="8"/>
      <c r="B630" s="37"/>
      <c r="C630" s="45"/>
      <c r="D630" s="46"/>
      <c r="E630" s="37"/>
      <c r="F630" s="37"/>
      <c r="G630" s="37"/>
      <c r="H630" s="37"/>
      <c r="I630" s="37"/>
      <c r="J630" s="37"/>
      <c r="K630" s="37"/>
      <c r="L630" s="37"/>
      <c r="M630" s="37"/>
      <c r="N630" s="37"/>
      <c r="O630" s="37"/>
      <c r="P630" s="37"/>
      <c r="Q630" s="37"/>
      <c r="R630" s="47"/>
      <c r="S630" s="48"/>
      <c r="T630" s="37"/>
      <c r="U630" s="48"/>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c r="AU630" s="37"/>
      <c r="AV630" s="37"/>
      <c r="AW630" s="37"/>
      <c r="AX630" s="37"/>
      <c r="AY630" s="37"/>
      <c r="AZ630" s="37"/>
      <c r="BA630" s="37"/>
      <c r="BB630" s="37"/>
      <c r="BC630" s="37"/>
      <c r="BD630" s="37"/>
      <c r="BE630" s="37"/>
      <c r="BF630" s="37"/>
      <c r="BG630" s="37"/>
      <c r="BH630" s="37"/>
      <c r="BI630" s="37"/>
      <c r="BJ630" s="37"/>
      <c r="BK630" s="37"/>
      <c r="BL630" s="37"/>
      <c r="BM630" s="37"/>
      <c r="BN630" s="37"/>
      <c r="BO630" s="37"/>
      <c r="BP630" s="37"/>
      <c r="BQ630" s="37"/>
      <c r="BR630" s="37"/>
      <c r="BS630" s="37"/>
      <c r="BT630" s="37"/>
      <c r="BU630" s="37"/>
      <c r="BV630" s="37"/>
      <c r="BW630" s="37"/>
      <c r="BX630" s="37"/>
      <c r="BY630" s="37"/>
      <c r="BZ630" s="37"/>
    </row>
    <row r="631" spans="1:78" x14ac:dyDescent="0.3">
      <c r="A631" s="8"/>
      <c r="B631" s="37"/>
      <c r="C631" s="45"/>
      <c r="D631" s="46"/>
      <c r="E631" s="37"/>
      <c r="F631" s="37"/>
      <c r="G631" s="37"/>
      <c r="H631" s="37"/>
      <c r="I631" s="37"/>
      <c r="J631" s="37"/>
      <c r="K631" s="37"/>
      <c r="L631" s="37"/>
      <c r="M631" s="37"/>
      <c r="N631" s="37"/>
      <c r="O631" s="37"/>
      <c r="P631" s="37"/>
      <c r="Q631" s="37"/>
      <c r="R631" s="47"/>
      <c r="S631" s="48"/>
      <c r="T631" s="37"/>
      <c r="U631" s="48"/>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c r="AU631" s="37"/>
      <c r="AV631" s="37"/>
      <c r="AW631" s="37"/>
      <c r="AX631" s="37"/>
      <c r="AY631" s="37"/>
      <c r="AZ631" s="37"/>
      <c r="BA631" s="37"/>
      <c r="BB631" s="37"/>
      <c r="BC631" s="37"/>
      <c r="BD631" s="37"/>
      <c r="BE631" s="37"/>
      <c r="BF631" s="37"/>
      <c r="BG631" s="37"/>
      <c r="BH631" s="37"/>
      <c r="BI631" s="37"/>
      <c r="BJ631" s="37"/>
      <c r="BK631" s="37"/>
      <c r="BL631" s="37"/>
      <c r="BM631" s="37"/>
      <c r="BN631" s="37"/>
      <c r="BO631" s="37"/>
      <c r="BP631" s="37"/>
      <c r="BQ631" s="37"/>
      <c r="BR631" s="37"/>
      <c r="BS631" s="37"/>
      <c r="BT631" s="37"/>
      <c r="BU631" s="37"/>
      <c r="BV631" s="37"/>
      <c r="BW631" s="37"/>
      <c r="BX631" s="37"/>
      <c r="BY631" s="37"/>
      <c r="BZ631" s="37"/>
    </row>
    <row r="632" spans="1:78" x14ac:dyDescent="0.3">
      <c r="A632" s="8"/>
      <c r="B632" s="37"/>
      <c r="C632" s="45"/>
      <c r="D632" s="46"/>
      <c r="E632" s="37"/>
      <c r="F632" s="37"/>
      <c r="G632" s="37"/>
      <c r="H632" s="37"/>
      <c r="I632" s="37"/>
      <c r="J632" s="37"/>
      <c r="K632" s="37"/>
      <c r="L632" s="37"/>
      <c r="M632" s="37"/>
      <c r="N632" s="37"/>
      <c r="O632" s="37"/>
      <c r="P632" s="37"/>
      <c r="Q632" s="37"/>
      <c r="R632" s="47"/>
      <c r="S632" s="48"/>
      <c r="T632" s="37"/>
      <c r="U632" s="48"/>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c r="AU632" s="37"/>
      <c r="AV632" s="37"/>
      <c r="AW632" s="37"/>
      <c r="AX632" s="37"/>
      <c r="AY632" s="37"/>
      <c r="AZ632" s="37"/>
      <c r="BA632" s="37"/>
      <c r="BB632" s="37"/>
      <c r="BC632" s="37"/>
      <c r="BD632" s="37"/>
      <c r="BE632" s="37"/>
      <c r="BF632" s="37"/>
      <c r="BG632" s="37"/>
      <c r="BH632" s="37"/>
      <c r="BI632" s="37"/>
      <c r="BJ632" s="37"/>
      <c r="BK632" s="37"/>
      <c r="BL632" s="37"/>
      <c r="BM632" s="37"/>
      <c r="BN632" s="37"/>
      <c r="BO632" s="37"/>
      <c r="BP632" s="37"/>
      <c r="BQ632" s="37"/>
      <c r="BR632" s="37"/>
      <c r="BS632" s="37"/>
      <c r="BT632" s="37"/>
      <c r="BU632" s="37"/>
      <c r="BV632" s="37"/>
      <c r="BW632" s="37"/>
      <c r="BX632" s="37"/>
      <c r="BY632" s="37"/>
      <c r="BZ632" s="37"/>
    </row>
    <row r="633" spans="1:78" x14ac:dyDescent="0.3">
      <c r="A633" s="8"/>
      <c r="B633" s="37"/>
      <c r="C633" s="45"/>
      <c r="D633" s="46"/>
      <c r="E633" s="37"/>
      <c r="F633" s="37"/>
      <c r="G633" s="37"/>
      <c r="H633" s="37"/>
      <c r="I633" s="37"/>
      <c r="J633" s="37"/>
      <c r="K633" s="37"/>
      <c r="L633" s="37"/>
      <c r="M633" s="37"/>
      <c r="N633" s="37"/>
      <c r="O633" s="37"/>
      <c r="P633" s="37"/>
      <c r="Q633" s="37"/>
      <c r="R633" s="47"/>
      <c r="S633" s="48"/>
      <c r="T633" s="37"/>
      <c r="U633" s="48"/>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c r="AU633" s="37"/>
      <c r="AV633" s="37"/>
      <c r="AW633" s="37"/>
      <c r="AX633" s="37"/>
      <c r="AY633" s="37"/>
      <c r="AZ633" s="37"/>
      <c r="BA633" s="37"/>
      <c r="BB633" s="37"/>
      <c r="BC633" s="37"/>
      <c r="BD633" s="37"/>
      <c r="BE633" s="37"/>
      <c r="BF633" s="37"/>
      <c r="BG633" s="37"/>
      <c r="BH633" s="37"/>
      <c r="BI633" s="37"/>
      <c r="BJ633" s="37"/>
      <c r="BK633" s="37"/>
      <c r="BL633" s="37"/>
      <c r="BM633" s="37"/>
      <c r="BN633" s="37"/>
      <c r="BO633" s="37"/>
      <c r="BP633" s="37"/>
      <c r="BQ633" s="37"/>
      <c r="BR633" s="37"/>
      <c r="BS633" s="37"/>
      <c r="BT633" s="37"/>
      <c r="BU633" s="37"/>
      <c r="BV633" s="37"/>
      <c r="BW633" s="37"/>
      <c r="BX633" s="37"/>
      <c r="BY633" s="37"/>
      <c r="BZ633" s="37"/>
    </row>
    <row r="634" spans="1:78" x14ac:dyDescent="0.3">
      <c r="A634" s="8"/>
      <c r="B634" s="37"/>
      <c r="C634" s="45"/>
      <c r="D634" s="46"/>
      <c r="E634" s="37"/>
      <c r="F634" s="37"/>
      <c r="G634" s="37"/>
      <c r="H634" s="37"/>
      <c r="I634" s="37"/>
      <c r="J634" s="37"/>
      <c r="K634" s="37"/>
      <c r="L634" s="37"/>
      <c r="M634" s="37"/>
      <c r="N634" s="37"/>
      <c r="O634" s="37"/>
      <c r="P634" s="37"/>
      <c r="Q634" s="37"/>
      <c r="R634" s="47"/>
      <c r="S634" s="48"/>
      <c r="T634" s="37"/>
      <c r="U634" s="48"/>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c r="AU634" s="37"/>
      <c r="AV634" s="37"/>
      <c r="AW634" s="37"/>
      <c r="AX634" s="37"/>
      <c r="AY634" s="37"/>
      <c r="AZ634" s="37"/>
      <c r="BA634" s="37"/>
      <c r="BB634" s="37"/>
      <c r="BC634" s="37"/>
      <c r="BD634" s="37"/>
      <c r="BE634" s="37"/>
      <c r="BF634" s="37"/>
      <c r="BG634" s="37"/>
      <c r="BH634" s="37"/>
      <c r="BI634" s="37"/>
      <c r="BJ634" s="37"/>
      <c r="BK634" s="37"/>
      <c r="BL634" s="37"/>
      <c r="BM634" s="37"/>
      <c r="BN634" s="37"/>
      <c r="BO634" s="37"/>
      <c r="BP634" s="37"/>
      <c r="BQ634" s="37"/>
      <c r="BR634" s="37"/>
      <c r="BS634" s="37"/>
      <c r="BT634" s="37"/>
      <c r="BU634" s="37"/>
      <c r="BV634" s="37"/>
      <c r="BW634" s="37"/>
      <c r="BX634" s="37"/>
      <c r="BY634" s="37"/>
      <c r="BZ634" s="37"/>
    </row>
    <row r="635" spans="1:78" x14ac:dyDescent="0.3">
      <c r="A635" s="8"/>
      <c r="B635" s="37"/>
      <c r="C635" s="45"/>
      <c r="D635" s="46"/>
      <c r="E635" s="37"/>
      <c r="F635" s="37"/>
      <c r="G635" s="37"/>
      <c r="H635" s="37"/>
      <c r="I635" s="37"/>
      <c r="J635" s="37"/>
      <c r="K635" s="37"/>
      <c r="L635" s="37"/>
      <c r="M635" s="37"/>
      <c r="N635" s="37"/>
      <c r="O635" s="37"/>
      <c r="P635" s="37"/>
      <c r="Q635" s="37"/>
      <c r="R635" s="47"/>
      <c r="S635" s="48"/>
      <c r="T635" s="37"/>
      <c r="U635" s="48"/>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c r="AU635" s="37"/>
      <c r="AV635" s="37"/>
      <c r="AW635" s="37"/>
      <c r="AX635" s="37"/>
      <c r="AY635" s="37"/>
      <c r="AZ635" s="37"/>
      <c r="BA635" s="37"/>
      <c r="BB635" s="37"/>
      <c r="BC635" s="37"/>
      <c r="BD635" s="37"/>
      <c r="BE635" s="37"/>
      <c r="BF635" s="37"/>
      <c r="BG635" s="37"/>
      <c r="BH635" s="37"/>
      <c r="BI635" s="37"/>
      <c r="BJ635" s="37"/>
      <c r="BK635" s="37"/>
      <c r="BL635" s="37"/>
      <c r="BM635" s="37"/>
      <c r="BN635" s="37"/>
      <c r="BO635" s="37"/>
      <c r="BP635" s="37"/>
      <c r="BQ635" s="37"/>
      <c r="BR635" s="37"/>
      <c r="BS635" s="37"/>
      <c r="BT635" s="37"/>
      <c r="BU635" s="37"/>
      <c r="BV635" s="37"/>
      <c r="BW635" s="37"/>
      <c r="BX635" s="37"/>
      <c r="BY635" s="37"/>
      <c r="BZ635" s="37"/>
    </row>
    <row r="636" spans="1:78" x14ac:dyDescent="0.3">
      <c r="A636" s="8"/>
      <c r="B636" s="37"/>
      <c r="C636" s="45"/>
      <c r="D636" s="46"/>
      <c r="E636" s="37"/>
      <c r="F636" s="37"/>
      <c r="G636" s="37"/>
      <c r="H636" s="37"/>
      <c r="I636" s="37"/>
      <c r="J636" s="37"/>
      <c r="K636" s="37"/>
      <c r="L636" s="37"/>
      <c r="M636" s="37"/>
      <c r="N636" s="37"/>
      <c r="O636" s="37"/>
      <c r="P636" s="37"/>
      <c r="Q636" s="37"/>
      <c r="R636" s="47"/>
      <c r="S636" s="48"/>
      <c r="T636" s="37"/>
      <c r="U636" s="48"/>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c r="AU636" s="37"/>
      <c r="AV636" s="37"/>
      <c r="AW636" s="37"/>
      <c r="AX636" s="37"/>
      <c r="AY636" s="37"/>
      <c r="AZ636" s="37"/>
      <c r="BA636" s="37"/>
      <c r="BB636" s="37"/>
      <c r="BC636" s="37"/>
      <c r="BD636" s="37"/>
      <c r="BE636" s="37"/>
      <c r="BF636" s="37"/>
      <c r="BG636" s="37"/>
      <c r="BH636" s="37"/>
      <c r="BI636" s="37"/>
      <c r="BJ636" s="37"/>
      <c r="BK636" s="37"/>
      <c r="BL636" s="37"/>
      <c r="BM636" s="37"/>
      <c r="BN636" s="37"/>
      <c r="BO636" s="37"/>
      <c r="BP636" s="37"/>
      <c r="BQ636" s="37"/>
      <c r="BR636" s="37"/>
      <c r="BS636" s="37"/>
      <c r="BT636" s="37"/>
      <c r="BU636" s="37"/>
      <c r="BV636" s="37"/>
      <c r="BW636" s="37"/>
      <c r="BX636" s="37"/>
      <c r="BY636" s="37"/>
      <c r="BZ636" s="37"/>
    </row>
  </sheetData>
  <sheetProtection algorithmName="SHA-512" hashValue="t01R7OpAbNtGKxJryazOIXNqn+sEOK/hV9aoWA3Vfse+vbrrm3d2ml4jEeLF8uIjJeWNvxkN7GRTNq11Zm+syw==" saltValue="H5+p1TH5QmYQXzY0O30t9w==" spinCount="100000" sheet="1" objects="1" scenarios="1"/>
  <mergeCells count="21">
    <mergeCell ref="B3:H5"/>
    <mergeCell ref="B6:H8"/>
    <mergeCell ref="B14:H14"/>
    <mergeCell ref="B1:H1"/>
    <mergeCell ref="B19:H19"/>
    <mergeCell ref="B10:C10"/>
    <mergeCell ref="B11:C11"/>
    <mergeCell ref="B12:C12"/>
    <mergeCell ref="B15:H15"/>
    <mergeCell ref="B53:H53"/>
    <mergeCell ref="B81:H81"/>
    <mergeCell ref="B86:H86"/>
    <mergeCell ref="B95:H95"/>
    <mergeCell ref="B16:H16"/>
    <mergeCell ref="B17:H17"/>
    <mergeCell ref="B43:H43"/>
    <mergeCell ref="B22:H22"/>
    <mergeCell ref="B30:H30"/>
    <mergeCell ref="B38:H38"/>
    <mergeCell ref="B49:H49"/>
    <mergeCell ref="B46:H46"/>
  </mergeCells>
  <phoneticPr fontId="50" type="noConversion"/>
  <dataValidations count="1">
    <dataValidation type="list" allowBlank="1" showInputMessage="1" showErrorMessage="1" sqref="D47" xr:uid="{AC943025-97DE-4691-8FDC-5B7D41300042}">
      <formula1>"1,2,3,4,5"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I440"/>
  <sheetViews>
    <sheetView topLeftCell="A36" zoomScaleNormal="100" workbookViewId="0"/>
  </sheetViews>
  <sheetFormatPr defaultRowHeight="14.5" x14ac:dyDescent="0.3"/>
  <cols>
    <col min="55" max="243" width="9.09765625" style="7"/>
  </cols>
  <sheetData>
    <row r="1" spans="2:54" ht="15.5" x14ac:dyDescent="0.35">
      <c r="C1" s="4"/>
      <c r="D1" s="4"/>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row>
    <row r="2" spans="2:54" ht="15.5" x14ac:dyDescent="0.35">
      <c r="C2" s="4" t="s">
        <v>44</v>
      </c>
      <c r="D2" s="4" t="s">
        <v>175</v>
      </c>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row>
    <row r="3" spans="2:54" ht="15.5" x14ac:dyDescent="0.35">
      <c r="D3" s="4" t="s">
        <v>48</v>
      </c>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row>
    <row r="4" spans="2:54" x14ac:dyDescent="0.3">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row>
    <row r="5" spans="2:54" ht="18" x14ac:dyDescent="0.4">
      <c r="B5" s="33" t="s">
        <v>170</v>
      </c>
      <c r="C5" s="33"/>
      <c r="D5" s="4" t="s">
        <v>164</v>
      </c>
      <c r="N5" s="5"/>
      <c r="O5" s="33" t="s">
        <v>171</v>
      </c>
      <c r="P5" s="33"/>
      <c r="Q5" s="4" t="s">
        <v>165</v>
      </c>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row>
    <row r="6" spans="2:54" x14ac:dyDescent="0.3">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2:54" x14ac:dyDescent="0.3">
      <c r="N7" s="6"/>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row>
    <row r="8" spans="2:54" x14ac:dyDescent="0.3">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row>
    <row r="9" spans="2:54" x14ac:dyDescent="0.3">
      <c r="N9" s="5"/>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row>
    <row r="10" spans="2:54" x14ac:dyDescent="0.3">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row>
    <row r="11" spans="2:54" x14ac:dyDescent="0.3">
      <c r="N11" s="6"/>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row>
    <row r="12" spans="2:54" x14ac:dyDescent="0.3">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row>
    <row r="13" spans="2:54" x14ac:dyDescent="0.3">
      <c r="N13" s="6"/>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row>
    <row r="14" spans="2:54" x14ac:dyDescent="0.3">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row>
    <row r="15" spans="2:54" x14ac:dyDescent="0.3">
      <c r="N15" s="6"/>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row>
    <row r="16" spans="2:54" x14ac:dyDescent="0.3">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row>
    <row r="17" spans="15:54" x14ac:dyDescent="0.3">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row>
    <row r="18" spans="15:54" x14ac:dyDescent="0.3">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row>
    <row r="19" spans="15:54" x14ac:dyDescent="0.3">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row>
    <row r="20" spans="15:54" x14ac:dyDescent="0.3">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row>
    <row r="21" spans="15:54" x14ac:dyDescent="0.3">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row>
    <row r="22" spans="15:54" x14ac:dyDescent="0.3">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row>
    <row r="23" spans="15:54" x14ac:dyDescent="0.3">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row>
    <row r="24" spans="15:54" x14ac:dyDescent="0.3">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row>
    <row r="25" spans="15:54" x14ac:dyDescent="0.3">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row>
    <row r="26" spans="15:54" x14ac:dyDescent="0.3">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row>
    <row r="27" spans="15:54" x14ac:dyDescent="0.3">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row>
    <row r="28" spans="15:54" x14ac:dyDescent="0.3">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row>
    <row r="29" spans="15:54" x14ac:dyDescent="0.3">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row>
    <row r="30" spans="15:54" x14ac:dyDescent="0.3">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row>
    <row r="31" spans="15:54" x14ac:dyDescent="0.3">
      <c r="AN31" s="7"/>
      <c r="AO31" s="7"/>
      <c r="AP31" s="7"/>
      <c r="AQ31" s="7"/>
      <c r="AR31" s="7"/>
      <c r="AS31" s="7"/>
      <c r="AT31" s="7"/>
      <c r="AU31" s="7"/>
      <c r="AV31" s="7"/>
      <c r="AW31" s="7"/>
      <c r="AX31" s="7"/>
      <c r="AY31" s="7"/>
      <c r="AZ31" s="7"/>
      <c r="BA31" s="7"/>
      <c r="BB31" s="7"/>
    </row>
    <row r="32" spans="15:54" ht="18" x14ac:dyDescent="0.4">
      <c r="O32" s="33" t="s">
        <v>173</v>
      </c>
      <c r="P32" s="33"/>
      <c r="Q32" s="4" t="s">
        <v>167</v>
      </c>
      <c r="AB32" s="33" t="s">
        <v>172</v>
      </c>
      <c r="AC32" s="33"/>
      <c r="AD32" s="4" t="s">
        <v>168</v>
      </c>
      <c r="AN32" s="7"/>
      <c r="AO32" s="7"/>
      <c r="AP32" s="7"/>
      <c r="AQ32" s="7"/>
      <c r="AR32" s="7"/>
      <c r="AS32" s="7"/>
      <c r="AT32" s="7"/>
      <c r="AU32" s="7"/>
      <c r="AV32" s="7"/>
      <c r="AW32" s="7"/>
      <c r="AX32" s="7"/>
      <c r="AY32" s="7"/>
      <c r="AZ32" s="7"/>
      <c r="BA32" s="7"/>
      <c r="BB32" s="7"/>
    </row>
    <row r="33" spans="2:54" ht="9" customHeight="1" x14ac:dyDescent="0.3">
      <c r="AN33" s="7"/>
      <c r="AO33" s="7"/>
      <c r="AP33" s="7"/>
      <c r="AQ33" s="7"/>
      <c r="AR33" s="7"/>
      <c r="AS33" s="7"/>
      <c r="AT33" s="7"/>
      <c r="AU33" s="7"/>
      <c r="AV33" s="7"/>
      <c r="AW33" s="7"/>
      <c r="AX33" s="7"/>
      <c r="AY33" s="7"/>
      <c r="AZ33" s="7"/>
      <c r="BA33" s="7"/>
      <c r="BB33" s="7"/>
    </row>
    <row r="34" spans="2:54" ht="18" x14ac:dyDescent="0.4">
      <c r="B34" s="33" t="s">
        <v>174</v>
      </c>
      <c r="C34" s="33"/>
      <c r="D34" s="4" t="s">
        <v>166</v>
      </c>
      <c r="AN34" s="7"/>
      <c r="AO34" s="7"/>
      <c r="AP34" s="7"/>
      <c r="AQ34" s="7"/>
      <c r="AR34" s="7"/>
      <c r="AS34" s="7"/>
      <c r="AT34" s="7"/>
      <c r="AU34" s="7"/>
      <c r="AV34" s="7"/>
      <c r="AW34" s="7"/>
      <c r="AX34" s="7"/>
      <c r="AY34" s="7"/>
      <c r="AZ34" s="7"/>
      <c r="BA34" s="7"/>
      <c r="BB34" s="7"/>
    </row>
    <row r="35" spans="2:54" x14ac:dyDescent="0.3">
      <c r="AN35" s="7"/>
      <c r="AO35" s="7"/>
      <c r="AP35" s="7"/>
      <c r="AQ35" s="7"/>
      <c r="AR35" s="7"/>
      <c r="AS35" s="7"/>
      <c r="AT35" s="7"/>
      <c r="AU35" s="7"/>
      <c r="AV35" s="7"/>
      <c r="AW35" s="7"/>
      <c r="AX35" s="7"/>
      <c r="AY35" s="7"/>
      <c r="AZ35" s="7"/>
      <c r="BA35" s="7"/>
      <c r="BB35" s="7"/>
    </row>
    <row r="36" spans="2:54" x14ac:dyDescent="0.3">
      <c r="AN36" s="7"/>
      <c r="AO36" s="7"/>
      <c r="AP36" s="7"/>
      <c r="AQ36" s="7"/>
      <c r="AR36" s="7"/>
      <c r="AS36" s="7"/>
      <c r="AT36" s="7"/>
      <c r="AU36" s="7"/>
      <c r="AV36" s="7"/>
      <c r="AW36" s="7"/>
      <c r="AX36" s="7"/>
      <c r="AY36" s="7"/>
      <c r="AZ36" s="7"/>
      <c r="BA36" s="7"/>
      <c r="BB36" s="7"/>
    </row>
    <row r="37" spans="2:54" x14ac:dyDescent="0.3">
      <c r="AN37" s="7"/>
      <c r="AO37" s="7"/>
      <c r="AP37" s="7"/>
      <c r="AQ37" s="7"/>
      <c r="AR37" s="7"/>
      <c r="AS37" s="7"/>
      <c r="AT37" s="7"/>
      <c r="AU37" s="7"/>
      <c r="AV37" s="7"/>
      <c r="AW37" s="7"/>
      <c r="AX37" s="7"/>
      <c r="AY37" s="7"/>
      <c r="AZ37" s="7"/>
      <c r="BA37" s="7"/>
      <c r="BB37" s="7"/>
    </row>
    <row r="38" spans="2:54" x14ac:dyDescent="0.3">
      <c r="AN38" s="7"/>
      <c r="AO38" s="7"/>
      <c r="AP38" s="7"/>
      <c r="AQ38" s="7"/>
      <c r="AR38" s="7"/>
      <c r="AS38" s="7"/>
      <c r="AT38" s="7"/>
      <c r="AU38" s="7"/>
      <c r="AV38" s="7"/>
      <c r="AW38" s="7"/>
      <c r="AX38" s="7"/>
      <c r="AY38" s="7"/>
      <c r="AZ38" s="7"/>
      <c r="BA38" s="7"/>
      <c r="BB38" s="7"/>
    </row>
    <row r="39" spans="2:54" x14ac:dyDescent="0.3">
      <c r="AN39" s="7"/>
      <c r="AO39" s="7"/>
      <c r="AP39" s="7"/>
      <c r="AQ39" s="7"/>
      <c r="AR39" s="7"/>
      <c r="AS39" s="7"/>
      <c r="AT39" s="7"/>
      <c r="AU39" s="7"/>
      <c r="AV39" s="7"/>
      <c r="AW39" s="7"/>
      <c r="AX39" s="7"/>
      <c r="AY39" s="7"/>
      <c r="AZ39" s="7"/>
      <c r="BA39" s="7"/>
      <c r="BB39" s="7"/>
    </row>
    <row r="40" spans="2:54" x14ac:dyDescent="0.3">
      <c r="AN40" s="7"/>
      <c r="AO40" s="7"/>
      <c r="AP40" s="7"/>
      <c r="AQ40" s="7"/>
      <c r="AR40" s="7"/>
      <c r="AS40" s="7"/>
      <c r="AT40" s="7"/>
      <c r="AU40" s="7"/>
      <c r="AV40" s="7"/>
      <c r="AW40" s="7"/>
      <c r="AX40" s="7"/>
      <c r="AY40" s="7"/>
      <c r="AZ40" s="7"/>
      <c r="BA40" s="7"/>
      <c r="BB40" s="7"/>
    </row>
    <row r="41" spans="2:54" x14ac:dyDescent="0.3">
      <c r="AN41" s="7"/>
      <c r="AO41" s="7"/>
      <c r="AP41" s="7"/>
      <c r="AQ41" s="7"/>
      <c r="AR41" s="7"/>
      <c r="AS41" s="7"/>
      <c r="AT41" s="7"/>
      <c r="AU41" s="7"/>
      <c r="AV41" s="7"/>
      <c r="AW41" s="7"/>
      <c r="AX41" s="7"/>
      <c r="AY41" s="7"/>
      <c r="AZ41" s="7"/>
      <c r="BA41" s="7"/>
      <c r="BB41" s="7"/>
    </row>
    <row r="42" spans="2:54" x14ac:dyDescent="0.3">
      <c r="AN42" s="7"/>
      <c r="AO42" s="7"/>
      <c r="AP42" s="7"/>
      <c r="AQ42" s="7"/>
      <c r="AR42" s="7"/>
      <c r="AS42" s="7"/>
      <c r="AT42" s="7"/>
      <c r="AU42" s="7"/>
      <c r="AV42" s="7"/>
      <c r="AW42" s="7"/>
      <c r="AX42" s="7"/>
      <c r="AY42" s="7"/>
      <c r="AZ42" s="7"/>
      <c r="BA42" s="7"/>
      <c r="BB42" s="7"/>
    </row>
    <row r="43" spans="2:54" x14ac:dyDescent="0.3">
      <c r="AN43" s="7"/>
      <c r="AO43" s="7"/>
      <c r="AP43" s="7"/>
      <c r="AQ43" s="7"/>
      <c r="AR43" s="7"/>
      <c r="AS43" s="7"/>
      <c r="AT43" s="7"/>
      <c r="AU43" s="7"/>
      <c r="AV43" s="7"/>
      <c r="AW43" s="7"/>
      <c r="AX43" s="7"/>
      <c r="AY43" s="7"/>
      <c r="AZ43" s="7"/>
      <c r="BA43" s="7"/>
      <c r="BB43" s="7"/>
    </row>
    <row r="44" spans="2:54" x14ac:dyDescent="0.3">
      <c r="AN44" s="7"/>
      <c r="AO44" s="7"/>
      <c r="AP44" s="7"/>
      <c r="AQ44" s="7"/>
      <c r="AR44" s="7"/>
      <c r="AS44" s="7"/>
      <c r="AT44" s="7"/>
      <c r="AU44" s="7"/>
      <c r="AV44" s="7"/>
      <c r="AW44" s="7"/>
      <c r="AX44" s="7"/>
      <c r="AY44" s="7"/>
      <c r="AZ44" s="7"/>
      <c r="BA44" s="7"/>
      <c r="BB44" s="7"/>
    </row>
    <row r="45" spans="2:54" x14ac:dyDescent="0.3">
      <c r="AN45" s="7"/>
      <c r="AO45" s="7"/>
      <c r="AP45" s="7"/>
      <c r="AQ45" s="7"/>
      <c r="AR45" s="7"/>
      <c r="AS45" s="7"/>
      <c r="AT45" s="7"/>
      <c r="AU45" s="7"/>
      <c r="AV45" s="7"/>
      <c r="AW45" s="7"/>
      <c r="AX45" s="7"/>
      <c r="AY45" s="7"/>
      <c r="AZ45" s="7"/>
      <c r="BA45" s="7"/>
      <c r="BB45" s="7"/>
    </row>
    <row r="46" spans="2:54" x14ac:dyDescent="0.3">
      <c r="AN46" s="7"/>
      <c r="AO46" s="7"/>
      <c r="AP46" s="7"/>
      <c r="AQ46" s="7"/>
      <c r="AR46" s="7"/>
      <c r="AS46" s="7"/>
      <c r="AT46" s="7"/>
      <c r="AU46" s="7"/>
      <c r="AV46" s="7"/>
      <c r="AW46" s="7"/>
      <c r="AX46" s="7"/>
      <c r="AY46" s="7"/>
      <c r="AZ46" s="7"/>
      <c r="BA46" s="7"/>
      <c r="BB46" s="7"/>
    </row>
    <row r="47" spans="2:54" x14ac:dyDescent="0.3">
      <c r="AN47" s="7"/>
      <c r="AO47" s="7"/>
      <c r="AP47" s="7"/>
      <c r="AQ47" s="7"/>
      <c r="AR47" s="7"/>
      <c r="AS47" s="7"/>
      <c r="AT47" s="7"/>
      <c r="AU47" s="7"/>
      <c r="AV47" s="7"/>
      <c r="AW47" s="7"/>
      <c r="AX47" s="7"/>
      <c r="AY47" s="7"/>
      <c r="AZ47" s="7"/>
      <c r="BA47" s="7"/>
      <c r="BB47" s="7"/>
    </row>
    <row r="48" spans="2:54" x14ac:dyDescent="0.3">
      <c r="AN48" s="7"/>
      <c r="AO48" s="7"/>
      <c r="AP48" s="7"/>
      <c r="AQ48" s="7"/>
      <c r="AR48" s="7"/>
      <c r="AS48" s="7"/>
      <c r="AT48" s="7"/>
      <c r="AU48" s="7"/>
      <c r="AV48" s="7"/>
      <c r="AW48" s="7"/>
      <c r="AX48" s="7"/>
      <c r="AY48" s="7"/>
      <c r="AZ48" s="7"/>
      <c r="BA48" s="7"/>
      <c r="BB48" s="7"/>
    </row>
    <row r="49" spans="40:54" x14ac:dyDescent="0.3">
      <c r="AN49" s="7"/>
      <c r="AO49" s="7"/>
      <c r="AP49" s="7"/>
      <c r="AQ49" s="7"/>
      <c r="AR49" s="7"/>
      <c r="AS49" s="7"/>
      <c r="AT49" s="7"/>
      <c r="AU49" s="7"/>
      <c r="AV49" s="7"/>
      <c r="AW49" s="7"/>
      <c r="AX49" s="7"/>
      <c r="AY49" s="7"/>
      <c r="AZ49" s="7"/>
      <c r="BA49" s="7"/>
      <c r="BB49" s="7"/>
    </row>
    <row r="50" spans="40:54" x14ac:dyDescent="0.3">
      <c r="AN50" s="7"/>
      <c r="AO50" s="7"/>
      <c r="AP50" s="7"/>
      <c r="AQ50" s="7"/>
      <c r="AR50" s="7"/>
      <c r="AS50" s="7"/>
      <c r="AT50" s="7"/>
      <c r="AU50" s="7"/>
      <c r="AV50" s="7"/>
      <c r="AW50" s="7"/>
      <c r="AX50" s="7"/>
      <c r="AY50" s="7"/>
      <c r="AZ50" s="7"/>
      <c r="BA50" s="7"/>
      <c r="BB50" s="7"/>
    </row>
    <row r="51" spans="40:54" x14ac:dyDescent="0.3">
      <c r="AN51" s="7"/>
      <c r="AO51" s="7"/>
      <c r="AP51" s="7"/>
      <c r="AQ51" s="7"/>
      <c r="AR51" s="7"/>
      <c r="AS51" s="7"/>
      <c r="AT51" s="7"/>
      <c r="AU51" s="7"/>
      <c r="AV51" s="7"/>
      <c r="AW51" s="7"/>
      <c r="AX51" s="7"/>
      <c r="AY51" s="7"/>
      <c r="AZ51" s="7"/>
      <c r="BA51" s="7"/>
      <c r="BB51" s="7"/>
    </row>
    <row r="52" spans="40:54" x14ac:dyDescent="0.3">
      <c r="AN52" s="7"/>
      <c r="AO52" s="7"/>
      <c r="AP52" s="7"/>
      <c r="AQ52" s="7"/>
      <c r="AR52" s="7"/>
      <c r="AS52" s="7"/>
      <c r="AT52" s="7"/>
      <c r="AU52" s="7"/>
      <c r="AV52" s="7"/>
      <c r="AW52" s="7"/>
      <c r="AX52" s="7"/>
      <c r="AY52" s="7"/>
      <c r="AZ52" s="7"/>
      <c r="BA52" s="7"/>
      <c r="BB52" s="7"/>
    </row>
    <row r="53" spans="40:54" x14ac:dyDescent="0.3">
      <c r="AN53" s="7"/>
      <c r="AO53" s="7"/>
      <c r="AP53" s="7"/>
      <c r="AQ53" s="7"/>
      <c r="AR53" s="7"/>
      <c r="AS53" s="7"/>
      <c r="AT53" s="7"/>
      <c r="AU53" s="7"/>
      <c r="AV53" s="7"/>
      <c r="AW53" s="7"/>
      <c r="AX53" s="7"/>
      <c r="AY53" s="7"/>
      <c r="AZ53" s="7"/>
      <c r="BA53" s="7"/>
      <c r="BB53" s="7"/>
    </row>
    <row r="54" spans="40:54" x14ac:dyDescent="0.3">
      <c r="AN54" s="7"/>
      <c r="AO54" s="7"/>
      <c r="AP54" s="7"/>
      <c r="AQ54" s="7"/>
      <c r="AR54" s="7"/>
      <c r="AS54" s="7"/>
      <c r="AT54" s="7"/>
      <c r="AU54" s="7"/>
      <c r="AV54" s="7"/>
      <c r="AW54" s="7"/>
      <c r="AX54" s="7"/>
      <c r="AY54" s="7"/>
      <c r="AZ54" s="7"/>
      <c r="BA54" s="7"/>
      <c r="BB54" s="7"/>
    </row>
    <row r="55" spans="40:54" x14ac:dyDescent="0.3">
      <c r="AN55" s="7"/>
      <c r="AO55" s="7"/>
      <c r="AP55" s="7"/>
      <c r="AQ55" s="7"/>
      <c r="AR55" s="7"/>
      <c r="AS55" s="7"/>
      <c r="AT55" s="7"/>
      <c r="AU55" s="7"/>
      <c r="AV55" s="7"/>
      <c r="AW55" s="7"/>
      <c r="AX55" s="7"/>
      <c r="AY55" s="7"/>
      <c r="AZ55" s="7"/>
      <c r="BA55" s="7"/>
      <c r="BB55" s="7"/>
    </row>
    <row r="56" spans="40:54" x14ac:dyDescent="0.3">
      <c r="AN56" s="7"/>
      <c r="AO56" s="7"/>
      <c r="AP56" s="7"/>
      <c r="AQ56" s="7"/>
      <c r="AR56" s="7"/>
      <c r="AS56" s="7"/>
      <c r="AT56" s="7"/>
      <c r="AU56" s="7"/>
      <c r="AV56" s="7"/>
      <c r="AW56" s="7"/>
      <c r="AX56" s="7"/>
      <c r="AY56" s="7"/>
      <c r="AZ56" s="7"/>
      <c r="BA56" s="7"/>
      <c r="BB56" s="7"/>
    </row>
    <row r="57" spans="40:54" x14ac:dyDescent="0.3">
      <c r="AN57" s="7"/>
      <c r="AO57" s="7"/>
      <c r="AP57" s="7"/>
      <c r="AQ57" s="7"/>
      <c r="AR57" s="7"/>
      <c r="AS57" s="7"/>
      <c r="AT57" s="7"/>
      <c r="AU57" s="7"/>
      <c r="AV57" s="7"/>
      <c r="AW57" s="7"/>
      <c r="AX57" s="7"/>
      <c r="AY57" s="7"/>
      <c r="AZ57" s="7"/>
      <c r="BA57" s="7"/>
      <c r="BB57" s="7"/>
    </row>
    <row r="58" spans="40:54" x14ac:dyDescent="0.3">
      <c r="AN58" s="7"/>
      <c r="AO58" s="7"/>
      <c r="AP58" s="7"/>
      <c r="AQ58" s="7"/>
      <c r="AR58" s="7"/>
      <c r="AS58" s="7"/>
      <c r="AT58" s="7"/>
      <c r="AU58" s="7"/>
      <c r="AV58" s="7"/>
      <c r="AW58" s="7"/>
      <c r="AX58" s="7"/>
      <c r="AY58" s="7"/>
      <c r="AZ58" s="7"/>
      <c r="BA58" s="7"/>
      <c r="BB58" s="7"/>
    </row>
    <row r="59" spans="40:54" s="7" customFormat="1" x14ac:dyDescent="0.3"/>
    <row r="60" spans="40:54" s="7" customFormat="1" x14ac:dyDescent="0.3"/>
    <row r="61" spans="40:54" s="7" customFormat="1" x14ac:dyDescent="0.3"/>
    <row r="62" spans="40:54" s="7" customFormat="1" x14ac:dyDescent="0.3"/>
    <row r="63" spans="40:54" s="7" customFormat="1" x14ac:dyDescent="0.3"/>
    <row r="64" spans="40:5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row r="250" s="7" customFormat="1" x14ac:dyDescent="0.3"/>
    <row r="251" s="7" customFormat="1" x14ac:dyDescent="0.3"/>
    <row r="252" s="7" customFormat="1" x14ac:dyDescent="0.3"/>
    <row r="253" s="7" customFormat="1" x14ac:dyDescent="0.3"/>
    <row r="254" s="7" customFormat="1" x14ac:dyDescent="0.3"/>
    <row r="255" s="7" customFormat="1" x14ac:dyDescent="0.3"/>
    <row r="256" s="7" customFormat="1" x14ac:dyDescent="0.3"/>
    <row r="257" s="7" customFormat="1" x14ac:dyDescent="0.3"/>
    <row r="258" s="7" customFormat="1" x14ac:dyDescent="0.3"/>
    <row r="259" s="7" customFormat="1" x14ac:dyDescent="0.3"/>
    <row r="260" s="7" customFormat="1" x14ac:dyDescent="0.3"/>
    <row r="261" s="7" customFormat="1" x14ac:dyDescent="0.3"/>
    <row r="262" s="7" customFormat="1" x14ac:dyDescent="0.3"/>
    <row r="263" s="7" customFormat="1" x14ac:dyDescent="0.3"/>
    <row r="264" s="7" customFormat="1" x14ac:dyDescent="0.3"/>
    <row r="265" s="7" customFormat="1" x14ac:dyDescent="0.3"/>
    <row r="266" s="7" customFormat="1" x14ac:dyDescent="0.3"/>
    <row r="267" s="7" customFormat="1" x14ac:dyDescent="0.3"/>
    <row r="268" s="7" customFormat="1" x14ac:dyDescent="0.3"/>
    <row r="269" s="7" customFormat="1" x14ac:dyDescent="0.3"/>
    <row r="270" s="7" customFormat="1" x14ac:dyDescent="0.3"/>
    <row r="271" s="7" customFormat="1" x14ac:dyDescent="0.3"/>
    <row r="272" s="7" customFormat="1" x14ac:dyDescent="0.3"/>
    <row r="273" s="7" customFormat="1" x14ac:dyDescent="0.3"/>
    <row r="274" s="7" customFormat="1" x14ac:dyDescent="0.3"/>
    <row r="275" s="7" customFormat="1" x14ac:dyDescent="0.3"/>
    <row r="276" s="7" customFormat="1" x14ac:dyDescent="0.3"/>
    <row r="277" s="7" customFormat="1" x14ac:dyDescent="0.3"/>
    <row r="278" s="7" customFormat="1" x14ac:dyDescent="0.3"/>
    <row r="279" s="7" customFormat="1" x14ac:dyDescent="0.3"/>
    <row r="280" s="7" customFormat="1" x14ac:dyDescent="0.3"/>
    <row r="281" s="7" customFormat="1" x14ac:dyDescent="0.3"/>
    <row r="282" s="7" customFormat="1" x14ac:dyDescent="0.3"/>
    <row r="283" s="7" customFormat="1" x14ac:dyDescent="0.3"/>
    <row r="284" s="7" customFormat="1" x14ac:dyDescent="0.3"/>
    <row r="285" s="7" customFormat="1" x14ac:dyDescent="0.3"/>
    <row r="286" s="7" customFormat="1" x14ac:dyDescent="0.3"/>
    <row r="287" s="7" customFormat="1" x14ac:dyDescent="0.3"/>
    <row r="288" s="7" customFormat="1" x14ac:dyDescent="0.3"/>
    <row r="289" s="7" customFormat="1" x14ac:dyDescent="0.3"/>
    <row r="290" s="7" customFormat="1" x14ac:dyDescent="0.3"/>
    <row r="291" s="7" customFormat="1" x14ac:dyDescent="0.3"/>
    <row r="292" s="7" customFormat="1" x14ac:dyDescent="0.3"/>
    <row r="293" s="7" customFormat="1" x14ac:dyDescent="0.3"/>
    <row r="294" s="7" customFormat="1" x14ac:dyDescent="0.3"/>
    <row r="295" s="7" customFormat="1" x14ac:dyDescent="0.3"/>
    <row r="296" s="7" customFormat="1" x14ac:dyDescent="0.3"/>
    <row r="297" s="7" customFormat="1" x14ac:dyDescent="0.3"/>
    <row r="298" s="7" customFormat="1" x14ac:dyDescent="0.3"/>
    <row r="299" s="7" customFormat="1" x14ac:dyDescent="0.3"/>
    <row r="300" s="7" customFormat="1" x14ac:dyDescent="0.3"/>
    <row r="301" s="7" customFormat="1" x14ac:dyDescent="0.3"/>
    <row r="302" s="7" customFormat="1" x14ac:dyDescent="0.3"/>
    <row r="303" s="7" customFormat="1" x14ac:dyDescent="0.3"/>
    <row r="304" s="7" customFormat="1" x14ac:dyDescent="0.3"/>
    <row r="305" s="7" customFormat="1" x14ac:dyDescent="0.3"/>
    <row r="306" s="7" customFormat="1" x14ac:dyDescent="0.3"/>
    <row r="307" s="7" customFormat="1" x14ac:dyDescent="0.3"/>
    <row r="308" s="7" customFormat="1" x14ac:dyDescent="0.3"/>
    <row r="309" s="7" customFormat="1" x14ac:dyDescent="0.3"/>
    <row r="310" s="7" customFormat="1" x14ac:dyDescent="0.3"/>
    <row r="311" s="7" customFormat="1" x14ac:dyDescent="0.3"/>
    <row r="312" s="7" customFormat="1" x14ac:dyDescent="0.3"/>
    <row r="313" s="7" customFormat="1" x14ac:dyDescent="0.3"/>
    <row r="314" s="7" customFormat="1" x14ac:dyDescent="0.3"/>
    <row r="315" s="7" customFormat="1" x14ac:dyDescent="0.3"/>
    <row r="316" s="7" customFormat="1" x14ac:dyDescent="0.3"/>
    <row r="317" s="7" customFormat="1" x14ac:dyDescent="0.3"/>
    <row r="318" s="7" customFormat="1" x14ac:dyDescent="0.3"/>
    <row r="319" s="7" customFormat="1" x14ac:dyDescent="0.3"/>
    <row r="320" s="7" customFormat="1" x14ac:dyDescent="0.3"/>
    <row r="321" s="7" customFormat="1" x14ac:dyDescent="0.3"/>
    <row r="322" s="7" customFormat="1" x14ac:dyDescent="0.3"/>
    <row r="323" s="7" customFormat="1" x14ac:dyDescent="0.3"/>
    <row r="324" s="7" customFormat="1" x14ac:dyDescent="0.3"/>
    <row r="325" s="7" customFormat="1" x14ac:dyDescent="0.3"/>
    <row r="326" s="7" customFormat="1" x14ac:dyDescent="0.3"/>
    <row r="327" s="7" customFormat="1" x14ac:dyDescent="0.3"/>
    <row r="328" s="7" customFormat="1" x14ac:dyDescent="0.3"/>
    <row r="329" s="7" customFormat="1" x14ac:dyDescent="0.3"/>
    <row r="330" s="7" customFormat="1" x14ac:dyDescent="0.3"/>
    <row r="331" s="7" customFormat="1" x14ac:dyDescent="0.3"/>
    <row r="332" s="7" customFormat="1" x14ac:dyDescent="0.3"/>
    <row r="333" s="7" customFormat="1" x14ac:dyDescent="0.3"/>
    <row r="334" s="7" customFormat="1" x14ac:dyDescent="0.3"/>
    <row r="335" s="7" customFormat="1" x14ac:dyDescent="0.3"/>
    <row r="336" s="7" customFormat="1" x14ac:dyDescent="0.3"/>
    <row r="337" s="7" customFormat="1" x14ac:dyDescent="0.3"/>
    <row r="338" s="7" customFormat="1" x14ac:dyDescent="0.3"/>
    <row r="339" s="7" customFormat="1" x14ac:dyDescent="0.3"/>
    <row r="340" s="7" customFormat="1" x14ac:dyDescent="0.3"/>
    <row r="341" s="7" customFormat="1" x14ac:dyDescent="0.3"/>
    <row r="342" s="7" customFormat="1" x14ac:dyDescent="0.3"/>
    <row r="343" s="7" customFormat="1" x14ac:dyDescent="0.3"/>
    <row r="344" s="7" customFormat="1" x14ac:dyDescent="0.3"/>
    <row r="345" s="7" customFormat="1" x14ac:dyDescent="0.3"/>
    <row r="346" s="7" customFormat="1" x14ac:dyDescent="0.3"/>
    <row r="347" s="7" customFormat="1" x14ac:dyDescent="0.3"/>
    <row r="348" s="7" customFormat="1" x14ac:dyDescent="0.3"/>
    <row r="349" s="7" customFormat="1" x14ac:dyDescent="0.3"/>
    <row r="350" s="7" customFormat="1" x14ac:dyDescent="0.3"/>
    <row r="351" s="7" customFormat="1" x14ac:dyDescent="0.3"/>
    <row r="352" s="7" customFormat="1" x14ac:dyDescent="0.3"/>
    <row r="353" s="7" customFormat="1" x14ac:dyDescent="0.3"/>
    <row r="354" s="7" customFormat="1" x14ac:dyDescent="0.3"/>
    <row r="355" s="7" customFormat="1" x14ac:dyDescent="0.3"/>
    <row r="356" s="7" customFormat="1" x14ac:dyDescent="0.3"/>
    <row r="357" s="7" customFormat="1" x14ac:dyDescent="0.3"/>
    <row r="358" s="7" customFormat="1" x14ac:dyDescent="0.3"/>
    <row r="359" s="7" customFormat="1" x14ac:dyDescent="0.3"/>
    <row r="360" s="7" customFormat="1" x14ac:dyDescent="0.3"/>
    <row r="361" s="7" customFormat="1" x14ac:dyDescent="0.3"/>
    <row r="362" s="7" customFormat="1" x14ac:dyDescent="0.3"/>
    <row r="363" s="7" customFormat="1" x14ac:dyDescent="0.3"/>
    <row r="364" s="7" customFormat="1" x14ac:dyDescent="0.3"/>
    <row r="365" s="7" customFormat="1" x14ac:dyDescent="0.3"/>
    <row r="366" s="7" customFormat="1" x14ac:dyDescent="0.3"/>
    <row r="367" s="7" customFormat="1" x14ac:dyDescent="0.3"/>
    <row r="368" s="7" customFormat="1" x14ac:dyDescent="0.3"/>
    <row r="369" s="7" customFormat="1" x14ac:dyDescent="0.3"/>
    <row r="370" s="7" customFormat="1" x14ac:dyDescent="0.3"/>
    <row r="371" s="7" customFormat="1" x14ac:dyDescent="0.3"/>
    <row r="372" s="7" customFormat="1" x14ac:dyDescent="0.3"/>
    <row r="373" s="7" customFormat="1" x14ac:dyDescent="0.3"/>
    <row r="374" s="7" customFormat="1" x14ac:dyDescent="0.3"/>
    <row r="375" s="7" customFormat="1" x14ac:dyDescent="0.3"/>
    <row r="376" s="7" customFormat="1" x14ac:dyDescent="0.3"/>
    <row r="377" s="7" customFormat="1" x14ac:dyDescent="0.3"/>
    <row r="378" s="7" customFormat="1" x14ac:dyDescent="0.3"/>
    <row r="379" s="7" customFormat="1" x14ac:dyDescent="0.3"/>
    <row r="380" s="7" customFormat="1" x14ac:dyDescent="0.3"/>
    <row r="381" s="7" customFormat="1" x14ac:dyDescent="0.3"/>
    <row r="382" s="7" customFormat="1" x14ac:dyDescent="0.3"/>
    <row r="383" s="7" customFormat="1" x14ac:dyDescent="0.3"/>
    <row r="384" s="7" customFormat="1" x14ac:dyDescent="0.3"/>
    <row r="385" s="7" customFormat="1" x14ac:dyDescent="0.3"/>
    <row r="386" s="7" customFormat="1" x14ac:dyDescent="0.3"/>
    <row r="387" s="7" customFormat="1" x14ac:dyDescent="0.3"/>
    <row r="388" s="7" customFormat="1" x14ac:dyDescent="0.3"/>
    <row r="389" s="7" customFormat="1" x14ac:dyDescent="0.3"/>
    <row r="390" s="7" customFormat="1" x14ac:dyDescent="0.3"/>
    <row r="391" s="7" customFormat="1" x14ac:dyDescent="0.3"/>
    <row r="392" s="7" customFormat="1" x14ac:dyDescent="0.3"/>
    <row r="393" s="7" customFormat="1" x14ac:dyDescent="0.3"/>
    <row r="394" s="7" customFormat="1" x14ac:dyDescent="0.3"/>
    <row r="395" s="7" customFormat="1" x14ac:dyDescent="0.3"/>
    <row r="396" s="7" customFormat="1" x14ac:dyDescent="0.3"/>
    <row r="397" s="7" customFormat="1" x14ac:dyDescent="0.3"/>
    <row r="398" s="7" customFormat="1" x14ac:dyDescent="0.3"/>
    <row r="399" s="7" customFormat="1" x14ac:dyDescent="0.3"/>
    <row r="400" s="7" customFormat="1" x14ac:dyDescent="0.3"/>
    <row r="401" s="7" customFormat="1" x14ac:dyDescent="0.3"/>
    <row r="402" s="7" customFormat="1" x14ac:dyDescent="0.3"/>
    <row r="403" s="7" customFormat="1" x14ac:dyDescent="0.3"/>
    <row r="404" s="7" customFormat="1" x14ac:dyDescent="0.3"/>
    <row r="405" s="7" customFormat="1" x14ac:dyDescent="0.3"/>
    <row r="406" s="7" customFormat="1" x14ac:dyDescent="0.3"/>
    <row r="407" s="7" customFormat="1" x14ac:dyDescent="0.3"/>
    <row r="408" s="7" customFormat="1" x14ac:dyDescent="0.3"/>
    <row r="409" s="7" customFormat="1" x14ac:dyDescent="0.3"/>
    <row r="410" s="7" customFormat="1" x14ac:dyDescent="0.3"/>
    <row r="411" s="7" customFormat="1" x14ac:dyDescent="0.3"/>
    <row r="412" s="7" customFormat="1" x14ac:dyDescent="0.3"/>
    <row r="413" s="7" customFormat="1" x14ac:dyDescent="0.3"/>
    <row r="414" s="7" customFormat="1" x14ac:dyDescent="0.3"/>
    <row r="415" s="7" customFormat="1" x14ac:dyDescent="0.3"/>
    <row r="416" s="7" customFormat="1" x14ac:dyDescent="0.3"/>
    <row r="417" s="7" customFormat="1" x14ac:dyDescent="0.3"/>
    <row r="418" s="7" customFormat="1" x14ac:dyDescent="0.3"/>
    <row r="419" s="7" customFormat="1" x14ac:dyDescent="0.3"/>
    <row r="420" s="7" customFormat="1" x14ac:dyDescent="0.3"/>
    <row r="421" s="7" customFormat="1" x14ac:dyDescent="0.3"/>
    <row r="422" s="7" customFormat="1" x14ac:dyDescent="0.3"/>
    <row r="423" s="7" customFormat="1" x14ac:dyDescent="0.3"/>
    <row r="424" s="7" customFormat="1" x14ac:dyDescent="0.3"/>
    <row r="425" s="7" customFormat="1" x14ac:dyDescent="0.3"/>
    <row r="426" s="7" customFormat="1" x14ac:dyDescent="0.3"/>
    <row r="427" s="7" customFormat="1" x14ac:dyDescent="0.3"/>
    <row r="428" s="7" customFormat="1" x14ac:dyDescent="0.3"/>
    <row r="429" s="7" customFormat="1" x14ac:dyDescent="0.3"/>
    <row r="430" s="7" customFormat="1" x14ac:dyDescent="0.3"/>
    <row r="431" s="7" customFormat="1" x14ac:dyDescent="0.3"/>
    <row r="432" s="7" customFormat="1" x14ac:dyDescent="0.3"/>
    <row r="433" s="7" customFormat="1" x14ac:dyDescent="0.3"/>
    <row r="434" s="7" customFormat="1" x14ac:dyDescent="0.3"/>
    <row r="435" s="7" customFormat="1" x14ac:dyDescent="0.3"/>
    <row r="436" s="7" customFormat="1" x14ac:dyDescent="0.3"/>
    <row r="437" s="7" customFormat="1" x14ac:dyDescent="0.3"/>
    <row r="438" s="7" customFormat="1" x14ac:dyDescent="0.3"/>
    <row r="439" s="7" customFormat="1" x14ac:dyDescent="0.3"/>
    <row r="440" s="7" customFormat="1" x14ac:dyDescent="0.3"/>
  </sheetData>
  <sheetProtection algorithmName="SHA-512" hashValue="jAZlPo6hUY5IuqOXloKSVl4RQ8QJIHFd5ddyXBqwK7NSCK6Rd0G8eBfftALFLSg1rxT7Vfxl2AX+rNRMMDykSQ==" saltValue="2Xk391ElkqyAVpy1rd1liA==" spinCount="100000" sheet="1" objects="1" scenarios="1"/>
  <phoneticPr fontId="50"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75CB4-45D5-458D-85AA-8098A29F2CAA}">
  <dimension ref="B1:E5"/>
  <sheetViews>
    <sheetView workbookViewId="0"/>
  </sheetViews>
  <sheetFormatPr defaultRowHeight="14.5" x14ac:dyDescent="0.3"/>
  <cols>
    <col min="1" max="1" width="3.69921875" customWidth="1"/>
    <col min="2" max="2" width="12.69921875" customWidth="1"/>
    <col min="3" max="3" width="7.69921875" customWidth="1"/>
    <col min="4" max="4" width="14.69921875" customWidth="1"/>
    <col min="5" max="5" width="82.69921875" customWidth="1"/>
  </cols>
  <sheetData>
    <row r="1" spans="2:5" ht="18" customHeight="1" thickBot="1" x14ac:dyDescent="0.35"/>
    <row r="2" spans="2:5" ht="44" thickBot="1" x14ac:dyDescent="0.35">
      <c r="B2" s="148" t="s">
        <v>215</v>
      </c>
      <c r="C2" s="149" t="s">
        <v>216</v>
      </c>
      <c r="D2" s="150" t="s">
        <v>217</v>
      </c>
      <c r="E2" s="151" t="s">
        <v>218</v>
      </c>
    </row>
    <row r="3" spans="2:5" ht="150" customHeight="1" x14ac:dyDescent="0.3">
      <c r="B3" s="152" t="s">
        <v>219</v>
      </c>
      <c r="C3" s="153" t="s">
        <v>5</v>
      </c>
      <c r="D3" s="154" t="s">
        <v>234</v>
      </c>
      <c r="E3" s="155" t="s">
        <v>231</v>
      </c>
    </row>
    <row r="4" spans="2:5" ht="24" customHeight="1" x14ac:dyDescent="0.3">
      <c r="B4" s="156" t="s">
        <v>219</v>
      </c>
      <c r="C4" s="157" t="s">
        <v>220</v>
      </c>
      <c r="D4" s="158" t="s">
        <v>221</v>
      </c>
      <c r="E4" s="159" t="s">
        <v>222</v>
      </c>
    </row>
    <row r="5" spans="2:5" ht="15" thickBot="1" x14ac:dyDescent="0.35">
      <c r="B5" s="160"/>
      <c r="C5" s="161"/>
      <c r="D5" s="162"/>
      <c r="E5" s="163"/>
    </row>
  </sheetData>
  <sheetProtection algorithmName="SHA-512" hashValue="5RvoQHcyXH9ZlCe3ryR6gf/mjChdFcB0hxpOad8gmnIbLmo1TwUCZEFuIq5MtUVPBEaxH+M940+VzVXcuHjsiw==" saltValue="nxYXp5DOrwBiUcuaFsDZ4g==" spinCount="100000" sheet="1" objects="1" scenarios="1"/>
  <phoneticPr fontId="50"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0A577-0ECB-4719-9E24-153BF53EA764}">
  <dimension ref="B2:Z4"/>
  <sheetViews>
    <sheetView showGridLines="0" workbookViewId="0"/>
  </sheetViews>
  <sheetFormatPr defaultRowHeight="14.5" x14ac:dyDescent="0.3"/>
  <cols>
    <col min="1" max="1" width="4.09765625" customWidth="1"/>
    <col min="22" max="22" width="10.09765625" customWidth="1"/>
  </cols>
  <sheetData>
    <row r="2" spans="2:26" ht="33" customHeight="1" x14ac:dyDescent="0.3">
      <c r="B2" s="200" t="s">
        <v>232</v>
      </c>
      <c r="C2" s="200"/>
      <c r="D2" s="200"/>
      <c r="E2" s="200"/>
      <c r="F2" s="200"/>
      <c r="G2" s="200"/>
      <c r="H2" s="200"/>
      <c r="I2" s="200"/>
      <c r="J2" s="200"/>
      <c r="K2" s="200"/>
      <c r="L2" s="200"/>
      <c r="M2" s="200"/>
      <c r="N2" s="200"/>
      <c r="O2" s="200"/>
      <c r="P2" s="200"/>
      <c r="Q2" s="200"/>
      <c r="R2" s="200"/>
      <c r="S2" s="200"/>
      <c r="T2" s="200"/>
      <c r="U2" s="200"/>
      <c r="V2" s="200"/>
    </row>
    <row r="3" spans="2:26" x14ac:dyDescent="0.3">
      <c r="B3" s="200"/>
      <c r="C3" s="200"/>
      <c r="D3" s="200"/>
      <c r="E3" s="200"/>
      <c r="F3" s="200"/>
      <c r="G3" s="200"/>
      <c r="H3" s="200"/>
      <c r="I3" s="200"/>
      <c r="J3" s="200"/>
      <c r="K3" s="200"/>
      <c r="L3" s="200"/>
      <c r="M3" s="200"/>
      <c r="N3" s="200"/>
      <c r="O3" s="200"/>
      <c r="P3" s="200"/>
      <c r="Q3" s="200"/>
      <c r="R3" s="200"/>
      <c r="S3" s="200"/>
      <c r="T3" s="200"/>
      <c r="U3" s="200"/>
      <c r="V3" s="200"/>
    </row>
    <row r="4" spans="2:26" ht="300.75" customHeight="1" x14ac:dyDescent="0.3">
      <c r="B4" s="201" t="s">
        <v>233</v>
      </c>
      <c r="C4" s="201"/>
      <c r="D4" s="201"/>
      <c r="E4" s="201"/>
      <c r="F4" s="201"/>
      <c r="G4" s="201"/>
      <c r="H4" s="201"/>
      <c r="I4" s="201"/>
      <c r="J4" s="201"/>
      <c r="K4" s="201"/>
      <c r="L4" s="201"/>
      <c r="M4" s="201"/>
      <c r="N4" s="201"/>
      <c r="O4" s="201"/>
      <c r="P4" s="201"/>
      <c r="Q4" s="201"/>
      <c r="R4" s="201"/>
      <c r="S4" s="201"/>
      <c r="T4" s="201"/>
      <c r="U4" s="201"/>
      <c r="V4" s="201"/>
      <c r="W4" s="164"/>
      <c r="X4" s="164"/>
      <c r="Y4" s="164"/>
      <c r="Z4" s="164"/>
    </row>
  </sheetData>
  <sheetProtection algorithmName="SHA-512" hashValue="QFMUgRPdvQOwat8ko/J44ipAG48SaR9BPe2S66e2VdEVP5+GBghc6XakCDLL2m4XLJAiaYFPPq15ejKB4Ce/Cw==" saltValue="lpMnJc7Bg5msBy0gHvdZbw==" spinCount="100000" sheet="1" objects="1" scenarios="1"/>
  <mergeCells count="2">
    <mergeCell ref="B2:V3"/>
    <mergeCell ref="B4:V4"/>
  </mergeCells>
  <phoneticPr fontId="5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67</vt:i4>
      </vt:variant>
    </vt:vector>
  </HeadingPairs>
  <TitlesOfParts>
    <vt:vector size="71" baseType="lpstr">
      <vt:lpstr>Load-Share Design</vt:lpstr>
      <vt:lpstr>Application Configurations</vt:lpstr>
      <vt:lpstr>Revision History</vt:lpstr>
      <vt:lpstr>Notice and Disclaimer</vt:lpstr>
      <vt:lpstr>'Load-Share Design'!ACSA</vt:lpstr>
      <vt:lpstr>'Load-Share Design'!ACSA__target</vt:lpstr>
      <vt:lpstr>'Load-Share Design'!ACSA_limit</vt:lpstr>
      <vt:lpstr>'Load-Share Design'!APWR_at_fCO_LS</vt:lpstr>
      <vt:lpstr>'Load-Share Design'!CCSA</vt:lpstr>
      <vt:lpstr>'Load-Share Design'!CCSA_clac</vt:lpstr>
      <vt:lpstr>'Load-Share Design'!CEAO</vt:lpstr>
      <vt:lpstr>'Load-Share Design'!CEAO_calc</vt:lpstr>
      <vt:lpstr>Config</vt:lpstr>
      <vt:lpstr>'Load-Share Design'!fCO_LS___target</vt:lpstr>
      <vt:lpstr>'Load-Share Design'!fCO_LS_max</vt:lpstr>
      <vt:lpstr>'Load-Share Design'!fCO_LS_max0</vt:lpstr>
      <vt:lpstr>'Load-Share Design'!fCO_MOD</vt:lpstr>
      <vt:lpstr>'Load-Share Design'!fP_CSA</vt:lpstr>
      <vt:lpstr>'Load-Share Design'!fP_CSA___max</vt:lpstr>
      <vt:lpstr>'Load-Share Design'!fP_CSA___min</vt:lpstr>
      <vt:lpstr>'Load-Share Design'!fP_CSA___target</vt:lpstr>
      <vt:lpstr>'Load-Share Design'!fSW</vt:lpstr>
      <vt:lpstr>'Load-Share Design'!gM</vt:lpstr>
      <vt:lpstr>'Load-Share Design'!GMOD_at_fCO_LS</vt:lpstr>
      <vt:lpstr>Icso_max</vt:lpstr>
      <vt:lpstr>ILS__max</vt:lpstr>
      <vt:lpstr>'Load-Share Design'!IO_MOD_max</vt:lpstr>
      <vt:lpstr>'Load-Share Design'!IOUT_max</vt:lpstr>
      <vt:lpstr>IVDD__abs_max</vt:lpstr>
      <vt:lpstr>IVDD__total</vt:lpstr>
      <vt:lpstr>'Load-Share Design'!IVDDq__max</vt:lpstr>
      <vt:lpstr>'Load-Share Design'!IZ__max</vt:lpstr>
      <vt:lpstr>IZ__target</vt:lpstr>
      <vt:lpstr>'Load-Share Design'!kHz</vt:lpstr>
      <vt:lpstr>'Load-Share Design'!kR</vt:lpstr>
      <vt:lpstr>'Load-Share Design'!mA</vt:lpstr>
      <vt:lpstr>'Load-Share Design'!mR</vt:lpstr>
      <vt:lpstr>'Load-Share Design'!mV</vt:lpstr>
      <vt:lpstr>'Load-Share Design'!Nm</vt:lpstr>
      <vt:lpstr>'Load-Share Design'!Nm__max</vt:lpstr>
      <vt:lpstr>PADJ_max</vt:lpstr>
      <vt:lpstr>Pcso_max</vt:lpstr>
      <vt:lpstr>PDISS__max</vt:lpstr>
      <vt:lpstr>'Load-Share Design'!pF</vt:lpstr>
      <vt:lpstr>'Load-Share Design'!PSHUNT</vt:lpstr>
      <vt:lpstr>'Load-Share Design'!PSHUNT__max</vt:lpstr>
      <vt:lpstr>'Load-Share Design'!RADJ</vt:lpstr>
      <vt:lpstr>'Load-Share Design'!Radj_min_1</vt:lpstr>
      <vt:lpstr>'Load-Share Design'!Radj_min_2</vt:lpstr>
      <vt:lpstr>'Load-Share Design'!RCSA1</vt:lpstr>
      <vt:lpstr>'Load-Share Design'!RCSA2</vt:lpstr>
      <vt:lpstr>'Load-Share Design'!RCSA2_calc</vt:lpstr>
      <vt:lpstr>'Load-Share Design'!REAO</vt:lpstr>
      <vt:lpstr>'Load-Share Design'!REAO_calc</vt:lpstr>
      <vt:lpstr>'Load-Share Design'!RSENSE</vt:lpstr>
      <vt:lpstr>'Load-Share Design'!RSHUNT</vt:lpstr>
      <vt:lpstr>'Load-Share Design'!RSHUNT_calc</vt:lpstr>
      <vt:lpstr>'Load-Share Design'!uF</vt:lpstr>
      <vt:lpstr>'Load-Share Design'!VADJ</vt:lpstr>
      <vt:lpstr>VADJ_max</vt:lpstr>
      <vt:lpstr>Vbe</vt:lpstr>
      <vt:lpstr>'Load-Share Design'!VCSO_limit</vt:lpstr>
      <vt:lpstr>'Load-Share Design'!VCSO_max</vt:lpstr>
      <vt:lpstr>'Load-Share Design'!VDD_max</vt:lpstr>
      <vt:lpstr>VDD_max_1</vt:lpstr>
      <vt:lpstr>'Load-Share Design'!VDD_min</vt:lpstr>
      <vt:lpstr>'Load-Share Design'!VOUT_max</vt:lpstr>
      <vt:lpstr>'Load-Share Design'!VOUT_min</vt:lpstr>
      <vt:lpstr>'Load-Share Design'!VOUT_nom</vt:lpstr>
      <vt:lpstr>'Load-Share Design'!VRSHUNT</vt:lpstr>
      <vt:lpstr>'Load-Share Design'!ΔVADJ_max</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Ricky Lam</cp:lastModifiedBy>
  <dcterms:created xsi:type="dcterms:W3CDTF">2019-08-12T12:16:27Z</dcterms:created>
  <dcterms:modified xsi:type="dcterms:W3CDTF">2025-09-05T05:38:25Z</dcterms:modified>
</cp:coreProperties>
</file>