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232900\Documents\BCP\bq24450\"/>
    </mc:Choice>
  </mc:AlternateContent>
  <xr:revisionPtr revIDLastSave="0" documentId="13_ncr:1_{49C21617-73BA-40C7-97C2-FD9A846AC3D0}" xr6:coauthVersionLast="36" xr6:coauthVersionMax="36" xr10:uidLastSave="{00000000-0000-0000-0000-000000000000}"/>
  <bookViews>
    <workbookView xWindow="480" yWindow="105" windowWidth="27795" windowHeight="12600" activeTab="1" xr2:uid="{00000000-000D-0000-FFFF-FFFF00000000}"/>
  </bookViews>
  <sheets>
    <sheet name="Sheet1" sheetId="1" r:id="rId1"/>
    <sheet name="24V example" sheetId="8" r:id="rId2"/>
  </sheets>
  <calcPr calcId="191029"/>
</workbook>
</file>

<file path=xl/calcChain.xml><?xml version="1.0" encoding="utf-8"?>
<calcChain xmlns="http://schemas.openxmlformats.org/spreadsheetml/2006/main">
  <c r="O38" i="8" l="1"/>
  <c r="L41" i="8"/>
  <c r="O39" i="8" s="1"/>
  <c r="D46" i="8"/>
  <c r="L49" i="8" s="1"/>
  <c r="D48" i="8"/>
  <c r="D56" i="8"/>
  <c r="D58" i="8"/>
  <c r="L51" i="8" l="1"/>
  <c r="G50" i="8"/>
  <c r="D50" i="8" s="1"/>
  <c r="L50" i="8" s="1"/>
  <c r="D52" i="8"/>
  <c r="L48" i="8" s="1"/>
  <c r="O40" i="8"/>
  <c r="D54" i="8" l="1"/>
  <c r="L47" i="8" s="1"/>
  <c r="O49" i="8" l="1"/>
  <c r="O50" i="8"/>
  <c r="O48" i="8"/>
</calcChain>
</file>

<file path=xl/sharedStrings.xml><?xml version="1.0" encoding="utf-8"?>
<sst xmlns="http://schemas.openxmlformats.org/spreadsheetml/2006/main" count="44" uniqueCount="29">
  <si>
    <t>V-ILIM 250mV</t>
  </si>
  <si>
    <t>V-REF 2.3V</t>
  </si>
  <si>
    <t>RC</t>
  </si>
  <si>
    <t>Vref</t>
  </si>
  <si>
    <t>Float V</t>
  </si>
  <si>
    <t>V-boost</t>
  </si>
  <si>
    <t>I-chg</t>
  </si>
  <si>
    <t>I-Rc</t>
  </si>
  <si>
    <t>50uA</t>
  </si>
  <si>
    <t>RA+RB</t>
  </si>
  <si>
    <t>RD</t>
  </si>
  <si>
    <t>Check</t>
  </si>
  <si>
    <t>RA</t>
  </si>
  <si>
    <t>RB</t>
  </si>
  <si>
    <t>V-Boost</t>
  </si>
  <si>
    <t>RCIIRD</t>
  </si>
  <si>
    <t>V-TH</t>
  </si>
  <si>
    <t>V-th</t>
  </si>
  <si>
    <t>R-ISNS</t>
  </si>
  <si>
    <t>I-max</t>
  </si>
  <si>
    <t>I-pre</t>
  </si>
  <si>
    <t>10mA</t>
  </si>
  <si>
    <t>R-T</t>
  </si>
  <si>
    <t>Vin</t>
  </si>
  <si>
    <t>I-Chg</t>
  </si>
  <si>
    <t xml:space="preserve"> 2 X 12 for 24V</t>
  </si>
  <si>
    <t>12cells total</t>
  </si>
  <si>
    <t>V-boost 2.45/ cell for 29.4V</t>
  </si>
  <si>
    <t>V-float 2.3/ cell for 27.6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</si>
</sst>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165" fontId="0" fillId="0" borderId="0" xfId="0" applyNumberFormat="1"/>
    <xf numFmtId="0" fontId="1" fillId="0" borderId="0" xfId="0" applyFont="1"/>
    <xf numFmtId="11" fontId="0" fillId="2" borderId="0" xfId="0" applyNumberFormat="1" applyFill="1"/>
    <xf numFmtId="2" fontId="0" fillId="3" borderId="0" xfId="0" applyNumberFormat="1" applyFill="1"/>
    <xf numFmtId="2" fontId="0" fillId="2" borderId="0" xfId="0" applyNumberFormat="1" applyFill="1"/>
    <xf numFmtId="0" fontId="0" fillId="3" borderId="0" xfId="0" applyFill="1"/>
    <xf numFmtId="11" fontId="0" fillId="3" borderId="0" xfId="0" applyNumberFormat="1" applyFill="1"/>
    <xf numFmtId="1" fontId="0" fillId="2" borderId="0" xfId="0" applyNumberFormat="1" applyFill="1"/>
    <xf numFmtId="164" fontId="0" fillId="2" borderId="0" xfId="0" applyNumberFormat="1" applyFill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24</xdr:col>
      <xdr:colOff>66675</xdr:colOff>
      <xdr:row>11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0"/>
          <a:ext cx="13477875" cy="139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23</xdr:col>
      <xdr:colOff>561975</xdr:colOff>
      <xdr:row>27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619500"/>
          <a:ext cx="13363575" cy="162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23</xdr:col>
      <xdr:colOff>600075</xdr:colOff>
      <xdr:row>39</xdr:row>
      <xdr:rowOff>66675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096000"/>
          <a:ext cx="13401675" cy="1400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23</xdr:col>
      <xdr:colOff>561975</xdr:colOff>
      <xdr:row>49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382000"/>
          <a:ext cx="13363575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24</xdr:col>
      <xdr:colOff>66675</xdr:colOff>
      <xdr:row>60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096500"/>
          <a:ext cx="13477875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24</xdr:col>
      <xdr:colOff>257175</xdr:colOff>
      <xdr:row>71</xdr:row>
      <xdr:rowOff>28575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001500"/>
          <a:ext cx="13668375" cy="1552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3</xdr:row>
      <xdr:rowOff>1</xdr:rowOff>
    </xdr:from>
    <xdr:ext cx="7705724" cy="2381377"/>
    <xdr:pic>
      <xdr:nvPicPr>
        <xdr:cNvPr id="2" name="Picture 1">
          <a:extLst>
            <a:ext uri="{FF2B5EF4-FFF2-40B4-BE49-F238E27FC236}">
              <a16:creationId xmlns:a16="http://schemas.microsoft.com/office/drawing/2014/main" id="{CA47BB64-5EBC-48F0-AC3D-065703B3D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1" y="571501"/>
          <a:ext cx="7705724" cy="2381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342900</xdr:colOff>
      <xdr:row>0</xdr:row>
      <xdr:rowOff>161071</xdr:rowOff>
    </xdr:from>
    <xdr:ext cx="7677150" cy="5487254"/>
    <xdr:pic>
      <xdr:nvPicPr>
        <xdr:cNvPr id="3" name="Picture 2">
          <a:extLst>
            <a:ext uri="{FF2B5EF4-FFF2-40B4-BE49-F238E27FC236}">
              <a16:creationId xmlns:a16="http://schemas.microsoft.com/office/drawing/2014/main" id="{CDC48C38-6077-46D2-ADFC-AD8C6A9F8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0" y="161071"/>
          <a:ext cx="7677150" cy="5487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285750</xdr:colOff>
      <xdr:row>16</xdr:row>
      <xdr:rowOff>28575</xdr:rowOff>
    </xdr:from>
    <xdr:ext cx="8524875" cy="3214177"/>
    <xdr:pic>
      <xdr:nvPicPr>
        <xdr:cNvPr id="4" name="Picture 3">
          <a:extLst>
            <a:ext uri="{FF2B5EF4-FFF2-40B4-BE49-F238E27FC236}">
              <a16:creationId xmlns:a16="http://schemas.microsoft.com/office/drawing/2014/main" id="{8A5E66AC-63C0-4728-AEF8-98BF53812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076575"/>
          <a:ext cx="8524875" cy="3214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14:E30"/>
  <sheetViews>
    <sheetView workbookViewId="0">
      <selection activeCell="H31" sqref="H31"/>
    </sheetView>
  </sheetViews>
  <sheetFormatPr defaultRowHeight="15" x14ac:dyDescent="0.25"/>
  <sheetData>
    <row r="14" spans="5:5" x14ac:dyDescent="0.25">
      <c r="E14" s="1" t="s">
        <v>0</v>
      </c>
    </row>
    <row r="30" spans="5:5" x14ac:dyDescent="0.25">
      <c r="E30" s="1" t="s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DBAD7-9C8A-40E2-B00A-11A74E0126AD}">
  <dimension ref="C36:S58"/>
  <sheetViews>
    <sheetView tabSelected="1" topLeftCell="A25" workbookViewId="0">
      <selection activeCell="T45" sqref="T45"/>
    </sheetView>
  </sheetViews>
  <sheetFormatPr defaultRowHeight="15" x14ac:dyDescent="0.25"/>
  <cols>
    <col min="4" max="4" width="9.5703125" bestFit="1" customWidth="1"/>
    <col min="12" max="12" width="9.5703125" bestFit="1" customWidth="1"/>
  </cols>
  <sheetData>
    <row r="36" spans="3:19" x14ac:dyDescent="0.25">
      <c r="C36" t="s">
        <v>23</v>
      </c>
      <c r="D36" s="7">
        <v>30</v>
      </c>
      <c r="K36" s="3" t="s">
        <v>11</v>
      </c>
      <c r="S36" s="11" t="s">
        <v>25</v>
      </c>
    </row>
    <row r="37" spans="3:19" x14ac:dyDescent="0.25">
      <c r="C37" t="s">
        <v>3</v>
      </c>
      <c r="D37" s="5">
        <v>2.2999999999999998</v>
      </c>
      <c r="K37" t="s">
        <v>12</v>
      </c>
      <c r="L37" s="5">
        <v>89034</v>
      </c>
      <c r="S37" s="11" t="s">
        <v>26</v>
      </c>
    </row>
    <row r="38" spans="3:19" x14ac:dyDescent="0.25">
      <c r="C38" t="s">
        <v>4</v>
      </c>
      <c r="D38" s="7">
        <v>27.6</v>
      </c>
      <c r="K38" t="s">
        <v>13</v>
      </c>
      <c r="L38" s="5">
        <v>2965</v>
      </c>
      <c r="N38" t="s">
        <v>4</v>
      </c>
      <c r="O38" s="10">
        <f>(($D$37*(L37+L38+L39)))/L39</f>
        <v>6.8999499999999987</v>
      </c>
    </row>
    <row r="39" spans="3:19" x14ac:dyDescent="0.25">
      <c r="C39" t="s">
        <v>5</v>
      </c>
      <c r="D39" s="7">
        <v>28.8</v>
      </c>
      <c r="K39" t="s">
        <v>2</v>
      </c>
      <c r="L39" s="5">
        <v>46000</v>
      </c>
      <c r="N39" t="s">
        <v>14</v>
      </c>
      <c r="O39" s="10">
        <f>($D$37*(L37+L38+L41))/L41</f>
        <v>28.799939650175947</v>
      </c>
      <c r="S39" t="s">
        <v>24</v>
      </c>
    </row>
    <row r="40" spans="3:19" x14ac:dyDescent="0.25">
      <c r="C40" t="s">
        <v>6</v>
      </c>
      <c r="D40" s="7">
        <v>3</v>
      </c>
      <c r="K40" t="s">
        <v>10</v>
      </c>
      <c r="L40" s="5">
        <v>9662</v>
      </c>
      <c r="N40" t="s">
        <v>16</v>
      </c>
      <c r="O40" s="6">
        <f>($D$37*(L37+L38+L41))/(L38+L41)</f>
        <v>21.001483777670252</v>
      </c>
      <c r="S40" t="s">
        <v>27</v>
      </c>
    </row>
    <row r="41" spans="3:19" x14ac:dyDescent="0.25">
      <c r="C41" t="s">
        <v>7</v>
      </c>
      <c r="D41" s="8">
        <v>5.0000000000000002E-5</v>
      </c>
      <c r="E41" t="s">
        <v>8</v>
      </c>
      <c r="K41" t="s">
        <v>15</v>
      </c>
      <c r="L41" s="6">
        <f>1/((1/L39)+(1/L40))</f>
        <v>7984.8370522079686</v>
      </c>
      <c r="S41" t="s">
        <v>28</v>
      </c>
    </row>
    <row r="42" spans="3:19" x14ac:dyDescent="0.25">
      <c r="C42" t="s">
        <v>17</v>
      </c>
      <c r="D42" s="7">
        <v>21</v>
      </c>
    </row>
    <row r="43" spans="3:19" x14ac:dyDescent="0.25">
      <c r="C43" t="s">
        <v>19</v>
      </c>
      <c r="D43" s="7">
        <v>3</v>
      </c>
    </row>
    <row r="44" spans="3:19" x14ac:dyDescent="0.25">
      <c r="C44" t="s">
        <v>20</v>
      </c>
      <c r="D44" s="7">
        <v>0.01</v>
      </c>
      <c r="E44" t="s">
        <v>21</v>
      </c>
    </row>
    <row r="46" spans="3:19" x14ac:dyDescent="0.25">
      <c r="C46" t="s">
        <v>2</v>
      </c>
      <c r="D46" s="9">
        <f>D37/D41</f>
        <v>45999.999999999993</v>
      </c>
      <c r="K46" s="3" t="s">
        <v>11</v>
      </c>
    </row>
    <row r="47" spans="3:19" x14ac:dyDescent="0.25">
      <c r="K47" t="s">
        <v>12</v>
      </c>
      <c r="L47" s="8">
        <f>D54</f>
        <v>489687.97843665769</v>
      </c>
    </row>
    <row r="48" spans="3:19" x14ac:dyDescent="0.25">
      <c r="C48" t="s">
        <v>9</v>
      </c>
      <c r="D48" s="9">
        <f>D46*((D38/D37)-1)</f>
        <v>506000</v>
      </c>
      <c r="J48" s="2"/>
      <c r="K48" t="s">
        <v>13</v>
      </c>
      <c r="L48" s="8">
        <f>D52</f>
        <v>16312.021563342307</v>
      </c>
      <c r="N48" t="s">
        <v>4</v>
      </c>
      <c r="O48" s="10">
        <f>(($D$37*(L47+L48+L49)))/L49</f>
        <v>27.600000000000005</v>
      </c>
    </row>
    <row r="49" spans="3:15" x14ac:dyDescent="0.25">
      <c r="K49" t="s">
        <v>2</v>
      </c>
      <c r="L49" s="8">
        <f>D46</f>
        <v>45999.999999999993</v>
      </c>
      <c r="N49" t="s">
        <v>14</v>
      </c>
      <c r="O49" s="10">
        <f>($D$37*(L47+L48+L51))/L51</f>
        <v>28.799999999999997</v>
      </c>
    </row>
    <row r="50" spans="3:15" x14ac:dyDescent="0.25">
      <c r="C50" t="s">
        <v>10</v>
      </c>
      <c r="D50" s="9">
        <f>1/((1/G50)-(1/D46))</f>
        <v>969833.33333333547</v>
      </c>
      <c r="F50" t="s">
        <v>15</v>
      </c>
      <c r="G50" s="6">
        <f>D48/((D39/D37)-1)</f>
        <v>43916.981132075467</v>
      </c>
      <c r="K50" t="s">
        <v>10</v>
      </c>
      <c r="L50" s="8">
        <f>D50</f>
        <v>969833.33333333547</v>
      </c>
      <c r="N50" t="s">
        <v>16</v>
      </c>
      <c r="O50" s="6">
        <f>($D$37*(L47+L48+L51))/(L48+L51)</f>
        <v>21</v>
      </c>
    </row>
    <row r="51" spans="3:15" x14ac:dyDescent="0.25">
      <c r="K51" t="s">
        <v>15</v>
      </c>
      <c r="L51" s="4">
        <f>1/((1/L49)+(1/L50))</f>
        <v>43916.981132075467</v>
      </c>
    </row>
    <row r="52" spans="3:15" x14ac:dyDescent="0.25">
      <c r="C52" t="s">
        <v>13</v>
      </c>
      <c r="D52" s="1">
        <f>((D48+G50)*(D37/D42))-G50</f>
        <v>16312.021563342307</v>
      </c>
    </row>
    <row r="54" spans="3:15" x14ac:dyDescent="0.25">
      <c r="C54" t="s">
        <v>12</v>
      </c>
      <c r="D54" s="9">
        <f>D48-D52</f>
        <v>489687.97843665769</v>
      </c>
    </row>
    <row r="56" spans="3:15" x14ac:dyDescent="0.25">
      <c r="C56" t="s">
        <v>18</v>
      </c>
      <c r="D56" s="1">
        <f>0.25/D43</f>
        <v>8.3333333333333329E-2</v>
      </c>
    </row>
    <row r="58" spans="3:15" x14ac:dyDescent="0.25">
      <c r="C58" t="s">
        <v>22</v>
      </c>
      <c r="D58" s="1">
        <f>(D36-2-0.7-D42)/D44</f>
        <v>630.00000000000011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24V example</vt:lpstr>
    </vt:vector>
  </TitlesOfParts>
  <Company>Texas Instruments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Johns, Bill</dc:creator>
  <cp:lastModifiedBy>Brylski, Nick</cp:lastModifiedBy>
  <dcterms:created xsi:type="dcterms:W3CDTF">2018-02-20T03:00:21Z</dcterms:created>
  <dcterms:modified xsi:type="dcterms:W3CDTF">2021-05-05T16:59:00Z</dcterms:modified>
</cp:coreProperties>
</file>