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<sst xmlns="http://schemas.openxmlformats.org/spreadsheetml/2006/main" count="34" uniqueCount="33">
  <si>
    <t>Part number</t>
  </si>
  <si>
    <t>Reference Designator</t>
  </si>
  <si>
    <t>Manufacturer</t>
  </si>
  <si>
    <t>Description</t>
  </si>
  <si>
    <t>Subcategory</t>
  </si>
  <si>
    <t>Rated Voltage (V)</t>
  </si>
  <si>
    <t>Operating Voltage (V)</t>
  </si>
  <si>
    <t>Voltage Ratio</t>
  </si>
  <si>
    <t>Meets the voltage derating Requirement?</t>
  </si>
  <si>
    <t>Operating Current
(Amps)</t>
  </si>
  <si>
    <t>Rated Power (W)</t>
  </si>
  <si>
    <t>Operating Power
(W)</t>
  </si>
  <si>
    <t>Power Ratio</t>
  </si>
  <si>
    <t>Meets the derating Requirement?</t>
  </si>
  <si>
    <t>Thermal Resistance (Deg C/W)</t>
  </si>
  <si>
    <t>Ambient Temperature (Deg C)</t>
  </si>
  <si>
    <t>Nominal Junction Temperature
 ( Deg C)</t>
  </si>
  <si>
    <t>Junction Temperature
(Max)</t>
  </si>
  <si>
    <t xml:space="preserve">% Junction temperature margin w.r.t Datasheet </t>
  </si>
  <si>
    <t xml:space="preserve"> % Junction temperature margin w.r.t Derating </t>
  </si>
  <si>
    <t>Maximum allowable junction temperature(Deg C) as per UL/864</t>
  </si>
  <si>
    <t>Status of De-rating analysis</t>
  </si>
  <si>
    <t>Derating Requirement as per UL/864</t>
  </si>
  <si>
    <t>Assumptions and Considerations</t>
  </si>
  <si>
    <t>Remarks</t>
  </si>
  <si>
    <t>TPS6521902RHBR</t>
  </si>
  <si>
    <t>U6</t>
  </si>
  <si>
    <t>IC, Integrated Power Management For ARM Cortex</t>
  </si>
  <si>
    <t>VCC</t>
  </si>
  <si>
    <t>VDDR_CORE</t>
  </si>
  <si>
    <t>VDDS_DDR</t>
  </si>
  <si>
    <t>DVDD</t>
  </si>
  <si>
    <t>VDDA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</si>
</sst>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0.000"/>
    <numFmt numFmtId="178" formatCode="_ &quot;₹&quot;* #,##0.00_ ;_ &quot;₹&quot;* \-#,##0.00_ ;_ &quot;₹&quot;* &quot;-&quot;??_ ;_ @_ "/>
    <numFmt numFmtId="179" formatCode="_ * #,##0_ ;_ * \-#,##0_ ;_ * &quot;-&quot;_ ;_ @_ "/>
    <numFmt numFmtId="180" formatCode="_ &quot;₹&quot;* #,##0_ ;_ &quot;₹&quot;* \-#,##0_ ;_ &quot;₹&quot;* &quot;-&quot;_ ;_ @_ "/>
    <numFmt numFmtId="181" formatCode="0.000%"/>
  </numFmts>
  <fonts count="27">
    <font>
      <sz val="11"/>
      <color theme="1"/>
      <name val="Calibri"/>
      <charset val="134"/>
      <scheme val="minor"/>
    </font>
    <font>
      <sz val="10"/>
      <name val="Arial"/>
      <charset val="134"/>
    </font>
    <font>
      <sz val="11"/>
      <name val="Arial"/>
      <charset val="134"/>
    </font>
    <font>
      <b/>
      <sz val="10"/>
      <name val="Arial"/>
      <charset val="134"/>
    </font>
    <font>
      <sz val="12"/>
      <color rgb="FF000000"/>
      <name val="Segoe UI"/>
      <charset val="134"/>
    </font>
    <font>
      <sz val="11"/>
      <name val="Segoe UI"/>
      <charset val="134"/>
    </font>
    <font>
      <sz val="12"/>
      <name val="Arial"/>
      <charset val="134"/>
    </font>
    <font>
      <sz val="11"/>
      <color theme="1"/>
      <name val="Segoe UI"/>
      <charset val="134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15" borderId="1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23" fillId="17" borderId="1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16" borderId="14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/>
    <xf numFmtId="0" fontId="25" fillId="3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/>
    <xf numFmtId="0" fontId="14" fillId="20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4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33"/>
    <xf numFmtId="0" fontId="1" fillId="0" borderId="0" xfId="33" applyAlignment="1">
      <alignment horizontal="center" vertical="center"/>
    </xf>
    <xf numFmtId="0" fontId="1" fillId="0" borderId="0" xfId="33" applyAlignment="1">
      <alignment horizontal="left" vertical="center"/>
    </xf>
    <xf numFmtId="9" fontId="1" fillId="0" borderId="0" xfId="50" applyFont="1" applyAlignment="1">
      <alignment horizontal="center" vertical="center"/>
    </xf>
    <xf numFmtId="177" fontId="1" fillId="0" borderId="0" xfId="33" applyNumberFormat="1" applyAlignment="1">
      <alignment horizontal="center" vertical="center"/>
    </xf>
    <xf numFmtId="181" fontId="1" fillId="0" borderId="0" xfId="50" applyNumberFormat="1" applyFont="1" applyAlignment="1">
      <alignment horizontal="center" vertical="center"/>
    </xf>
    <xf numFmtId="2" fontId="1" fillId="0" borderId="0" xfId="33" applyNumberFormat="1" applyAlignment="1">
      <alignment horizontal="center" vertical="center"/>
    </xf>
    <xf numFmtId="0" fontId="2" fillId="0" borderId="0" xfId="30" applyFont="1" applyAlignment="1">
      <alignment horizontal="center" vertical="center" wrapText="1"/>
    </xf>
    <xf numFmtId="0" fontId="1" fillId="2" borderId="0" xfId="33" applyFill="1" applyAlignment="1">
      <alignment horizontal="center" vertical="center"/>
    </xf>
    <xf numFmtId="0" fontId="1" fillId="0" borderId="0" xfId="33" applyAlignment="1">
      <alignment horizontal="left" wrapText="1"/>
    </xf>
    <xf numFmtId="0" fontId="3" fillId="3" borderId="1" xfId="3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181" fontId="6" fillId="0" borderId="1" xfId="5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/>
    <xf numFmtId="0" fontId="5" fillId="0" borderId="1" xfId="33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6" fillId="0" borderId="1" xfId="33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6" fillId="0" borderId="1" xfId="33" applyNumberFormat="1" applyFont="1" applyFill="1" applyBorder="1" applyAlignment="1">
      <alignment horizontal="center" vertical="center"/>
    </xf>
    <xf numFmtId="0" fontId="6" fillId="5" borderId="1" xfId="33" applyFont="1" applyFill="1" applyBorder="1" applyAlignment="1">
      <alignment horizontal="center" vertical="center"/>
    </xf>
    <xf numFmtId="0" fontId="1" fillId="0" borderId="1" xfId="33" applyBorder="1" applyAlignment="1">
      <alignment horizontal="center" vertical="center"/>
    </xf>
    <xf numFmtId="0" fontId="6" fillId="0" borderId="1" xfId="33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33" applyNumberFormat="1" applyFont="1" applyBorder="1" applyAlignment="1">
      <alignment horizontal="center" vertical="center"/>
    </xf>
    <xf numFmtId="2" fontId="6" fillId="0" borderId="1" xfId="33" applyNumberFormat="1" applyFont="1" applyBorder="1" applyAlignment="1">
      <alignment horizontal="center" vertical="center"/>
    </xf>
    <xf numFmtId="10" fontId="6" fillId="0" borderId="1" xfId="50" applyNumberFormat="1" applyFont="1" applyFill="1" applyBorder="1" applyAlignment="1">
      <alignment horizontal="center" vertical="center"/>
    </xf>
    <xf numFmtId="10" fontId="6" fillId="0" borderId="1" xfId="50" applyNumberFormat="1" applyFont="1" applyFill="1" applyBorder="1" applyAlignment="1">
      <alignment horizontal="center" vertical="center" wrapText="1"/>
    </xf>
    <xf numFmtId="0" fontId="6" fillId="5" borderId="1" xfId="20" applyFont="1" applyFill="1" applyBorder="1">
      <alignment horizontal="center" vertical="center"/>
    </xf>
    <xf numFmtId="0" fontId="6" fillId="0" borderId="1" xfId="20" applyFont="1" applyFill="1" applyBorder="1">
      <alignment horizontal="center" vertical="center"/>
    </xf>
    <xf numFmtId="0" fontId="3" fillId="3" borderId="1" xfId="33" applyFont="1" applyFill="1" applyBorder="1" applyAlignment="1">
      <alignment horizontal="left" vertical="center" wrapText="1"/>
    </xf>
    <xf numFmtId="0" fontId="1" fillId="0" borderId="1" xfId="33" applyFont="1" applyFill="1" applyBorder="1" applyAlignment="1">
      <alignment horizontal="left" wrapText="1"/>
    </xf>
    <xf numFmtId="0" fontId="1" fillId="0" borderId="1" xfId="33" applyBorder="1"/>
    <xf numFmtId="0" fontId="4" fillId="0" borderId="2" xfId="0" applyFont="1" applyFill="1" applyBorder="1" applyAlignment="1" quotePrefix="1">
      <alignment horizontal="left" vertical="center" wrapText="1"/>
    </xf>
    <xf numFmtId="0" fontId="4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left" vertical="center"/>
    </xf>
  </cellXfs>
  <cellStyles count="54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Style 1 2 2 2" xfId="20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Normal 2 2 2 2 2 2 2" xfId="30"/>
    <cellStyle name="Bad" xfId="31" builtinId="27"/>
    <cellStyle name="Neutral" xfId="32" builtinId="28"/>
    <cellStyle name="Normal 19" xfId="33"/>
    <cellStyle name="Accent1" xfId="34" builtinId="29"/>
    <cellStyle name="Normal 2" xfId="35"/>
    <cellStyle name="20% - Accent5" xfId="36" builtinId="46"/>
    <cellStyle name="60% - Accent1" xfId="37" builtinId="32"/>
    <cellStyle name="Accent2" xfId="38" builtinId="33"/>
    <cellStyle name="20% - Accent2" xfId="39" builtinId="34"/>
    <cellStyle name="20% - Accent6" xfId="40" builtinId="50"/>
    <cellStyle name="60% - Accent2" xfId="41" builtinId="36"/>
    <cellStyle name="Accent3" xfId="42" builtinId="37"/>
    <cellStyle name="20% - Accent3" xfId="43" builtinId="38"/>
    <cellStyle name="Accent4" xfId="44" builtinId="41"/>
    <cellStyle name="20% - Accent4" xfId="45" builtinId="42"/>
    <cellStyle name="40% - Accent4" xfId="46" builtinId="43"/>
    <cellStyle name="Accent5" xfId="47" builtinId="45"/>
    <cellStyle name="40% - Accent5" xfId="48" builtinId="47"/>
    <cellStyle name="60% - Accent5" xfId="49" builtinId="48"/>
    <cellStyle name="Percent 3" xfId="50"/>
    <cellStyle name="Accent6" xfId="51" builtinId="49"/>
    <cellStyle name="40% - Accent6" xfId="52" builtinId="51"/>
    <cellStyle name="60% - Accent6" xfId="53" builtinId="52"/>
  </cellStyles>
  <dxfs count="3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"/>
  <sheetViews>
    <sheetView tabSelected="1" zoomScale="55" zoomScaleNormal="55" topLeftCell="S1" workbookViewId="0">
      <selection activeCell="Z2" sqref="Z2"/>
    </sheetView>
  </sheetViews>
  <sheetFormatPr defaultColWidth="9" defaultRowHeight="14.25" outlineLevelRow="5"/>
  <cols>
    <col min="1" max="1" width="32.8571428571429" style="2" customWidth="1"/>
    <col min="2" max="2" width="25.2857142857143" style="2" customWidth="1"/>
    <col min="3" max="3" width="37.4285714285714" style="2" customWidth="1"/>
    <col min="4" max="4" width="28.8571428571429" style="3" customWidth="1"/>
    <col min="5" max="5" width="23.4285714285714" style="2" hidden="1" customWidth="1"/>
    <col min="6" max="6" width="19" style="2" customWidth="1"/>
    <col min="7" max="7" width="21.4285714285714" style="2" customWidth="1"/>
    <col min="8" max="8" width="22.5714285714286" style="4" customWidth="1"/>
    <col min="9" max="10" width="22.5714285714286" style="2" customWidth="1"/>
    <col min="11" max="11" width="25.2857142857143" style="5" customWidth="1"/>
    <col min="12" max="12" width="27.1428571428571" style="2" customWidth="1"/>
    <col min="13" max="13" width="18.7142857142857" style="6" customWidth="1"/>
    <col min="14" max="14" width="23.2857142857143" style="2" customWidth="1"/>
    <col min="15" max="15" width="21.7142857142857" style="2" customWidth="1"/>
    <col min="16" max="16" width="19.5714285714286" style="2" customWidth="1"/>
    <col min="17" max="17" width="25" style="7" customWidth="1"/>
    <col min="18" max="19" width="18.7142857142857" style="2" customWidth="1"/>
    <col min="20" max="20" width="23.7142857142857" style="8" customWidth="1"/>
    <col min="21" max="21" width="33" style="2" customWidth="1"/>
    <col min="22" max="22" width="27.8571428571429" style="2" customWidth="1"/>
    <col min="23" max="23" width="27.8571428571429" style="9" customWidth="1"/>
    <col min="24" max="24" width="35.5714285714286" style="2" customWidth="1"/>
    <col min="25" max="25" width="23.5714285714286" style="2" customWidth="1"/>
    <col min="26" max="26" width="84.152380952381" style="10" customWidth="1"/>
    <col min="27" max="16383" width="9.14285714285714" style="1"/>
    <col min="16384" max="16384" width="9" style="1"/>
  </cols>
  <sheetData>
    <row r="1" s="1" customFormat="1" ht="67.5" customHeight="1" spans="1:26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13</v>
      </c>
      <c r="W1" s="11" t="s">
        <v>21</v>
      </c>
      <c r="X1" s="11" t="s">
        <v>22</v>
      </c>
      <c r="Y1" s="11" t="s">
        <v>23</v>
      </c>
      <c r="Z1" s="40" t="s">
        <v>24</v>
      </c>
    </row>
    <row r="2" s="1" customFormat="1" ht="156" customHeight="1" spans="1:26">
      <c r="A2" s="43" t="s">
        <v>25</v>
      </c>
      <c r="B2" s="44" t="s">
        <v>26</v>
      </c>
      <c r="C2" s="45" t="s">
        <v>27</v>
      </c>
      <c r="D2" s="15" t="s">
        <v>28</v>
      </c>
      <c r="E2" s="16">
        <v>5.5</v>
      </c>
      <c r="F2" s="16">
        <v>6</v>
      </c>
      <c r="G2" s="16">
        <v>3.3</v>
      </c>
      <c r="H2" s="17">
        <f>G2/F2</f>
        <v>0.55</v>
      </c>
      <c r="I2" s="27" t="str">
        <f>IF(H2&lt;90%,"Y","N")</f>
        <v>Y</v>
      </c>
      <c r="J2" s="28">
        <v>0.9</v>
      </c>
      <c r="K2" s="29">
        <f>(R2-P2)/O2</f>
        <v>1.91693290734824</v>
      </c>
      <c r="L2" s="27">
        <f>G2*J2</f>
        <v>2.97</v>
      </c>
      <c r="M2" s="17">
        <f>L2/K2</f>
        <v>1.54935</v>
      </c>
      <c r="N2" s="30" t="str">
        <f>IF(M2&lt;75%,"Y","N")</f>
        <v>N</v>
      </c>
      <c r="O2" s="31">
        <v>31.3</v>
      </c>
      <c r="P2" s="32">
        <f>55+10</f>
        <v>65</v>
      </c>
      <c r="Q2" s="35">
        <f>P2+(O2*L2)</f>
        <v>157.961</v>
      </c>
      <c r="R2" s="32">
        <v>125</v>
      </c>
      <c r="S2" s="36">
        <f>(R2-Q2)/R2</f>
        <v>-0.263688</v>
      </c>
      <c r="T2" s="37">
        <f>(U2-Q2)/U2</f>
        <v>-0.57961</v>
      </c>
      <c r="U2" s="32">
        <v>100</v>
      </c>
      <c r="V2" s="38" t="str">
        <f>IF(Q2&lt;U2,"Y","N")</f>
        <v>N</v>
      </c>
      <c r="W2" s="39" t="str">
        <f>IF(AND(I2="Y",N2="Y",V2="Y"),"PASS","FAIL")</f>
        <v>FAIL</v>
      </c>
      <c r="X2" s="31"/>
      <c r="Y2" s="31"/>
      <c r="Z2" s="41"/>
    </row>
    <row r="3" s="1" customFormat="1" ht="16.5" spans="1:26">
      <c r="A3" s="18"/>
      <c r="B3" s="19"/>
      <c r="C3" s="20"/>
      <c r="D3" s="21" t="s">
        <v>29</v>
      </c>
      <c r="E3" s="22">
        <v>3.3</v>
      </c>
      <c r="F3" s="22">
        <v>3.3</v>
      </c>
      <c r="G3" s="23">
        <v>0.85</v>
      </c>
      <c r="H3" s="17">
        <f>G3/F3</f>
        <v>0.257575757575758</v>
      </c>
      <c r="I3" s="32" t="str">
        <f>IF(H3&lt;90%,"Y","N")</f>
        <v>Y</v>
      </c>
      <c r="J3" s="33">
        <v>0.04</v>
      </c>
      <c r="K3" s="34">
        <f>(R3-P3)/O3</f>
        <v>1.91693290734824</v>
      </c>
      <c r="L3" s="32">
        <f>G3*J3</f>
        <v>0.034</v>
      </c>
      <c r="M3" s="17">
        <f>L3/K3</f>
        <v>0.0177366666666667</v>
      </c>
      <c r="N3" s="32" t="str">
        <f>IF(M3&lt;75%,"Y","N")</f>
        <v>Y</v>
      </c>
      <c r="O3" s="31">
        <v>31.3</v>
      </c>
      <c r="P3" s="32">
        <f>55+10</f>
        <v>65</v>
      </c>
      <c r="Q3" s="35">
        <f>P3+(O3*L3)</f>
        <v>66.0642</v>
      </c>
      <c r="R3" s="32">
        <v>125</v>
      </c>
      <c r="S3" s="36">
        <f>(R3-Q3)/R3</f>
        <v>0.4714864</v>
      </c>
      <c r="T3" s="37">
        <f>(U3-Q3)/U3</f>
        <v>0.339358</v>
      </c>
      <c r="U3" s="32">
        <v>100</v>
      </c>
      <c r="V3" s="39" t="str">
        <f>IF(Q3&lt;U3,"Y","N")</f>
        <v>Y</v>
      </c>
      <c r="W3" s="39" t="str">
        <f>IF(AND(I3="Y",N3="Y",V3="Y"),"PASS","FAIL")</f>
        <v>PASS</v>
      </c>
      <c r="X3" s="31"/>
      <c r="Y3" s="31"/>
      <c r="Z3" s="42"/>
    </row>
    <row r="4" s="1" customFormat="1" ht="16.5" spans="1:26">
      <c r="A4" s="18"/>
      <c r="B4" s="19"/>
      <c r="C4" s="20"/>
      <c r="D4" s="21" t="s">
        <v>30</v>
      </c>
      <c r="E4" s="22">
        <v>3.3</v>
      </c>
      <c r="F4" s="22">
        <v>3.3</v>
      </c>
      <c r="G4" s="23">
        <v>1.1</v>
      </c>
      <c r="H4" s="17">
        <f>G4/F4</f>
        <v>0.333333333333333</v>
      </c>
      <c r="I4" s="32" t="str">
        <f>IF(H4&lt;90%,"Y","N")</f>
        <v>Y</v>
      </c>
      <c r="J4" s="33">
        <v>0.82</v>
      </c>
      <c r="K4" s="34">
        <f>(R4-P4)/O4</f>
        <v>1.91693290734824</v>
      </c>
      <c r="L4" s="32">
        <f>G4*J4</f>
        <v>0.902</v>
      </c>
      <c r="M4" s="17">
        <f>L4/K4</f>
        <v>0.470543333333333</v>
      </c>
      <c r="N4" s="32" t="str">
        <f>IF(M4&lt;75%,"Y","N")</f>
        <v>Y</v>
      </c>
      <c r="O4" s="31">
        <v>31.3</v>
      </c>
      <c r="P4" s="32">
        <f>55+10</f>
        <v>65</v>
      </c>
      <c r="Q4" s="35">
        <f>P4+(O4*L4)</f>
        <v>93.2326</v>
      </c>
      <c r="R4" s="32">
        <v>125</v>
      </c>
      <c r="S4" s="36">
        <f>(R4-Q4)/R4</f>
        <v>0.2541392</v>
      </c>
      <c r="T4" s="37">
        <f>(U4-Q4)/U4</f>
        <v>0.067674</v>
      </c>
      <c r="U4" s="32">
        <v>100</v>
      </c>
      <c r="V4" s="39" t="str">
        <f>IF(Q4&lt;U4,"Y","N")</f>
        <v>Y</v>
      </c>
      <c r="W4" s="39" t="str">
        <f>IF(AND(I4="Y",N4="Y",V4="Y"),"PASS","FAIL")</f>
        <v>PASS</v>
      </c>
      <c r="X4" s="31"/>
      <c r="Y4" s="31"/>
      <c r="Z4" s="42"/>
    </row>
    <row r="5" s="1" customFormat="1" ht="16.5" spans="1:26">
      <c r="A5" s="18"/>
      <c r="B5" s="19"/>
      <c r="C5" s="20"/>
      <c r="D5" s="21" t="s">
        <v>31</v>
      </c>
      <c r="E5" s="22">
        <v>3.3</v>
      </c>
      <c r="F5" s="22">
        <v>3.3</v>
      </c>
      <c r="G5" s="23">
        <v>1.8</v>
      </c>
      <c r="H5" s="17">
        <f>G5/F5</f>
        <v>0.545454545454546</v>
      </c>
      <c r="I5" s="32" t="str">
        <f>IF(H5&lt;90%,"Y","N")</f>
        <v>Y</v>
      </c>
      <c r="J5" s="33">
        <v>0.05</v>
      </c>
      <c r="K5" s="34">
        <f>(R5-P5)/O5</f>
        <v>1.91693290734824</v>
      </c>
      <c r="L5" s="32">
        <f>G5*J5</f>
        <v>0.09</v>
      </c>
      <c r="M5" s="17">
        <f>L5/K5</f>
        <v>0.04695</v>
      </c>
      <c r="N5" s="32" t="str">
        <f>IF(M5&lt;75%,"Y","N")</f>
        <v>Y</v>
      </c>
      <c r="O5" s="31">
        <v>31.3</v>
      </c>
      <c r="P5" s="32">
        <f>55+10</f>
        <v>65</v>
      </c>
      <c r="Q5" s="35">
        <f>P5+(O5*L5)</f>
        <v>67.817</v>
      </c>
      <c r="R5" s="32">
        <v>125</v>
      </c>
      <c r="S5" s="36">
        <f>(R5-Q5)/R5</f>
        <v>0.457464</v>
      </c>
      <c r="T5" s="37">
        <f>(U5-Q5)/U5</f>
        <v>0.32183</v>
      </c>
      <c r="U5" s="32">
        <v>100</v>
      </c>
      <c r="V5" s="39" t="str">
        <f>IF(Q5&lt;U5,"Y","N")</f>
        <v>Y</v>
      </c>
      <c r="W5" s="39" t="str">
        <f>IF(AND(I5="Y",N5="Y",V5="Y"),"PASS","FAIL")</f>
        <v>PASS</v>
      </c>
      <c r="X5" s="31"/>
      <c r="Y5" s="31"/>
      <c r="Z5" s="42"/>
    </row>
    <row r="6" s="1" customFormat="1" ht="16.5" spans="1:26">
      <c r="A6" s="24"/>
      <c r="B6" s="25"/>
      <c r="C6" s="26"/>
      <c r="D6" s="21" t="s">
        <v>32</v>
      </c>
      <c r="E6" s="22">
        <v>3.3</v>
      </c>
      <c r="F6" s="22">
        <v>3.3</v>
      </c>
      <c r="G6" s="23">
        <v>1.8</v>
      </c>
      <c r="H6" s="17">
        <f>G6/F6</f>
        <v>0.545454545454546</v>
      </c>
      <c r="I6" s="32" t="str">
        <f>IF(H6&lt;90%,"Y","N")</f>
        <v>Y</v>
      </c>
      <c r="J6" s="33">
        <v>0.07</v>
      </c>
      <c r="K6" s="34">
        <f>(R6-P6)/O6</f>
        <v>1.91693290734824</v>
      </c>
      <c r="L6" s="32">
        <f>G6*J6</f>
        <v>0.126</v>
      </c>
      <c r="M6" s="17">
        <f>L6/K6</f>
        <v>0.06573</v>
      </c>
      <c r="N6" s="32" t="str">
        <f>IF(M6&lt;75%,"Y","N")</f>
        <v>Y</v>
      </c>
      <c r="O6" s="31">
        <v>31.3</v>
      </c>
      <c r="P6" s="32">
        <f>55+10</f>
        <v>65</v>
      </c>
      <c r="Q6" s="35">
        <f>P6+(O6*L6)</f>
        <v>68.9438</v>
      </c>
      <c r="R6" s="32">
        <v>125</v>
      </c>
      <c r="S6" s="36">
        <f>(R6-Q6)/R6</f>
        <v>0.4484496</v>
      </c>
      <c r="T6" s="37">
        <f>(U6-Q6)/U6</f>
        <v>0.310562</v>
      </c>
      <c r="U6" s="32">
        <v>100</v>
      </c>
      <c r="V6" s="39" t="str">
        <f>IF(Q6&lt;U6,"Y","N")</f>
        <v>Y</v>
      </c>
      <c r="W6" s="39" t="str">
        <f>IF(AND(I6="Y",N6="Y",V6="Y"),"PASS","FAIL")</f>
        <v>PASS</v>
      </c>
      <c r="X6" s="31"/>
      <c r="Y6" s="31"/>
      <c r="Z6" s="42"/>
    </row>
  </sheetData>
  <mergeCells count="3">
    <mergeCell ref="A2:A6"/>
    <mergeCell ref="B2:B6"/>
    <mergeCell ref="C2:C6"/>
  </mergeCells>
  <conditionalFormatting sqref="W2">
    <cfRule type="cellIs" dxfId="0" priority="25" operator="equal">
      <formula>"PASS"</formula>
    </cfRule>
    <cfRule type="cellIs" dxfId="1" priority="30" operator="equal">
      <formula>"FAIL"</formula>
    </cfRule>
  </conditionalFormatting>
  <conditionalFormatting sqref="W3">
    <cfRule type="cellIs" dxfId="0" priority="24" operator="equal">
      <formula>"PASS"</formula>
    </cfRule>
    <cfRule type="cellIs" dxfId="1" priority="29" operator="equal">
      <formula>"FAIL"</formula>
    </cfRule>
  </conditionalFormatting>
  <conditionalFormatting sqref="W4">
    <cfRule type="cellIs" dxfId="0" priority="23" operator="equal">
      <formula>"PASS"</formula>
    </cfRule>
    <cfRule type="cellIs" dxfId="1" priority="28" operator="equal">
      <formula>"FAIL"</formula>
    </cfRule>
  </conditionalFormatting>
  <conditionalFormatting sqref="W5">
    <cfRule type="cellIs" dxfId="0" priority="22" operator="equal">
      <formula>"PASS"</formula>
    </cfRule>
    <cfRule type="cellIs" dxfId="1" priority="27" operator="equal">
      <formula>"FAIL"</formula>
    </cfRule>
  </conditionalFormatting>
  <conditionalFormatting sqref="W6">
    <cfRule type="cellIs" dxfId="0" priority="21" operator="equal">
      <formula>"PASS"</formula>
    </cfRule>
    <cfRule type="cellIs" dxfId="1" priority="26" operator="equal">
      <formula>"FAIL"</formula>
    </cfRule>
  </conditionalFormatting>
  <conditionalFormatting sqref="B7:B1048576">
    <cfRule type="duplicateValues" dxfId="2" priority="5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Gayathri.Palla</dc:creator>
  <cp:lastModifiedBy>Aloysius Premalatha</cp:lastModifiedBy>
  <dcterms:created xsi:type="dcterms:W3CDTF">2022-11-08T12:11:00Z</dcterms:created>
  <dcterms:modified xsi:type="dcterms:W3CDTF">2022-11-08T14:56:01Z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8B418917FBBD4F5E9DD58D638F69FAB1</vt:lpwstr>
  </property>
  <property fmtid="{D5CDD505-2E9C-101B-9397-08002B2CF9AE}" pid="3" name="KSOProductBuildVer">
    <vt:lpwstr>1033-11.2.0.11380</vt:lpwstr>
  </property>
</Properties>
</file>