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arrowelectronics-my.sharepoint.com/personal/kanhaiya_upreti_einfochips_com/Documents/Desktop/DC Charger/"/>
    </mc:Choice>
  </mc:AlternateContent>
  <xr:revisionPtr revIDLastSave="1" documentId="8_{D085F6F8-CA3C-4FAA-A267-FA8D22DF1A8B}" xr6:coauthVersionLast="47" xr6:coauthVersionMax="47" xr10:uidLastSave="{00C51213-4C03-48B5-85C1-D05132D88164}"/>
  <bookViews>
    <workbookView xWindow="-108" yWindow="-108" windowWidth="23256" windowHeight="12456" activeTab="1" xr2:uid="{7CAF9B37-AE87-4312-BE38-3DF7DCD6F0E7}"/>
  </bookViews>
  <sheets>
    <sheet name="Sheet1" sheetId="1" r:id="rId1"/>
    <sheet name="AMC (3)"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B11" i="2"/>
  <c r="B12" i="2" s="1"/>
  <c r="B18" i="2" s="1"/>
  <c r="B6" i="2"/>
  <c r="B15" i="2" s="1"/>
  <c r="B2" i="2"/>
  <c r="B8" i="2" l="1"/>
  <c r="B17" i="2" s="1"/>
  <c r="B19" i="2" s="1"/>
  <c r="B21" i="2" s="1"/>
  <c r="B20" i="2"/>
  <c r="B22" i="2" s="1"/>
</calcChain>
</file>

<file path=xl/sharedStrings.xml><?xml version="1.0" encoding="utf-8"?>
<sst xmlns="http://schemas.openxmlformats.org/spreadsheetml/2006/main" count="54" uniqueCount="38">
  <si>
    <t>Sp short</t>
    <phoneticPr fontId="0" type="noConversion"/>
  </si>
  <si>
    <t>Reading from ADC &amp; Calculation via Firmware</t>
  </si>
  <si>
    <t>VinADC</t>
    <phoneticPr fontId="0" type="noConversion"/>
  </si>
  <si>
    <t>V</t>
    <phoneticPr fontId="0" type="noConversion"/>
  </si>
  <si>
    <t>Vref</t>
    <phoneticPr fontId="0" type="noConversion"/>
  </si>
  <si>
    <t>Note - ADC 24 Bit reference</t>
  </si>
  <si>
    <r>
      <t>Gain</t>
    </r>
    <r>
      <rPr>
        <vertAlign val="subscript"/>
        <sz val="11"/>
        <color theme="1"/>
        <rFont val="Arial"/>
        <family val="2"/>
      </rPr>
      <t>diff2single</t>
    </r>
  </si>
  <si>
    <r>
      <t>Gain</t>
    </r>
    <r>
      <rPr>
        <vertAlign val="subscript"/>
        <sz val="11"/>
        <color theme="1"/>
        <rFont val="Arial"/>
        <family val="2"/>
      </rPr>
      <t>AMC</t>
    </r>
  </si>
  <si>
    <t>vinAMCP</t>
  </si>
  <si>
    <t>VinAMCN</t>
  </si>
  <si>
    <t>Vdc</t>
  </si>
  <si>
    <t>Vp</t>
  </si>
  <si>
    <t>Vn</t>
  </si>
  <si>
    <t>Rison</t>
  </si>
  <si>
    <t xml:space="preserve"> RisoP</t>
  </si>
  <si>
    <t>Rst</t>
    <phoneticPr fontId="0" type="noConversion"/>
  </si>
  <si>
    <t>ohm</t>
    <phoneticPr fontId="0" type="noConversion"/>
  </si>
  <si>
    <t>RinAMC</t>
    <phoneticPr fontId="0" type="noConversion"/>
  </si>
  <si>
    <t>Visolation (Vp)</t>
    <phoneticPr fontId="0" type="noConversion"/>
  </si>
  <si>
    <t>Sn short</t>
    <phoneticPr fontId="0" type="noConversion"/>
  </si>
  <si>
    <t>Visolation (Vn)</t>
    <phoneticPr fontId="0" type="noConversion"/>
  </si>
  <si>
    <t>;</t>
  </si>
  <si>
    <t>RisoP &amp; RisoN</t>
    <phoneticPr fontId="0" type="noConversion"/>
  </si>
  <si>
    <t>DC</t>
    <phoneticPr fontId="0" type="noConversion"/>
  </si>
  <si>
    <t>Vp</t>
    <phoneticPr fontId="0" type="noConversion"/>
  </si>
  <si>
    <t>Vn</t>
    <phoneticPr fontId="0" type="noConversion"/>
  </si>
  <si>
    <t>RisoP</t>
  </si>
  <si>
    <t>RisoN</t>
  </si>
  <si>
    <t>(Mohm)</t>
  </si>
  <si>
    <t>Flow of calculating RisP and RisoN</t>
  </si>
  <si>
    <t>1. Switch SP is closed and Vp is measured. You can use formula (18) on page 16 of the design guide to calculate the Isolation voltage which is Vp in case SP is closed</t>
  </si>
  <si>
    <t>2. Open SP , close SN, measured Vn, Again you can use formula (18) to calculate the Isolation voltage (In this case Vn)</t>
  </si>
  <si>
    <t>3. Calculate RisoP and RisoN using formulas (13) and (14)</t>
  </si>
  <si>
    <t>4. Check thresholds. If RisoP or RisoN is smaller then the fault threshold indicate a fault. If RisoP or RisoN is smaller than the warning threshold indicate a warning.</t>
  </si>
  <si>
    <t>*</t>
  </si>
  <si>
    <t>We used the threshold values used in standards. 500Ohms/V for a warning and 100Ohms/V for Fault.</t>
  </si>
  <si>
    <t>Extra Notes</t>
  </si>
  <si>
    <t> in order to calculate Vp and Vn we need to use 2 different VinADC values, like VinADC_P to calculate Vp and VinADC to calculate Vn. Then we going to use Vp and Vn to find RisoP and 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</si>
</sst>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
  </numFmts>
  <fonts count="7" x14ac:knownFonts="1">
    <font>
      <sz val="11"/>
      <color theme="1"/>
      <name val="Aptos Narrow"/>
      <family val="2"/>
      <scheme val="minor"/>
    </font>
    <font>
      <sz val="11"/>
      <color theme="1"/>
      <name val="Arial"/>
      <family val="2"/>
    </font>
    <font>
      <b/>
      <sz val="18"/>
      <color theme="1"/>
      <name val="Arial"/>
      <family val="2"/>
    </font>
    <font>
      <vertAlign val="subscript"/>
      <sz val="11"/>
      <color theme="1"/>
      <name val="Arial"/>
      <family val="2"/>
    </font>
    <font>
      <b/>
      <sz val="11"/>
      <color theme="1"/>
      <name val="Arial"/>
      <family val="2"/>
    </font>
    <font>
      <b/>
      <sz val="8"/>
      <color rgb="FF333333"/>
      <name val="Custom"/>
    </font>
    <font>
      <sz val="8"/>
      <color rgb="FF333333"/>
      <name val="Custom"/>
    </font>
  </fonts>
  <fills count="6">
    <fill>
      <patternFill patternType="none"/>
    </fill>
    <fill>
      <patternFill patternType="gray125"/>
    </fill>
    <fill>
      <patternFill patternType="solid">
        <fgColor rgb="FFFFC000"/>
        <bgColor indexed="64"/>
      </patternFill>
    </fill>
    <fill>
      <patternFill patternType="solid">
        <fgColor theme="2"/>
        <bgColor indexed="64"/>
      </patternFill>
    </fill>
    <fill>
      <patternFill patternType="solid">
        <fgColor theme="4" tint="0.59999389629810485"/>
        <bgColor indexed="64"/>
      </patternFill>
    </fill>
    <fill>
      <patternFill patternType="solid">
        <fgColor rgb="FFFFFF00"/>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9">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3" borderId="0" xfId="0" applyFont="1" applyFill="1" applyAlignment="1">
      <alignment vertical="center"/>
    </xf>
    <xf numFmtId="0" fontId="1" fillId="4" borderId="0" xfId="0" applyFont="1" applyFill="1" applyAlignment="1">
      <alignment vertical="center"/>
    </xf>
    <xf numFmtId="0" fontId="4" fillId="0" borderId="8" xfId="0" applyFont="1" applyBorder="1" applyAlignment="1">
      <alignment vertical="center"/>
    </xf>
    <xf numFmtId="0" fontId="1" fillId="0" borderId="8" xfId="0" applyFont="1" applyBorder="1" applyAlignment="1">
      <alignment vertical="center"/>
    </xf>
    <xf numFmtId="0" fontId="1" fillId="5" borderId="0" xfId="0" applyFont="1" applyFill="1" applyAlignment="1">
      <alignment vertical="center"/>
    </xf>
    <xf numFmtId="0" fontId="0" fillId="0" borderId="8" xfId="0" applyBorder="1"/>
    <xf numFmtId="164" fontId="1" fillId="5" borderId="8" xfId="0" applyNumberFormat="1" applyFont="1" applyFill="1" applyBorder="1" applyAlignment="1">
      <alignment vertical="center"/>
    </xf>
    <xf numFmtId="165" fontId="1" fillId="0" borderId="0" xfId="0" applyNumberFormat="1" applyFont="1" applyAlignment="1">
      <alignment vertical="center"/>
    </xf>
    <xf numFmtId="0" fontId="6" fillId="0" borderId="0" xfId="0" applyFont="1" applyAlignment="1">
      <alignment horizontal="center"/>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5" xfId="0" applyFont="1" applyBorder="1" applyAlignment="1">
      <alignment horizontal="center" wrapText="1"/>
    </xf>
    <xf numFmtId="0" fontId="5" fillId="0" borderId="6" xfId="0" applyFont="1" applyBorder="1" applyAlignment="1">
      <alignment horizontal="center" wrapText="1"/>
    </xf>
    <xf numFmtId="0" fontId="6"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6" fillId="0" borderId="7"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1" fillId="2" borderId="0" xfId="0" applyFont="1" applyFill="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160020</xdr:colOff>
      <xdr:row>30</xdr:row>
      <xdr:rowOff>182880</xdr:rowOff>
    </xdr:from>
    <xdr:to>
      <xdr:col>23</xdr:col>
      <xdr:colOff>553028</xdr:colOff>
      <xdr:row>32</xdr:row>
      <xdr:rowOff>569752</xdr:rowOff>
    </xdr:to>
    <xdr:pic>
      <xdr:nvPicPr>
        <xdr:cNvPr id="2" name="Picture 1">
          <a:extLst>
            <a:ext uri="{FF2B5EF4-FFF2-40B4-BE49-F238E27FC236}">
              <a16:creationId xmlns:a16="http://schemas.microsoft.com/office/drawing/2014/main" id="{E8C0346D-BC21-45E0-89DC-BF85A36571DB}"/>
            </a:ext>
          </a:extLst>
        </xdr:cNvPr>
        <xdr:cNvPicPr>
          <a:picLocks noChangeAspect="1"/>
        </xdr:cNvPicPr>
      </xdr:nvPicPr>
      <xdr:blipFill>
        <a:blip xmlns:r="http://schemas.openxmlformats.org/officeDocument/2006/relationships" r:embed="rId1"/>
        <a:stretch>
          <a:fillRect/>
        </a:stretch>
      </xdr:blipFill>
      <xdr:spPr>
        <a:xfrm>
          <a:off x="11521440" y="6141720"/>
          <a:ext cx="6641408" cy="1811812"/>
        </a:xfrm>
        <a:prstGeom prst="rect">
          <a:avLst/>
        </a:prstGeom>
      </xdr:spPr>
    </xdr:pic>
    <xdr:clientData/>
  </xdr:twoCellAnchor>
  <xdr:twoCellAnchor editAs="oneCell">
    <xdr:from>
      <xdr:col>13</xdr:col>
      <xdr:colOff>80793</xdr:colOff>
      <xdr:row>14</xdr:row>
      <xdr:rowOff>83127</xdr:rowOff>
    </xdr:from>
    <xdr:to>
      <xdr:col>23</xdr:col>
      <xdr:colOff>540327</xdr:colOff>
      <xdr:row>27</xdr:row>
      <xdr:rowOff>27708</xdr:rowOff>
    </xdr:to>
    <xdr:pic>
      <xdr:nvPicPr>
        <xdr:cNvPr id="3" name="Picture 2">
          <a:extLst>
            <a:ext uri="{FF2B5EF4-FFF2-40B4-BE49-F238E27FC236}">
              <a16:creationId xmlns:a16="http://schemas.microsoft.com/office/drawing/2014/main" id="{2AD48104-6B73-4E63-8CFF-F04F7F622C88}"/>
            </a:ext>
          </a:extLst>
        </xdr:cNvPr>
        <xdr:cNvPicPr>
          <a:picLocks noChangeAspect="1"/>
        </xdr:cNvPicPr>
      </xdr:nvPicPr>
      <xdr:blipFill>
        <a:blip xmlns:r="http://schemas.openxmlformats.org/officeDocument/2006/relationships" r:embed="rId2"/>
        <a:stretch>
          <a:fillRect/>
        </a:stretch>
      </xdr:blipFill>
      <xdr:spPr>
        <a:xfrm>
          <a:off x="11442213" y="2239587"/>
          <a:ext cx="6707934" cy="2222961"/>
        </a:xfrm>
        <a:prstGeom prst="rect">
          <a:avLst/>
        </a:prstGeom>
      </xdr:spPr>
    </xdr:pic>
    <xdr:clientData/>
  </xdr:twoCellAnchor>
  <xdr:twoCellAnchor editAs="oneCell">
    <xdr:from>
      <xdr:col>5</xdr:col>
      <xdr:colOff>130629</xdr:colOff>
      <xdr:row>29</xdr:row>
      <xdr:rowOff>158337</xdr:rowOff>
    </xdr:from>
    <xdr:to>
      <xdr:col>10</xdr:col>
      <xdr:colOff>632265</xdr:colOff>
      <xdr:row>30</xdr:row>
      <xdr:rowOff>667193</xdr:rowOff>
    </xdr:to>
    <xdr:pic>
      <xdr:nvPicPr>
        <xdr:cNvPr id="4" name="Picture 3">
          <a:extLst>
            <a:ext uri="{FF2B5EF4-FFF2-40B4-BE49-F238E27FC236}">
              <a16:creationId xmlns:a16="http://schemas.microsoft.com/office/drawing/2014/main" id="{0ADB1F80-58B2-4665-8E91-3F916CE544B9}"/>
            </a:ext>
          </a:extLst>
        </xdr:cNvPr>
        <xdr:cNvPicPr>
          <a:picLocks noChangeAspect="1"/>
        </xdr:cNvPicPr>
      </xdr:nvPicPr>
      <xdr:blipFill>
        <a:blip xmlns:r="http://schemas.openxmlformats.org/officeDocument/2006/relationships" r:embed="rId3"/>
        <a:stretch>
          <a:fillRect/>
        </a:stretch>
      </xdr:blipFill>
      <xdr:spPr>
        <a:xfrm>
          <a:off x="5106489" y="4951317"/>
          <a:ext cx="4509757" cy="16747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AE0CA-D2FF-4310-B11B-025F48E8F31C}">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2CF81-11DF-4F6C-A61C-7FE0460627D3}">
  <dimension ref="A1:X43"/>
  <sheetViews>
    <sheetView tabSelected="1" zoomScale="55" zoomScaleNormal="55" workbookViewId="0">
      <selection activeCell="B20" sqref="B20"/>
    </sheetView>
  </sheetViews>
  <sheetFormatPr defaultColWidth="9.109375" defaultRowHeight="13.8" x14ac:dyDescent="0.3"/>
  <cols>
    <col min="1" max="1" width="21.6640625" style="2" bestFit="1" customWidth="1"/>
    <col min="2" max="2" width="26.33203125" style="2" customWidth="1"/>
    <col min="3" max="3" width="9.109375" style="1"/>
    <col min="4" max="4" width="9.109375" style="2"/>
    <col min="5" max="6" width="11.21875" style="2" bestFit="1" customWidth="1"/>
    <col min="7" max="7" width="12.109375" style="2" bestFit="1" customWidth="1"/>
    <col min="8" max="9" width="10.5546875" style="2" bestFit="1" customWidth="1"/>
    <col min="10" max="11" width="14" style="2" bestFit="1" customWidth="1"/>
    <col min="12" max="12" width="11.5546875" style="2" bestFit="1" customWidth="1"/>
    <col min="13" max="16384" width="9.109375" style="2"/>
  </cols>
  <sheetData>
    <row r="1" spans="1:24" ht="13.8" customHeight="1" x14ac:dyDescent="0.3">
      <c r="A1" s="31" t="s">
        <v>0</v>
      </c>
      <c r="B1" s="31"/>
      <c r="C1" s="31"/>
      <c r="D1" s="1"/>
      <c r="E1" s="32" t="s">
        <v>1</v>
      </c>
      <c r="F1" s="33"/>
      <c r="G1" s="33"/>
      <c r="H1" s="33"/>
      <c r="I1" s="33"/>
      <c r="J1" s="33"/>
      <c r="K1" s="34"/>
    </row>
    <row r="2" spans="1:24" ht="13.8" customHeight="1" thickBot="1" x14ac:dyDescent="0.35">
      <c r="A2" s="2" t="s">
        <v>2</v>
      </c>
      <c r="B2" s="3">
        <f>E6</f>
        <v>9.6100000000000005E-4</v>
      </c>
      <c r="C2" s="1" t="s">
        <v>3</v>
      </c>
      <c r="E2" s="35"/>
      <c r="F2" s="36"/>
      <c r="G2" s="36"/>
      <c r="H2" s="36"/>
      <c r="I2" s="36"/>
      <c r="J2" s="36"/>
      <c r="K2" s="37"/>
    </row>
    <row r="3" spans="1:24" ht="15" hidden="1" customHeight="1" thickBot="1" x14ac:dyDescent="0.35">
      <c r="A3" s="2" t="s">
        <v>4</v>
      </c>
      <c r="B3" s="4">
        <v>1.25</v>
      </c>
      <c r="C3" s="1" t="s">
        <v>3</v>
      </c>
      <c r="D3" s="38" t="s">
        <v>5</v>
      </c>
      <c r="E3" s="39"/>
      <c r="F3" s="40"/>
    </row>
    <row r="4" spans="1:24" ht="16.2" hidden="1" x14ac:dyDescent="0.3">
      <c r="A4" s="2" t="s">
        <v>6</v>
      </c>
      <c r="B4" s="4">
        <v>0.82499999999999996</v>
      </c>
    </row>
    <row r="5" spans="1:24" ht="16.2" x14ac:dyDescent="0.3">
      <c r="A5" s="2" t="s">
        <v>7</v>
      </c>
      <c r="B5" s="4">
        <v>2</v>
      </c>
      <c r="E5" s="5" t="s">
        <v>8</v>
      </c>
      <c r="F5" s="5" t="s">
        <v>9</v>
      </c>
      <c r="G5" s="5" t="s">
        <v>10</v>
      </c>
      <c r="H5" s="5" t="s">
        <v>11</v>
      </c>
      <c r="I5" s="5" t="s">
        <v>12</v>
      </c>
      <c r="J5" s="5" t="s">
        <v>13</v>
      </c>
      <c r="K5" s="5" t="s">
        <v>14</v>
      </c>
    </row>
    <row r="6" spans="1:24" x14ac:dyDescent="0.3">
      <c r="A6" s="2" t="s">
        <v>15</v>
      </c>
      <c r="B6" s="4">
        <f>365200</f>
        <v>365200</v>
      </c>
      <c r="C6" s="1" t="s">
        <v>16</v>
      </c>
      <c r="E6" s="6">
        <v>9.6100000000000005E-4</v>
      </c>
      <c r="F6" s="6">
        <v>-1.11E-4</v>
      </c>
      <c r="G6" s="6">
        <v>402.77340700000002</v>
      </c>
      <c r="H6" s="6">
        <v>0.59733999999999998</v>
      </c>
      <c r="I6" s="6">
        <v>-6.9112999999999994E-2</v>
      </c>
      <c r="J6" s="6">
        <v>246036953.293329</v>
      </c>
      <c r="K6" s="6">
        <v>2126481155.84413</v>
      </c>
    </row>
    <row r="7" spans="1:24" x14ac:dyDescent="0.3">
      <c r="A7" s="2" t="s">
        <v>17</v>
      </c>
      <c r="B7" s="4">
        <v>294</v>
      </c>
      <c r="C7" s="1" t="s">
        <v>16</v>
      </c>
      <c r="E7" s="6">
        <v>-2.5099999999999998E-4</v>
      </c>
      <c r="F7" s="6">
        <v>2.2699999999999999E-4</v>
      </c>
      <c r="G7" s="6">
        <v>402.77340700000002</v>
      </c>
      <c r="H7" s="6">
        <v>-0.15589600000000001</v>
      </c>
      <c r="I7" s="6">
        <v>0.14083599999999999</v>
      </c>
      <c r="J7" s="6">
        <v>-944988018.222139</v>
      </c>
      <c r="K7" s="6">
        <v>-1046040187.46289</v>
      </c>
    </row>
    <row r="8" spans="1:24" x14ac:dyDescent="0.3">
      <c r="A8" s="2" t="s">
        <v>18</v>
      </c>
      <c r="B8" s="7">
        <f>(((B2)*((B7+B6)/B7)*(1/B5)))</f>
        <v>0.59734648639455779</v>
      </c>
      <c r="C8" s="1" t="s">
        <v>3</v>
      </c>
      <c r="E8" s="6">
        <v>2.42E-4</v>
      </c>
      <c r="F8" s="6">
        <v>-2.02E-4</v>
      </c>
      <c r="G8" s="6">
        <v>402.77340700000002</v>
      </c>
      <c r="H8" s="6">
        <v>0.15023</v>
      </c>
      <c r="I8" s="6">
        <v>-0.12570100000000001</v>
      </c>
      <c r="J8" s="6">
        <v>979236966.30809498</v>
      </c>
      <c r="K8" s="6">
        <v>1170321736.6982501</v>
      </c>
    </row>
    <row r="9" spans="1:24" x14ac:dyDescent="0.3">
      <c r="E9" s="6">
        <v>-3.1199999999999999E-4</v>
      </c>
      <c r="F9" s="6">
        <v>5.5900000000000004E-4</v>
      </c>
      <c r="G9" s="6">
        <v>402.77340700000002</v>
      </c>
      <c r="H9" s="6">
        <v>-0.19406799999999999</v>
      </c>
      <c r="I9" s="6">
        <v>0.34742899999999999</v>
      </c>
      <c r="J9" s="6">
        <v>-759573496.19238305</v>
      </c>
      <c r="K9" s="6">
        <v>-424285349.59526002</v>
      </c>
    </row>
    <row r="10" spans="1:24" x14ac:dyDescent="0.3">
      <c r="A10" s="31" t="s">
        <v>19</v>
      </c>
      <c r="B10" s="31"/>
      <c r="C10" s="31"/>
      <c r="D10" s="1"/>
      <c r="E10" s="6">
        <v>-7.7999999999999999E-5</v>
      </c>
      <c r="F10" s="6">
        <v>-8.0099999999999995E-4</v>
      </c>
      <c r="G10" s="6">
        <v>402.77340700000002</v>
      </c>
      <c r="H10" s="6">
        <v>-4.8238000000000003E-2</v>
      </c>
      <c r="I10" s="6">
        <v>-0.49780799999999997</v>
      </c>
      <c r="J10" s="6">
        <v>-3048394434.7115402</v>
      </c>
      <c r="K10" s="6">
        <v>295388841.91893798</v>
      </c>
    </row>
    <row r="11" spans="1:24" ht="15" customHeight="1" x14ac:dyDescent="0.3">
      <c r="A11" s="2" t="s">
        <v>2</v>
      </c>
      <c r="B11" s="3">
        <f>F6</f>
        <v>-1.11E-4</v>
      </c>
      <c r="C11" s="1" t="s">
        <v>3</v>
      </c>
      <c r="E11" s="8">
        <v>-2.8699999999999998E-4</v>
      </c>
      <c r="F11" s="8">
        <v>4.5899999999999999E-4</v>
      </c>
      <c r="G11" s="6">
        <v>402.77340700000002</v>
      </c>
      <c r="H11" s="6">
        <v>-0.178561</v>
      </c>
      <c r="I11" s="6">
        <v>0.28525</v>
      </c>
      <c r="J11" s="6">
        <v>-825381608.82125497</v>
      </c>
      <c r="K11" s="6">
        <v>-516672478.05613601</v>
      </c>
    </row>
    <row r="12" spans="1:24" x14ac:dyDescent="0.3">
      <c r="A12" s="2" t="s">
        <v>20</v>
      </c>
      <c r="B12" s="7">
        <f>((B11)*((B7+B6)/B7)*(1/B5))</f>
        <v>-6.899631632653061E-2</v>
      </c>
      <c r="C12" s="1" t="s">
        <v>3</v>
      </c>
    </row>
    <row r="13" spans="1:24" x14ac:dyDescent="0.3">
      <c r="B13" s="2" t="s">
        <v>21</v>
      </c>
    </row>
    <row r="14" spans="1:24" ht="14.4" thickBot="1" x14ac:dyDescent="0.35">
      <c r="A14" s="31" t="s">
        <v>22</v>
      </c>
      <c r="B14" s="31"/>
      <c r="C14" s="31"/>
    </row>
    <row r="15" spans="1:24" x14ac:dyDescent="0.3">
      <c r="A15" s="2" t="s">
        <v>15</v>
      </c>
      <c r="B15" s="4">
        <f>B6</f>
        <v>365200</v>
      </c>
      <c r="C15" s="1" t="s">
        <v>16</v>
      </c>
      <c r="N15" s="41"/>
      <c r="O15" s="42"/>
      <c r="P15" s="42"/>
      <c r="Q15" s="42"/>
      <c r="R15" s="42"/>
      <c r="S15" s="42"/>
      <c r="T15" s="42"/>
      <c r="U15" s="42"/>
      <c r="V15" s="42"/>
      <c r="W15" s="42"/>
      <c r="X15" s="43"/>
    </row>
    <row r="16" spans="1:24" x14ac:dyDescent="0.3">
      <c r="A16" s="2" t="s">
        <v>23</v>
      </c>
      <c r="B16" s="4">
        <f>G6</f>
        <v>402.77340700000002</v>
      </c>
      <c r="C16" s="1" t="s">
        <v>3</v>
      </c>
      <c r="N16" s="44"/>
      <c r="O16" s="45"/>
      <c r="P16" s="45"/>
      <c r="Q16" s="45"/>
      <c r="R16" s="45"/>
      <c r="S16" s="45"/>
      <c r="T16" s="45"/>
      <c r="U16" s="45"/>
      <c r="V16" s="45"/>
      <c r="W16" s="45"/>
      <c r="X16" s="46"/>
    </row>
    <row r="17" spans="1:24" x14ac:dyDescent="0.3">
      <c r="A17" s="2" t="s">
        <v>24</v>
      </c>
      <c r="B17" s="3">
        <f>B8</f>
        <v>0.59734648639455779</v>
      </c>
      <c r="C17" s="1" t="s">
        <v>3</v>
      </c>
      <c r="N17" s="44"/>
      <c r="O17" s="45"/>
      <c r="P17" s="45"/>
      <c r="Q17" s="45"/>
      <c r="R17" s="45"/>
      <c r="S17" s="45"/>
      <c r="T17" s="45"/>
      <c r="U17" s="45"/>
      <c r="V17" s="45"/>
      <c r="W17" s="45"/>
      <c r="X17" s="46"/>
    </row>
    <row r="18" spans="1:24" x14ac:dyDescent="0.3">
      <c r="A18" s="2" t="s">
        <v>25</v>
      </c>
      <c r="B18" s="3">
        <f>B12</f>
        <v>-6.899631632653061E-2</v>
      </c>
      <c r="C18" s="1" t="s">
        <v>3</v>
      </c>
      <c r="N18" s="44"/>
      <c r="O18" s="45"/>
      <c r="P18" s="45"/>
      <c r="Q18" s="45"/>
      <c r="R18" s="45"/>
      <c r="S18" s="45"/>
      <c r="T18" s="45"/>
      <c r="U18" s="45"/>
      <c r="V18" s="45"/>
      <c r="W18" s="45"/>
      <c r="X18" s="46"/>
    </row>
    <row r="19" spans="1:24" x14ac:dyDescent="0.3">
      <c r="A19" s="2" t="s">
        <v>26</v>
      </c>
      <c r="B19" s="9">
        <f>(-(B7+B6)*(B16+B18-B17))/B12</f>
        <v>2130080664.3963966</v>
      </c>
      <c r="C19" s="1" t="s">
        <v>16</v>
      </c>
      <c r="N19" s="44"/>
      <c r="O19" s="45"/>
      <c r="P19" s="45"/>
      <c r="Q19" s="45"/>
      <c r="R19" s="45"/>
      <c r="S19" s="45"/>
      <c r="T19" s="45"/>
      <c r="U19" s="45"/>
      <c r="V19" s="45"/>
      <c r="W19" s="45"/>
      <c r="X19" s="46"/>
    </row>
    <row r="20" spans="1:24" x14ac:dyDescent="0.3">
      <c r="A20" s="2" t="s">
        <v>27</v>
      </c>
      <c r="B20" s="9">
        <f>((B7+B6)*(B16+B18-B17))/B12</f>
        <v>-2130080664.3963966</v>
      </c>
      <c r="C20" s="1" t="s">
        <v>16</v>
      </c>
      <c r="N20" s="44"/>
      <c r="O20" s="45"/>
      <c r="P20" s="45"/>
      <c r="Q20" s="45"/>
      <c r="R20" s="45"/>
      <c r="S20" s="45"/>
      <c r="T20" s="45"/>
      <c r="U20" s="45"/>
      <c r="V20" s="45"/>
      <c r="W20" s="45"/>
      <c r="X20" s="46"/>
    </row>
    <row r="21" spans="1:24" x14ac:dyDescent="0.3">
      <c r="A21" s="2" t="s">
        <v>26</v>
      </c>
      <c r="B21" s="10">
        <f>B19/1000000</f>
        <v>2130.0806643963965</v>
      </c>
      <c r="C21" s="1" t="s">
        <v>28</v>
      </c>
      <c r="N21" s="44"/>
      <c r="O21" s="45"/>
      <c r="P21" s="45"/>
      <c r="Q21" s="45"/>
      <c r="R21" s="45"/>
      <c r="S21" s="45"/>
      <c r="T21" s="45"/>
      <c r="U21" s="45"/>
      <c r="V21" s="45"/>
      <c r="W21" s="45"/>
      <c r="X21" s="46"/>
    </row>
    <row r="22" spans="1:24" x14ac:dyDescent="0.3">
      <c r="A22" s="2" t="s">
        <v>27</v>
      </c>
      <c r="B22" s="10">
        <f>B20/1000000</f>
        <v>-2130.0806643963965</v>
      </c>
      <c r="C22" s="1" t="s">
        <v>28</v>
      </c>
      <c r="N22" s="44"/>
      <c r="O22" s="45"/>
      <c r="P22" s="45"/>
      <c r="Q22" s="45"/>
      <c r="R22" s="45"/>
      <c r="S22" s="45"/>
      <c r="T22" s="45"/>
      <c r="U22" s="45"/>
      <c r="V22" s="45"/>
      <c r="W22" s="45"/>
      <c r="X22" s="46"/>
    </row>
    <row r="23" spans="1:24" x14ac:dyDescent="0.3">
      <c r="N23" s="44"/>
      <c r="O23" s="45"/>
      <c r="P23" s="45"/>
      <c r="Q23" s="45"/>
      <c r="R23" s="45"/>
      <c r="S23" s="45"/>
      <c r="T23" s="45"/>
      <c r="U23" s="45"/>
      <c r="V23" s="45"/>
      <c r="W23" s="45"/>
      <c r="X23" s="46"/>
    </row>
    <row r="24" spans="1:24" x14ac:dyDescent="0.3">
      <c r="N24" s="44"/>
      <c r="O24" s="45"/>
      <c r="P24" s="45"/>
      <c r="Q24" s="45"/>
      <c r="R24" s="45"/>
      <c r="S24" s="45"/>
      <c r="T24" s="45"/>
      <c r="U24" s="45"/>
      <c r="V24" s="45"/>
      <c r="W24" s="45"/>
      <c r="X24" s="46"/>
    </row>
    <row r="25" spans="1:24" x14ac:dyDescent="0.2">
      <c r="B25" s="48" t="s">
        <v>29</v>
      </c>
      <c r="C25" s="48"/>
      <c r="D25" s="48"/>
      <c r="N25" s="44"/>
      <c r="O25" s="45"/>
      <c r="P25" s="45"/>
      <c r="Q25" s="45"/>
      <c r="R25" s="45"/>
      <c r="S25" s="45"/>
      <c r="T25" s="45"/>
      <c r="U25" s="45"/>
      <c r="V25" s="45"/>
      <c r="W25" s="45"/>
      <c r="X25" s="46"/>
    </row>
    <row r="26" spans="1:24" x14ac:dyDescent="0.3">
      <c r="N26" s="44"/>
      <c r="O26" s="45"/>
      <c r="P26" s="45"/>
      <c r="Q26" s="45"/>
      <c r="R26" s="45"/>
      <c r="S26" s="45"/>
      <c r="T26" s="45"/>
      <c r="U26" s="45"/>
      <c r="V26" s="45"/>
      <c r="W26" s="45"/>
      <c r="X26" s="46"/>
    </row>
    <row r="27" spans="1:24" x14ac:dyDescent="0.3">
      <c r="N27" s="44"/>
      <c r="O27" s="45"/>
      <c r="P27" s="45"/>
      <c r="Q27" s="45"/>
      <c r="R27" s="45"/>
      <c r="S27" s="45"/>
      <c r="T27" s="45"/>
      <c r="U27" s="45"/>
      <c r="V27" s="45"/>
      <c r="W27" s="45"/>
      <c r="X27" s="46"/>
    </row>
    <row r="28" spans="1:24" ht="14.4" thickBot="1" x14ac:dyDescent="0.35">
      <c r="N28" s="47"/>
      <c r="O28" s="39"/>
      <c r="P28" s="39"/>
      <c r="Q28" s="39"/>
      <c r="R28" s="39"/>
      <c r="S28" s="39"/>
      <c r="T28" s="39"/>
      <c r="U28" s="39"/>
      <c r="V28" s="39"/>
      <c r="W28" s="39"/>
      <c r="X28" s="40"/>
    </row>
    <row r="29" spans="1:24" x14ac:dyDescent="0.3">
      <c r="N29" s="1"/>
      <c r="O29" s="1"/>
      <c r="P29" s="1"/>
      <c r="Q29" s="1"/>
      <c r="R29" s="1"/>
      <c r="S29" s="1"/>
      <c r="T29" s="1"/>
      <c r="U29" s="1"/>
      <c r="V29" s="1"/>
      <c r="W29" s="1"/>
      <c r="X29" s="1"/>
    </row>
    <row r="30" spans="1:24" ht="91.8" customHeight="1" thickBot="1" x14ac:dyDescent="0.35">
      <c r="B30" s="18" t="s">
        <v>30</v>
      </c>
      <c r="C30" s="18"/>
      <c r="D30" s="18"/>
      <c r="E30" s="18"/>
    </row>
    <row r="31" spans="1:24" ht="71.400000000000006" customHeight="1" x14ac:dyDescent="0.3">
      <c r="B31" s="18" t="s">
        <v>31</v>
      </c>
      <c r="C31" s="18"/>
      <c r="D31" s="18"/>
      <c r="E31" s="18"/>
      <c r="N31" s="19"/>
      <c r="O31" s="20"/>
      <c r="P31" s="20"/>
      <c r="Q31" s="20"/>
      <c r="R31" s="20"/>
      <c r="S31" s="20"/>
      <c r="T31" s="20"/>
      <c r="U31" s="20"/>
      <c r="V31" s="20"/>
      <c r="W31" s="20"/>
      <c r="X31" s="21"/>
    </row>
    <row r="32" spans="1:24" ht="40.799999999999997" customHeight="1" x14ac:dyDescent="0.3">
      <c r="B32" s="18" t="s">
        <v>32</v>
      </c>
      <c r="C32" s="18"/>
      <c r="D32" s="18"/>
      <c r="E32" s="18"/>
      <c r="N32" s="22"/>
      <c r="O32" s="23"/>
      <c r="P32" s="23"/>
      <c r="Q32" s="23"/>
      <c r="R32" s="23"/>
      <c r="S32" s="23"/>
      <c r="T32" s="23"/>
      <c r="U32" s="23"/>
      <c r="V32" s="23"/>
      <c r="W32" s="23"/>
      <c r="X32" s="24"/>
    </row>
    <row r="33" spans="1:24" ht="81.599999999999994" customHeight="1" thickBot="1" x14ac:dyDescent="0.35">
      <c r="B33" s="18" t="s">
        <v>33</v>
      </c>
      <c r="C33" s="18"/>
      <c r="D33" s="18"/>
      <c r="E33" s="18"/>
      <c r="N33" s="25"/>
      <c r="O33" s="26"/>
      <c r="P33" s="26"/>
      <c r="Q33" s="26"/>
      <c r="R33" s="26"/>
      <c r="S33" s="26"/>
      <c r="T33" s="26"/>
      <c r="U33" s="26"/>
      <c r="V33" s="26"/>
      <c r="W33" s="26"/>
      <c r="X33" s="27"/>
    </row>
    <row r="37" spans="1:24" ht="14.4" thickBot="1" x14ac:dyDescent="0.35"/>
    <row r="38" spans="1:24" ht="14.4" thickBot="1" x14ac:dyDescent="0.25">
      <c r="A38" s="2" t="s">
        <v>34</v>
      </c>
      <c r="B38" s="28" t="s">
        <v>35</v>
      </c>
      <c r="C38" s="29"/>
      <c r="D38" s="29"/>
      <c r="E38" s="29"/>
      <c r="F38" s="29"/>
      <c r="G38" s="29"/>
      <c r="H38" s="29"/>
      <c r="I38" s="30"/>
      <c r="J38" s="11"/>
      <c r="K38" s="11"/>
    </row>
    <row r="41" spans="1:24" ht="14.4" thickBot="1" x14ac:dyDescent="0.35">
      <c r="C41" s="2"/>
    </row>
    <row r="42" spans="1:24" x14ac:dyDescent="0.3">
      <c r="B42" s="2" t="s">
        <v>36</v>
      </c>
      <c r="C42" s="2"/>
      <c r="D42" s="12" t="s">
        <v>37</v>
      </c>
      <c r="E42" s="13"/>
      <c r="F42" s="13"/>
      <c r="G42" s="13"/>
      <c r="H42" s="13"/>
      <c r="I42" s="13"/>
      <c r="J42" s="13"/>
      <c r="K42" s="13"/>
      <c r="L42" s="13"/>
      <c r="M42" s="13"/>
      <c r="N42" s="13"/>
      <c r="O42" s="13"/>
      <c r="P42" s="13"/>
      <c r="Q42" s="13"/>
      <c r="R42" s="14"/>
    </row>
    <row r="43" spans="1:24" ht="14.4" thickBot="1" x14ac:dyDescent="0.35">
      <c r="C43" s="2"/>
      <c r="D43" s="15"/>
      <c r="E43" s="16"/>
      <c r="F43" s="16"/>
      <c r="G43" s="16"/>
      <c r="H43" s="16"/>
      <c r="I43" s="16"/>
      <c r="J43" s="16"/>
      <c r="K43" s="16"/>
      <c r="L43" s="16"/>
      <c r="M43" s="16"/>
      <c r="N43" s="16"/>
      <c r="O43" s="16"/>
      <c r="P43" s="16"/>
      <c r="Q43" s="16"/>
      <c r="R43" s="17"/>
    </row>
  </sheetData>
  <mergeCells count="14">
    <mergeCell ref="N15:X28"/>
    <mergeCell ref="B25:D25"/>
    <mergeCell ref="A1:C1"/>
    <mergeCell ref="E1:K2"/>
    <mergeCell ref="D3:F3"/>
    <mergeCell ref="A10:C10"/>
    <mergeCell ref="A14:C14"/>
    <mergeCell ref="D42:R43"/>
    <mergeCell ref="B30:E30"/>
    <mergeCell ref="B31:E31"/>
    <mergeCell ref="N31:X33"/>
    <mergeCell ref="B32:E32"/>
    <mergeCell ref="B33:E33"/>
    <mergeCell ref="B38:I3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AMC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Kanhaiya Upreti</dc:creator>
  <cp:lastModifiedBy>Kanhaiya Upreti</cp:lastModifiedBy>
  <dcterms:created xsi:type="dcterms:W3CDTF">2024-11-06T12:04:03Z</dcterms:created>
  <dcterms:modified xsi:type="dcterms:W3CDTF">2024-11-06T13:14:21Z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79e395e-e3b5-421f-8616-70a10f9451af_Enabled">
    <vt:lpwstr>true</vt:lpwstr>
  </property>
  <property fmtid="{D5CDD505-2E9C-101B-9397-08002B2CF9AE}" pid="3" name="MSIP_Label_879e395e-e3b5-421f-8616-70a10f9451af_SetDate">
    <vt:lpwstr>2024-11-06T12:41:53Z</vt:lpwstr>
  </property>
  <property fmtid="{D5CDD505-2E9C-101B-9397-08002B2CF9AE}" pid="4" name="MSIP_Label_879e395e-e3b5-421f-8616-70a10f9451af_Method">
    <vt:lpwstr>Standard</vt:lpwstr>
  </property>
  <property fmtid="{D5CDD505-2E9C-101B-9397-08002B2CF9AE}" pid="5" name="MSIP_Label_879e395e-e3b5-421f-8616-70a10f9451af_Name">
    <vt:lpwstr>879e395e-e3b5-421f-8616-70a10f9451af</vt:lpwstr>
  </property>
  <property fmtid="{D5CDD505-2E9C-101B-9397-08002B2CF9AE}" pid="6" name="MSIP_Label_879e395e-e3b5-421f-8616-70a10f9451af_SiteId">
    <vt:lpwstr>0beb0c35-9cbb-4feb-99e5-589e415c7944</vt:lpwstr>
  </property>
  <property fmtid="{D5CDD505-2E9C-101B-9397-08002B2CF9AE}" pid="7" name="MSIP_Label_879e395e-e3b5-421f-8616-70a10f9451af_ActionId">
    <vt:lpwstr>05005137-eb14-4c44-abe5-171981cecc01</vt:lpwstr>
  </property>
  <property fmtid="{D5CDD505-2E9C-101B-9397-08002B2CF9AE}" pid="8" name="MSIP_Label_879e395e-e3b5-421f-8616-70a10f9451af_ContentBits">
    <vt:lpwstr>0</vt:lpwstr>
  </property>
</Properties>
</file>