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<sst xmlns="http://schemas.openxmlformats.org/spreadsheetml/2006/main" count="33" uniqueCount="27">
  <si>
    <t>Vin max</t>
  </si>
  <si>
    <t>FSW</t>
  </si>
  <si>
    <t>Khz</t>
  </si>
  <si>
    <t>Vout</t>
  </si>
  <si>
    <t>RT</t>
  </si>
  <si>
    <t>KOhm</t>
  </si>
  <si>
    <t>Io</t>
  </si>
  <si>
    <t>Lo</t>
  </si>
  <si>
    <t>uH</t>
  </si>
  <si>
    <t>K</t>
  </si>
  <si>
    <t>Cout</t>
  </si>
  <si>
    <t>uF</t>
  </si>
  <si>
    <t>dIout</t>
  </si>
  <si>
    <t>gmps</t>
  </si>
  <si>
    <t>dVout</t>
  </si>
  <si>
    <t>gmea</t>
  </si>
  <si>
    <t>fco</t>
  </si>
  <si>
    <t>Hz</t>
  </si>
  <si>
    <t>vref</t>
  </si>
  <si>
    <t>R4</t>
  </si>
  <si>
    <t>Ohm</t>
  </si>
  <si>
    <t>C5(pF)</t>
  </si>
  <si>
    <t>C8(pF)</t>
  </si>
  <si>
    <t>fp</t>
  </si>
  <si>
    <t>fz</t>
  </si>
  <si>
    <t>fco1</t>
  </si>
  <si>
    <t xml:space="preserve">fco2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</si>
</sst>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3">
      <c r="A3" s="1" t="s">
        <v>0</v>
      </c>
      <c r="B3" s="1">
        <v>60.0</v>
      </c>
      <c r="C3" s="1" t="s">
        <v>1</v>
      </c>
      <c r="D3" s="1">
        <v>266.125</v>
      </c>
      <c r="E3" s="1" t="s">
        <v>2</v>
      </c>
      <c r="F3" s="2"/>
    </row>
    <row r="4">
      <c r="A4" s="1" t="s">
        <v>3</v>
      </c>
      <c r="B4" s="1">
        <v>5.0</v>
      </c>
      <c r="C4" s="1" t="s">
        <v>4</v>
      </c>
      <c r="D4" s="2">
        <f>101756/(D3^1.008)</f>
        <v>365.6568106</v>
      </c>
      <c r="E4" s="1" t="s">
        <v>5</v>
      </c>
      <c r="F4" s="2"/>
    </row>
    <row r="5">
      <c r="A5" s="1" t="s">
        <v>6</v>
      </c>
      <c r="B5" s="1">
        <v>5.0</v>
      </c>
      <c r="C5" s="1" t="s">
        <v>7</v>
      </c>
      <c r="D5" s="2">
        <f>(B3-B4)*B4*10^6/(B5*B6*D3*B3*1000)</f>
        <v>11.48165545</v>
      </c>
      <c r="E5" s="1" t="s">
        <v>8</v>
      </c>
      <c r="F5" s="2"/>
    </row>
    <row r="6">
      <c r="A6" s="1" t="s">
        <v>9</v>
      </c>
      <c r="B6" s="1">
        <v>0.3</v>
      </c>
      <c r="C6" s="1" t="s">
        <v>10</v>
      </c>
      <c r="D6" s="2">
        <f>2*D7*10^6/(D3*D8*1000)</f>
        <v>150.3053077</v>
      </c>
      <c r="E6" s="1" t="s">
        <v>11</v>
      </c>
      <c r="F6" s="2"/>
    </row>
    <row r="7">
      <c r="A7" s="2"/>
      <c r="B7" s="2"/>
      <c r="C7" s="1" t="s">
        <v>12</v>
      </c>
      <c r="D7" s="1">
        <v>2.0</v>
      </c>
      <c r="E7" s="2"/>
      <c r="F7" s="2"/>
    </row>
    <row r="8">
      <c r="A8" s="1" t="s">
        <v>13</v>
      </c>
      <c r="B8" s="1">
        <v>17.0</v>
      </c>
      <c r="C8" s="1" t="s">
        <v>14</v>
      </c>
      <c r="D8" s="1">
        <v>0.1</v>
      </c>
      <c r="E8" s="2"/>
      <c r="F8" s="2"/>
    </row>
    <row r="9">
      <c r="A9" s="1" t="s">
        <v>15</v>
      </c>
      <c r="B9" s="1">
        <v>350.0</v>
      </c>
      <c r="C9" s="1" t="s">
        <v>16</v>
      </c>
      <c r="D9" s="3">
        <f>E17</f>
        <v>17537.55972</v>
      </c>
      <c r="E9" s="1" t="s">
        <v>17</v>
      </c>
      <c r="F9" s="2"/>
    </row>
    <row r="10">
      <c r="A10" s="1" t="s">
        <v>18</v>
      </c>
      <c r="B10" s="1">
        <v>0.8</v>
      </c>
      <c r="C10" s="1" t="s">
        <v>19</v>
      </c>
      <c r="D10" s="2">
        <f>2*PI()*D9*D6*B4/(B8*B9*B10)</f>
        <v>17397.48216</v>
      </c>
      <c r="E10" s="1" t="s">
        <v>20</v>
      </c>
      <c r="F10" s="2"/>
    </row>
    <row r="11">
      <c r="A11" s="2"/>
      <c r="B11" s="2"/>
      <c r="C11" s="2"/>
      <c r="D11" s="2"/>
      <c r="E11" s="2"/>
      <c r="F11" s="2"/>
    </row>
    <row r="12">
      <c r="A12" s="1" t="s">
        <v>21</v>
      </c>
      <c r="B12" s="2">
        <f>10^12/(2*pi()*D10*B16)</f>
        <v>8639.486235</v>
      </c>
      <c r="C12" s="2"/>
      <c r="D12" s="2"/>
      <c r="E12" s="2"/>
      <c r="F12" s="2"/>
    </row>
    <row r="13">
      <c r="A13" s="1" t="s">
        <v>22</v>
      </c>
      <c r="B13" s="2">
        <f>10^12/(D10*D3*1000*pi())</f>
        <v>68.75084701</v>
      </c>
      <c r="C13" s="2"/>
      <c r="D13" s="2"/>
      <c r="E13" s="2"/>
      <c r="F13" s="2"/>
    </row>
    <row r="14">
      <c r="A14" s="2"/>
      <c r="B14" s="2"/>
      <c r="C14" s="2"/>
      <c r="D14" s="2"/>
      <c r="E14" s="2"/>
      <c r="F14" s="2"/>
    </row>
    <row r="15">
      <c r="A15" s="2"/>
      <c r="B15" s="2"/>
      <c r="C15" s="2"/>
      <c r="D15" s="2"/>
      <c r="E15" s="2"/>
      <c r="F15" s="2"/>
    </row>
    <row r="16">
      <c r="A16" s="1" t="s">
        <v>23</v>
      </c>
      <c r="B16" s="2">
        <f>B5/(2*pi()*B4*D6*10^-6)</f>
        <v>1058.877731</v>
      </c>
      <c r="C16" s="1" t="s">
        <v>17</v>
      </c>
      <c r="D16" s="2"/>
      <c r="E16" s="2"/>
      <c r="F16" s="2"/>
    </row>
    <row r="17">
      <c r="A17" s="1" t="s">
        <v>24</v>
      </c>
      <c r="B17" s="2">
        <f>1/(2*pi()*1.67*D6*10^-9)</f>
        <v>634058.5214</v>
      </c>
      <c r="C17" s="1" t="s">
        <v>17</v>
      </c>
      <c r="D17" s="1" t="s">
        <v>16</v>
      </c>
      <c r="E17" s="2">
        <f>SQRT(B18*B19)</f>
        <v>17537.55972</v>
      </c>
      <c r="F17" s="1" t="s">
        <v>17</v>
      </c>
    </row>
    <row r="18">
      <c r="A18" s="1" t="s">
        <v>25</v>
      </c>
      <c r="B18" s="2">
        <f>sqrt(B16*B17)</f>
        <v>25911.20314</v>
      </c>
      <c r="C18" s="1" t="s">
        <v>17</v>
      </c>
      <c r="D18" s="2"/>
      <c r="E18" s="2"/>
      <c r="F18" s="2"/>
    </row>
    <row r="19">
      <c r="A19" s="1" t="s">
        <v>26</v>
      </c>
      <c r="B19" s="2">
        <f>sqrt(B16*D3*1000/2)</f>
        <v>11870.00076</v>
      </c>
      <c r="C19" s="1" t="s">
        <v>17</v>
      </c>
      <c r="D19" s="2"/>
      <c r="E19" s="2"/>
      <c r="F19" s="2"/>
    </row>
    <row r="20">
      <c r="A20" s="2"/>
      <c r="B20" s="2"/>
      <c r="C20" s="2"/>
      <c r="D20" s="2"/>
      <c r="E20" s="2"/>
      <c r="F20" s="2"/>
    </row>
  </sheetData>
  <drawing r:id="rId1"/>
</worksheet>
</file>