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7795" windowHeight="12585" activeTab="1"/>
  </bookViews>
  <sheets>
    <sheet name="Protect" sheetId="5" r:id="rId1"/>
    <sheet name="Simresults" sheetId="6" r:id="rId2"/>
  </sheets>
  <calcPr calcId="145621"/>
</workbook>
</file>

<file path=xl/calcChain.xml><?xml version="1.0" encoding="utf-8"?>
<calcChain xmlns="http://schemas.openxmlformats.org/spreadsheetml/2006/main">
  <c r="Q27" i="6" l="1"/>
  <c r="Q26" i="6"/>
  <c r="Q25" i="6"/>
  <c r="Q24" i="6"/>
  <c r="Q23" i="6"/>
  <c r="Q22" i="6"/>
  <c r="Q21" i="6"/>
  <c r="Q20" i="6"/>
  <c r="L27" i="6"/>
  <c r="L26" i="6"/>
  <c r="L25" i="6"/>
  <c r="L24" i="6"/>
  <c r="L23" i="6"/>
  <c r="L22" i="6"/>
  <c r="L21" i="6"/>
  <c r="L20" i="6"/>
  <c r="G27" i="6"/>
  <c r="G26" i="6"/>
  <c r="G25" i="6"/>
  <c r="G24" i="6"/>
  <c r="G23" i="6"/>
  <c r="G22" i="6"/>
  <c r="G21" i="6"/>
  <c r="G20" i="6"/>
  <c r="Q13" i="6"/>
  <c r="Q12" i="6"/>
  <c r="Q11" i="6"/>
  <c r="Q10" i="6"/>
  <c r="Q9" i="6"/>
  <c r="Q8" i="6"/>
  <c r="Q7" i="6"/>
  <c r="Q6" i="6"/>
  <c r="L13" i="6"/>
  <c r="L12" i="6"/>
  <c r="L11" i="6"/>
  <c r="L10" i="6"/>
  <c r="L9" i="6"/>
  <c r="L8" i="6"/>
  <c r="L7" i="6"/>
  <c r="L6" i="6"/>
  <c r="G13" i="6"/>
  <c r="G12" i="6"/>
  <c r="G11" i="6"/>
  <c r="G10" i="6"/>
  <c r="G9" i="6"/>
  <c r="G8" i="6"/>
  <c r="G7" i="6"/>
  <c r="G6" i="6"/>
  <c r="O27" i="6" l="1"/>
  <c r="P26" i="6"/>
  <c r="O25" i="6"/>
  <c r="P24" i="6"/>
  <c r="P23" i="6"/>
  <c r="P22" i="6"/>
  <c r="P21" i="6"/>
  <c r="O20" i="6"/>
  <c r="E27" i="6"/>
  <c r="F26" i="6"/>
  <c r="E25" i="6"/>
  <c r="F24" i="6"/>
  <c r="F23" i="6"/>
  <c r="F22" i="6"/>
  <c r="F21" i="6"/>
  <c r="E20" i="6"/>
  <c r="J27" i="6"/>
  <c r="K26" i="6"/>
  <c r="J25" i="6"/>
  <c r="K24" i="6"/>
  <c r="K23" i="6"/>
  <c r="K22" i="6"/>
  <c r="K21" i="6"/>
  <c r="J20" i="6"/>
  <c r="P25" i="6" l="1"/>
  <c r="P20" i="6"/>
  <c r="P27" i="6"/>
  <c r="F25" i="6"/>
  <c r="F20" i="6"/>
  <c r="F27" i="6"/>
  <c r="K25" i="6"/>
  <c r="K20" i="6"/>
  <c r="K27" i="6"/>
  <c r="O13" i="6"/>
  <c r="J13" i="6"/>
  <c r="K13" i="6" s="1"/>
  <c r="E13" i="6"/>
  <c r="P12" i="6"/>
  <c r="K12" i="6"/>
  <c r="F12" i="6"/>
  <c r="O11" i="6"/>
  <c r="J11" i="6"/>
  <c r="E11" i="6"/>
  <c r="F11" i="6" s="1"/>
  <c r="P10" i="6"/>
  <c r="K10" i="6"/>
  <c r="F10" i="6"/>
  <c r="P9" i="6"/>
  <c r="K9" i="6"/>
  <c r="F9" i="6"/>
  <c r="P8" i="6"/>
  <c r="K8" i="6"/>
  <c r="F8" i="6"/>
  <c r="P7" i="6"/>
  <c r="K7" i="6"/>
  <c r="F7" i="6"/>
  <c r="O6" i="6"/>
  <c r="P6" i="6" s="1"/>
  <c r="J6" i="6"/>
  <c r="K6" i="6" s="1"/>
  <c r="E6" i="6"/>
  <c r="P13" i="6" l="1"/>
  <c r="K11" i="6"/>
  <c r="F6" i="6"/>
  <c r="P11" i="6"/>
  <c r="F13" i="6"/>
  <c r="C9" i="5"/>
  <c r="C11" i="5" s="1"/>
  <c r="C10" i="5"/>
  <c r="C8" i="5"/>
  <c r="C12" i="5" l="1"/>
  <c r="C13" i="5"/>
  <c r="C14" i="5" s="1"/>
  <c r="E9" i="5" l="1"/>
</calcChain>
</file>

<file path=xl/sharedStrings.xml><?xml version="1.0" encoding="utf-8"?>
<sst xmlns="http://schemas.openxmlformats.org/spreadsheetml/2006/main" count="90" uniqueCount="28">
  <si>
    <t>Ron</t>
  </si>
  <si>
    <t>Roff</t>
  </si>
  <si>
    <t>Tdel</t>
  </si>
  <si>
    <t>Rdel</t>
  </si>
  <si>
    <t>Tperiod</t>
  </si>
  <si>
    <t>Ton_AUX(max)</t>
  </si>
  <si>
    <t>Ton_OUT(max)</t>
  </si>
  <si>
    <t>MAX DUTY</t>
  </si>
  <si>
    <t>Parameter</t>
  </si>
  <si>
    <t>Value</t>
  </si>
  <si>
    <t>Units</t>
  </si>
  <si>
    <t>Ω</t>
  </si>
  <si>
    <t>ns</t>
  </si>
  <si>
    <t>us</t>
  </si>
  <si>
    <t>Toff_OUT</t>
  </si>
  <si>
    <t>you can change resistors value to calculate Tdel, Ton_OUT, Toff_OUT, Ton_AUX, MAX DUTY, Tperiod</t>
  </si>
  <si>
    <t>Switching freq</t>
  </si>
  <si>
    <t>kHz</t>
  </si>
  <si>
    <t>Ton_OUT</t>
  </si>
  <si>
    <t>Ton_AUX</t>
  </si>
  <si>
    <t>Toff_AUX</t>
  </si>
  <si>
    <t>Period</t>
  </si>
  <si>
    <t>Fsw</t>
  </si>
  <si>
    <t>Calc</t>
  </si>
  <si>
    <t>Sim</t>
  </si>
  <si>
    <t>error %</t>
  </si>
  <si>
    <t>error</t>
  </si>
  <si>
    <r>
      <t xml:space="preserve">Conclusion after few simulations </t>
    </r>
    <r>
      <rPr>
        <b/>
        <sz val="16"/>
        <color rgb="FF0000FF"/>
        <rFont val="Calibri"/>
        <family val="2"/>
        <scheme val="minor"/>
      </rPr>
      <t>using typical process, temp=25C, and 6 different external resistor combination</t>
    </r>
    <r>
      <rPr>
        <sz val="16"/>
        <color theme="1"/>
        <rFont val="Calibri"/>
        <family val="2"/>
        <scheme val="minor"/>
      </rPr>
      <t xml:space="preserve">: 
</t>
    </r>
    <r>
      <rPr>
        <b/>
        <sz val="16"/>
        <color theme="1"/>
        <rFont val="Calibri"/>
        <family val="2"/>
        <scheme val="minor"/>
      </rPr>
      <t>Tdel</t>
    </r>
    <r>
      <rPr>
        <sz val="16"/>
        <color theme="1"/>
        <rFont val="Calibri"/>
        <family val="2"/>
        <scheme val="minor"/>
      </rPr>
      <t xml:space="preserve"> calculated using datasheet formula </t>
    </r>
    <r>
      <rPr>
        <b/>
        <sz val="16"/>
        <color theme="1"/>
        <rFont val="Calibri"/>
        <family val="2"/>
        <scheme val="minor"/>
      </rPr>
      <t>is overestimate (about 20%)</t>
    </r>
    <r>
      <rPr>
        <sz val="16"/>
        <color theme="1"/>
        <rFont val="Calibri"/>
        <family val="2"/>
        <scheme val="minor"/>
      </rPr>
      <t xml:space="preserve"> compared to typical simulation results
</t>
    </r>
    <r>
      <rPr>
        <b/>
        <sz val="16"/>
        <color theme="1"/>
        <rFont val="Calibri"/>
        <family val="2"/>
        <scheme val="minor"/>
      </rPr>
      <t>Ton_OUT</t>
    </r>
    <r>
      <rPr>
        <sz val="16"/>
        <color theme="1"/>
        <rFont val="Calibri"/>
        <family val="2"/>
        <scheme val="minor"/>
      </rPr>
      <t xml:space="preserve"> calculated using datasheet formula is </t>
    </r>
    <r>
      <rPr>
        <b/>
        <sz val="16"/>
        <color theme="1"/>
        <rFont val="Calibri"/>
        <family val="2"/>
        <scheme val="minor"/>
      </rPr>
      <t>uderestimate (about 5%)</t>
    </r>
    <r>
      <rPr>
        <sz val="16"/>
        <color theme="1"/>
        <rFont val="Calibri"/>
        <family val="2"/>
        <scheme val="minor"/>
      </rPr>
      <t xml:space="preserve"> compared to typical simulation results
</t>
    </r>
    <r>
      <rPr>
        <b/>
        <sz val="16"/>
        <color theme="1"/>
        <rFont val="Calibri"/>
        <family val="2"/>
        <scheme val="minor"/>
      </rPr>
      <t>Toff_OUT</t>
    </r>
    <r>
      <rPr>
        <sz val="16"/>
        <color theme="1"/>
        <rFont val="Calibri"/>
        <family val="2"/>
        <scheme val="minor"/>
      </rPr>
      <t xml:space="preserve"> calculated using datasheet formula is </t>
    </r>
    <r>
      <rPr>
        <b/>
        <sz val="16"/>
        <color theme="1"/>
        <rFont val="Calibri"/>
        <family val="2"/>
        <scheme val="minor"/>
      </rPr>
      <t>overestimate (about 10%)</t>
    </r>
    <r>
      <rPr>
        <sz val="16"/>
        <color theme="1"/>
        <rFont val="Calibri"/>
        <family val="2"/>
        <scheme val="minor"/>
      </rPr>
      <t xml:space="preserve"> compared to typical simulation results
</t>
    </r>
    <r>
      <rPr>
        <b/>
        <sz val="16"/>
        <color theme="1"/>
        <rFont val="Calibri"/>
        <family val="2"/>
        <scheme val="minor"/>
      </rPr>
      <t>Period</t>
    </r>
    <r>
      <rPr>
        <sz val="16"/>
        <color theme="1"/>
        <rFont val="Calibri"/>
        <family val="2"/>
        <scheme val="minor"/>
      </rPr>
      <t xml:space="preserve"> and </t>
    </r>
    <r>
      <rPr>
        <b/>
        <sz val="16"/>
        <color theme="1"/>
        <rFont val="Calibri"/>
        <family val="2"/>
        <scheme val="minor"/>
      </rPr>
      <t>Fsw</t>
    </r>
    <r>
      <rPr>
        <sz val="16"/>
        <color theme="1"/>
        <rFont val="Calibri"/>
        <family val="2"/>
        <scheme val="minor"/>
      </rPr>
      <t xml:space="preserve"> calculated a</t>
    </r>
    <r>
      <rPr>
        <b/>
        <sz val="16"/>
        <color theme="1"/>
        <rFont val="Calibri"/>
        <family val="2"/>
        <scheme val="minor"/>
      </rPr>
      <t>re well aligned to typical simulation results</t>
    </r>
    <r>
      <rPr>
        <sz val="16"/>
        <color theme="1"/>
        <rFont val="Calibri"/>
        <family val="2"/>
        <scheme val="minor"/>
      </rPr>
      <t xml:space="preserve">
</t>
    </r>
    <r>
      <rPr>
        <b/>
        <sz val="16"/>
        <color theme="1"/>
        <rFont val="Calibri"/>
        <family val="2"/>
        <scheme val="minor"/>
      </rPr>
      <t>Ton_AUX</t>
    </r>
    <r>
      <rPr>
        <sz val="16"/>
        <color theme="1"/>
        <rFont val="Calibri"/>
        <family val="2"/>
        <scheme val="minor"/>
      </rPr>
      <t xml:space="preserve"> calculated using formula derivated by datasheet (Ton_OUT+2*Tdel) is </t>
    </r>
    <r>
      <rPr>
        <b/>
        <sz val="16"/>
        <color theme="1"/>
        <rFont val="Calibri"/>
        <family val="2"/>
        <scheme val="minor"/>
      </rPr>
      <t>lightly uderestimate (about 1-2%)</t>
    </r>
    <r>
      <rPr>
        <sz val="16"/>
        <color theme="1"/>
        <rFont val="Calibri"/>
        <family val="2"/>
        <scheme val="minor"/>
      </rPr>
      <t xml:space="preserve"> compared to typical simulation results
</t>
    </r>
    <r>
      <rPr>
        <b/>
        <sz val="16"/>
        <color theme="1"/>
        <rFont val="Calibri"/>
        <family val="2"/>
        <scheme val="minor"/>
      </rPr>
      <t>Toff_AUX</t>
    </r>
    <r>
      <rPr>
        <sz val="16"/>
        <color theme="1"/>
        <rFont val="Calibri"/>
        <family val="2"/>
        <scheme val="minor"/>
      </rPr>
      <t xml:space="preserve"> calculated using formula derivated by datasheet (Period - Ton_AUX) is </t>
    </r>
    <r>
      <rPr>
        <b/>
        <sz val="16"/>
        <color theme="1"/>
        <rFont val="Calibri"/>
        <family val="2"/>
        <scheme val="minor"/>
      </rPr>
      <t>overestimate depending of Tdel absolute value</t>
    </r>
    <r>
      <rPr>
        <sz val="16"/>
        <color theme="1"/>
        <rFont val="Calibri"/>
        <family val="2"/>
        <scheme val="minor"/>
      </rPr>
      <t xml:space="preserve">
</t>
    </r>
    <r>
      <rPr>
        <b/>
        <sz val="16"/>
        <color theme="1"/>
        <rFont val="Calibri"/>
        <family val="2"/>
        <scheme val="minor"/>
      </rPr>
      <t>MAX DUTY</t>
    </r>
    <r>
      <rPr>
        <sz val="16"/>
        <color theme="1"/>
        <rFont val="Calibri"/>
        <family val="2"/>
        <scheme val="minor"/>
      </rPr>
      <t xml:space="preserve"> calculated using datasheet formula is </t>
    </r>
    <r>
      <rPr>
        <b/>
        <sz val="16"/>
        <color theme="1"/>
        <rFont val="Calibri"/>
        <family val="2"/>
        <scheme val="minor"/>
      </rPr>
      <t>underestimate (about 5%)</t>
    </r>
    <r>
      <rPr>
        <sz val="16"/>
        <color theme="1"/>
        <rFont val="Calibri"/>
        <family val="2"/>
        <scheme val="minor"/>
      </rPr>
      <t xml:space="preserve"> compared to typical simulation results</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</si>
</sst>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00"/>
    <numFmt numFmtId="167" formatCode="0.0000"/>
  </numFmts>
  <fonts count="7" x14ac:knownFonts="1">
    <font>
      <sz val="11"/>
      <color theme="1"/>
      <name val="Calibri"/>
      <family val="2"/>
      <scheme val="minor"/>
    </font>
    <font>
      <sz val="11"/>
      <color theme="1"/>
      <name val="Calibri"/>
      <family val="2"/>
      <scheme val="minor"/>
    </font>
    <font>
      <sz val="14"/>
      <color theme="1"/>
      <name val="Calibri"/>
      <family val="2"/>
      <scheme val="minor"/>
    </font>
    <font>
      <b/>
      <sz val="14"/>
      <color theme="1"/>
      <name val="Calibri"/>
      <family val="2"/>
      <scheme val="minor"/>
    </font>
    <font>
      <sz val="16"/>
      <color theme="1"/>
      <name val="Calibri"/>
      <family val="2"/>
      <scheme val="minor"/>
    </font>
    <font>
      <b/>
      <sz val="16"/>
      <color theme="1"/>
      <name val="Calibri"/>
      <family val="2"/>
      <scheme val="minor"/>
    </font>
    <font>
      <b/>
      <sz val="16"/>
      <color rgb="FF0000FF"/>
      <name val="Calibri"/>
      <family val="2"/>
      <scheme val="minor"/>
    </font>
  </fonts>
  <fills count="7">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rgb="FF00FFFF"/>
        <bgColor indexed="64"/>
      </patternFill>
    </fill>
    <fill>
      <patternFill patternType="solid">
        <fgColor rgb="FF92D050"/>
        <bgColor indexed="64"/>
      </patternFill>
    </fill>
    <fill>
      <patternFill patternType="solid">
        <fgColor rgb="FF00FFCC"/>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75">
    <xf numFmtId="0" fontId="0" fillId="0" borderId="0" xfId="0"/>
    <xf numFmtId="0" fontId="0" fillId="0" borderId="0" xfId="0" applyAlignment="1">
      <alignment horizontal="center" vertical="center"/>
    </xf>
    <xf numFmtId="0" fontId="0" fillId="0" borderId="0" xfId="0" applyAlignment="1" applyProtection="1">
      <alignment horizontal="center" vertical="center" wrapText="1"/>
      <protection hidden="1"/>
    </xf>
    <xf numFmtId="0" fontId="2" fillId="0" borderId="0" xfId="0" applyFont="1" applyAlignment="1" applyProtection="1">
      <alignment horizontal="center" vertical="center" wrapText="1"/>
      <protection hidden="1"/>
    </xf>
    <xf numFmtId="0" fontId="2" fillId="0" borderId="1" xfId="0" applyFont="1" applyBorder="1" applyAlignment="1">
      <alignment horizontal="center" vertical="center"/>
    </xf>
    <xf numFmtId="0" fontId="2" fillId="2" borderId="1" xfId="0" applyFont="1" applyFill="1" applyBorder="1" applyAlignment="1" applyProtection="1">
      <alignment horizontal="center" vertical="center"/>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165" fontId="2" fillId="0" borderId="8" xfId="0" applyNumberFormat="1"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164" fontId="2" fillId="0" borderId="11" xfId="1" applyNumberFormat="1" applyFont="1" applyBorder="1" applyAlignment="1">
      <alignment horizontal="center" vertical="center"/>
    </xf>
    <xf numFmtId="164" fontId="2" fillId="0" borderId="12" xfId="1" applyNumberFormat="1" applyFont="1" applyBorder="1" applyAlignment="1">
      <alignment horizontal="center" vertical="center"/>
    </xf>
    <xf numFmtId="0" fontId="2" fillId="0" borderId="8" xfId="0" applyFont="1" applyBorder="1" applyAlignment="1" applyProtection="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2" borderId="3"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166" fontId="2" fillId="0" borderId="1" xfId="0" applyNumberFormat="1" applyFont="1" applyBorder="1" applyAlignment="1">
      <alignment horizontal="center" vertical="center"/>
    </xf>
    <xf numFmtId="0" fontId="0" fillId="0" borderId="0" xfId="0" applyBorder="1"/>
    <xf numFmtId="0" fontId="2" fillId="0" borderId="23" xfId="0" applyFont="1" applyBorder="1" applyAlignment="1">
      <alignment horizontal="center" vertical="center"/>
    </xf>
    <xf numFmtId="0" fontId="2" fillId="0" borderId="12" xfId="0" applyFont="1" applyBorder="1" applyAlignment="1">
      <alignment horizontal="center" vertical="center"/>
    </xf>
    <xf numFmtId="165" fontId="2" fillId="0" borderId="11" xfId="0" applyNumberFormat="1" applyFont="1" applyBorder="1" applyAlignment="1">
      <alignment horizontal="center" vertical="center"/>
    </xf>
    <xf numFmtId="165" fontId="2" fillId="4" borderId="10" xfId="0" applyNumberFormat="1" applyFont="1" applyFill="1" applyBorder="1" applyAlignment="1">
      <alignment horizontal="center" vertical="center"/>
    </xf>
    <xf numFmtId="166" fontId="2" fillId="4" borderId="5" xfId="0" applyNumberFormat="1" applyFont="1" applyFill="1" applyBorder="1" applyAlignment="1">
      <alignment horizontal="center" vertical="center"/>
    </xf>
    <xf numFmtId="165" fontId="2" fillId="4" borderId="7" xfId="0" applyNumberFormat="1" applyFont="1" applyFill="1" applyBorder="1" applyAlignment="1">
      <alignment horizontal="center" vertical="center"/>
    </xf>
    <xf numFmtId="0" fontId="2" fillId="4" borderId="22" xfId="0" applyFont="1" applyFill="1" applyBorder="1" applyAlignment="1">
      <alignment horizontal="center" vertical="center"/>
    </xf>
    <xf numFmtId="2" fontId="2" fillId="4" borderId="11" xfId="1" applyNumberFormat="1" applyFont="1" applyFill="1" applyBorder="1" applyAlignment="1">
      <alignment horizontal="center" vertical="center"/>
    </xf>
    <xf numFmtId="167" fontId="2" fillId="4" borderId="1" xfId="1" applyNumberFormat="1" applyFont="1" applyFill="1" applyBorder="1" applyAlignment="1">
      <alignment horizontal="center" vertical="center"/>
    </xf>
    <xf numFmtId="167" fontId="2" fillId="4" borderId="8" xfId="1" applyNumberFormat="1" applyFont="1" applyFill="1" applyBorder="1" applyAlignment="1">
      <alignment horizontal="center" vertical="center"/>
    </xf>
    <xf numFmtId="0" fontId="2" fillId="4" borderId="23" xfId="0" applyFont="1" applyFill="1" applyBorder="1" applyAlignment="1">
      <alignment horizontal="center" vertical="center"/>
    </xf>
    <xf numFmtId="0" fontId="2" fillId="4" borderId="24" xfId="0" applyFont="1" applyFill="1" applyBorder="1" applyAlignment="1">
      <alignment horizontal="center" vertical="center"/>
    </xf>
    <xf numFmtId="164" fontId="2" fillId="4" borderId="12" xfId="1" applyNumberFormat="1" applyFont="1" applyFill="1" applyBorder="1" applyAlignment="1">
      <alignment horizontal="center" vertical="center"/>
    </xf>
    <xf numFmtId="164" fontId="2" fillId="4" borderId="6" xfId="1" applyNumberFormat="1" applyFont="1" applyFill="1" applyBorder="1" applyAlignment="1">
      <alignment horizontal="center" vertical="center"/>
    </xf>
    <xf numFmtId="164" fontId="2" fillId="4" borderId="9" xfId="1" applyNumberFormat="1" applyFont="1" applyFill="1" applyBorder="1" applyAlignment="1">
      <alignment horizontal="center" vertical="center"/>
    </xf>
    <xf numFmtId="164" fontId="2" fillId="4" borderId="1" xfId="1" applyNumberFormat="1" applyFont="1" applyFill="1" applyBorder="1" applyAlignment="1">
      <alignment horizontal="center" vertical="center"/>
    </xf>
    <xf numFmtId="0" fontId="2" fillId="2" borderId="13" xfId="0" applyFont="1" applyFill="1" applyBorder="1" applyAlignment="1" applyProtection="1">
      <alignment horizontal="center" vertical="center" wrapText="1"/>
      <protection hidden="1"/>
    </xf>
    <xf numFmtId="0" fontId="2" fillId="2" borderId="14" xfId="0" applyFont="1" applyFill="1" applyBorder="1" applyAlignment="1" applyProtection="1">
      <alignment horizontal="center" vertical="center" wrapText="1"/>
      <protection hidden="1"/>
    </xf>
    <xf numFmtId="0" fontId="2" fillId="2" borderId="15" xfId="0" applyFont="1" applyFill="1" applyBorder="1" applyAlignment="1" applyProtection="1">
      <alignment horizontal="center" vertical="center" wrapText="1"/>
      <protection hidden="1"/>
    </xf>
    <xf numFmtId="0" fontId="3" fillId="3" borderId="13" xfId="0" applyFont="1" applyFill="1" applyBorder="1" applyAlignment="1" applyProtection="1">
      <alignment horizontal="center" vertical="center" wrapText="1"/>
      <protection hidden="1"/>
    </xf>
    <xf numFmtId="0" fontId="3" fillId="3" borderId="14" xfId="0" applyFont="1" applyFill="1" applyBorder="1" applyAlignment="1" applyProtection="1">
      <alignment horizontal="center" vertical="center" wrapText="1"/>
      <protection hidden="1"/>
    </xf>
    <xf numFmtId="0" fontId="3" fillId="3" borderId="15" xfId="0" applyFont="1" applyFill="1" applyBorder="1" applyAlignment="1" applyProtection="1">
      <alignment horizontal="center" vertical="center" wrapText="1"/>
      <protection hidden="1"/>
    </xf>
    <xf numFmtId="0" fontId="4" fillId="2" borderId="0" xfId="0" applyFont="1" applyFill="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6" borderId="7" xfId="0" applyFont="1" applyFill="1" applyBorder="1" applyAlignment="1">
      <alignment horizontal="center" vertical="center"/>
    </xf>
    <xf numFmtId="0" fontId="2" fillId="6" borderId="8" xfId="0" applyFont="1" applyFill="1" applyBorder="1" applyAlignment="1">
      <alignment horizontal="center" vertical="center"/>
    </xf>
    <xf numFmtId="0" fontId="2" fillId="6" borderId="9" xfId="0" applyFont="1" applyFill="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6" xfId="0" applyFont="1" applyFill="1" applyBorder="1" applyAlignment="1">
      <alignment horizontal="center" vertical="center"/>
    </xf>
    <xf numFmtId="0" fontId="2" fillId="6" borderId="5" xfId="0" applyFont="1" applyFill="1" applyBorder="1" applyAlignment="1">
      <alignment horizontal="center" vertical="center"/>
    </xf>
    <xf numFmtId="0" fontId="2" fillId="6" borderId="1" xfId="0" applyFont="1" applyFill="1" applyBorder="1" applyAlignment="1">
      <alignment horizontal="center" vertical="center"/>
    </xf>
    <xf numFmtId="0" fontId="2" fillId="6" borderId="6" xfId="0" applyFont="1" applyFill="1" applyBorder="1" applyAlignment="1">
      <alignment horizontal="center" vertical="center"/>
    </xf>
    <xf numFmtId="0" fontId="2" fillId="6" borderId="2" xfId="0" applyFont="1" applyFill="1" applyBorder="1" applyAlignment="1">
      <alignment horizontal="center" vertical="center"/>
    </xf>
    <xf numFmtId="0" fontId="2" fillId="6" borderId="3" xfId="0" applyFont="1" applyFill="1" applyBorder="1" applyAlignment="1">
      <alignment horizontal="center" vertical="center"/>
    </xf>
    <xf numFmtId="0" fontId="2" fillId="6" borderId="4" xfId="0" applyFont="1" applyFill="1" applyBorder="1" applyAlignment="1">
      <alignment horizontal="center" vertical="center"/>
    </xf>
    <xf numFmtId="0" fontId="2" fillId="5" borderId="25" xfId="0" applyFont="1" applyFill="1" applyBorder="1" applyAlignment="1">
      <alignment horizontal="center" vertical="center"/>
    </xf>
    <xf numFmtId="0" fontId="2" fillId="5" borderId="26" xfId="0" applyFont="1" applyFill="1" applyBorder="1" applyAlignment="1">
      <alignment horizontal="center" vertical="center"/>
    </xf>
    <xf numFmtId="0" fontId="2" fillId="5" borderId="27" xfId="0" applyFont="1" applyFill="1" applyBorder="1" applyAlignment="1">
      <alignment horizontal="center" vertical="center"/>
    </xf>
  </cellXfs>
  <cellStyles count="2">
    <cellStyle name="Normal" xfId="0" builtinId="0"/>
    <cellStyle name="Percent" xfId="1" builtinId="5"/>
  </cellStyles>
  <dxfs count="6">
    <dxf>
      <font>
        <b/>
        <i val="0"/>
        <color rgb="FFFFFF00"/>
      </font>
      <fill>
        <patternFill>
          <bgColor rgb="FFFF0066"/>
        </patternFill>
      </fill>
    </dxf>
    <dxf>
      <font>
        <b/>
        <i val="0"/>
        <color theme="0"/>
      </font>
      <fill>
        <patternFill>
          <bgColor rgb="FFFF0000"/>
        </patternFill>
      </fill>
    </dxf>
    <dxf>
      <font>
        <b/>
        <i val="0"/>
        <color rgb="FFFFFF00"/>
      </font>
      <fill>
        <patternFill>
          <bgColor rgb="FFFF0066"/>
        </patternFill>
      </fill>
    </dxf>
    <dxf>
      <font>
        <b/>
        <i val="0"/>
        <color theme="0"/>
      </font>
      <fill>
        <patternFill>
          <bgColor rgb="FFFF0000"/>
        </patternFill>
      </fill>
    </dxf>
    <dxf>
      <font>
        <b/>
        <i val="0"/>
        <color theme="0"/>
      </font>
      <fill>
        <patternFill>
          <bgColor rgb="FFFF0000"/>
        </patternFill>
      </fill>
    </dxf>
    <dxf>
      <font>
        <b/>
        <i val="0"/>
        <color rgb="FFFFFF00"/>
      </font>
      <fill>
        <patternFill>
          <bgColor rgb="FFFF0066"/>
        </patternFill>
      </fill>
    </dxf>
  </dxfs>
  <tableStyles count="0" defaultTableStyle="TableStyleMedium2" defaultPivotStyle="PivotStyleLight16"/>
  <colors>
    <mruColors>
      <color rgb="FF0000FF"/>
      <color rgb="FF00FFCC"/>
      <color rgb="FFCCCC00"/>
      <color rgb="FF00FFFF"/>
      <color rgb="FFFF00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14"/>
  <sheetViews>
    <sheetView showGridLines="0" workbookViewId="0">
      <selection activeCell="C11" sqref="C11"/>
    </sheetView>
  </sheetViews>
  <sheetFormatPr defaultRowHeight="15" x14ac:dyDescent="0.25"/>
  <cols>
    <col min="2" max="2" width="21" style="1" customWidth="1"/>
    <col min="3" max="3" width="17" style="1" customWidth="1"/>
    <col min="4" max="4" width="11.7109375" style="1" customWidth="1"/>
    <col min="5" max="5" width="76.7109375" style="2" customWidth="1"/>
  </cols>
  <sheetData>
    <row r="3" spans="2:5" ht="15.75" thickBot="1" x14ac:dyDescent="0.3"/>
    <row r="4" spans="2:5" ht="19.5" thickBot="1" x14ac:dyDescent="0.3">
      <c r="B4" s="18" t="s">
        <v>8</v>
      </c>
      <c r="C4" s="19" t="s">
        <v>9</v>
      </c>
      <c r="D4" s="20" t="s">
        <v>10</v>
      </c>
      <c r="E4" s="3"/>
    </row>
    <row r="5" spans="2:5" ht="18.75" x14ac:dyDescent="0.25">
      <c r="B5" s="6" t="s">
        <v>0</v>
      </c>
      <c r="C5" s="24">
        <v>100000</v>
      </c>
      <c r="D5" s="8" t="s">
        <v>11</v>
      </c>
      <c r="E5" s="44" t="s">
        <v>15</v>
      </c>
    </row>
    <row r="6" spans="2:5" ht="18.75" x14ac:dyDescent="0.25">
      <c r="B6" s="9" t="s">
        <v>1</v>
      </c>
      <c r="C6" s="5">
        <v>11100</v>
      </c>
      <c r="D6" s="10" t="s">
        <v>11</v>
      </c>
      <c r="E6" s="45"/>
    </row>
    <row r="7" spans="2:5" ht="19.5" thickBot="1" x14ac:dyDescent="0.3">
      <c r="B7" s="11" t="s">
        <v>3</v>
      </c>
      <c r="C7" s="25">
        <v>30100</v>
      </c>
      <c r="D7" s="13" t="s">
        <v>11</v>
      </c>
      <c r="E7" s="46"/>
    </row>
    <row r="8" spans="2:5" ht="19.5" thickBot="1" x14ac:dyDescent="0.3">
      <c r="B8" s="21" t="s">
        <v>2</v>
      </c>
      <c r="C8" s="22">
        <f>(0.0000000000111*C7+0.000000015)*1000000000</f>
        <v>349.11</v>
      </c>
      <c r="D8" s="23" t="s">
        <v>12</v>
      </c>
      <c r="E8" s="3"/>
    </row>
    <row r="9" spans="2:5" ht="15" customHeight="1" x14ac:dyDescent="0.25">
      <c r="B9" s="6" t="s">
        <v>6</v>
      </c>
      <c r="C9" s="7">
        <f>(0.0000000000361*C5-C8/1000000000)*1000000</f>
        <v>3.2608899999999998</v>
      </c>
      <c r="D9" s="8" t="s">
        <v>13</v>
      </c>
      <c r="E9" s="47" t="str">
        <f>IF(C11&lt;$C$13,IF(C11&lt;$C$13-0.2,"RESISTORS SETTING IS OK", "RESISTORS SETTING IS MARGINAL BECAUSE TIME IS CLOSE TO PERIOD. PLEASE FIND OTHER RESISTORS SETTING"), "BAD RESISTORS SETTING BECAUSE TIME LARGER THAN PERIOD. PLEASE FIND OTHER RESISTOR SETTING")</f>
        <v>BAD RESISTORS SETTING BECAUSE TIME LARGER THAN PERIOD. PLEASE FIND OTHER RESISTOR SETTING</v>
      </c>
    </row>
    <row r="10" spans="2:5" ht="15" customHeight="1" x14ac:dyDescent="0.25">
      <c r="B10" s="9" t="s">
        <v>14</v>
      </c>
      <c r="C10" s="4">
        <f>(0.000000000015*C6+C8/1000000000+0.00000017)*1000000</f>
        <v>0.68561000000000005</v>
      </c>
      <c r="D10" s="10" t="s">
        <v>13</v>
      </c>
      <c r="E10" s="48"/>
    </row>
    <row r="11" spans="2:5" ht="15" customHeight="1" thickBot="1" x14ac:dyDescent="0.3">
      <c r="B11" s="11" t="s">
        <v>5</v>
      </c>
      <c r="C11" s="17">
        <f>(C9/1000000+C8*2/1000000000)*1000000</f>
        <v>3.9591099999999999</v>
      </c>
      <c r="D11" s="13" t="s">
        <v>13</v>
      </c>
      <c r="E11" s="49"/>
    </row>
    <row r="12" spans="2:5" ht="18.75" x14ac:dyDescent="0.25">
      <c r="B12" s="14" t="s">
        <v>7</v>
      </c>
      <c r="C12" s="15">
        <f>C9/(C9+C10)</f>
        <v>0.82627391359432412</v>
      </c>
      <c r="D12" s="16"/>
      <c r="E12" s="3"/>
    </row>
    <row r="13" spans="2:5" ht="18.75" x14ac:dyDescent="0.25">
      <c r="B13" s="9" t="s">
        <v>4</v>
      </c>
      <c r="C13" s="4">
        <f>C9+C10</f>
        <v>3.9464999999999999</v>
      </c>
      <c r="D13" s="10" t="s">
        <v>13</v>
      </c>
      <c r="E13" s="3"/>
    </row>
    <row r="14" spans="2:5" ht="19.5" thickBot="1" x14ac:dyDescent="0.3">
      <c r="B14" s="11" t="s">
        <v>16</v>
      </c>
      <c r="C14" s="12">
        <f>1/C13*1000</f>
        <v>253.38907893069813</v>
      </c>
      <c r="D14" s="13" t="s">
        <v>17</v>
      </c>
      <c r="E14" s="3"/>
    </row>
  </sheetData>
  <sheetProtection sheet="1" objects="1" scenarios="1"/>
  <mergeCells count="2">
    <mergeCell ref="E5:E7"/>
    <mergeCell ref="E9:E11"/>
  </mergeCells>
  <conditionalFormatting sqref="E9">
    <cfRule type="containsText" dxfId="5" priority="5" operator="containsText" text="MARGINAL">
      <formula>NOT(ISERROR(SEARCH("MARGINAL",E9)))</formula>
    </cfRule>
    <cfRule type="containsText" dxfId="4" priority="6" operator="containsText" text="LARGER">
      <formula>NOT(ISERROR(SEARCH("LARGER",E9)))</formula>
    </cfRule>
  </conditionalFormatting>
  <conditionalFormatting sqref="C11">
    <cfRule type="cellIs" dxfId="3" priority="3" stopIfTrue="1" operator="greaterThan">
      <formula>$C$13</formula>
    </cfRule>
    <cfRule type="cellIs" dxfId="2" priority="4" operator="greaterThan">
      <formula>$C$13-0.2</formula>
    </cfRule>
  </conditionalFormatting>
  <conditionalFormatting sqref="C9:C10">
    <cfRule type="cellIs" dxfId="1" priority="1" stopIfTrue="1" operator="greaterThan">
      <formula>$C$13</formula>
    </cfRule>
    <cfRule type="cellIs" dxfId="0" priority="2" operator="greaterThan">
      <formula>$C$13-0.2</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0"/>
  <sheetViews>
    <sheetView tabSelected="1" zoomScale="86" zoomScaleNormal="86" workbookViewId="0">
      <selection activeCell="V26" sqref="V26"/>
    </sheetView>
  </sheetViews>
  <sheetFormatPr defaultRowHeight="15" x14ac:dyDescent="0.25"/>
  <cols>
    <col min="1" max="1" width="4.5703125" customWidth="1"/>
    <col min="2" max="2" width="15" bestFit="1" customWidth="1"/>
    <col min="3" max="3" width="13.140625" customWidth="1"/>
    <col min="4" max="7" width="15.7109375" customWidth="1"/>
    <col min="8" max="8" width="2.7109375" customWidth="1"/>
    <col min="9" max="12" width="15.7109375" customWidth="1"/>
    <col min="13" max="13" width="2.7109375" customWidth="1"/>
    <col min="14" max="17" width="15.7109375" customWidth="1"/>
    <col min="18" max="18" width="2.7109375" customWidth="1"/>
  </cols>
  <sheetData>
    <row r="1" spans="2:18" ht="15.75" thickBot="1" x14ac:dyDescent="0.3"/>
    <row r="2" spans="2:18" ht="19.5" thickBot="1" x14ac:dyDescent="0.3">
      <c r="B2" s="27"/>
      <c r="C2" s="27"/>
      <c r="D2" s="34" t="s">
        <v>23</v>
      </c>
      <c r="E2" s="28" t="s">
        <v>24</v>
      </c>
      <c r="F2" s="38" t="s">
        <v>26</v>
      </c>
      <c r="G2" s="39" t="s">
        <v>25</v>
      </c>
      <c r="H2" s="72"/>
      <c r="I2" s="34" t="s">
        <v>23</v>
      </c>
      <c r="J2" s="28" t="s">
        <v>24</v>
      </c>
      <c r="K2" s="38" t="s">
        <v>26</v>
      </c>
      <c r="L2" s="39" t="s">
        <v>25</v>
      </c>
      <c r="M2" s="72"/>
      <c r="N2" s="34" t="s">
        <v>23</v>
      </c>
      <c r="O2" s="28" t="s">
        <v>24</v>
      </c>
      <c r="P2" s="38" t="s">
        <v>26</v>
      </c>
      <c r="Q2" s="39" t="s">
        <v>25</v>
      </c>
      <c r="R2" s="72"/>
    </row>
    <row r="3" spans="2:18" ht="18.75" customHeight="1" x14ac:dyDescent="0.25">
      <c r="B3" s="6" t="s">
        <v>0</v>
      </c>
      <c r="C3" s="8" t="s">
        <v>11</v>
      </c>
      <c r="D3" s="51">
        <v>100000</v>
      </c>
      <c r="E3" s="52"/>
      <c r="F3" s="52"/>
      <c r="G3" s="53"/>
      <c r="H3" s="73"/>
      <c r="I3" s="51">
        <v>100000</v>
      </c>
      <c r="J3" s="52"/>
      <c r="K3" s="52"/>
      <c r="L3" s="53"/>
      <c r="M3" s="73"/>
      <c r="N3" s="69">
        <v>75000</v>
      </c>
      <c r="O3" s="70"/>
      <c r="P3" s="70"/>
      <c r="Q3" s="71"/>
      <c r="R3" s="73"/>
    </row>
    <row r="4" spans="2:18" ht="18.75" x14ac:dyDescent="0.25">
      <c r="B4" s="9" t="s">
        <v>1</v>
      </c>
      <c r="C4" s="10" t="s">
        <v>11</v>
      </c>
      <c r="D4" s="63">
        <v>25000</v>
      </c>
      <c r="E4" s="64"/>
      <c r="F4" s="64"/>
      <c r="G4" s="65"/>
      <c r="H4" s="73"/>
      <c r="I4" s="66">
        <v>55000</v>
      </c>
      <c r="J4" s="67"/>
      <c r="K4" s="67"/>
      <c r="L4" s="68"/>
      <c r="M4" s="73"/>
      <c r="N4" s="54">
        <v>55000</v>
      </c>
      <c r="O4" s="55"/>
      <c r="P4" s="55"/>
      <c r="Q4" s="56"/>
      <c r="R4" s="73"/>
    </row>
    <row r="5" spans="2:18" ht="19.5" thickBot="1" x14ac:dyDescent="0.3">
      <c r="B5" s="11" t="s">
        <v>3</v>
      </c>
      <c r="C5" s="13" t="s">
        <v>11</v>
      </c>
      <c r="D5" s="60">
        <v>30100</v>
      </c>
      <c r="E5" s="61"/>
      <c r="F5" s="61"/>
      <c r="G5" s="62"/>
      <c r="H5" s="73"/>
      <c r="I5" s="60">
        <v>30100</v>
      </c>
      <c r="J5" s="61"/>
      <c r="K5" s="61"/>
      <c r="L5" s="62"/>
      <c r="M5" s="73"/>
      <c r="N5" s="60">
        <v>30100</v>
      </c>
      <c r="O5" s="61"/>
      <c r="P5" s="61"/>
      <c r="Q5" s="62"/>
      <c r="R5" s="73"/>
    </row>
    <row r="6" spans="2:18" ht="18.75" x14ac:dyDescent="0.25">
      <c r="B6" s="14" t="s">
        <v>2</v>
      </c>
      <c r="C6" s="29" t="s">
        <v>12</v>
      </c>
      <c r="D6" s="31">
        <v>349.11</v>
      </c>
      <c r="E6" s="30">
        <f>(E9-E7)/2*1000</f>
        <v>294.00000000000006</v>
      </c>
      <c r="F6" s="35">
        <f t="shared" ref="F6:F13" si="0">E6-D6</f>
        <v>-55.109999999999957</v>
      </c>
      <c r="G6" s="40">
        <f>(D6-E6)/E6</f>
        <v>0.18744897959183654</v>
      </c>
      <c r="H6" s="73"/>
      <c r="I6" s="31">
        <v>349.11</v>
      </c>
      <c r="J6" s="30">
        <f>(J9-J7)/2*1000</f>
        <v>290.00000000000006</v>
      </c>
      <c r="K6" s="35">
        <f t="shared" ref="K6:K13" si="1">J6-I6</f>
        <v>-59.109999999999957</v>
      </c>
      <c r="L6" s="40">
        <f t="shared" ref="L6:L13" si="2">(I6-J6)/J6</f>
        <v>0.20382758620689637</v>
      </c>
      <c r="M6" s="73"/>
      <c r="N6" s="31">
        <v>349.11</v>
      </c>
      <c r="O6" s="30">
        <f>(O9-O7)/2*1000</f>
        <v>288.99999999999994</v>
      </c>
      <c r="P6" s="35">
        <f t="shared" ref="P6:P13" si="3">O6-N6</f>
        <v>-60.11000000000007</v>
      </c>
      <c r="Q6" s="40">
        <f t="shared" ref="Q6:Q13" si="4">(N6-O6)/O6</f>
        <v>0.20799307958477536</v>
      </c>
      <c r="R6" s="73"/>
    </row>
    <row r="7" spans="2:18" ht="15" customHeight="1" x14ac:dyDescent="0.25">
      <c r="B7" s="9" t="s">
        <v>18</v>
      </c>
      <c r="C7" s="10" t="s">
        <v>13</v>
      </c>
      <c r="D7" s="32">
        <v>3.2608899999999998</v>
      </c>
      <c r="E7" s="26">
        <v>3.39</v>
      </c>
      <c r="F7" s="36">
        <f t="shared" si="0"/>
        <v>0.12911000000000028</v>
      </c>
      <c r="G7" s="41">
        <f t="shared" ref="G7:G13" si="5">(D7-E7)/E7</f>
        <v>-3.8085545722713943E-2</v>
      </c>
      <c r="H7" s="73"/>
      <c r="I7" s="32">
        <v>3.2608899999999998</v>
      </c>
      <c r="J7" s="26">
        <v>3.3980000000000001</v>
      </c>
      <c r="K7" s="36">
        <f t="shared" si="1"/>
        <v>0.13711000000000029</v>
      </c>
      <c r="L7" s="41">
        <f t="shared" si="2"/>
        <v>-4.035020600353157E-2</v>
      </c>
      <c r="M7" s="73"/>
      <c r="N7" s="32">
        <v>2.35839</v>
      </c>
      <c r="O7" s="26">
        <v>2.5230000000000001</v>
      </c>
      <c r="P7" s="36">
        <f t="shared" si="3"/>
        <v>0.16461000000000015</v>
      </c>
      <c r="Q7" s="41">
        <f t="shared" si="4"/>
        <v>-6.5243757431629065E-2</v>
      </c>
      <c r="R7" s="73"/>
    </row>
    <row r="8" spans="2:18" ht="15" customHeight="1" x14ac:dyDescent="0.25">
      <c r="B8" s="9" t="s">
        <v>14</v>
      </c>
      <c r="C8" s="10" t="s">
        <v>13</v>
      </c>
      <c r="D8" s="32">
        <v>0.89410999999999996</v>
      </c>
      <c r="E8" s="26">
        <v>0.753</v>
      </c>
      <c r="F8" s="36">
        <f t="shared" si="0"/>
        <v>-0.14110999999999996</v>
      </c>
      <c r="G8" s="41">
        <f t="shared" si="5"/>
        <v>0.18739707835325359</v>
      </c>
      <c r="H8" s="73"/>
      <c r="I8" s="32">
        <v>1.3441100000000001</v>
      </c>
      <c r="J8" s="26">
        <v>1.2030000000000001</v>
      </c>
      <c r="K8" s="36">
        <f t="shared" si="1"/>
        <v>-0.14111000000000007</v>
      </c>
      <c r="L8" s="41">
        <f t="shared" si="2"/>
        <v>0.11729842061512889</v>
      </c>
      <c r="M8" s="73"/>
      <c r="N8" s="32">
        <v>1.3441100000000001</v>
      </c>
      <c r="O8" s="26">
        <v>1.2070000000000001</v>
      </c>
      <c r="P8" s="36">
        <f t="shared" si="3"/>
        <v>-0.13711000000000007</v>
      </c>
      <c r="Q8" s="41">
        <f t="shared" si="4"/>
        <v>0.11359569179784594</v>
      </c>
      <c r="R8" s="73"/>
    </row>
    <row r="9" spans="2:18" ht="15" customHeight="1" x14ac:dyDescent="0.25">
      <c r="B9" s="9" t="s">
        <v>19</v>
      </c>
      <c r="C9" s="10" t="s">
        <v>13</v>
      </c>
      <c r="D9" s="32">
        <v>3.9591099999999999</v>
      </c>
      <c r="E9" s="26">
        <v>3.9780000000000002</v>
      </c>
      <c r="F9" s="36">
        <f t="shared" si="0"/>
        <v>1.8890000000000295E-2</v>
      </c>
      <c r="G9" s="41">
        <f t="shared" si="5"/>
        <v>-4.7486173956762931E-3</v>
      </c>
      <c r="H9" s="73"/>
      <c r="I9" s="32">
        <v>3.9591099999999999</v>
      </c>
      <c r="J9" s="26">
        <v>3.9780000000000002</v>
      </c>
      <c r="K9" s="36">
        <f t="shared" si="1"/>
        <v>1.8890000000000295E-2</v>
      </c>
      <c r="L9" s="41">
        <f t="shared" si="2"/>
        <v>-4.7486173956762931E-3</v>
      </c>
      <c r="M9" s="73"/>
      <c r="N9" s="32">
        <v>3.05661</v>
      </c>
      <c r="O9" s="26">
        <v>3.101</v>
      </c>
      <c r="P9" s="36">
        <f t="shared" si="3"/>
        <v>4.438999999999993E-2</v>
      </c>
      <c r="Q9" s="41">
        <f t="shared" si="4"/>
        <v>-1.4314737181554314E-2</v>
      </c>
      <c r="R9" s="73"/>
    </row>
    <row r="10" spans="2:18" ht="15" customHeight="1" x14ac:dyDescent="0.25">
      <c r="B10" s="9" t="s">
        <v>20</v>
      </c>
      <c r="C10" s="10" t="s">
        <v>13</v>
      </c>
      <c r="D10" s="32">
        <v>0.19588999999999945</v>
      </c>
      <c r="E10" s="26">
        <v>0.159</v>
      </c>
      <c r="F10" s="36">
        <f t="shared" si="0"/>
        <v>-3.6889999999999451E-2</v>
      </c>
      <c r="G10" s="41">
        <f t="shared" si="5"/>
        <v>0.23201257861634875</v>
      </c>
      <c r="H10" s="73"/>
      <c r="I10" s="32">
        <v>0.64589000000000052</v>
      </c>
      <c r="J10" s="26">
        <v>0.624</v>
      </c>
      <c r="K10" s="36">
        <f t="shared" si="1"/>
        <v>-2.189000000000052E-2</v>
      </c>
      <c r="L10" s="41">
        <f t="shared" si="2"/>
        <v>3.5080128205129041E-2</v>
      </c>
      <c r="M10" s="73"/>
      <c r="N10" s="32">
        <v>0.64589000000000008</v>
      </c>
      <c r="O10" s="26">
        <v>0.627</v>
      </c>
      <c r="P10" s="36">
        <f t="shared" si="3"/>
        <v>-1.8890000000000073E-2</v>
      </c>
      <c r="Q10" s="41">
        <f t="shared" si="4"/>
        <v>3.012759170653919E-2</v>
      </c>
      <c r="R10" s="73"/>
    </row>
    <row r="11" spans="2:18" ht="18.75" x14ac:dyDescent="0.25">
      <c r="B11" s="9" t="s">
        <v>7</v>
      </c>
      <c r="C11" s="10"/>
      <c r="D11" s="32">
        <v>0.78481107099879677</v>
      </c>
      <c r="E11" s="26">
        <f>E7/(E7+E8)</f>
        <v>0.81824764663287475</v>
      </c>
      <c r="F11" s="36">
        <f t="shared" si="0"/>
        <v>3.3436575634077981E-2</v>
      </c>
      <c r="G11" s="41">
        <f t="shared" si="5"/>
        <v>-4.0863638009435127E-2</v>
      </c>
      <c r="H11" s="73"/>
      <c r="I11" s="32">
        <v>0.70811943539630828</v>
      </c>
      <c r="J11" s="26">
        <f>J7/(J7+J8)</f>
        <v>0.73853510106498588</v>
      </c>
      <c r="K11" s="36">
        <f t="shared" si="1"/>
        <v>3.0415665668677594E-2</v>
      </c>
      <c r="L11" s="41">
        <f t="shared" si="2"/>
        <v>-4.1183778028718546E-2</v>
      </c>
      <c r="M11" s="73"/>
      <c r="N11" s="32">
        <v>0.63697231600270088</v>
      </c>
      <c r="O11" s="26">
        <f>O7/(O7+O8)</f>
        <v>0.67640750670241279</v>
      </c>
      <c r="P11" s="36">
        <f t="shared" si="3"/>
        <v>3.9435190699711908E-2</v>
      </c>
      <c r="Q11" s="41">
        <f t="shared" si="4"/>
        <v>-5.8300935913565374E-2</v>
      </c>
      <c r="R11" s="73"/>
    </row>
    <row r="12" spans="2:18" ht="18.75" x14ac:dyDescent="0.25">
      <c r="B12" s="9" t="s">
        <v>21</v>
      </c>
      <c r="C12" s="10" t="s">
        <v>13</v>
      </c>
      <c r="D12" s="32">
        <v>4.1549999999999994</v>
      </c>
      <c r="E12" s="26">
        <v>4.1369999999999996</v>
      </c>
      <c r="F12" s="36">
        <f t="shared" si="0"/>
        <v>-1.7999999999999794E-2</v>
      </c>
      <c r="G12" s="41">
        <f t="shared" si="5"/>
        <v>4.3509789702682608E-3</v>
      </c>
      <c r="H12" s="73"/>
      <c r="I12" s="32">
        <v>4.6050000000000004</v>
      </c>
      <c r="J12" s="26">
        <v>4.6020000000000003</v>
      </c>
      <c r="K12" s="36">
        <f t="shared" si="1"/>
        <v>-3.0000000000001137E-3</v>
      </c>
      <c r="L12" s="41">
        <f t="shared" si="2"/>
        <v>6.5189048239898168E-4</v>
      </c>
      <c r="M12" s="73"/>
      <c r="N12" s="32">
        <v>3.7025000000000001</v>
      </c>
      <c r="O12" s="26">
        <v>3.73</v>
      </c>
      <c r="P12" s="36">
        <f t="shared" si="3"/>
        <v>2.7499999999999858E-2</v>
      </c>
      <c r="Q12" s="41">
        <f t="shared" si="4"/>
        <v>-7.3726541554959401E-3</v>
      </c>
      <c r="R12" s="73"/>
    </row>
    <row r="13" spans="2:18" ht="19.5" thickBot="1" x14ac:dyDescent="0.3">
      <c r="B13" s="11" t="s">
        <v>22</v>
      </c>
      <c r="C13" s="13" t="s">
        <v>17</v>
      </c>
      <c r="D13" s="33">
        <v>240.67388688327321</v>
      </c>
      <c r="E13" s="12">
        <f>1/E12*1000</f>
        <v>241.72105390379505</v>
      </c>
      <c r="F13" s="37">
        <f t="shared" si="0"/>
        <v>1.0471670205218402</v>
      </c>
      <c r="G13" s="42">
        <f t="shared" si="5"/>
        <v>-4.3321299638988519E-3</v>
      </c>
      <c r="H13" s="74"/>
      <c r="I13" s="33">
        <v>217.15526601520085</v>
      </c>
      <c r="J13" s="12">
        <f>1/J12*1000</f>
        <v>217.29682746631897</v>
      </c>
      <c r="K13" s="37">
        <f t="shared" si="1"/>
        <v>0.14156145111812179</v>
      </c>
      <c r="L13" s="42">
        <f t="shared" si="2"/>
        <v>-6.5146579804559656E-4</v>
      </c>
      <c r="M13" s="74"/>
      <c r="N13" s="33">
        <v>270.08777852802154</v>
      </c>
      <c r="O13" s="12">
        <f>1/O12*1000</f>
        <v>268.0965147453083</v>
      </c>
      <c r="P13" s="37">
        <f t="shared" si="3"/>
        <v>-1.9912637827132471</v>
      </c>
      <c r="Q13" s="42">
        <f t="shared" si="4"/>
        <v>7.427413909520412E-3</v>
      </c>
      <c r="R13" s="74"/>
    </row>
    <row r="15" spans="2:18" ht="15.75" thickBot="1" x14ac:dyDescent="0.3"/>
    <row r="16" spans="2:18" ht="19.5" thickBot="1" x14ac:dyDescent="0.3">
      <c r="B16" s="27"/>
      <c r="C16" s="27"/>
      <c r="D16" s="34" t="s">
        <v>23</v>
      </c>
      <c r="E16" s="28" t="s">
        <v>24</v>
      </c>
      <c r="F16" s="38" t="s">
        <v>26</v>
      </c>
      <c r="G16" s="39" t="s">
        <v>25</v>
      </c>
      <c r="H16" s="72"/>
      <c r="I16" s="34" t="s">
        <v>23</v>
      </c>
      <c r="J16" s="28" t="s">
        <v>24</v>
      </c>
      <c r="K16" s="38" t="s">
        <v>26</v>
      </c>
      <c r="L16" s="39" t="s">
        <v>25</v>
      </c>
      <c r="M16" s="72"/>
      <c r="N16" s="34" t="s">
        <v>23</v>
      </c>
      <c r="O16" s="28" t="s">
        <v>24</v>
      </c>
      <c r="P16" s="38" t="s">
        <v>26</v>
      </c>
      <c r="Q16" s="39" t="s">
        <v>25</v>
      </c>
      <c r="R16" s="72"/>
    </row>
    <row r="17" spans="2:18" ht="18.75" x14ac:dyDescent="0.25">
      <c r="B17" s="6" t="s">
        <v>0</v>
      </c>
      <c r="C17" s="8" t="s">
        <v>11</v>
      </c>
      <c r="D17" s="51">
        <v>75000</v>
      </c>
      <c r="E17" s="52"/>
      <c r="F17" s="52"/>
      <c r="G17" s="53"/>
      <c r="H17" s="73"/>
      <c r="I17" s="51">
        <v>75000</v>
      </c>
      <c r="J17" s="52"/>
      <c r="K17" s="52"/>
      <c r="L17" s="53"/>
      <c r="M17" s="73"/>
      <c r="N17" s="51">
        <v>75000</v>
      </c>
      <c r="O17" s="52"/>
      <c r="P17" s="52"/>
      <c r="Q17" s="53"/>
      <c r="R17" s="73"/>
    </row>
    <row r="18" spans="2:18" ht="18.75" x14ac:dyDescent="0.25">
      <c r="B18" s="9" t="s">
        <v>1</v>
      </c>
      <c r="C18" s="10" t="s">
        <v>11</v>
      </c>
      <c r="D18" s="54">
        <v>55000</v>
      </c>
      <c r="E18" s="55"/>
      <c r="F18" s="55"/>
      <c r="G18" s="56"/>
      <c r="H18" s="73"/>
      <c r="I18" s="66">
        <v>75000</v>
      </c>
      <c r="J18" s="67"/>
      <c r="K18" s="67"/>
      <c r="L18" s="68"/>
      <c r="M18" s="73"/>
      <c r="N18" s="63">
        <v>75000</v>
      </c>
      <c r="O18" s="64"/>
      <c r="P18" s="64"/>
      <c r="Q18" s="65"/>
      <c r="R18" s="73"/>
    </row>
    <row r="19" spans="2:18" ht="19.5" thickBot="1" x14ac:dyDescent="0.3">
      <c r="B19" s="11" t="s">
        <v>3</v>
      </c>
      <c r="C19" s="13" t="s">
        <v>11</v>
      </c>
      <c r="D19" s="57">
        <v>15000</v>
      </c>
      <c r="E19" s="58"/>
      <c r="F19" s="58"/>
      <c r="G19" s="59"/>
      <c r="H19" s="73"/>
      <c r="I19" s="57">
        <v>30100</v>
      </c>
      <c r="J19" s="58"/>
      <c r="K19" s="58"/>
      <c r="L19" s="59"/>
      <c r="M19" s="73"/>
      <c r="N19" s="57">
        <v>10000</v>
      </c>
      <c r="O19" s="58"/>
      <c r="P19" s="58"/>
      <c r="Q19" s="59"/>
      <c r="R19" s="73"/>
    </row>
    <row r="20" spans="2:18" ht="18.75" x14ac:dyDescent="0.25">
      <c r="B20" s="14" t="s">
        <v>2</v>
      </c>
      <c r="C20" s="29" t="s">
        <v>12</v>
      </c>
      <c r="D20" s="31">
        <v>181.5</v>
      </c>
      <c r="E20" s="30">
        <f>(E23-E21)/2*1000</f>
        <v>152.00000000000014</v>
      </c>
      <c r="F20" s="35">
        <f t="shared" ref="F20:F27" si="6">E20-D20</f>
        <v>-29.499999999999858</v>
      </c>
      <c r="G20" s="40">
        <f t="shared" ref="G20:G27" si="7">(D20-E20)/E20</f>
        <v>0.19407894736841994</v>
      </c>
      <c r="H20" s="73"/>
      <c r="I20" s="31">
        <v>349.11</v>
      </c>
      <c r="J20" s="30">
        <f>(J23-J21)/2*1000</f>
        <v>289.50000000000011</v>
      </c>
      <c r="K20" s="35">
        <f t="shared" ref="K20:K27" si="8">J20-I20</f>
        <v>-59.6099999999999</v>
      </c>
      <c r="L20" s="40">
        <f t="shared" ref="L20:L27" si="9">(I20-J20)/J20</f>
        <v>0.20590673575129492</v>
      </c>
      <c r="M20" s="73"/>
      <c r="N20" s="31">
        <v>125.99999999999999</v>
      </c>
      <c r="O20" s="30">
        <f>(O23-O21)/2*1000</f>
        <v>104.99999999999999</v>
      </c>
      <c r="P20" s="35">
        <f t="shared" ref="P20:P27" si="10">O20-N20</f>
        <v>-21</v>
      </c>
      <c r="Q20" s="40">
        <f t="shared" ref="Q20:Q27" si="11">(N20-O20)/O20</f>
        <v>0.20000000000000004</v>
      </c>
      <c r="R20" s="73"/>
    </row>
    <row r="21" spans="2:18" ht="18.75" x14ac:dyDescent="0.25">
      <c r="B21" s="9" t="s">
        <v>18</v>
      </c>
      <c r="C21" s="10" t="s">
        <v>13</v>
      </c>
      <c r="D21" s="32">
        <v>2.5260000000000002</v>
      </c>
      <c r="E21" s="26">
        <v>2.6579999999999999</v>
      </c>
      <c r="F21" s="36">
        <f t="shared" si="6"/>
        <v>0.13199999999999967</v>
      </c>
      <c r="G21" s="41">
        <f t="shared" si="7"/>
        <v>-4.966139954853261E-2</v>
      </c>
      <c r="H21" s="73"/>
      <c r="I21" s="32">
        <v>2.35839</v>
      </c>
      <c r="J21" s="26">
        <v>2.5179999999999998</v>
      </c>
      <c r="K21" s="36">
        <f t="shared" si="8"/>
        <v>0.15960999999999981</v>
      </c>
      <c r="L21" s="41">
        <f t="shared" si="9"/>
        <v>-6.3387609213661558E-2</v>
      </c>
      <c r="M21" s="73"/>
      <c r="N21" s="32">
        <v>2.5814999999999997</v>
      </c>
      <c r="O21" s="26">
        <v>2.7010000000000001</v>
      </c>
      <c r="P21" s="36">
        <f t="shared" si="10"/>
        <v>0.11950000000000038</v>
      </c>
      <c r="Q21" s="41">
        <f t="shared" si="11"/>
        <v>-4.4242873009996436E-2</v>
      </c>
      <c r="R21" s="73"/>
    </row>
    <row r="22" spans="2:18" ht="18.75" x14ac:dyDescent="0.25">
      <c r="B22" s="9" t="s">
        <v>14</v>
      </c>
      <c r="C22" s="10" t="s">
        <v>13</v>
      </c>
      <c r="D22" s="32">
        <v>1.1765000000000001</v>
      </c>
      <c r="E22" s="26">
        <v>1.0720000000000001</v>
      </c>
      <c r="F22" s="36">
        <f t="shared" si="6"/>
        <v>-0.10450000000000004</v>
      </c>
      <c r="G22" s="41">
        <f t="shared" si="7"/>
        <v>9.7481343283582114E-2</v>
      </c>
      <c r="H22" s="73"/>
      <c r="I22" s="32">
        <v>1.6441100000000002</v>
      </c>
      <c r="J22" s="26">
        <v>1.504</v>
      </c>
      <c r="K22" s="36">
        <f t="shared" si="8"/>
        <v>-0.14011000000000018</v>
      </c>
      <c r="L22" s="41">
        <f t="shared" si="9"/>
        <v>9.3158244680851182E-2</v>
      </c>
      <c r="M22" s="73"/>
      <c r="N22" s="32">
        <v>1.421</v>
      </c>
      <c r="O22" s="26">
        <v>1.321</v>
      </c>
      <c r="P22" s="36">
        <f t="shared" si="10"/>
        <v>-0.10000000000000009</v>
      </c>
      <c r="Q22" s="41">
        <f t="shared" si="11"/>
        <v>7.5700227100681375E-2</v>
      </c>
      <c r="R22" s="73"/>
    </row>
    <row r="23" spans="2:18" ht="18.75" x14ac:dyDescent="0.25">
      <c r="B23" s="9" t="s">
        <v>19</v>
      </c>
      <c r="C23" s="10" t="s">
        <v>13</v>
      </c>
      <c r="D23" s="32">
        <v>2.8890000000000002</v>
      </c>
      <c r="E23" s="26">
        <v>2.9620000000000002</v>
      </c>
      <c r="F23" s="36">
        <f t="shared" si="6"/>
        <v>7.2999999999999954E-2</v>
      </c>
      <c r="G23" s="41">
        <f t="shared" si="7"/>
        <v>-2.4645509790681953E-2</v>
      </c>
      <c r="H23" s="73"/>
      <c r="I23" s="32">
        <v>3.05661</v>
      </c>
      <c r="J23" s="26">
        <v>3.097</v>
      </c>
      <c r="K23" s="36">
        <f t="shared" si="8"/>
        <v>4.0389999999999926E-2</v>
      </c>
      <c r="L23" s="41">
        <f t="shared" si="9"/>
        <v>-1.3041653212786544E-2</v>
      </c>
      <c r="M23" s="73"/>
      <c r="N23" s="32">
        <v>2.8334999999999995</v>
      </c>
      <c r="O23" s="26">
        <v>2.911</v>
      </c>
      <c r="P23" s="36">
        <f t="shared" si="10"/>
        <v>7.7500000000000568E-2</v>
      </c>
      <c r="Q23" s="41">
        <f t="shared" si="11"/>
        <v>-2.6623153555479413E-2</v>
      </c>
      <c r="R23" s="73"/>
    </row>
    <row r="24" spans="2:18" ht="18.75" x14ac:dyDescent="0.25">
      <c r="B24" s="9" t="s">
        <v>20</v>
      </c>
      <c r="C24" s="10" t="s">
        <v>13</v>
      </c>
      <c r="D24" s="32">
        <v>0.81350000000000033</v>
      </c>
      <c r="E24" s="26">
        <v>0.76600000000000001</v>
      </c>
      <c r="F24" s="36">
        <f t="shared" si="6"/>
        <v>-4.750000000000032E-2</v>
      </c>
      <c r="G24" s="41">
        <f t="shared" si="7"/>
        <v>6.2010443864230179E-2</v>
      </c>
      <c r="H24" s="73"/>
      <c r="I24" s="32">
        <v>0.94589000000000034</v>
      </c>
      <c r="J24" s="26">
        <v>0.92600000000000005</v>
      </c>
      <c r="K24" s="36">
        <f t="shared" si="8"/>
        <v>-1.9890000000000296E-2</v>
      </c>
      <c r="L24" s="41">
        <f t="shared" si="9"/>
        <v>2.1479481641469001E-2</v>
      </c>
      <c r="M24" s="73"/>
      <c r="N24" s="32">
        <v>1.169</v>
      </c>
      <c r="O24" s="26">
        <v>1.1100000000000001</v>
      </c>
      <c r="P24" s="36">
        <f t="shared" si="10"/>
        <v>-5.8999999999999941E-2</v>
      </c>
      <c r="Q24" s="41">
        <f t="shared" si="11"/>
        <v>5.3153153153153096E-2</v>
      </c>
      <c r="R24" s="73"/>
    </row>
    <row r="25" spans="2:18" ht="18.75" x14ac:dyDescent="0.25">
      <c r="B25" s="9" t="s">
        <v>7</v>
      </c>
      <c r="C25" s="10"/>
      <c r="D25" s="32">
        <v>0.68224172856178256</v>
      </c>
      <c r="E25" s="26">
        <f>E21/(E21+E22)</f>
        <v>0.71260053619302943</v>
      </c>
      <c r="F25" s="36">
        <f t="shared" si="6"/>
        <v>3.0358807631246876E-2</v>
      </c>
      <c r="G25" s="41">
        <f t="shared" si="7"/>
        <v>-4.2602841408785119E-2</v>
      </c>
      <c r="H25" s="73"/>
      <c r="I25" s="43">
        <v>0.58922923173016861</v>
      </c>
      <c r="J25" s="26">
        <f>J21/(J21+J22)</f>
        <v>0.62605668821481841</v>
      </c>
      <c r="K25" s="36">
        <f t="shared" si="8"/>
        <v>3.6827456484649801E-2</v>
      </c>
      <c r="L25" s="41">
        <f t="shared" si="9"/>
        <v>-5.8824475766982333E-2</v>
      </c>
      <c r="M25" s="73"/>
      <c r="N25" s="43">
        <v>0.64497189256714549</v>
      </c>
      <c r="O25" s="26">
        <f>O21/(O21+O22)</f>
        <v>0.67155643958229738</v>
      </c>
      <c r="P25" s="36">
        <f t="shared" si="10"/>
        <v>2.6584547015151894E-2</v>
      </c>
      <c r="Q25" s="41">
        <f t="shared" si="11"/>
        <v>-3.958646726950793E-2</v>
      </c>
      <c r="R25" s="73"/>
    </row>
    <row r="26" spans="2:18" ht="18.75" x14ac:dyDescent="0.25">
      <c r="B26" s="9" t="s">
        <v>21</v>
      </c>
      <c r="C26" s="10" t="s">
        <v>13</v>
      </c>
      <c r="D26" s="32">
        <v>3.7025000000000006</v>
      </c>
      <c r="E26" s="26">
        <v>3.7290000000000001</v>
      </c>
      <c r="F26" s="36">
        <f t="shared" si="6"/>
        <v>2.6499999999999524E-2</v>
      </c>
      <c r="G26" s="41">
        <f t="shared" si="7"/>
        <v>-7.1064628586751206E-3</v>
      </c>
      <c r="H26" s="73"/>
      <c r="I26" s="32">
        <v>4.0025000000000004</v>
      </c>
      <c r="J26" s="26">
        <v>4.0229999999999997</v>
      </c>
      <c r="K26" s="36">
        <f t="shared" si="8"/>
        <v>2.0499999999999297E-2</v>
      </c>
      <c r="L26" s="41">
        <f t="shared" si="9"/>
        <v>-5.0956997265720356E-3</v>
      </c>
      <c r="M26" s="73"/>
      <c r="N26" s="32">
        <v>4.0024999999999995</v>
      </c>
      <c r="O26" s="26">
        <v>4.0229999999999997</v>
      </c>
      <c r="P26" s="36">
        <f t="shared" si="10"/>
        <v>2.0500000000000185E-2</v>
      </c>
      <c r="Q26" s="41">
        <f t="shared" si="11"/>
        <v>-5.0956997265722559E-3</v>
      </c>
      <c r="R26" s="73"/>
    </row>
    <row r="27" spans="2:18" ht="19.5" thickBot="1" x14ac:dyDescent="0.3">
      <c r="B27" s="11" t="s">
        <v>22</v>
      </c>
      <c r="C27" s="13" t="s">
        <v>17</v>
      </c>
      <c r="D27" s="33">
        <v>270.08777852802154</v>
      </c>
      <c r="E27" s="12">
        <f>1/E26*1000</f>
        <v>268.16840976133011</v>
      </c>
      <c r="F27" s="37">
        <f t="shared" si="6"/>
        <v>-1.9193687666914343</v>
      </c>
      <c r="G27" s="42">
        <f t="shared" si="7"/>
        <v>7.1573261309923588E-3</v>
      </c>
      <c r="H27" s="74"/>
      <c r="I27" s="33">
        <v>249.84384759525292</v>
      </c>
      <c r="J27" s="12">
        <f>1/J26*1000</f>
        <v>248.5707183693761</v>
      </c>
      <c r="K27" s="37">
        <f t="shared" si="8"/>
        <v>-1.2731292258768292</v>
      </c>
      <c r="L27" s="42">
        <f t="shared" si="9"/>
        <v>5.1217988757024839E-3</v>
      </c>
      <c r="M27" s="74"/>
      <c r="N27" s="33">
        <v>249.84384759525298</v>
      </c>
      <c r="O27" s="12">
        <f>1/O26*1000</f>
        <v>248.5707183693761</v>
      </c>
      <c r="P27" s="37">
        <f t="shared" si="10"/>
        <v>-1.273129225876886</v>
      </c>
      <c r="Q27" s="42">
        <f t="shared" si="11"/>
        <v>5.1217988757027121E-3</v>
      </c>
      <c r="R27" s="74"/>
    </row>
    <row r="30" spans="2:18" ht="180.75" customHeight="1" x14ac:dyDescent="0.25">
      <c r="B30" s="50" t="s">
        <v>27</v>
      </c>
      <c r="C30" s="50"/>
      <c r="D30" s="50"/>
      <c r="E30" s="50"/>
      <c r="F30" s="50"/>
      <c r="G30" s="50"/>
      <c r="H30" s="50"/>
      <c r="I30" s="50"/>
      <c r="J30" s="50"/>
      <c r="K30" s="50"/>
      <c r="L30" s="50"/>
      <c r="M30" s="50"/>
      <c r="N30" s="50"/>
      <c r="O30" s="50"/>
      <c r="P30" s="50"/>
      <c r="Q30" s="50"/>
      <c r="R30" s="50"/>
    </row>
  </sheetData>
  <mergeCells count="25">
    <mergeCell ref="D4:G4"/>
    <mergeCell ref="I4:L4"/>
    <mergeCell ref="N4:Q4"/>
    <mergeCell ref="D3:G3"/>
    <mergeCell ref="I3:L3"/>
    <mergeCell ref="N3:Q3"/>
    <mergeCell ref="H2:H13"/>
    <mergeCell ref="M2:M13"/>
    <mergeCell ref="N5:Q5"/>
    <mergeCell ref="B30:R30"/>
    <mergeCell ref="D17:G17"/>
    <mergeCell ref="D18:G18"/>
    <mergeCell ref="D19:G19"/>
    <mergeCell ref="D5:G5"/>
    <mergeCell ref="I5:L5"/>
    <mergeCell ref="R2:R13"/>
    <mergeCell ref="M16:M27"/>
    <mergeCell ref="I17:L17"/>
    <mergeCell ref="I18:L18"/>
    <mergeCell ref="I19:L19"/>
    <mergeCell ref="N17:Q17"/>
    <mergeCell ref="N18:Q18"/>
    <mergeCell ref="N19:Q19"/>
    <mergeCell ref="H16:H27"/>
    <mergeCell ref="R16:R2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Protect</vt:lpstr>
      <vt:lpstr>Simresults</vt:lpstr>
    </vt:vector>
  </TitlesOfParts>
  <Company>Texas Instruments Incorporated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Marino, Filippo</dc:creator>
  <cp:lastModifiedBy>Windows User</cp:lastModifiedBy>
  <dcterms:created xsi:type="dcterms:W3CDTF">2017-10-12T15:18:15Z</dcterms:created>
  <dcterms:modified xsi:type="dcterms:W3CDTF">2017-11-01T09:24:51Z</dcterms:modified>
</cp:coreProperties>
</file>