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ropbox (CurrentWays)\User Data\Justin Landseadel\C\UCD3138\Project-Seattle-UCD3138-Source\docs\"/>
    </mc:Choice>
  </mc:AlternateContent>
  <bookViews>
    <workbookView xWindow="0" yWindow="0" windowWidth="18735" windowHeight="7365"/>
  </bookViews>
  <sheets>
    <sheet name="Command_Protocol" sheetId="1" r:id="rId1"/>
    <sheet name="Command List" sheetId="8" r:id="rId2"/>
    <sheet name="pmbus_topology.h config" sheetId="9" r:id="rId3"/>
    <sheet name="Fault_Register" sheetId="3" r:id="rId4"/>
    <sheet name="ADC_Calcs" sheetId="2" r:id="rId5"/>
    <sheet name="Sheet1" sheetId="6" r:id="rId6"/>
    <sheet name="Max_Duty_Calc" sheetId="5" r:id="rId7"/>
    <sheet name="Temp Sensor" sheetId="4" r:id="rId8"/>
    <sheet name="Neg Temp" sheetId="7" r:id="rId9"/>
  </sheets>
  <definedNames>
    <definedName name="_xlnm._FilterDatabase" localSheetId="1" hidden="1">'Command List'!$A$1:$I$257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9" l="1"/>
  <c r="B2" i="9"/>
  <c r="C2" i="9"/>
  <c r="A3" i="9"/>
  <c r="B3" i="9"/>
  <c r="C3" i="9"/>
  <c r="A4" i="9"/>
  <c r="B4" i="9"/>
  <c r="C4" i="9"/>
  <c r="A5" i="9"/>
  <c r="B5" i="9"/>
  <c r="C5" i="9"/>
  <c r="A6" i="9"/>
  <c r="B6" i="9"/>
  <c r="C6" i="9"/>
  <c r="A7" i="9"/>
  <c r="B7" i="9"/>
  <c r="C7" i="9"/>
  <c r="A8" i="9"/>
  <c r="B8" i="9"/>
  <c r="C8" i="9"/>
  <c r="A9" i="9"/>
  <c r="B9" i="9"/>
  <c r="C9" i="9"/>
  <c r="A10" i="9"/>
  <c r="B10" i="9"/>
  <c r="C10" i="9"/>
  <c r="A11" i="9"/>
  <c r="B11" i="9"/>
  <c r="C11" i="9"/>
  <c r="A12" i="9"/>
  <c r="B12" i="9"/>
  <c r="C12" i="9"/>
  <c r="A13" i="9"/>
  <c r="B13" i="9"/>
  <c r="C13" i="9"/>
  <c r="A14" i="9"/>
  <c r="B14" i="9"/>
  <c r="C14" i="9"/>
  <c r="A15" i="9"/>
  <c r="B15" i="9"/>
  <c r="C15" i="9"/>
  <c r="A16" i="9"/>
  <c r="B16" i="9"/>
  <c r="C16" i="9"/>
  <c r="A17" i="9"/>
  <c r="B17" i="9"/>
  <c r="C17" i="9"/>
  <c r="A18" i="9"/>
  <c r="B18" i="9"/>
  <c r="C18" i="9"/>
  <c r="A19" i="9"/>
  <c r="B19" i="9"/>
  <c r="C19" i="9"/>
  <c r="A20" i="9"/>
  <c r="B20" i="9"/>
  <c r="C20" i="9"/>
  <c r="A21" i="9"/>
  <c r="B21" i="9"/>
  <c r="C21" i="9"/>
  <c r="A22" i="9"/>
  <c r="B22" i="9"/>
  <c r="C22" i="9"/>
  <c r="A23" i="9"/>
  <c r="B23" i="9"/>
  <c r="C23" i="9"/>
  <c r="A24" i="9"/>
  <c r="B24" i="9"/>
  <c r="C24" i="9"/>
  <c r="A25" i="9"/>
  <c r="B25" i="9"/>
  <c r="C25" i="9"/>
  <c r="A26" i="9"/>
  <c r="B26" i="9"/>
  <c r="C26" i="9"/>
  <c r="A27" i="9"/>
  <c r="B27" i="9"/>
  <c r="C27" i="9"/>
  <c r="A28" i="9"/>
  <c r="B28" i="9"/>
  <c r="C28" i="9"/>
  <c r="A29" i="9"/>
  <c r="B29" i="9"/>
  <c r="C29" i="9"/>
  <c r="A30" i="9"/>
  <c r="B30" i="9"/>
  <c r="C30" i="9"/>
  <c r="A31" i="9"/>
  <c r="B31" i="9"/>
  <c r="C31" i="9"/>
  <c r="A32" i="9"/>
  <c r="B32" i="9"/>
  <c r="C32" i="9"/>
  <c r="A33" i="9"/>
  <c r="B33" i="9"/>
  <c r="C33" i="9"/>
  <c r="A34" i="9"/>
  <c r="B34" i="9"/>
  <c r="C34" i="9"/>
  <c r="A35" i="9"/>
  <c r="B35" i="9"/>
  <c r="C35" i="9"/>
  <c r="A36" i="9"/>
  <c r="B36" i="9"/>
  <c r="C36" i="9"/>
  <c r="A37" i="9"/>
  <c r="B37" i="9"/>
  <c r="C37" i="9"/>
  <c r="A38" i="9"/>
  <c r="B38" i="9"/>
  <c r="C38" i="9"/>
  <c r="A39" i="9"/>
  <c r="B39" i="9"/>
  <c r="C39" i="9"/>
  <c r="A40" i="9"/>
  <c r="B40" i="9"/>
  <c r="C40" i="9"/>
  <c r="A41" i="9"/>
  <c r="B41" i="9"/>
  <c r="C41" i="9"/>
  <c r="A42" i="9"/>
  <c r="B42" i="9"/>
  <c r="C42" i="9"/>
  <c r="A43" i="9"/>
  <c r="B43" i="9"/>
  <c r="C43" i="9"/>
  <c r="A44" i="9"/>
  <c r="B44" i="9"/>
  <c r="C44" i="9"/>
  <c r="A45" i="9"/>
  <c r="B45" i="9"/>
  <c r="C45" i="9"/>
  <c r="A46" i="9"/>
  <c r="B46" i="9"/>
  <c r="C46" i="9"/>
  <c r="A47" i="9"/>
  <c r="B47" i="9"/>
  <c r="C47" i="9"/>
  <c r="A48" i="9"/>
  <c r="B48" i="9"/>
  <c r="C48" i="9"/>
  <c r="A49" i="9"/>
  <c r="B49" i="9"/>
  <c r="C49" i="9"/>
  <c r="A50" i="9"/>
  <c r="B50" i="9"/>
  <c r="C50" i="9"/>
  <c r="A51" i="9"/>
  <c r="B51" i="9"/>
  <c r="C51" i="9"/>
  <c r="A52" i="9"/>
  <c r="B52" i="9"/>
  <c r="C52" i="9"/>
  <c r="A53" i="9"/>
  <c r="B53" i="9"/>
  <c r="C53" i="9"/>
  <c r="A54" i="9"/>
  <c r="B54" i="9"/>
  <c r="C54" i="9"/>
  <c r="A55" i="9"/>
  <c r="B55" i="9"/>
  <c r="C55" i="9"/>
  <c r="A56" i="9"/>
  <c r="B56" i="9"/>
  <c r="C56" i="9"/>
  <c r="A57" i="9"/>
  <c r="B57" i="9"/>
  <c r="C57" i="9"/>
  <c r="A58" i="9"/>
  <c r="B58" i="9"/>
  <c r="C58" i="9"/>
  <c r="A59" i="9"/>
  <c r="B59" i="9"/>
  <c r="C59" i="9"/>
  <c r="A60" i="9"/>
  <c r="B60" i="9"/>
  <c r="C60" i="9"/>
  <c r="A61" i="9"/>
  <c r="B61" i="9"/>
  <c r="C61" i="9"/>
  <c r="A62" i="9"/>
  <c r="B62" i="9"/>
  <c r="C62" i="9"/>
  <c r="A63" i="9"/>
  <c r="B63" i="9"/>
  <c r="C63" i="9"/>
  <c r="A64" i="9"/>
  <c r="B64" i="9"/>
  <c r="C64" i="9"/>
  <c r="A65" i="9"/>
  <c r="B65" i="9"/>
  <c r="C65" i="9"/>
  <c r="A66" i="9"/>
  <c r="B66" i="9"/>
  <c r="C66" i="9"/>
  <c r="A67" i="9"/>
  <c r="B67" i="9"/>
  <c r="C67" i="9"/>
  <c r="A68" i="9"/>
  <c r="B68" i="9"/>
  <c r="C68" i="9"/>
  <c r="A69" i="9"/>
  <c r="B69" i="9"/>
  <c r="C69" i="9"/>
  <c r="A70" i="9"/>
  <c r="B70" i="9"/>
  <c r="C70" i="9"/>
  <c r="A71" i="9"/>
  <c r="B71" i="9"/>
  <c r="C71" i="9"/>
  <c r="A72" i="9"/>
  <c r="B72" i="9"/>
  <c r="C72" i="9"/>
  <c r="A73" i="9"/>
  <c r="B73" i="9"/>
  <c r="C73" i="9"/>
  <c r="A74" i="9"/>
  <c r="B74" i="9"/>
  <c r="C74" i="9"/>
  <c r="A75" i="9"/>
  <c r="B75" i="9"/>
  <c r="C75" i="9"/>
  <c r="A76" i="9"/>
  <c r="B76" i="9"/>
  <c r="C76" i="9"/>
  <c r="A77" i="9"/>
  <c r="B77" i="9"/>
  <c r="C77" i="9"/>
  <c r="A78" i="9"/>
  <c r="B78" i="9"/>
  <c r="C78" i="9"/>
  <c r="A79" i="9"/>
  <c r="B79" i="9"/>
  <c r="C79" i="9"/>
  <c r="A80" i="9"/>
  <c r="B80" i="9"/>
  <c r="C80" i="9"/>
  <c r="A81" i="9"/>
  <c r="B81" i="9"/>
  <c r="C81" i="9"/>
  <c r="A82" i="9"/>
  <c r="B82" i="9"/>
  <c r="C82" i="9"/>
  <c r="A83" i="9"/>
  <c r="B83" i="9"/>
  <c r="C83" i="9"/>
  <c r="A84" i="9"/>
  <c r="B84" i="9"/>
  <c r="C84" i="9"/>
  <c r="A85" i="9"/>
  <c r="B85" i="9"/>
  <c r="C85" i="9"/>
  <c r="A86" i="9"/>
  <c r="B86" i="9"/>
  <c r="C86" i="9"/>
  <c r="A87" i="9"/>
  <c r="B87" i="9"/>
  <c r="C87" i="9"/>
  <c r="A88" i="9"/>
  <c r="B88" i="9"/>
  <c r="C88" i="9"/>
  <c r="A89" i="9"/>
  <c r="B89" i="9"/>
  <c r="C89" i="9"/>
  <c r="A90" i="9"/>
  <c r="B90" i="9"/>
  <c r="C90" i="9"/>
  <c r="A91" i="9"/>
  <c r="B91" i="9"/>
  <c r="C91" i="9"/>
  <c r="A92" i="9"/>
  <c r="B92" i="9"/>
  <c r="C92" i="9"/>
  <c r="A93" i="9"/>
  <c r="B93" i="9"/>
  <c r="C93" i="9"/>
  <c r="A94" i="9"/>
  <c r="B94" i="9"/>
  <c r="C94" i="9"/>
  <c r="A95" i="9"/>
  <c r="B95" i="9"/>
  <c r="C95" i="9"/>
  <c r="A96" i="9"/>
  <c r="B96" i="9"/>
  <c r="C96" i="9"/>
  <c r="A97" i="9"/>
  <c r="B97" i="9"/>
  <c r="C97" i="9"/>
  <c r="A98" i="9"/>
  <c r="B98" i="9"/>
  <c r="C98" i="9"/>
  <c r="A99" i="9"/>
  <c r="B99" i="9"/>
  <c r="C99" i="9"/>
  <c r="A100" i="9"/>
  <c r="B100" i="9"/>
  <c r="C100" i="9"/>
  <c r="A101" i="9"/>
  <c r="B101" i="9"/>
  <c r="C101" i="9"/>
  <c r="A102" i="9"/>
  <c r="B102" i="9"/>
  <c r="C102" i="9"/>
  <c r="A103" i="9"/>
  <c r="B103" i="9"/>
  <c r="C103" i="9"/>
  <c r="A104" i="9"/>
  <c r="B104" i="9"/>
  <c r="C104" i="9"/>
  <c r="A105" i="9"/>
  <c r="B105" i="9"/>
  <c r="C105" i="9"/>
  <c r="A106" i="9"/>
  <c r="B106" i="9"/>
  <c r="C106" i="9"/>
  <c r="A107" i="9"/>
  <c r="B107" i="9"/>
  <c r="C107" i="9"/>
  <c r="A108" i="9"/>
  <c r="B108" i="9"/>
  <c r="C108" i="9"/>
  <c r="A109" i="9"/>
  <c r="B109" i="9"/>
  <c r="C109" i="9"/>
  <c r="A110" i="9"/>
  <c r="B110" i="9"/>
  <c r="C110" i="9"/>
  <c r="A111" i="9"/>
  <c r="B111" i="9"/>
  <c r="C111" i="9"/>
  <c r="A112" i="9"/>
  <c r="B112" i="9"/>
  <c r="C112" i="9"/>
  <c r="A113" i="9"/>
  <c r="B113" i="9"/>
  <c r="C113" i="9"/>
  <c r="A114" i="9"/>
  <c r="B114" i="9"/>
  <c r="C114" i="9"/>
  <c r="A115" i="9"/>
  <c r="B115" i="9"/>
  <c r="C115" i="9"/>
  <c r="A116" i="9"/>
  <c r="B116" i="9"/>
  <c r="C116" i="9"/>
  <c r="A117" i="9"/>
  <c r="B117" i="9"/>
  <c r="C117" i="9"/>
  <c r="A118" i="9"/>
  <c r="B118" i="9"/>
  <c r="C118" i="9"/>
  <c r="A119" i="9"/>
  <c r="B119" i="9"/>
  <c r="C119" i="9"/>
  <c r="A120" i="9"/>
  <c r="B120" i="9"/>
  <c r="C120" i="9"/>
  <c r="A121" i="9"/>
  <c r="B121" i="9"/>
  <c r="C121" i="9"/>
  <c r="A122" i="9"/>
  <c r="B122" i="9"/>
  <c r="C122" i="9"/>
  <c r="A123" i="9"/>
  <c r="B123" i="9"/>
  <c r="C123" i="9"/>
  <c r="A124" i="9"/>
  <c r="B124" i="9"/>
  <c r="C124" i="9"/>
  <c r="A125" i="9"/>
  <c r="B125" i="9"/>
  <c r="C125" i="9"/>
  <c r="A126" i="9"/>
  <c r="B126" i="9"/>
  <c r="C126" i="9"/>
  <c r="A127" i="9"/>
  <c r="B127" i="9"/>
  <c r="C127" i="9"/>
  <c r="A128" i="9"/>
  <c r="B128" i="9"/>
  <c r="C128" i="9"/>
  <c r="A129" i="9"/>
  <c r="B129" i="9"/>
  <c r="C129" i="9"/>
  <c r="A130" i="9"/>
  <c r="B130" i="9"/>
  <c r="C130" i="9"/>
  <c r="A131" i="9"/>
  <c r="B131" i="9"/>
  <c r="C131" i="9"/>
  <c r="A132" i="9"/>
  <c r="B132" i="9"/>
  <c r="C132" i="9"/>
  <c r="A133" i="9"/>
  <c r="B133" i="9"/>
  <c r="C133" i="9"/>
  <c r="A134" i="9"/>
  <c r="B134" i="9"/>
  <c r="C134" i="9"/>
  <c r="A135" i="9"/>
  <c r="B135" i="9"/>
  <c r="C135" i="9"/>
  <c r="A136" i="9"/>
  <c r="B136" i="9"/>
  <c r="C136" i="9"/>
  <c r="A137" i="9"/>
  <c r="B137" i="9"/>
  <c r="C137" i="9"/>
  <c r="A138" i="9"/>
  <c r="B138" i="9"/>
  <c r="C138" i="9"/>
  <c r="A139" i="9"/>
  <c r="B139" i="9"/>
  <c r="C139" i="9"/>
  <c r="A140" i="9"/>
  <c r="B140" i="9"/>
  <c r="C140" i="9"/>
  <c r="A141" i="9"/>
  <c r="B141" i="9"/>
  <c r="C141" i="9"/>
  <c r="A142" i="9"/>
  <c r="B142" i="9"/>
  <c r="C142" i="9"/>
  <c r="A143" i="9"/>
  <c r="B143" i="9"/>
  <c r="C143" i="9"/>
  <c r="A144" i="9"/>
  <c r="B144" i="9"/>
  <c r="C144" i="9"/>
  <c r="A145" i="9"/>
  <c r="B145" i="9"/>
  <c r="C145" i="9"/>
  <c r="A146" i="9"/>
  <c r="B146" i="9"/>
  <c r="C146" i="9"/>
  <c r="A147" i="9"/>
  <c r="B147" i="9"/>
  <c r="C147" i="9"/>
  <c r="A148" i="9"/>
  <c r="B148" i="9"/>
  <c r="C148" i="9"/>
  <c r="A149" i="9"/>
  <c r="B149" i="9"/>
  <c r="C149" i="9"/>
  <c r="A150" i="9"/>
  <c r="B150" i="9"/>
  <c r="C150" i="9"/>
  <c r="A151" i="9"/>
  <c r="B151" i="9"/>
  <c r="C151" i="9"/>
  <c r="A152" i="9"/>
  <c r="B152" i="9"/>
  <c r="C152" i="9"/>
  <c r="A153" i="9"/>
  <c r="B153" i="9"/>
  <c r="C153" i="9"/>
  <c r="A154" i="9"/>
  <c r="B154" i="9"/>
  <c r="C154" i="9"/>
  <c r="A155" i="9"/>
  <c r="B155" i="9"/>
  <c r="C155" i="9"/>
  <c r="A156" i="9"/>
  <c r="B156" i="9"/>
  <c r="C156" i="9"/>
  <c r="A157" i="9"/>
  <c r="B157" i="9"/>
  <c r="C157" i="9"/>
  <c r="A158" i="9"/>
  <c r="B158" i="9"/>
  <c r="C158" i="9"/>
  <c r="A159" i="9"/>
  <c r="B159" i="9"/>
  <c r="C159" i="9"/>
  <c r="A160" i="9"/>
  <c r="B160" i="9"/>
  <c r="C160" i="9"/>
  <c r="A161" i="9"/>
  <c r="B161" i="9"/>
  <c r="C161" i="9"/>
  <c r="A162" i="9"/>
  <c r="B162" i="9"/>
  <c r="C162" i="9"/>
  <c r="A163" i="9"/>
  <c r="B163" i="9"/>
  <c r="C163" i="9"/>
  <c r="A164" i="9"/>
  <c r="B164" i="9"/>
  <c r="C164" i="9"/>
  <c r="A165" i="9"/>
  <c r="B165" i="9"/>
  <c r="C165" i="9"/>
  <c r="A166" i="9"/>
  <c r="B166" i="9"/>
  <c r="C166" i="9"/>
  <c r="A167" i="9"/>
  <c r="B167" i="9"/>
  <c r="C167" i="9"/>
  <c r="A168" i="9"/>
  <c r="B168" i="9"/>
  <c r="C168" i="9"/>
  <c r="A169" i="9"/>
  <c r="B169" i="9"/>
  <c r="C169" i="9"/>
  <c r="A170" i="9"/>
  <c r="B170" i="9"/>
  <c r="C170" i="9"/>
  <c r="A171" i="9"/>
  <c r="B171" i="9"/>
  <c r="C171" i="9"/>
  <c r="A172" i="9"/>
  <c r="B172" i="9"/>
  <c r="C172" i="9"/>
  <c r="A173" i="9"/>
  <c r="B173" i="9"/>
  <c r="C173" i="9"/>
  <c r="A174" i="9"/>
  <c r="B174" i="9"/>
  <c r="C174" i="9"/>
  <c r="A175" i="9"/>
  <c r="B175" i="9"/>
  <c r="C175" i="9"/>
  <c r="A176" i="9"/>
  <c r="B176" i="9"/>
  <c r="C176" i="9"/>
  <c r="A177" i="9"/>
  <c r="B177" i="9"/>
  <c r="C177" i="9"/>
  <c r="A178" i="9"/>
  <c r="B178" i="9"/>
  <c r="C178" i="9"/>
  <c r="A179" i="9"/>
  <c r="B179" i="9"/>
  <c r="C179" i="9"/>
  <c r="A180" i="9"/>
  <c r="B180" i="9"/>
  <c r="C180" i="9"/>
  <c r="A181" i="9"/>
  <c r="B181" i="9"/>
  <c r="C181" i="9"/>
  <c r="A182" i="9"/>
  <c r="B182" i="9"/>
  <c r="C182" i="9"/>
  <c r="A183" i="9"/>
  <c r="B183" i="9"/>
  <c r="C183" i="9"/>
  <c r="A184" i="9"/>
  <c r="B184" i="9"/>
  <c r="C184" i="9"/>
  <c r="A185" i="9"/>
  <c r="B185" i="9"/>
  <c r="C185" i="9"/>
  <c r="A186" i="9"/>
  <c r="B186" i="9"/>
  <c r="C186" i="9"/>
  <c r="A187" i="9"/>
  <c r="B187" i="9"/>
  <c r="C187" i="9"/>
  <c r="A188" i="9"/>
  <c r="B188" i="9"/>
  <c r="C188" i="9"/>
  <c r="A189" i="9"/>
  <c r="B189" i="9"/>
  <c r="C189" i="9"/>
  <c r="A190" i="9"/>
  <c r="B190" i="9"/>
  <c r="C190" i="9"/>
  <c r="A191" i="9"/>
  <c r="B191" i="9"/>
  <c r="C191" i="9"/>
  <c r="A192" i="9"/>
  <c r="B192" i="9"/>
  <c r="C192" i="9"/>
  <c r="A193" i="9"/>
  <c r="B193" i="9"/>
  <c r="C193" i="9"/>
  <c r="A194" i="9"/>
  <c r="B194" i="9"/>
  <c r="C194" i="9"/>
  <c r="A195" i="9"/>
  <c r="B195" i="9"/>
  <c r="C195" i="9"/>
  <c r="A196" i="9"/>
  <c r="B196" i="9"/>
  <c r="C196" i="9"/>
  <c r="A197" i="9"/>
  <c r="B197" i="9"/>
  <c r="C197" i="9"/>
  <c r="A198" i="9"/>
  <c r="B198" i="9"/>
  <c r="C198" i="9"/>
  <c r="A199" i="9"/>
  <c r="B199" i="9"/>
  <c r="C199" i="9"/>
  <c r="A200" i="9"/>
  <c r="B200" i="9"/>
  <c r="C200" i="9"/>
  <c r="A201" i="9"/>
  <c r="B201" i="9"/>
  <c r="C201" i="9"/>
  <c r="A202" i="9"/>
  <c r="B202" i="9"/>
  <c r="C202" i="9"/>
  <c r="A203" i="9"/>
  <c r="B203" i="9"/>
  <c r="C203" i="9"/>
  <c r="A204" i="9"/>
  <c r="B204" i="9"/>
  <c r="C204" i="9"/>
  <c r="A205" i="9"/>
  <c r="B205" i="9"/>
  <c r="C205" i="9"/>
  <c r="A206" i="9"/>
  <c r="B206" i="9"/>
  <c r="C206" i="9"/>
  <c r="A207" i="9"/>
  <c r="B207" i="9"/>
  <c r="C207" i="9"/>
  <c r="A208" i="9"/>
  <c r="B208" i="9"/>
  <c r="C208" i="9"/>
  <c r="A209" i="9"/>
  <c r="B209" i="9"/>
  <c r="C209" i="9"/>
  <c r="A210" i="9"/>
  <c r="B210" i="9"/>
  <c r="C210" i="9"/>
  <c r="A211" i="9"/>
  <c r="B211" i="9"/>
  <c r="C211" i="9"/>
  <c r="A212" i="9"/>
  <c r="B212" i="9"/>
  <c r="C212" i="9"/>
  <c r="A213" i="9"/>
  <c r="B213" i="9"/>
  <c r="C213" i="9"/>
  <c r="A214" i="9"/>
  <c r="B214" i="9"/>
  <c r="C214" i="9"/>
  <c r="A215" i="9"/>
  <c r="B215" i="9"/>
  <c r="C215" i="9"/>
  <c r="A216" i="9"/>
  <c r="B216" i="9"/>
  <c r="C216" i="9"/>
  <c r="A217" i="9"/>
  <c r="B217" i="9"/>
  <c r="C217" i="9"/>
  <c r="A218" i="9"/>
  <c r="B218" i="9"/>
  <c r="C218" i="9"/>
  <c r="A219" i="9"/>
  <c r="B219" i="9"/>
  <c r="C219" i="9"/>
  <c r="A220" i="9"/>
  <c r="B220" i="9"/>
  <c r="C220" i="9"/>
  <c r="A221" i="9"/>
  <c r="B221" i="9"/>
  <c r="C221" i="9"/>
  <c r="A222" i="9"/>
  <c r="B222" i="9"/>
  <c r="C222" i="9"/>
  <c r="A223" i="9"/>
  <c r="B223" i="9"/>
  <c r="C223" i="9"/>
  <c r="A224" i="9"/>
  <c r="B224" i="9"/>
  <c r="C224" i="9"/>
  <c r="A225" i="9"/>
  <c r="B225" i="9"/>
  <c r="C225" i="9"/>
  <c r="A226" i="9"/>
  <c r="B226" i="9"/>
  <c r="C226" i="9"/>
  <c r="A227" i="9"/>
  <c r="B227" i="9"/>
  <c r="C227" i="9"/>
  <c r="A228" i="9"/>
  <c r="B228" i="9"/>
  <c r="C228" i="9"/>
  <c r="A229" i="9"/>
  <c r="B229" i="9"/>
  <c r="C229" i="9"/>
  <c r="A230" i="9"/>
  <c r="B230" i="9"/>
  <c r="C230" i="9"/>
  <c r="A231" i="9"/>
  <c r="B231" i="9"/>
  <c r="C231" i="9"/>
  <c r="A232" i="9"/>
  <c r="B232" i="9"/>
  <c r="C232" i="9"/>
  <c r="A233" i="9"/>
  <c r="B233" i="9"/>
  <c r="C233" i="9"/>
  <c r="A234" i="9"/>
  <c r="B234" i="9"/>
  <c r="C234" i="9"/>
  <c r="A235" i="9"/>
  <c r="B235" i="9"/>
  <c r="C235" i="9"/>
  <c r="A236" i="9"/>
  <c r="B236" i="9"/>
  <c r="C236" i="9"/>
  <c r="A237" i="9"/>
  <c r="B237" i="9"/>
  <c r="C237" i="9"/>
  <c r="A238" i="9"/>
  <c r="B238" i="9"/>
  <c r="C238" i="9"/>
  <c r="A239" i="9"/>
  <c r="B239" i="9"/>
  <c r="C239" i="9"/>
  <c r="A240" i="9"/>
  <c r="B240" i="9"/>
  <c r="C240" i="9"/>
  <c r="A241" i="9"/>
  <c r="B241" i="9"/>
  <c r="C241" i="9"/>
  <c r="A242" i="9"/>
  <c r="B242" i="9"/>
  <c r="C242" i="9"/>
  <c r="A243" i="9"/>
  <c r="B243" i="9"/>
  <c r="C243" i="9"/>
  <c r="A244" i="9"/>
  <c r="B244" i="9"/>
  <c r="C244" i="9"/>
  <c r="A245" i="9"/>
  <c r="B245" i="9"/>
  <c r="C245" i="9"/>
  <c r="A246" i="9"/>
  <c r="B246" i="9"/>
  <c r="C246" i="9"/>
  <c r="A247" i="9"/>
  <c r="B247" i="9"/>
  <c r="C247" i="9"/>
  <c r="A248" i="9"/>
  <c r="B248" i="9"/>
  <c r="C248" i="9"/>
  <c r="A249" i="9"/>
  <c r="B249" i="9"/>
  <c r="C249" i="9"/>
  <c r="A250" i="9"/>
  <c r="B250" i="9"/>
  <c r="C250" i="9"/>
  <c r="A251" i="9"/>
  <c r="B251" i="9"/>
  <c r="C251" i="9"/>
  <c r="A252" i="9"/>
  <c r="B252" i="9"/>
  <c r="C252" i="9"/>
  <c r="A253" i="9"/>
  <c r="B253" i="9"/>
  <c r="C253" i="9"/>
  <c r="A254" i="9"/>
  <c r="B254" i="9"/>
  <c r="C254" i="9"/>
  <c r="A255" i="9"/>
  <c r="B255" i="9"/>
  <c r="C255" i="9"/>
  <c r="A256" i="9"/>
  <c r="B256" i="9"/>
  <c r="C256" i="9"/>
  <c r="C1" i="9"/>
  <c r="B1" i="9"/>
  <c r="A1" i="9"/>
  <c r="O1" i="8" l="1"/>
  <c r="M1" i="8"/>
  <c r="K1" i="8"/>
  <c r="F23" i="6" l="1"/>
  <c r="E23" i="6"/>
  <c r="I20" i="6"/>
  <c r="M20" i="6"/>
  <c r="N18" i="6"/>
  <c r="N17" i="6"/>
  <c r="N15" i="6"/>
  <c r="N14" i="6"/>
  <c r="N13" i="6"/>
  <c r="K23" i="6"/>
  <c r="F20" i="6"/>
  <c r="F21" i="6"/>
  <c r="F22" i="6"/>
  <c r="V2" i="7" l="1"/>
  <c r="W3" i="7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2" i="7"/>
  <c r="A7" i="7"/>
  <c r="A8" i="7"/>
  <c r="A9" i="7"/>
  <c r="A10" i="7"/>
  <c r="A11" i="7"/>
  <c r="A12" i="7"/>
  <c r="A13" i="7"/>
  <c r="A14" i="7"/>
  <c r="A15" i="7"/>
  <c r="A16" i="7"/>
  <c r="T2" i="7"/>
  <c r="U2" i="7" s="1"/>
  <c r="T3" i="7"/>
  <c r="U3" i="7" s="1"/>
  <c r="V3" i="7" s="1"/>
  <c r="T4" i="7"/>
  <c r="U4" i="7" s="1"/>
  <c r="V4" i="7" s="1"/>
  <c r="T5" i="7"/>
  <c r="U5" i="7" s="1"/>
  <c r="V5" i="7" s="1"/>
  <c r="T6" i="7"/>
  <c r="U6" i="7" s="1"/>
  <c r="V6" i="7" s="1"/>
  <c r="T7" i="7"/>
  <c r="U7" i="7" s="1"/>
  <c r="V7" i="7" s="1"/>
  <c r="T8" i="7"/>
  <c r="U8" i="7"/>
  <c r="V8" i="7" s="1"/>
  <c r="T9" i="7"/>
  <c r="U9" i="7" s="1"/>
  <c r="V9" i="7" s="1"/>
  <c r="T10" i="7"/>
  <c r="U10" i="7" s="1"/>
  <c r="V10" i="7" s="1"/>
  <c r="T11" i="7"/>
  <c r="U11" i="7" s="1"/>
  <c r="V11" i="7" s="1"/>
  <c r="T12" i="7"/>
  <c r="U12" i="7" s="1"/>
  <c r="V12" i="7" s="1"/>
  <c r="T13" i="7"/>
  <c r="U13" i="7" s="1"/>
  <c r="V13" i="7" s="1"/>
  <c r="T14" i="7"/>
  <c r="U14" i="7" s="1"/>
  <c r="V14" i="7" s="1"/>
  <c r="T15" i="7"/>
  <c r="U15" i="7" s="1"/>
  <c r="V15" i="7" s="1"/>
  <c r="T16" i="7"/>
  <c r="U16" i="7" s="1"/>
  <c r="V16" i="7" s="1"/>
  <c r="T17" i="7"/>
  <c r="U17" i="7" s="1"/>
  <c r="V17" i="7" s="1"/>
  <c r="T18" i="7"/>
  <c r="U18" i="7" s="1"/>
  <c r="V18" i="7" s="1"/>
  <c r="T19" i="7"/>
  <c r="U19" i="7" s="1"/>
  <c r="V19" i="7" s="1"/>
  <c r="T20" i="7"/>
  <c r="U20" i="7" s="1"/>
  <c r="V20" i="7" s="1"/>
  <c r="T21" i="7"/>
  <c r="U21" i="7" s="1"/>
  <c r="V21" i="7" s="1"/>
  <c r="T22" i="7"/>
  <c r="U22" i="7" s="1"/>
  <c r="V22" i="7" s="1"/>
  <c r="T23" i="7"/>
  <c r="U23" i="7" s="1"/>
  <c r="V23" i="7" s="1"/>
  <c r="T24" i="7"/>
  <c r="U24" i="7"/>
  <c r="V24" i="7" s="1"/>
  <c r="T25" i="7"/>
  <c r="U25" i="7" s="1"/>
  <c r="V25" i="7" s="1"/>
  <c r="T26" i="7"/>
  <c r="U26" i="7" s="1"/>
  <c r="V26" i="7" s="1"/>
  <c r="T27" i="7"/>
  <c r="U27" i="7" s="1"/>
  <c r="V27" i="7" s="1"/>
  <c r="T28" i="7"/>
  <c r="U28" i="7" s="1"/>
  <c r="V28" i="7" s="1"/>
  <c r="T29" i="7"/>
  <c r="U29" i="7" s="1"/>
  <c r="V29" i="7" s="1"/>
  <c r="T30" i="7"/>
  <c r="U30" i="7" s="1"/>
  <c r="V30" i="7" s="1"/>
  <c r="T31" i="7"/>
  <c r="U31" i="7" s="1"/>
  <c r="V31" i="7" s="1"/>
  <c r="G142" i="7"/>
  <c r="D142" i="7"/>
  <c r="G141" i="7"/>
  <c r="D141" i="7"/>
  <c r="E141" i="7" s="1"/>
  <c r="G140" i="7"/>
  <c r="E140" i="7"/>
  <c r="D140" i="7"/>
  <c r="G139" i="7"/>
  <c r="D139" i="7"/>
  <c r="G138" i="7"/>
  <c r="D138" i="7"/>
  <c r="E138" i="7" s="1"/>
  <c r="G137" i="7"/>
  <c r="D137" i="7"/>
  <c r="E137" i="7" s="1"/>
  <c r="G136" i="7"/>
  <c r="D136" i="7"/>
  <c r="E136" i="7" s="1"/>
  <c r="G135" i="7"/>
  <c r="D135" i="7"/>
  <c r="E135" i="7" s="1"/>
  <c r="G134" i="7"/>
  <c r="D134" i="7"/>
  <c r="G133" i="7"/>
  <c r="D133" i="7"/>
  <c r="E133" i="7" s="1"/>
  <c r="G132" i="7"/>
  <c r="E132" i="7"/>
  <c r="D132" i="7"/>
  <c r="G131" i="7"/>
  <c r="D131" i="7"/>
  <c r="G130" i="7"/>
  <c r="D130" i="7"/>
  <c r="E130" i="7" s="1"/>
  <c r="G129" i="7"/>
  <c r="D129" i="7"/>
  <c r="E129" i="7" s="1"/>
  <c r="G128" i="7"/>
  <c r="D128" i="7"/>
  <c r="E128" i="7" s="1"/>
  <c r="G127" i="7"/>
  <c r="D127" i="7"/>
  <c r="E127" i="7" s="1"/>
  <c r="G126" i="7"/>
  <c r="D126" i="7"/>
  <c r="G125" i="7"/>
  <c r="D125" i="7"/>
  <c r="E125" i="7" s="1"/>
  <c r="G124" i="7"/>
  <c r="E124" i="7"/>
  <c r="D124" i="7"/>
  <c r="L123" i="7"/>
  <c r="G123" i="7"/>
  <c r="D123" i="7"/>
  <c r="E123" i="7" s="1"/>
  <c r="G122" i="7"/>
  <c r="E122" i="7"/>
  <c r="D122" i="7"/>
  <c r="G121" i="7"/>
  <c r="D121" i="7"/>
  <c r="E121" i="7" s="1"/>
  <c r="G120" i="7"/>
  <c r="D120" i="7"/>
  <c r="G119" i="7"/>
  <c r="E119" i="7"/>
  <c r="D119" i="7"/>
  <c r="G118" i="7"/>
  <c r="D118" i="7"/>
  <c r="E118" i="7" s="1"/>
  <c r="I117" i="7"/>
  <c r="G117" i="7"/>
  <c r="D117" i="7"/>
  <c r="E117" i="7" s="1"/>
  <c r="D116" i="7"/>
  <c r="D115" i="7"/>
  <c r="E115" i="7" s="1"/>
  <c r="D114" i="7"/>
  <c r="E114" i="7" s="1"/>
  <c r="D113" i="7"/>
  <c r="E113" i="7" s="1"/>
  <c r="D112" i="7"/>
  <c r="E112" i="7" s="1"/>
  <c r="D111" i="7"/>
  <c r="E110" i="7"/>
  <c r="D110" i="7"/>
  <c r="D109" i="7"/>
  <c r="E109" i="7" s="1"/>
  <c r="D108" i="7"/>
  <c r="D107" i="7"/>
  <c r="E107" i="7" s="1"/>
  <c r="D106" i="7"/>
  <c r="E106" i="7" s="1"/>
  <c r="D105" i="7"/>
  <c r="E105" i="7" s="1"/>
  <c r="D104" i="7"/>
  <c r="E104" i="7" s="1"/>
  <c r="D103" i="7"/>
  <c r="E102" i="7"/>
  <c r="D102" i="7"/>
  <c r="D101" i="7"/>
  <c r="E101" i="7" s="1"/>
  <c r="D100" i="7"/>
  <c r="D99" i="7"/>
  <c r="E99" i="7" s="1"/>
  <c r="D98" i="7"/>
  <c r="E98" i="7" s="1"/>
  <c r="D97" i="7"/>
  <c r="E97" i="7" s="1"/>
  <c r="D96" i="7"/>
  <c r="D95" i="7"/>
  <c r="E95" i="7" s="1"/>
  <c r="D94" i="7"/>
  <c r="E94" i="7" s="1"/>
  <c r="D93" i="7"/>
  <c r="E93" i="7" s="1"/>
  <c r="D92" i="7"/>
  <c r="D91" i="7"/>
  <c r="E91" i="7" s="1"/>
  <c r="D90" i="7"/>
  <c r="E90" i="7" s="1"/>
  <c r="D89" i="7"/>
  <c r="E89" i="7" s="1"/>
  <c r="D88" i="7"/>
  <c r="D87" i="7"/>
  <c r="E87" i="7" s="1"/>
  <c r="D86" i="7"/>
  <c r="E86" i="7" s="1"/>
  <c r="D85" i="7"/>
  <c r="E85" i="7" s="1"/>
  <c r="D84" i="7"/>
  <c r="D83" i="7"/>
  <c r="E83" i="7" s="1"/>
  <c r="D82" i="7"/>
  <c r="E82" i="7" s="1"/>
  <c r="D81" i="7"/>
  <c r="E81" i="7" s="1"/>
  <c r="D80" i="7"/>
  <c r="D79" i="7"/>
  <c r="E79" i="7" s="1"/>
  <c r="D78" i="7"/>
  <c r="E78" i="7" s="1"/>
  <c r="D77" i="7"/>
  <c r="E77" i="7" s="1"/>
  <c r="D76" i="7"/>
  <c r="D75" i="7"/>
  <c r="E75" i="7" s="1"/>
  <c r="D74" i="7"/>
  <c r="E74" i="7" s="1"/>
  <c r="D73" i="7"/>
  <c r="E73" i="7" s="1"/>
  <c r="D72" i="7"/>
  <c r="D71" i="7"/>
  <c r="E71" i="7" s="1"/>
  <c r="D70" i="7"/>
  <c r="E70" i="7" s="1"/>
  <c r="D69" i="7"/>
  <c r="E69" i="7" s="1"/>
  <c r="D68" i="7"/>
  <c r="D67" i="7"/>
  <c r="E67" i="7" s="1"/>
  <c r="D66" i="7"/>
  <c r="E66" i="7" s="1"/>
  <c r="D65" i="7"/>
  <c r="E65" i="7" s="1"/>
  <c r="D64" i="7"/>
  <c r="D63" i="7"/>
  <c r="E63" i="7" s="1"/>
  <c r="D62" i="7"/>
  <c r="E62" i="7" s="1"/>
  <c r="D61" i="7"/>
  <c r="E61" i="7" s="1"/>
  <c r="D60" i="7"/>
  <c r="D59" i="7"/>
  <c r="E59" i="7" s="1"/>
  <c r="D58" i="7"/>
  <c r="E58" i="7" s="1"/>
  <c r="D57" i="7"/>
  <c r="E57" i="7" s="1"/>
  <c r="D56" i="7"/>
  <c r="D55" i="7"/>
  <c r="E55" i="7" s="1"/>
  <c r="D54" i="7"/>
  <c r="E54" i="7" s="1"/>
  <c r="D53" i="7"/>
  <c r="E53" i="7" s="1"/>
  <c r="D52" i="7"/>
  <c r="D51" i="7"/>
  <c r="E51" i="7" s="1"/>
  <c r="D50" i="7"/>
  <c r="E50" i="7" s="1"/>
  <c r="D49" i="7"/>
  <c r="E49" i="7" s="1"/>
  <c r="D48" i="7"/>
  <c r="D47" i="7"/>
  <c r="E47" i="7" s="1"/>
  <c r="D46" i="7"/>
  <c r="E46" i="7" s="1"/>
  <c r="D45" i="7"/>
  <c r="E45" i="7" s="1"/>
  <c r="D44" i="7"/>
  <c r="D43" i="7"/>
  <c r="E43" i="7" s="1"/>
  <c r="D42" i="7"/>
  <c r="E42" i="7" s="1"/>
  <c r="D41" i="7"/>
  <c r="E41" i="7" s="1"/>
  <c r="D40" i="7"/>
  <c r="D39" i="7"/>
  <c r="E39" i="7" s="1"/>
  <c r="D38" i="7"/>
  <c r="E38" i="7" s="1"/>
  <c r="D37" i="7"/>
  <c r="E37" i="7" s="1"/>
  <c r="D36" i="7"/>
  <c r="D35" i="7"/>
  <c r="E35" i="7" s="1"/>
  <c r="I34" i="7"/>
  <c r="E34" i="7"/>
  <c r="D34" i="7"/>
  <c r="I33" i="7"/>
  <c r="D33" i="7"/>
  <c r="D32" i="7"/>
  <c r="E32" i="7" s="1"/>
  <c r="D31" i="7"/>
  <c r="E31" i="7" s="1"/>
  <c r="D30" i="7"/>
  <c r="E30" i="7" s="1"/>
  <c r="D29" i="7"/>
  <c r="D28" i="7"/>
  <c r="E28" i="7" s="1"/>
  <c r="D27" i="7"/>
  <c r="E27" i="7" s="1"/>
  <c r="D26" i="7"/>
  <c r="E26" i="7" s="1"/>
  <c r="D25" i="7"/>
  <c r="D24" i="7"/>
  <c r="E24" i="7" s="1"/>
  <c r="D23" i="7"/>
  <c r="E23" i="7" s="1"/>
  <c r="D22" i="7"/>
  <c r="E22" i="7" s="1"/>
  <c r="D21" i="7"/>
  <c r="D20" i="7"/>
  <c r="E20" i="7" s="1"/>
  <c r="D19" i="7"/>
  <c r="E19" i="7" s="1"/>
  <c r="D18" i="7"/>
  <c r="E18" i="7" s="1"/>
  <c r="D17" i="7"/>
  <c r="D16" i="7"/>
  <c r="E16" i="7" s="1"/>
  <c r="D15" i="7"/>
  <c r="E15" i="7" s="1"/>
  <c r="D14" i="7"/>
  <c r="E14" i="7" s="1"/>
  <c r="D13" i="7"/>
  <c r="D12" i="7"/>
  <c r="E12" i="7" s="1"/>
  <c r="D11" i="7"/>
  <c r="E11" i="7" s="1"/>
  <c r="D10" i="7"/>
  <c r="E10" i="7" s="1"/>
  <c r="D9" i="7"/>
  <c r="D8" i="7"/>
  <c r="E8" i="7" s="1"/>
  <c r="D7" i="7"/>
  <c r="E7" i="7" s="1"/>
  <c r="G4" i="7"/>
  <c r="E142" i="7" s="1"/>
  <c r="E9" i="7" l="1"/>
  <c r="E13" i="7"/>
  <c r="E17" i="7"/>
  <c r="E21" i="7"/>
  <c r="E25" i="7"/>
  <c r="E29" i="7"/>
  <c r="E33" i="7"/>
  <c r="E36" i="7"/>
  <c r="E40" i="7"/>
  <c r="E44" i="7"/>
  <c r="E48" i="7"/>
  <c r="E52" i="7"/>
  <c r="E56" i="7"/>
  <c r="E60" i="7"/>
  <c r="E64" i="7"/>
  <c r="E68" i="7"/>
  <c r="E72" i="7"/>
  <c r="E76" i="7"/>
  <c r="E80" i="7"/>
  <c r="E84" i="7"/>
  <c r="E88" i="7"/>
  <c r="E92" i="7"/>
  <c r="E96" i="7"/>
  <c r="E103" i="7"/>
  <c r="E111" i="7"/>
  <c r="E131" i="7"/>
  <c r="E139" i="7"/>
  <c r="E100" i="7"/>
  <c r="E108" i="7"/>
  <c r="E116" i="7"/>
  <c r="E120" i="7"/>
  <c r="E126" i="7"/>
  <c r="E134" i="7"/>
  <c r="H121" i="2"/>
  <c r="E112" i="2"/>
  <c r="E109" i="2"/>
  <c r="J107" i="2"/>
  <c r="E110" i="2"/>
  <c r="H110" i="2"/>
  <c r="H104" i="2"/>
  <c r="H107" i="2" s="1"/>
  <c r="H118" i="2"/>
  <c r="E121" i="2"/>
  <c r="E108" i="2"/>
  <c r="G8" i="6"/>
  <c r="G9" i="6"/>
  <c r="G10" i="6"/>
  <c r="G11" i="6"/>
  <c r="G7" i="6"/>
  <c r="M96" i="2"/>
  <c r="M94" i="2"/>
  <c r="M95" i="2"/>
  <c r="M97" i="2"/>
  <c r="M93" i="2"/>
  <c r="L94" i="2"/>
  <c r="L95" i="2"/>
  <c r="L96" i="2"/>
  <c r="L93" i="2"/>
  <c r="E94" i="2"/>
  <c r="E96" i="2" s="1"/>
  <c r="G19" i="2"/>
  <c r="E95" i="2" l="1"/>
  <c r="H95" i="2" s="1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O98" i="4"/>
  <c r="P98" i="4" s="1"/>
  <c r="O97" i="4" s="1"/>
  <c r="O99" i="4"/>
  <c r="P99" i="4"/>
  <c r="O105" i="4"/>
  <c r="P105" i="4" s="1"/>
  <c r="O104" i="4" s="1"/>
  <c r="O111" i="4"/>
  <c r="P111" i="4" s="1"/>
  <c r="O110" i="4" s="1"/>
  <c r="O112" i="4"/>
  <c r="P112" i="4"/>
  <c r="O113" i="4"/>
  <c r="P113" i="4"/>
  <c r="O114" i="4"/>
  <c r="P114" i="4"/>
  <c r="K123" i="4"/>
  <c r="O117" i="4"/>
  <c r="P117" i="4" s="1"/>
  <c r="O118" i="4" s="1"/>
  <c r="P118" i="4" s="1"/>
  <c r="O119" i="4" s="1"/>
  <c r="P119" i="4" s="1"/>
  <c r="P120" i="4"/>
  <c r="P121" i="4"/>
  <c r="P122" i="4"/>
  <c r="P116" i="4"/>
  <c r="O116" i="4"/>
  <c r="Q115" i="4"/>
  <c r="P115" i="4"/>
  <c r="E87" i="2"/>
  <c r="H86" i="2" s="1"/>
  <c r="G9" i="2"/>
  <c r="I9" i="2" s="1"/>
  <c r="F9" i="2"/>
  <c r="I19" i="2"/>
  <c r="F19" i="2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17" i="4"/>
  <c r="H117" i="4"/>
  <c r="H34" i="4"/>
  <c r="H33" i="4"/>
  <c r="E76" i="2"/>
  <c r="H82" i="2"/>
  <c r="H79" i="2"/>
  <c r="H98" i="2" l="1"/>
  <c r="P97" i="4"/>
  <c r="P104" i="4"/>
  <c r="O103" i="4" s="1"/>
  <c r="P110" i="4"/>
  <c r="O109" i="4" s="1"/>
  <c r="H63" i="2"/>
  <c r="H60" i="2"/>
  <c r="I67" i="2"/>
  <c r="E67" i="2"/>
  <c r="G67" i="2"/>
  <c r="H67" i="2"/>
  <c r="F67" i="2"/>
  <c r="P103" i="4" l="1"/>
  <c r="O102" i="4" s="1"/>
  <c r="P109" i="4"/>
  <c r="O108" i="4" s="1"/>
  <c r="E51" i="2"/>
  <c r="G51" i="2" s="1"/>
  <c r="E50" i="2"/>
  <c r="G50" i="2" s="1"/>
  <c r="P102" i="4" l="1"/>
  <c r="O101" i="4" s="1"/>
  <c r="P108" i="4"/>
  <c r="O107" i="4" s="1"/>
  <c r="E54" i="2"/>
  <c r="C7" i="4"/>
  <c r="D13" i="4"/>
  <c r="D21" i="4"/>
  <c r="D29" i="4"/>
  <c r="D37" i="4"/>
  <c r="D45" i="4"/>
  <c r="D53" i="4"/>
  <c r="D61" i="4"/>
  <c r="D69" i="4"/>
  <c r="D77" i="4"/>
  <c r="D85" i="4"/>
  <c r="D93" i="4"/>
  <c r="D101" i="4"/>
  <c r="D109" i="4"/>
  <c r="D117" i="4"/>
  <c r="D125" i="4"/>
  <c r="D133" i="4"/>
  <c r="D141" i="4"/>
  <c r="F4" i="4"/>
  <c r="D7" i="4" s="1"/>
  <c r="C8" i="4"/>
  <c r="C9" i="4"/>
  <c r="D9" i="4" s="1"/>
  <c r="C10" i="4"/>
  <c r="D10" i="4" s="1"/>
  <c r="C11" i="4"/>
  <c r="D11" i="4" s="1"/>
  <c r="C12" i="4"/>
  <c r="D12" i="4" s="1"/>
  <c r="C13" i="4"/>
  <c r="C14" i="4"/>
  <c r="D14" i="4" s="1"/>
  <c r="C15" i="4"/>
  <c r="D15" i="4" s="1"/>
  <c r="C16" i="4"/>
  <c r="C17" i="4"/>
  <c r="D17" i="4" s="1"/>
  <c r="C18" i="4"/>
  <c r="D18" i="4" s="1"/>
  <c r="C19" i="4"/>
  <c r="D19" i="4" s="1"/>
  <c r="C20" i="4"/>
  <c r="D20" i="4" s="1"/>
  <c r="C21" i="4"/>
  <c r="C22" i="4"/>
  <c r="D22" i="4" s="1"/>
  <c r="C23" i="4"/>
  <c r="D23" i="4" s="1"/>
  <c r="C24" i="4"/>
  <c r="C25" i="4"/>
  <c r="D25" i="4" s="1"/>
  <c r="C26" i="4"/>
  <c r="D26" i="4" s="1"/>
  <c r="C27" i="4"/>
  <c r="D27" i="4" s="1"/>
  <c r="C28" i="4"/>
  <c r="D28" i="4" s="1"/>
  <c r="C29" i="4"/>
  <c r="C30" i="4"/>
  <c r="D30" i="4" s="1"/>
  <c r="C31" i="4"/>
  <c r="D31" i="4" s="1"/>
  <c r="C32" i="4"/>
  <c r="C33" i="4"/>
  <c r="D33" i="4" s="1"/>
  <c r="C34" i="4"/>
  <c r="D34" i="4" s="1"/>
  <c r="C35" i="4"/>
  <c r="D35" i="4" s="1"/>
  <c r="C36" i="4"/>
  <c r="D36" i="4" s="1"/>
  <c r="C37" i="4"/>
  <c r="C38" i="4"/>
  <c r="D38" i="4" s="1"/>
  <c r="C39" i="4"/>
  <c r="D39" i="4" s="1"/>
  <c r="C40" i="4"/>
  <c r="C41" i="4"/>
  <c r="D41" i="4" s="1"/>
  <c r="C42" i="4"/>
  <c r="D42" i="4" s="1"/>
  <c r="C43" i="4"/>
  <c r="D43" i="4" s="1"/>
  <c r="C44" i="4"/>
  <c r="D44" i="4" s="1"/>
  <c r="C45" i="4"/>
  <c r="C46" i="4"/>
  <c r="D46" i="4" s="1"/>
  <c r="C47" i="4"/>
  <c r="D47" i="4" s="1"/>
  <c r="C48" i="4"/>
  <c r="C49" i="4"/>
  <c r="D49" i="4" s="1"/>
  <c r="C50" i="4"/>
  <c r="D50" i="4" s="1"/>
  <c r="C51" i="4"/>
  <c r="D51" i="4" s="1"/>
  <c r="C52" i="4"/>
  <c r="D52" i="4" s="1"/>
  <c r="C53" i="4"/>
  <c r="C54" i="4"/>
  <c r="D54" i="4" s="1"/>
  <c r="C55" i="4"/>
  <c r="D55" i="4" s="1"/>
  <c r="C56" i="4"/>
  <c r="C57" i="4"/>
  <c r="D57" i="4" s="1"/>
  <c r="C58" i="4"/>
  <c r="D58" i="4" s="1"/>
  <c r="C59" i="4"/>
  <c r="D59" i="4" s="1"/>
  <c r="C60" i="4"/>
  <c r="D60" i="4" s="1"/>
  <c r="C61" i="4"/>
  <c r="C62" i="4"/>
  <c r="D62" i="4" s="1"/>
  <c r="C63" i="4"/>
  <c r="D63" i="4" s="1"/>
  <c r="C64" i="4"/>
  <c r="C65" i="4"/>
  <c r="D65" i="4" s="1"/>
  <c r="C66" i="4"/>
  <c r="D66" i="4" s="1"/>
  <c r="C67" i="4"/>
  <c r="D67" i="4" s="1"/>
  <c r="C68" i="4"/>
  <c r="D68" i="4" s="1"/>
  <c r="C69" i="4"/>
  <c r="C70" i="4"/>
  <c r="D70" i="4" s="1"/>
  <c r="C71" i="4"/>
  <c r="D71" i="4" s="1"/>
  <c r="C72" i="4"/>
  <c r="C73" i="4"/>
  <c r="D73" i="4" s="1"/>
  <c r="C74" i="4"/>
  <c r="D74" i="4" s="1"/>
  <c r="C75" i="4"/>
  <c r="D75" i="4" s="1"/>
  <c r="C76" i="4"/>
  <c r="D76" i="4" s="1"/>
  <c r="C77" i="4"/>
  <c r="C78" i="4"/>
  <c r="D78" i="4" s="1"/>
  <c r="C79" i="4"/>
  <c r="D79" i="4" s="1"/>
  <c r="C80" i="4"/>
  <c r="C81" i="4"/>
  <c r="D81" i="4" s="1"/>
  <c r="C82" i="4"/>
  <c r="D82" i="4" s="1"/>
  <c r="C83" i="4"/>
  <c r="D83" i="4" s="1"/>
  <c r="C84" i="4"/>
  <c r="D84" i="4" s="1"/>
  <c r="C85" i="4"/>
  <c r="C86" i="4"/>
  <c r="D86" i="4" s="1"/>
  <c r="C87" i="4"/>
  <c r="D87" i="4" s="1"/>
  <c r="C88" i="4"/>
  <c r="C89" i="4"/>
  <c r="D89" i="4" s="1"/>
  <c r="C90" i="4"/>
  <c r="D90" i="4" s="1"/>
  <c r="C91" i="4"/>
  <c r="D91" i="4" s="1"/>
  <c r="C92" i="4"/>
  <c r="D92" i="4" s="1"/>
  <c r="C93" i="4"/>
  <c r="C94" i="4"/>
  <c r="D94" i="4" s="1"/>
  <c r="C95" i="4"/>
  <c r="D95" i="4" s="1"/>
  <c r="C96" i="4"/>
  <c r="C97" i="4"/>
  <c r="D97" i="4" s="1"/>
  <c r="C98" i="4"/>
  <c r="D98" i="4" s="1"/>
  <c r="C99" i="4"/>
  <c r="D99" i="4" s="1"/>
  <c r="C100" i="4"/>
  <c r="D100" i="4" s="1"/>
  <c r="C101" i="4"/>
  <c r="C102" i="4"/>
  <c r="D102" i="4" s="1"/>
  <c r="C103" i="4"/>
  <c r="D103" i="4" s="1"/>
  <c r="C104" i="4"/>
  <c r="C105" i="4"/>
  <c r="D105" i="4" s="1"/>
  <c r="C106" i="4"/>
  <c r="D106" i="4" s="1"/>
  <c r="C107" i="4"/>
  <c r="D107" i="4" s="1"/>
  <c r="C108" i="4"/>
  <c r="D108" i="4" s="1"/>
  <c r="C109" i="4"/>
  <c r="C110" i="4"/>
  <c r="D110" i="4" s="1"/>
  <c r="C111" i="4"/>
  <c r="D111" i="4" s="1"/>
  <c r="C112" i="4"/>
  <c r="C113" i="4"/>
  <c r="D113" i="4" s="1"/>
  <c r="C114" i="4"/>
  <c r="D114" i="4" s="1"/>
  <c r="C115" i="4"/>
  <c r="D115" i="4" s="1"/>
  <c r="C116" i="4"/>
  <c r="D116" i="4" s="1"/>
  <c r="C117" i="4"/>
  <c r="C118" i="4"/>
  <c r="D118" i="4" s="1"/>
  <c r="C119" i="4"/>
  <c r="D119" i="4" s="1"/>
  <c r="C120" i="4"/>
  <c r="C121" i="4"/>
  <c r="D121" i="4" s="1"/>
  <c r="C122" i="4"/>
  <c r="D122" i="4" s="1"/>
  <c r="C123" i="4"/>
  <c r="D123" i="4" s="1"/>
  <c r="C124" i="4"/>
  <c r="D124" i="4" s="1"/>
  <c r="C125" i="4"/>
  <c r="C126" i="4"/>
  <c r="D126" i="4" s="1"/>
  <c r="C127" i="4"/>
  <c r="D127" i="4" s="1"/>
  <c r="C128" i="4"/>
  <c r="C129" i="4"/>
  <c r="D129" i="4" s="1"/>
  <c r="C130" i="4"/>
  <c r="D130" i="4" s="1"/>
  <c r="C131" i="4"/>
  <c r="D131" i="4" s="1"/>
  <c r="C132" i="4"/>
  <c r="D132" i="4" s="1"/>
  <c r="C133" i="4"/>
  <c r="C134" i="4"/>
  <c r="D134" i="4" s="1"/>
  <c r="C135" i="4"/>
  <c r="D135" i="4" s="1"/>
  <c r="C136" i="4"/>
  <c r="C137" i="4"/>
  <c r="D137" i="4" s="1"/>
  <c r="C138" i="4"/>
  <c r="D138" i="4" s="1"/>
  <c r="C139" i="4"/>
  <c r="D139" i="4" s="1"/>
  <c r="C140" i="4"/>
  <c r="D140" i="4" s="1"/>
  <c r="C141" i="4"/>
  <c r="C142" i="4"/>
  <c r="D142" i="4" s="1"/>
  <c r="P101" i="4" l="1"/>
  <c r="O100" i="4" s="1"/>
  <c r="P107" i="4"/>
  <c r="O106" i="4" s="1"/>
  <c r="D136" i="4"/>
  <c r="D128" i="4"/>
  <c r="D120" i="4"/>
  <c r="D112" i="4"/>
  <c r="D104" i="4"/>
  <c r="D96" i="4"/>
  <c r="D88" i="4"/>
  <c r="D80" i="4"/>
  <c r="D72" i="4"/>
  <c r="D64" i="4"/>
  <c r="D56" i="4"/>
  <c r="D48" i="4"/>
  <c r="D40" i="4"/>
  <c r="D32" i="4"/>
  <c r="D24" i="4"/>
  <c r="D16" i="4"/>
  <c r="D8" i="4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3" i="3"/>
  <c r="P100" i="4" l="1"/>
  <c r="P106" i="4"/>
  <c r="G37" i="2"/>
  <c r="H37" i="2" s="1"/>
  <c r="F37" i="2"/>
  <c r="I37" i="2" s="1"/>
  <c r="G36" i="2"/>
  <c r="H36" i="2" s="1"/>
  <c r="F36" i="2"/>
  <c r="I36" i="2" s="1"/>
  <c r="H40" i="2" s="1"/>
  <c r="E30" i="2"/>
  <c r="E29" i="2"/>
  <c r="E23" i="2"/>
  <c r="E25" i="2" l="1"/>
  <c r="E33" i="2" s="1"/>
  <c r="H25" i="2"/>
  <c r="E24" i="2"/>
  <c r="E32" i="2" s="1"/>
  <c r="G13" i="2" l="1"/>
  <c r="H13" i="2" s="1"/>
  <c r="G12" i="2"/>
  <c r="H12" i="2" s="1"/>
  <c r="F13" i="2"/>
  <c r="I13" i="2" s="1"/>
  <c r="F12" i="2"/>
  <c r="I12" i="2" s="1"/>
  <c r="H16" i="2" s="1"/>
</calcChain>
</file>

<file path=xl/sharedStrings.xml><?xml version="1.0" encoding="utf-8"?>
<sst xmlns="http://schemas.openxmlformats.org/spreadsheetml/2006/main" count="880" uniqueCount="673">
  <si>
    <t xml:space="preserve">Command </t>
  </si>
  <si>
    <t>Size</t>
  </si>
  <si>
    <t>Description</t>
  </si>
  <si>
    <t>Read</t>
  </si>
  <si>
    <t>Write</t>
  </si>
  <si>
    <t>pmbus_read_major_rev</t>
  </si>
  <si>
    <t>Command ID</t>
  </si>
  <si>
    <t>pmbus_read_minor_rev</t>
  </si>
  <si>
    <t>pmbus_read_build_rev</t>
  </si>
  <si>
    <t>0x58</t>
  </si>
  <si>
    <t>Device ID</t>
  </si>
  <si>
    <t>Byte</t>
  </si>
  <si>
    <t>Read Major Firmware Rev</t>
  </si>
  <si>
    <t>Read Minor Firmware Rev</t>
  </si>
  <si>
    <t>Read Firmware Build Rev</t>
  </si>
  <si>
    <t>pmbus_write_PSON</t>
  </si>
  <si>
    <t>0x01</t>
  </si>
  <si>
    <t>Turns DC/DC converter on/off - on = 1</t>
  </si>
  <si>
    <t>PMBus Command Protocol</t>
  </si>
  <si>
    <t>pmbus_read_fault_bytes</t>
  </si>
  <si>
    <t>0x02</t>
  </si>
  <si>
    <t xml:space="preserve">Word </t>
  </si>
  <si>
    <t>Reads the Global Fault Register</t>
  </si>
  <si>
    <t>counts</t>
  </si>
  <si>
    <t>volts</t>
  </si>
  <si>
    <t>Volts Per Count</t>
  </si>
  <si>
    <t>milivolts</t>
  </si>
  <si>
    <t>mV per count</t>
  </si>
  <si>
    <t>Counts</t>
  </si>
  <si>
    <t>Counts per mV</t>
  </si>
  <si>
    <t>pmbus_write_vout_cmd</t>
  </si>
  <si>
    <t>0x21</t>
  </si>
  <si>
    <t>0x04</t>
  </si>
  <si>
    <t>0x05</t>
  </si>
  <si>
    <t>0x06</t>
  </si>
  <si>
    <t>Bit</t>
  </si>
  <si>
    <t>Hex</t>
  </si>
  <si>
    <t>Fault</t>
  </si>
  <si>
    <t>GLOBAL_FAULT_GATEDRIVER</t>
  </si>
  <si>
    <t>GLOBAL_FAULT_VIN_OVERVOLTAGE</t>
  </si>
  <si>
    <t>GLOBAL_FAULT_VIN_UNDERVOLTAGE</t>
  </si>
  <si>
    <t>GLOBAL_FAULT_TEMPERATURE</t>
  </si>
  <si>
    <t>GLOBAL_FAULT_IOUT_OC</t>
  </si>
  <si>
    <t>GLOBAL_FAULT_VOUT_OV</t>
  </si>
  <si>
    <t>GLOBAL_FAULT_OTHER</t>
  </si>
  <si>
    <t>Gate Drive Fault - UVLO or DESAT</t>
  </si>
  <si>
    <t>Input Undervoltage will trigger below 175VDC</t>
  </si>
  <si>
    <t>Input Overvoltage will trigger above 320VDC</t>
  </si>
  <si>
    <t>Vout Command</t>
  </si>
  <si>
    <t xml:space="preserve">HVDC Voltage </t>
  </si>
  <si>
    <t>Tf</t>
  </si>
  <si>
    <t>V/V</t>
  </si>
  <si>
    <t>V @ 320</t>
  </si>
  <si>
    <t>V@ 175</t>
  </si>
  <si>
    <t>Total Bits</t>
  </si>
  <si>
    <t>adc Max V</t>
  </si>
  <si>
    <t>V</t>
  </si>
  <si>
    <t>Counts Per Volt</t>
  </si>
  <si>
    <t>Counts @ 320</t>
  </si>
  <si>
    <t>Counts @ 175</t>
  </si>
  <si>
    <t>Sent Command</t>
  </si>
  <si>
    <t>pmbus_read_write_vin_uv_fault_limit</t>
  </si>
  <si>
    <t>0x59</t>
  </si>
  <si>
    <t>0x55</t>
  </si>
  <si>
    <t>pmbus_read_write_vin_ov_fault_limit</t>
  </si>
  <si>
    <t>Read/Write HVDC Over Voltage Fault Limit Sent as CentiVolts</t>
  </si>
  <si>
    <t>Read/Write HVDC Under Voltage Fault Limit Sent As CentiVolts</t>
  </si>
  <si>
    <t>GLOBAL_FAULT_UNKNOWN</t>
  </si>
  <si>
    <t>Enter Volts</t>
  </si>
  <si>
    <t>P/N</t>
  </si>
  <si>
    <t>NTCG163JF103FT1</t>
  </si>
  <si>
    <t>R25</t>
  </si>
  <si>
    <t>kΩ +/-</t>
  </si>
  <si>
    <t>Temp</t>
  </si>
  <si>
    <t>(degC)</t>
  </si>
  <si>
    <t>(k ohm)</t>
  </si>
  <si>
    <t>ADC Max V</t>
  </si>
  <si>
    <t>Rdiv</t>
  </si>
  <si>
    <t>K ohms</t>
  </si>
  <si>
    <t>Vin</t>
  </si>
  <si>
    <t>Nom Resistance</t>
  </si>
  <si>
    <t>(V)</t>
  </si>
  <si>
    <t>ADC Voltage</t>
  </si>
  <si>
    <t>ADC Bits</t>
  </si>
  <si>
    <t>ADC Bits/V</t>
  </si>
  <si>
    <t>ADC Counts</t>
  </si>
  <si>
    <t>0x8E</t>
  </si>
  <si>
    <t>pmbus_read_temp_device</t>
  </si>
  <si>
    <t>Load Voltage Sense</t>
  </si>
  <si>
    <t>R1</t>
  </si>
  <si>
    <t>R2</t>
  </si>
  <si>
    <t>R3</t>
  </si>
  <si>
    <t>V1</t>
  </si>
  <si>
    <t xml:space="preserve"> --&gt;</t>
  </si>
  <si>
    <t>V2</t>
  </si>
  <si>
    <t>Vout</t>
  </si>
  <si>
    <t>Transfer Function</t>
  </si>
  <si>
    <t>DAC Transfer Function</t>
  </si>
  <si>
    <t>DAC Bits</t>
  </si>
  <si>
    <t>Bits</t>
  </si>
  <si>
    <t>DAC Setpoint</t>
  </si>
  <si>
    <t>Desired Set Point</t>
  </si>
  <si>
    <t>V/LSB</t>
  </si>
  <si>
    <t>Desired Bits</t>
  </si>
  <si>
    <t>Vout Set Point</t>
  </si>
  <si>
    <t xml:space="preserve">Actual Differential </t>
  </si>
  <si>
    <t>Batt Voltage</t>
  </si>
  <si>
    <t>Actual TF</t>
  </si>
  <si>
    <t>Max DAC Voltage is 1.6V</t>
  </si>
  <si>
    <t>Battery Current Sense</t>
  </si>
  <si>
    <t>Zero</t>
  </si>
  <si>
    <t>Amps In</t>
  </si>
  <si>
    <t>V/A</t>
  </si>
  <si>
    <t>GLOBAL_FAULT_NO_BATT</t>
  </si>
  <si>
    <t>No Battery Present - will be cleared when 6V of &gt; detected on battery terminals</t>
  </si>
  <si>
    <t>Vout has goneover 15VDC - Max voltage on Batt should be 14.2V</t>
  </si>
  <si>
    <t>Voltage</t>
  </si>
  <si>
    <t>Clamp</t>
  </si>
  <si>
    <t>A's</t>
  </si>
  <si>
    <t>IIR</t>
  </si>
  <si>
    <t>Raw</t>
  </si>
  <si>
    <t>Temperature Exceeded 125C</t>
  </si>
  <si>
    <t>Temp_Derating</t>
  </si>
  <si>
    <t xml:space="preserve">Reads the device temperature - Degrees Celcius from 0 - 125C </t>
  </si>
  <si>
    <t>Measured</t>
  </si>
  <si>
    <t>Volts/Cnt</t>
  </si>
  <si>
    <t>Cnts/Volt</t>
  </si>
  <si>
    <t>For 14.2</t>
  </si>
  <si>
    <t>Calculated</t>
  </si>
  <si>
    <t>Filter T/F (V/V)</t>
  </si>
  <si>
    <t>Volts (centiV)</t>
  </si>
  <si>
    <t>Counts/cVolt</t>
  </si>
  <si>
    <t>CentiVolts</t>
  </si>
  <si>
    <t>cVolts/Count</t>
  </si>
  <si>
    <t>miliAmps</t>
  </si>
  <si>
    <t>Counts Per Miliamp</t>
  </si>
  <si>
    <t>0x8C</t>
  </si>
  <si>
    <t>pmbus_read_write_ioutSetPoint</t>
  </si>
  <si>
    <t>Read/Write Vout Command in CentiVolts</t>
  </si>
  <si>
    <t>Read/Write Battery Current Output Setpoint in MiliAmps</t>
  </si>
  <si>
    <t>0xD1</t>
  </si>
  <si>
    <t>0xD2</t>
  </si>
  <si>
    <t>0xD3</t>
  </si>
  <si>
    <t>Does not shutdown, but clamps current and notifies DSP</t>
  </si>
  <si>
    <t>pmbus_read_write_vout_offset</t>
  </si>
  <si>
    <t>pmbus_read_write_ibat_offset</t>
  </si>
  <si>
    <t>pmbus_read_write_iout_offset</t>
  </si>
  <si>
    <t>pmbus_read_vout_value</t>
  </si>
  <si>
    <t>pmbus_read_ibat_value</t>
  </si>
  <si>
    <t>pmbus_read_iout_value</t>
  </si>
  <si>
    <t>0xB1</t>
  </si>
  <si>
    <t>0xB2</t>
  </si>
  <si>
    <t>0xB3</t>
  </si>
  <si>
    <t>Read back LV Battery Current with calibration</t>
  </si>
  <si>
    <t>read/write LV battery current adc offset values</t>
  </si>
  <si>
    <t>Read back total current ADC reading with calibration</t>
  </si>
  <si>
    <t>read/write output voltage calibration values in centivolts</t>
  </si>
  <si>
    <t>Read back Vout ADC reading with Calibration in centivolts</t>
  </si>
  <si>
    <t>Load Current Sense (iout)</t>
  </si>
  <si>
    <t>zero</t>
  </si>
  <si>
    <t>Amps</t>
  </si>
  <si>
    <t>mV/A</t>
  </si>
  <si>
    <t>Max DAC Voltage is 2.5V</t>
  </si>
  <si>
    <t>Counts Per Amp</t>
  </si>
  <si>
    <t>Counts Per mAmp</t>
  </si>
  <si>
    <t xml:space="preserve">read/write total current adc offset values in MiliAmps. </t>
  </si>
  <si>
    <t>Nonlinearity in sensor</t>
  </si>
  <si>
    <t>Actual</t>
  </si>
  <si>
    <t>ADC Reading</t>
  </si>
  <si>
    <t>Delta</t>
  </si>
  <si>
    <t>IBAT EADC Current</t>
  </si>
  <si>
    <t>Test</t>
  </si>
  <si>
    <t>vin</t>
  </si>
  <si>
    <t>vout</t>
  </si>
  <si>
    <t>t/f</t>
  </si>
  <si>
    <t>ADC Resolution</t>
  </si>
  <si>
    <t>mV/bit</t>
  </si>
  <si>
    <t>Voltage at ADC</t>
  </si>
  <si>
    <t>Bits at Zero</t>
  </si>
  <si>
    <t>mV</t>
  </si>
  <si>
    <t>A</t>
  </si>
  <si>
    <t>Counts pre mAmp</t>
  </si>
  <si>
    <t>EADC DAC Setpoint</t>
  </si>
  <si>
    <t>Resolution</t>
  </si>
  <si>
    <t>AFE Gain</t>
  </si>
  <si>
    <t>DAC Value</t>
  </si>
  <si>
    <t>Voltage Setpoint</t>
  </si>
  <si>
    <t>mAmps per Count</t>
  </si>
  <si>
    <t>Counts Per A</t>
  </si>
  <si>
    <t>MiliAmps</t>
  </si>
  <si>
    <t>GLOBAL_FAULT_BATT_DETACHED</t>
  </si>
  <si>
    <t>Battery Was Detached while in operation - switched to voltage controlled mode</t>
  </si>
  <si>
    <t>kOhm</t>
  </si>
  <si>
    <t>3596,</t>
  </si>
  <si>
    <t>3554,</t>
  </si>
  <si>
    <t>3512,</t>
  </si>
  <si>
    <t>3469,</t>
  </si>
  <si>
    <t>3426,</t>
  </si>
  <si>
    <t>3382,</t>
  </si>
  <si>
    <t>3337,</t>
  </si>
  <si>
    <t>3293,</t>
  </si>
  <si>
    <t>3248,</t>
  </si>
  <si>
    <t>3202,</t>
  </si>
  <si>
    <t>3156,</t>
  </si>
  <si>
    <t>3111,</t>
  </si>
  <si>
    <t>3065,</t>
  </si>
  <si>
    <t>3017,</t>
  </si>
  <si>
    <t>2971,</t>
  </si>
  <si>
    <t>2925,</t>
  </si>
  <si>
    <t>2878,</t>
  </si>
  <si>
    <t>2831,</t>
  </si>
  <si>
    <t>2784,</t>
  </si>
  <si>
    <t>2737,</t>
  </si>
  <si>
    <t>2689,</t>
  </si>
  <si>
    <t>2643,</t>
  </si>
  <si>
    <t>2596,</t>
  </si>
  <si>
    <t>2549,</t>
  </si>
  <si>
    <t>2503,</t>
  </si>
  <si>
    <t>2457,</t>
  </si>
  <si>
    <t>2411,</t>
  </si>
  <si>
    <t>2366,</t>
  </si>
  <si>
    <t>2320,</t>
  </si>
  <si>
    <t>2275,</t>
  </si>
  <si>
    <t>2231,</t>
  </si>
  <si>
    <t>2186,</t>
  </si>
  <si>
    <t>2142,</t>
  </si>
  <si>
    <t>2099,</t>
  </si>
  <si>
    <t>2056,</t>
  </si>
  <si>
    <t>2014,</t>
  </si>
  <si>
    <t>1971,</t>
  </si>
  <si>
    <t>1930,</t>
  </si>
  <si>
    <t>1889,</t>
  </si>
  <si>
    <t>1849,</t>
  </si>
  <si>
    <t>1809,</t>
  </si>
  <si>
    <t>1770,</t>
  </si>
  <si>
    <t>1731,</t>
  </si>
  <si>
    <t>1693,</t>
  </si>
  <si>
    <t>1655,</t>
  </si>
  <si>
    <t>1618,</t>
  </si>
  <si>
    <t>1582,</t>
  </si>
  <si>
    <t>1546,</t>
  </si>
  <si>
    <t>1511,</t>
  </si>
  <si>
    <t>1477,</t>
  </si>
  <si>
    <t>1443,</t>
  </si>
  <si>
    <t>1410,</t>
  </si>
  <si>
    <t>1377,</t>
  </si>
  <si>
    <t>1346,</t>
  </si>
  <si>
    <t>1314,</t>
  </si>
  <si>
    <t>1284,</t>
  </si>
  <si>
    <t>1254,</t>
  </si>
  <si>
    <t>1224,</t>
  </si>
  <si>
    <t>1195,</t>
  </si>
  <si>
    <t>1167,</t>
  </si>
  <si>
    <t>1140,</t>
  </si>
  <si>
    <t>1113,</t>
  </si>
  <si>
    <t>1086,</t>
  </si>
  <si>
    <t>1060,</t>
  </si>
  <si>
    <t>1035,</t>
  </si>
  <si>
    <t>1010,</t>
  </si>
  <si>
    <t xml:space="preserve"> 986,</t>
  </si>
  <si>
    <t xml:space="preserve"> 963,</t>
  </si>
  <si>
    <t xml:space="preserve"> 940,</t>
  </si>
  <si>
    <t xml:space="preserve"> 917,</t>
  </si>
  <si>
    <t xml:space="preserve"> 895,</t>
  </si>
  <si>
    <t xml:space="preserve"> 874,</t>
  </si>
  <si>
    <t xml:space="preserve"> 853,</t>
  </si>
  <si>
    <t xml:space="preserve"> 832,</t>
  </si>
  <si>
    <t xml:space="preserve"> 813,</t>
  </si>
  <si>
    <t xml:space="preserve"> 793,</t>
  </si>
  <si>
    <t xml:space="preserve"> 774,</t>
  </si>
  <si>
    <t xml:space="preserve"> 756,</t>
  </si>
  <si>
    <t xml:space="preserve"> 737,</t>
  </si>
  <si>
    <t xml:space="preserve"> 720,</t>
  </si>
  <si>
    <t xml:space="preserve"> 702,</t>
  </si>
  <si>
    <t xml:space="preserve"> 686,</t>
  </si>
  <si>
    <t xml:space="preserve"> 669,</t>
  </si>
  <si>
    <t xml:space="preserve"> 654,</t>
  </si>
  <si>
    <t xml:space="preserve"> 638,</t>
  </si>
  <si>
    <t xml:space="preserve"> 623,</t>
  </si>
  <si>
    <t xml:space="preserve"> 608,</t>
  </si>
  <si>
    <t xml:space="preserve"> 594,</t>
  </si>
  <si>
    <t xml:space="preserve"> 580,</t>
  </si>
  <si>
    <t xml:space="preserve"> 566,</t>
  </si>
  <si>
    <t xml:space="preserve"> 553,</t>
  </si>
  <si>
    <t xml:space="preserve"> 540,</t>
  </si>
  <si>
    <t xml:space="preserve"> 527,</t>
  </si>
  <si>
    <t xml:space="preserve"> 515,</t>
  </si>
  <si>
    <t xml:space="preserve"> 502,</t>
  </si>
  <si>
    <t xml:space="preserve"> 491,</t>
  </si>
  <si>
    <t xml:space="preserve"> 479,</t>
  </si>
  <si>
    <t xml:space="preserve"> 469,</t>
  </si>
  <si>
    <t xml:space="preserve"> 458,</t>
  </si>
  <si>
    <t xml:space="preserve"> 447,</t>
  </si>
  <si>
    <t xml:space="preserve"> 437,</t>
  </si>
  <si>
    <t xml:space="preserve"> 427,</t>
  </si>
  <si>
    <t xml:space="preserve"> 417,</t>
  </si>
  <si>
    <t xml:space="preserve"> 407,</t>
  </si>
  <si>
    <t xml:space="preserve"> 398,</t>
  </si>
  <si>
    <t xml:space="preserve"> 389,</t>
  </si>
  <si>
    <t xml:space="preserve"> 380,</t>
  </si>
  <si>
    <t xml:space="preserve"> 372,</t>
  </si>
  <si>
    <t xml:space="preserve"> 363,</t>
  </si>
  <si>
    <t xml:space="preserve"> 355,</t>
  </si>
  <si>
    <t xml:space="preserve"> 347,</t>
  </si>
  <si>
    <t xml:space="preserve"> 339,</t>
  </si>
  <si>
    <t xml:space="preserve"> 332,</t>
  </si>
  <si>
    <t xml:space="preserve"> 324,</t>
  </si>
  <si>
    <t xml:space="preserve"> 317,</t>
  </si>
  <si>
    <t xml:space="preserve"> 310,</t>
  </si>
  <si>
    <t xml:space="preserve"> 303,</t>
  </si>
  <si>
    <t xml:space="preserve"> 297,</t>
  </si>
  <si>
    <t xml:space="preserve"> 290,</t>
  </si>
  <si>
    <t xml:space="preserve"> 284,</t>
  </si>
  <si>
    <t xml:space="preserve"> 278,</t>
  </si>
  <si>
    <t xml:space="preserve"> 272,</t>
  </si>
  <si>
    <t xml:space="preserve"> 266,</t>
  </si>
  <si>
    <t xml:space="preserve"> 260,</t>
  </si>
  <si>
    <t xml:space="preserve"> 254,</t>
  </si>
  <si>
    <t>249,</t>
  </si>
  <si>
    <t>c/mA</t>
  </si>
  <si>
    <t>offset</t>
  </si>
  <si>
    <t>c</t>
  </si>
  <si>
    <t>mA</t>
  </si>
  <si>
    <t>bits</t>
  </si>
  <si>
    <t>max</t>
  </si>
  <si>
    <t>mid</t>
  </si>
  <si>
    <t>maxVsns</t>
  </si>
  <si>
    <t>midVsns</t>
  </si>
  <si>
    <t>c/Vsns</t>
  </si>
  <si>
    <t>c/A</t>
  </si>
  <si>
    <t>0x00</t>
  </si>
  <si>
    <t>0x03</t>
  </si>
  <si>
    <t>0x07</t>
  </si>
  <si>
    <t>0x08</t>
  </si>
  <si>
    <t>0x09</t>
  </si>
  <si>
    <t>0x0A</t>
  </si>
  <si>
    <t>0x0B</t>
  </si>
  <si>
    <t>0x0C</t>
  </si>
  <si>
    <t>0x0D</t>
  </si>
  <si>
    <t>0x0E</t>
  </si>
  <si>
    <t>0x0F</t>
  </si>
  <si>
    <t>0x10</t>
  </si>
  <si>
    <t>0x11</t>
  </si>
  <si>
    <t>0x12</t>
  </si>
  <si>
    <t>0x13</t>
  </si>
  <si>
    <t>0x14</t>
  </si>
  <si>
    <t>0x15</t>
  </si>
  <si>
    <t>0x16</t>
  </si>
  <si>
    <t>0x17</t>
  </si>
  <si>
    <t>0x18</t>
  </si>
  <si>
    <t>0x19</t>
  </si>
  <si>
    <t>0x1A</t>
  </si>
  <si>
    <t>0x1B</t>
  </si>
  <si>
    <t>0x1C</t>
  </si>
  <si>
    <t>0x1D</t>
  </si>
  <si>
    <t>0x1E</t>
  </si>
  <si>
    <t>0x1F</t>
  </si>
  <si>
    <t>0x20</t>
  </si>
  <si>
    <t>0x22</t>
  </si>
  <si>
    <t>0x23</t>
  </si>
  <si>
    <t>0x24</t>
  </si>
  <si>
    <t>0x25</t>
  </si>
  <si>
    <t>0x26</t>
  </si>
  <si>
    <t>0x27</t>
  </si>
  <si>
    <t>0x28</t>
  </si>
  <si>
    <t>0x29</t>
  </si>
  <si>
    <t>0x2A</t>
  </si>
  <si>
    <t>0x2B</t>
  </si>
  <si>
    <t>0x2C</t>
  </si>
  <si>
    <t>0x2D</t>
  </si>
  <si>
    <t>0x2E</t>
  </si>
  <si>
    <t>0x2F</t>
  </si>
  <si>
    <t>0x30</t>
  </si>
  <si>
    <t>0x31</t>
  </si>
  <si>
    <t>0x32</t>
  </si>
  <si>
    <t>0x33</t>
  </si>
  <si>
    <t>0x34</t>
  </si>
  <si>
    <t>0x35</t>
  </si>
  <si>
    <t>0x36</t>
  </si>
  <si>
    <t>0x37</t>
  </si>
  <si>
    <t>0x38</t>
  </si>
  <si>
    <t>0x39</t>
  </si>
  <si>
    <t>0x3A</t>
  </si>
  <si>
    <t>0x3B</t>
  </si>
  <si>
    <t>0x3C</t>
  </si>
  <si>
    <t>0x3D</t>
  </si>
  <si>
    <t>0x3E</t>
  </si>
  <si>
    <t>0x3F</t>
  </si>
  <si>
    <t>0x40</t>
  </si>
  <si>
    <t>0x41</t>
  </si>
  <si>
    <t>0x42</t>
  </si>
  <si>
    <t>0x43</t>
  </si>
  <si>
    <t>0x44</t>
  </si>
  <si>
    <t>0x45</t>
  </si>
  <si>
    <t>0x46</t>
  </si>
  <si>
    <t>0x47</t>
  </si>
  <si>
    <t>0x48</t>
  </si>
  <si>
    <t>0x49</t>
  </si>
  <si>
    <t>0x4A</t>
  </si>
  <si>
    <t>0x4B</t>
  </si>
  <si>
    <t>0x4C</t>
  </si>
  <si>
    <t>0x4D</t>
  </si>
  <si>
    <t>0x4E</t>
  </si>
  <si>
    <t>0x4F</t>
  </si>
  <si>
    <t>0x50</t>
  </si>
  <si>
    <t>0x51</t>
  </si>
  <si>
    <t>0x52</t>
  </si>
  <si>
    <t>0x53</t>
  </si>
  <si>
    <t>0x54</t>
  </si>
  <si>
    <t>0x56</t>
  </si>
  <si>
    <t>0x57</t>
  </si>
  <si>
    <t>0x5A</t>
  </si>
  <si>
    <t>0x5B</t>
  </si>
  <si>
    <t>0x5C</t>
  </si>
  <si>
    <t>0x5D</t>
  </si>
  <si>
    <t>0x5E</t>
  </si>
  <si>
    <t>0x5F</t>
  </si>
  <si>
    <t>0x60</t>
  </si>
  <si>
    <t>0x61</t>
  </si>
  <si>
    <t>0x62</t>
  </si>
  <si>
    <t>0x63</t>
  </si>
  <si>
    <t>0x64</t>
  </si>
  <si>
    <t>0x65</t>
  </si>
  <si>
    <t>0x66</t>
  </si>
  <si>
    <t>0x67</t>
  </si>
  <si>
    <t>0x68</t>
  </si>
  <si>
    <t>0x69</t>
  </si>
  <si>
    <t>0x6A</t>
  </si>
  <si>
    <t>0x6B</t>
  </si>
  <si>
    <t>0x6C</t>
  </si>
  <si>
    <t>0x6D</t>
  </si>
  <si>
    <t>0x6E</t>
  </si>
  <si>
    <t>0x6F</t>
  </si>
  <si>
    <t>0x70</t>
  </si>
  <si>
    <t>0x71</t>
  </si>
  <si>
    <t>0x72</t>
  </si>
  <si>
    <t>0x73</t>
  </si>
  <si>
    <t>0x74</t>
  </si>
  <si>
    <t>0x75</t>
  </si>
  <si>
    <t>0x76</t>
  </si>
  <si>
    <t>0x77</t>
  </si>
  <si>
    <t>0x78</t>
  </si>
  <si>
    <t>0x79</t>
  </si>
  <si>
    <t>0x7A</t>
  </si>
  <si>
    <t>0x7B</t>
  </si>
  <si>
    <t>0x7C</t>
  </si>
  <si>
    <t>0x7D</t>
  </si>
  <si>
    <t>0x7E</t>
  </si>
  <si>
    <t>0x7F</t>
  </si>
  <si>
    <t>0x80</t>
  </si>
  <si>
    <t>0x81</t>
  </si>
  <si>
    <t>0x82</t>
  </si>
  <si>
    <t>0x83</t>
  </si>
  <si>
    <t>0x84</t>
  </si>
  <si>
    <t>0x85</t>
  </si>
  <si>
    <t>0x86</t>
  </si>
  <si>
    <t>0x87</t>
  </si>
  <si>
    <t>0x88</t>
  </si>
  <si>
    <t>0x89</t>
  </si>
  <si>
    <t>0x8A</t>
  </si>
  <si>
    <t>0x8B</t>
  </si>
  <si>
    <t>0x8D</t>
  </si>
  <si>
    <t>0x8F</t>
  </si>
  <si>
    <t>0x90</t>
  </si>
  <si>
    <t>0x91</t>
  </si>
  <si>
    <t>0x92</t>
  </si>
  <si>
    <t>0x93</t>
  </si>
  <si>
    <t>0x94</t>
  </si>
  <si>
    <t>0x95</t>
  </si>
  <si>
    <t>0x96</t>
  </si>
  <si>
    <t>0x97</t>
  </si>
  <si>
    <t>0x98</t>
  </si>
  <si>
    <t>0x99</t>
  </si>
  <si>
    <t>0x9A</t>
  </si>
  <si>
    <t>0x9B</t>
  </si>
  <si>
    <t>0x9C</t>
  </si>
  <si>
    <t>0x9D</t>
  </si>
  <si>
    <t>0x9E</t>
  </si>
  <si>
    <t>0x9F</t>
  </si>
  <si>
    <t>0xA0</t>
  </si>
  <si>
    <t>0xA1</t>
  </si>
  <si>
    <t>0xA2</t>
  </si>
  <si>
    <t>0xA3</t>
  </si>
  <si>
    <t>0xA4</t>
  </si>
  <si>
    <t>0xA5</t>
  </si>
  <si>
    <t>0xA6</t>
  </si>
  <si>
    <t>0xA7</t>
  </si>
  <si>
    <t>0xA8</t>
  </si>
  <si>
    <t>0xA9</t>
  </si>
  <si>
    <t>0xAA</t>
  </si>
  <si>
    <t>0xAB</t>
  </si>
  <si>
    <t>0xAC</t>
  </si>
  <si>
    <t>0xAD</t>
  </si>
  <si>
    <t>0xAE</t>
  </si>
  <si>
    <t>0xAF</t>
  </si>
  <si>
    <t>0xB0</t>
  </si>
  <si>
    <t>0xB4</t>
  </si>
  <si>
    <t>0xB5</t>
  </si>
  <si>
    <t>0xB6</t>
  </si>
  <si>
    <t>0xB7</t>
  </si>
  <si>
    <t>0xB8</t>
  </si>
  <si>
    <t>0xB9</t>
  </si>
  <si>
    <t>0xBA</t>
  </si>
  <si>
    <t>0xBB</t>
  </si>
  <si>
    <t>0xBC</t>
  </si>
  <si>
    <t>0xBD</t>
  </si>
  <si>
    <t>0xBE</t>
  </si>
  <si>
    <t>0xBF</t>
  </si>
  <si>
    <t>0xC0</t>
  </si>
  <si>
    <t>0xC1</t>
  </si>
  <si>
    <t>0xC2</t>
  </si>
  <si>
    <t>0xC3</t>
  </si>
  <si>
    <t>0xC4</t>
  </si>
  <si>
    <t>0xC5</t>
  </si>
  <si>
    <t>0xC6</t>
  </si>
  <si>
    <t>0xC7</t>
  </si>
  <si>
    <t>0xC8</t>
  </si>
  <si>
    <t>0xC9</t>
  </si>
  <si>
    <t>0xCA</t>
  </si>
  <si>
    <t>0xCB</t>
  </si>
  <si>
    <t>0xCC</t>
  </si>
  <si>
    <t>0xCD</t>
  </si>
  <si>
    <t>0xCE</t>
  </si>
  <si>
    <t>0xCF</t>
  </si>
  <si>
    <t>0xD0</t>
  </si>
  <si>
    <t>0xD4</t>
  </si>
  <si>
    <t>0xD5</t>
  </si>
  <si>
    <t>0xD6</t>
  </si>
  <si>
    <t>0xD7</t>
  </si>
  <si>
    <t>0xD8</t>
  </si>
  <si>
    <t>0xD9</t>
  </si>
  <si>
    <t>0xDA</t>
  </si>
  <si>
    <t>0xDB</t>
  </si>
  <si>
    <t>0xDC</t>
  </si>
  <si>
    <t>0xDD</t>
  </si>
  <si>
    <t>0xDE</t>
  </si>
  <si>
    <t>0xDF</t>
  </si>
  <si>
    <t>0xE0</t>
  </si>
  <si>
    <t>0xE1</t>
  </si>
  <si>
    <t>0xE2</t>
  </si>
  <si>
    <t>0xE3</t>
  </si>
  <si>
    <t>0xE4</t>
  </si>
  <si>
    <t>0xE5</t>
  </si>
  <si>
    <t>0xE6</t>
  </si>
  <si>
    <t>0xE7</t>
  </si>
  <si>
    <t>0xE8</t>
  </si>
  <si>
    <t>0xE9</t>
  </si>
  <si>
    <t>0xEA</t>
  </si>
  <si>
    <t>0xEB</t>
  </si>
  <si>
    <t>0xEC</t>
  </si>
  <si>
    <t>0xED</t>
  </si>
  <si>
    <t>0xEE</t>
  </si>
  <si>
    <t>0xEF</t>
  </si>
  <si>
    <t>0xF0</t>
  </si>
  <si>
    <t>0xF1</t>
  </si>
  <si>
    <t>0xF2</t>
  </si>
  <si>
    <t>0xF3</t>
  </si>
  <si>
    <t>0xF4</t>
  </si>
  <si>
    <t>0xF5</t>
  </si>
  <si>
    <t>0xF6</t>
  </si>
  <si>
    <t>0xF7</t>
  </si>
  <si>
    <t>0xF8</t>
  </si>
  <si>
    <t>0xF9</t>
  </si>
  <si>
    <t>0xFA</t>
  </si>
  <si>
    <t>0xFB</t>
  </si>
  <si>
    <t>0xFC</t>
  </si>
  <si>
    <t>0xFD</t>
  </si>
  <si>
    <t>0xFE</t>
  </si>
  <si>
    <t>0xFF</t>
  </si>
  <si>
    <t>Command</t>
  </si>
  <si>
    <t>Enabled?</t>
  </si>
  <si>
    <t>Name</t>
  </si>
  <si>
    <t>Function</t>
  </si>
  <si>
    <t>File</t>
  </si>
  <si>
    <t>????</t>
  </si>
  <si>
    <t>?????</t>
  </si>
  <si>
    <t>Enabled Commands</t>
  </si>
  <si>
    <t>PSON</t>
  </si>
  <si>
    <t>Fault Register</t>
  </si>
  <si>
    <t>S/W Version Minor</t>
  </si>
  <si>
    <t>S/W Version Build</t>
  </si>
  <si>
    <t>S/W Version Major</t>
  </si>
  <si>
    <t>Used?</t>
  </si>
  <si>
    <t>Vin OV fault limit</t>
  </si>
  <si>
    <t>Vin UV fault limit</t>
  </si>
  <si>
    <t>Iout setpoint</t>
  </si>
  <si>
    <t>Temp reading</t>
  </si>
  <si>
    <t>Vout sns value</t>
  </si>
  <si>
    <t>Ibat sns value</t>
  </si>
  <si>
    <t>Iout sns value</t>
  </si>
  <si>
    <t>Vout sns offset</t>
  </si>
  <si>
    <t>Ibatt sns offset</t>
  </si>
  <si>
    <t>Iout sns offset</t>
  </si>
  <si>
    <t>Execute ROM</t>
  </si>
  <si>
    <t>Execute Application</t>
  </si>
  <si>
    <t>"UCD3100ISO1|0.0.11.0105|141009"</t>
  </si>
  <si>
    <t>ID?</t>
  </si>
  <si>
    <t>Setup_ID</t>
  </si>
  <si>
    <t>"VERSION1|BUCKSYNC000"</t>
  </si>
  <si>
    <t>MFR_MODEL</t>
  </si>
  <si>
    <t>"HDOBC_MY20_DCDC"</t>
  </si>
  <si>
    <t>MFR_REVISION</t>
  </si>
  <si>
    <t>"V5.11.22"</t>
  </si>
  <si>
    <t>MFR_SERIAL</t>
  </si>
  <si>
    <t>"XXXXX"</t>
  </si>
  <si>
    <t>MFR_ID</t>
  </si>
  <si>
    <t>"Current Ways, Inc."</t>
  </si>
  <si>
    <t>MFR_DATE</t>
  </si>
  <si>
    <t>"YYMMDD"</t>
  </si>
  <si>
    <t>MFR_LOCATION</t>
  </si>
  <si>
    <t>"Simi Valley, CA"</t>
  </si>
  <si>
    <t>0000000000000000000000000000000000000000000000000000000</t>
  </si>
  <si>
    <t>6E006040C10016008A01045040…</t>
  </si>
  <si>
    <t>42</t>
  </si>
  <si>
    <t>RWX</t>
  </si>
  <si>
    <t>R</t>
  </si>
  <si>
    <t>01D0070104</t>
  </si>
  <si>
    <t>0103FFFF</t>
  </si>
  <si>
    <t>X</t>
  </si>
  <si>
    <t>Used</t>
  </si>
  <si>
    <t>ID</t>
  </si>
  <si>
    <t>PMBus Revision</t>
  </si>
  <si>
    <t>Parm Info</t>
  </si>
  <si>
    <t>Parm Value</t>
  </si>
  <si>
    <t>RW</t>
  </si>
  <si>
    <t>DCDC Paged</t>
  </si>
  <si>
    <t>DCDC Nonpaged</t>
  </si>
  <si>
    <t>Store Default All</t>
  </si>
  <si>
    <t>Store all PMBus-configurable variables from RAM to Data Flash.</t>
  </si>
  <si>
    <t>Restore Default All</t>
  </si>
  <si>
    <t>Restore all PMBus-configurable variables from Data Flash to RAM.</t>
  </si>
  <si>
    <t>Capability</t>
  </si>
  <si>
    <t>B0 (PEC, 400 KHz, ALERT all supported)</t>
  </si>
  <si>
    <t>Vout Mode (?)</t>
  </si>
  <si>
    <t>09 (?)</t>
  </si>
  <si>
    <t>Vout Transition Rate (?)</t>
  </si>
  <si>
    <t>Frequency Switch</t>
  </si>
  <si>
    <t>Vin On limit</t>
  </si>
  <si>
    <t>returns success, does not actually read/write/execute anything (?)</t>
  </si>
  <si>
    <t>Vin Off limit</t>
  </si>
  <si>
    <t>read and write functions just return success, no actions taken (?)</t>
  </si>
  <si>
    <t>Vout OV fault limit</t>
  </si>
  <si>
    <t>Vout UV fault limit</t>
  </si>
  <si>
    <t>Iout OC fault limit</t>
  </si>
  <si>
    <t>pmbus_read_write_iout_oc_fault_limit</t>
  </si>
  <si>
    <t>pmbuc_topology.c, ln 560</t>
  </si>
  <si>
    <t>modifies pmbus_dcdc_config[0], possibly writes to Dflash</t>
  </si>
  <si>
    <t>Temp OT fault limit</t>
  </si>
  <si>
    <t>Iin OC fault limit</t>
  </si>
  <si>
    <t>Ton Rise</t>
  </si>
  <si>
    <t>Status Byte</t>
  </si>
  <si>
    <t>Status Word</t>
  </si>
  <si>
    <t>Temp Mosfet</t>
  </si>
  <si>
    <t>Frequency</t>
  </si>
  <si>
    <t>MFR_IC_DEVICE_REV</t>
  </si>
  <si>
    <t>MFR_IC_DEVICE</t>
  </si>
  <si>
    <t>Read/Writes variable "user_ram_00"</t>
  </si>
  <si>
    <t>User RAM 00</t>
  </si>
  <si>
    <t>Deadband</t>
  </si>
  <si>
    <t>reads/modifies pmbus_dcdc_config[0], no Dflash action taken</t>
  </si>
  <si>
    <t>Status Bit Mask</t>
  </si>
  <si>
    <t>CPCC Config</t>
  </si>
  <si>
    <t>VFF Config</t>
  </si>
  <si>
    <t>Blank Config</t>
  </si>
  <si>
    <t>IDE Config</t>
  </si>
  <si>
    <t>pmbus_Status_Byte</t>
  </si>
  <si>
    <t>pmbus_Status_Word</t>
  </si>
  <si>
    <t>pmbus_Mfr_Status</t>
  </si>
  <si>
    <t>pmbus_HW_Version</t>
  </si>
  <si>
    <t>read/write Hardware Version</t>
  </si>
  <si>
    <t>HW Version</t>
  </si>
  <si>
    <t>Op Status</t>
  </si>
  <si>
    <t>DAC_IBATT Offset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</si>
</sst>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 Unicode MS"/>
      <family val="2"/>
    </font>
    <font>
      <sz val="11"/>
      <color rgb="FF3F3F76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u/>
      <sz val="11"/>
      <color rgb="FF3F3F76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double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5" fillId="3" borderId="4" applyNumberFormat="0" applyAlignment="0" applyProtection="0"/>
    <xf numFmtId="9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2"/>
    <xf numFmtId="0" fontId="2" fillId="2" borderId="0" xfId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5" fillId="3" borderId="4" xfId="3" applyAlignment="1">
      <alignment horizontal="center"/>
    </xf>
    <xf numFmtId="0" fontId="5" fillId="3" borderId="4" xfId="3"/>
    <xf numFmtId="2" fontId="0" fillId="0" borderId="0" xfId="0" applyNumberFormat="1"/>
    <xf numFmtId="9" fontId="0" fillId="0" borderId="0" xfId="4" applyFont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/>
    <xf numFmtId="0" fontId="9" fillId="3" borderId="4" xfId="3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  <xf numFmtId="49" fontId="0" fillId="0" borderId="10" xfId="0" applyNumberFormat="1" applyBorder="1" applyAlignment="1">
      <alignment horizontal="left" vertical="center" wrapText="1"/>
    </xf>
    <xf numFmtId="49" fontId="0" fillId="0" borderId="12" xfId="0" applyNumberForma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 wrapText="1"/>
    </xf>
    <xf numFmtId="49" fontId="0" fillId="0" borderId="15" xfId="0" applyNumberFormat="1" applyBorder="1" applyAlignment="1">
      <alignment horizontal="left" vertical="center"/>
    </xf>
    <xf numFmtId="49" fontId="0" fillId="0" borderId="16" xfId="0" applyNumberFormat="1" applyBorder="1" applyAlignment="1">
      <alignment horizontal="left" vertical="center" wrapText="1"/>
    </xf>
    <xf numFmtId="0" fontId="1" fillId="0" borderId="17" xfId="0" applyFont="1" applyFill="1" applyBorder="1"/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1" fillId="0" borderId="0" xfId="0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5">
    <cellStyle name="Good" xfId="1" builtinId="26"/>
    <cellStyle name="Hyperlink" xfId="2" builtinId="8"/>
    <cellStyle name="Input" xfId="3" builtinId="20"/>
    <cellStyle name="Normal" xfId="0" builtinId="0"/>
    <cellStyle name="Percent" xfId="4" builtinId="5"/>
  </cellStyles>
  <dxfs count="2">
    <dxf>
      <font>
        <color theme="0"/>
      </font>
      <fill>
        <patternFill>
          <bgColor theme="1" tint="0.34998626667073579"/>
        </patternFill>
      </fill>
    </dxf>
    <dxf>
      <font>
        <color auto="1"/>
      </font>
      <fill>
        <patternFill patternType="mediumGray">
          <fgColor rgb="FF00B050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7.7669211529263378E-3"/>
                  <c:y val="0.11976522479654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Max_Duty_Calc!$C$8:$C$12</c:f>
              <c:numCache>
                <c:formatCode>General</c:formatCode>
                <c:ptCount val="5"/>
                <c:pt idx="0">
                  <c:v>920</c:v>
                </c:pt>
                <c:pt idx="1">
                  <c:v>854</c:v>
                </c:pt>
                <c:pt idx="2">
                  <c:v>792</c:v>
                </c:pt>
                <c:pt idx="3">
                  <c:v>732</c:v>
                </c:pt>
                <c:pt idx="4">
                  <c:v>671</c:v>
                </c:pt>
              </c:numCache>
            </c:numRef>
          </c:xVal>
          <c:yVal>
            <c:numRef>
              <c:f>Max_Duty_Calc!$D$8:$D$12</c:f>
              <c:numCache>
                <c:formatCode>General</c:formatCode>
                <c:ptCount val="5"/>
                <c:pt idx="0">
                  <c:v>13600</c:v>
                </c:pt>
                <c:pt idx="1">
                  <c:v>14650</c:v>
                </c:pt>
                <c:pt idx="2">
                  <c:v>16000</c:v>
                </c:pt>
                <c:pt idx="3">
                  <c:v>17350</c:v>
                </c:pt>
                <c:pt idx="4">
                  <c:v>18900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25390640"/>
        <c:axId val="-225399888"/>
      </c:scatterChart>
      <c:valAx>
        <c:axId val="-22539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25399888"/>
        <c:crosses val="autoZero"/>
        <c:crossBetween val="midCat"/>
      </c:valAx>
      <c:valAx>
        <c:axId val="-22539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2539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-2.717022442461544E-2"/>
                  <c:y val="-0.169139841770854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'Temp Sensor'!$D$17:$D$142</c:f>
              <c:numCache>
                <c:formatCode>General</c:formatCode>
                <c:ptCount val="126"/>
                <c:pt idx="0">
                  <c:v>3595.8669527897</c:v>
                </c:pt>
                <c:pt idx="1">
                  <c:v>3554.2877697841732</c:v>
                </c:pt>
                <c:pt idx="2">
                  <c:v>3512.0028530670475</c:v>
                </c:pt>
                <c:pt idx="3">
                  <c:v>3469.13084386945</c:v>
                </c:pt>
                <c:pt idx="4">
                  <c:v>3425.8110236220473</c:v>
                </c:pt>
                <c:pt idx="5">
                  <c:v>3381.7268475210471</c:v>
                </c:pt>
                <c:pt idx="6">
                  <c:v>3337.4841193455245</c:v>
                </c:pt>
                <c:pt idx="7">
                  <c:v>3292.7528868360278</c:v>
                </c:pt>
                <c:pt idx="8">
                  <c:v>3247.6724313326549</c:v>
                </c:pt>
                <c:pt idx="9">
                  <c:v>3202.4012539184955</c:v>
                </c:pt>
                <c:pt idx="10">
                  <c:v>3156.4892703862661</c:v>
                </c:pt>
                <c:pt idx="11">
                  <c:v>3110.6972477064219</c:v>
                </c:pt>
                <c:pt idx="12">
                  <c:v>3064.5457282649604</c:v>
                </c:pt>
                <c:pt idx="13">
                  <c:v>3017.4349671941336</c:v>
                </c:pt>
                <c:pt idx="14">
                  <c:v>2970.9395017793595</c:v>
                </c:pt>
                <c:pt idx="15">
                  <c:v>2924.5263157894733</c:v>
                </c:pt>
                <c:pt idx="16">
                  <c:v>2877.5308744301697</c:v>
                </c:pt>
                <c:pt idx="17">
                  <c:v>2830.9139465875373</c:v>
                </c:pt>
                <c:pt idx="18">
                  <c:v>2783.9609882964887</c:v>
                </c:pt>
                <c:pt idx="19">
                  <c:v>2736.7735932653968</c:v>
                </c:pt>
                <c:pt idx="20">
                  <c:v>2689.4640108646445</c:v>
                </c:pt>
                <c:pt idx="21">
                  <c:v>2643.2051756007399</c:v>
                </c:pt>
                <c:pt idx="22">
                  <c:v>2596.0754716981132</c:v>
                </c:pt>
                <c:pt idx="23">
                  <c:v>2549.2261790182865</c:v>
                </c:pt>
                <c:pt idx="24">
                  <c:v>2502.8125613346419</c:v>
                </c:pt>
                <c:pt idx="25">
                  <c:v>2457</c:v>
                </c:pt>
                <c:pt idx="26">
                  <c:v>2411.0712575765292</c:v>
                </c:pt>
                <c:pt idx="27">
                  <c:v>2365.5091795456901</c:v>
                </c:pt>
                <c:pt idx="28">
                  <c:v>2320.1757719714969</c:v>
                </c:pt>
                <c:pt idx="29">
                  <c:v>2275.185694340028</c:v>
                </c:pt>
                <c:pt idx="30">
                  <c:v>2230.5137614678897</c:v>
                </c:pt>
                <c:pt idx="31">
                  <c:v>2186.2731057452124</c:v>
                </c:pt>
                <c:pt idx="32">
                  <c:v>2142.4263959390864</c:v>
                </c:pt>
                <c:pt idx="33">
                  <c:v>2098.9220898258477</c:v>
                </c:pt>
                <c:pt idx="34">
                  <c:v>2056.0262882400839</c:v>
                </c:pt>
                <c:pt idx="35">
                  <c:v>2013.5159957502069</c:v>
                </c:pt>
                <c:pt idx="36">
                  <c:v>1971.4850299401198</c:v>
                </c:pt>
                <c:pt idx="37">
                  <c:v>1930.0310905999513</c:v>
                </c:pt>
                <c:pt idx="38">
                  <c:v>1889.0692520775622</c:v>
                </c:pt>
                <c:pt idx="39">
                  <c:v>1848.6890399850292</c:v>
                </c:pt>
                <c:pt idx="40">
                  <c:v>1808.9829394667004</c:v>
                </c:pt>
                <c:pt idx="41">
                  <c:v>1769.64371640645</c:v>
                </c:pt>
                <c:pt idx="42">
                  <c:v>1730.9452001554607</c:v>
                </c:pt>
                <c:pt idx="43">
                  <c:v>1692.7610619469028</c:v>
                </c:pt>
                <c:pt idx="44">
                  <c:v>1655.3793103448274</c:v>
                </c:pt>
                <c:pt idx="45">
                  <c:v>1618.4463818657368</c:v>
                </c:pt>
                <c:pt idx="46">
                  <c:v>1582.2486948267681</c:v>
                </c:pt>
                <c:pt idx="47">
                  <c:v>1546.4013157894735</c:v>
                </c:pt>
                <c:pt idx="48">
                  <c:v>1511.4241794765269</c:v>
                </c:pt>
                <c:pt idx="49">
                  <c:v>1476.9152969154366</c:v>
                </c:pt>
                <c:pt idx="50">
                  <c:v>1443.1707868342987</c:v>
                </c:pt>
                <c:pt idx="51">
                  <c:v>1410.0068454078723</c:v>
                </c:pt>
                <c:pt idx="52">
                  <c:v>1377.4760705289673</c:v>
                </c:pt>
                <c:pt idx="53">
                  <c:v>1345.6316897828769</c:v>
                </c:pt>
                <c:pt idx="54">
                  <c:v>1314.2637169438137</c:v>
                </c:pt>
                <c:pt idx="55">
                  <c:v>1283.6808510638298</c:v>
                </c:pt>
                <c:pt idx="56">
                  <c:v>1253.6648044692736</c:v>
                </c:pt>
                <c:pt idx="57">
                  <c:v>1224.256795314612</c:v>
                </c:pt>
                <c:pt idx="58">
                  <c:v>1195.4982973893304</c:v>
                </c:pt>
                <c:pt idx="59">
                  <c:v>1167.1452535264964</c:v>
                </c:pt>
                <c:pt idx="60">
                  <c:v>1139.5165527306244</c:v>
                </c:pt>
                <c:pt idx="61">
                  <c:v>1112.6539800417731</c:v>
                </c:pt>
                <c:pt idx="62">
                  <c:v>1086.0028043935499</c:v>
                </c:pt>
                <c:pt idx="63">
                  <c:v>1060.1846129715316</c:v>
                </c:pt>
                <c:pt idx="64">
                  <c:v>1034.9346384591095</c:v>
                </c:pt>
                <c:pt idx="65">
                  <c:v>1010.28217349857</c:v>
                </c:pt>
                <c:pt idx="66">
                  <c:v>986.25641435536738</c:v>
                </c:pt>
                <c:pt idx="67">
                  <c:v>962.56867159858484</c:v>
                </c:pt>
                <c:pt idx="68">
                  <c:v>939.55807182141689</c:v>
                </c:pt>
                <c:pt idx="69">
                  <c:v>917.2533550223668</c:v>
                </c:pt>
                <c:pt idx="70">
                  <c:v>895.02559908399439</c:v>
                </c:pt>
                <c:pt idx="71">
                  <c:v>873.87831949354586</c:v>
                </c:pt>
                <c:pt idx="72">
                  <c:v>852.84297520661164</c:v>
                </c:pt>
                <c:pt idx="73">
                  <c:v>832.26563668078745</c:v>
                </c:pt>
                <c:pt idx="74">
                  <c:v>812.50596778232216</c:v>
                </c:pt>
                <c:pt idx="75">
                  <c:v>792.89969808788999</c:v>
                </c:pt>
                <c:pt idx="76">
                  <c:v>773.80284775465509</c:v>
                </c:pt>
                <c:pt idx="77">
                  <c:v>755.58415841584167</c:v>
                </c:pt>
                <c:pt idx="78">
                  <c:v>737.20441988950267</c:v>
                </c:pt>
                <c:pt idx="79">
                  <c:v>719.73574598839195</c:v>
                </c:pt>
                <c:pt idx="80">
                  <c:v>702.48131642098042</c:v>
                </c:pt>
                <c:pt idx="81">
                  <c:v>685.81208053691273</c:v>
                </c:pt>
                <c:pt idx="82">
                  <c:v>669.37704068411506</c:v>
                </c:pt>
                <c:pt idx="83">
                  <c:v>653.55262701577931</c:v>
                </c:pt>
                <c:pt idx="84">
                  <c:v>637.98190045248862</c:v>
                </c:pt>
                <c:pt idx="85">
                  <c:v>622.67173172648677</c:v>
                </c:pt>
                <c:pt idx="86">
                  <c:v>608.00630914826502</c:v>
                </c:pt>
                <c:pt idx="87">
                  <c:v>593.62018639001224</c:v>
                </c:pt>
                <c:pt idx="88">
                  <c:v>579.51997883037848</c:v>
                </c:pt>
                <c:pt idx="89">
                  <c:v>566.09697398690503</c:v>
                </c:pt>
                <c:pt idx="90">
                  <c:v>552.5905742433655</c:v>
                </c:pt>
                <c:pt idx="91">
                  <c:v>539.77888552608147</c:v>
                </c:pt>
                <c:pt idx="92">
                  <c:v>526.89170609766984</c:v>
                </c:pt>
                <c:pt idx="93">
                  <c:v>514.71620411817355</c:v>
                </c:pt>
                <c:pt idx="94">
                  <c:v>502.47293293832479</c:v>
                </c:pt>
                <c:pt idx="95">
                  <c:v>490.95769576957701</c:v>
                </c:pt>
                <c:pt idx="96">
                  <c:v>479.38218572331022</c:v>
                </c:pt>
                <c:pt idx="97">
                  <c:v>468.55038899945725</c:v>
                </c:pt>
                <c:pt idx="98">
                  <c:v>457.665548199873</c:v>
                </c:pt>
                <c:pt idx="99">
                  <c:v>447.13335151349878</c:v>
                </c:pt>
                <c:pt idx="100">
                  <c:v>436.55125284738034</c:v>
                </c:pt>
                <c:pt idx="101">
                  <c:v>426.7385626883389</c:v>
                </c:pt>
                <c:pt idx="102">
                  <c:v>416.88276745675847</c:v>
                </c:pt>
                <c:pt idx="103">
                  <c:v>407.39691856199556</c:v>
                </c:pt>
                <c:pt idx="104">
                  <c:v>397.87096774193549</c:v>
                </c:pt>
                <c:pt idx="105">
                  <c:v>389.13812154696132</c:v>
                </c:pt>
                <c:pt idx="106">
                  <c:v>379.95312788337333</c:v>
                </c:pt>
                <c:pt idx="107">
                  <c:v>371.57071547420963</c:v>
                </c:pt>
                <c:pt idx="108">
                  <c:v>363.15725134284133</c:v>
                </c:pt>
                <c:pt idx="109">
                  <c:v>355.13554133036456</c:v>
                </c:pt>
                <c:pt idx="110">
                  <c:v>347.08550185873611</c:v>
                </c:pt>
                <c:pt idx="111">
                  <c:v>339.43288028300128</c:v>
                </c:pt>
                <c:pt idx="112">
                  <c:v>331.75456919060048</c:v>
                </c:pt>
                <c:pt idx="113">
                  <c:v>324.47912580554777</c:v>
                </c:pt>
                <c:pt idx="114">
                  <c:v>317.18054256314315</c:v>
                </c:pt>
                <c:pt idx="115">
                  <c:v>310.29005059021921</c:v>
                </c:pt>
                <c:pt idx="116">
                  <c:v>303.37887033214491</c:v>
                </c:pt>
                <c:pt idx="117">
                  <c:v>296.88076670111809</c:v>
                </c:pt>
                <c:pt idx="118">
                  <c:v>290.36432066240121</c:v>
                </c:pt>
                <c:pt idx="119">
                  <c:v>283.82945444266466</c:v>
                </c:pt>
                <c:pt idx="120">
                  <c:v>277.71355788281915</c:v>
                </c:pt>
                <c:pt idx="121">
                  <c:v>271.5814832309872</c:v>
                </c:pt>
                <c:pt idx="122">
                  <c:v>265.87287173666294</c:v>
                </c:pt>
                <c:pt idx="123">
                  <c:v>260.15020361776686</c:v>
                </c:pt>
                <c:pt idx="124">
                  <c:v>254.41342689171256</c:v>
                </c:pt>
                <c:pt idx="125">
                  <c:v>249.10537307765333</c:v>
                </c:pt>
              </c:numCache>
            </c:numRef>
          </c:xVal>
          <c:yVal>
            <c:numRef>
              <c:f>'Temp Sensor'!$E$17:$E$142</c:f>
              <c:numCache>
                <c:formatCode>General</c:formatCode>
                <c:ptCount val="1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25370512"/>
        <c:axId val="-225372144"/>
      </c:scatterChart>
      <c:valAx>
        <c:axId val="-225370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25372144"/>
        <c:crosses val="autoZero"/>
        <c:crossBetween val="midCat"/>
      </c:valAx>
      <c:valAx>
        <c:axId val="-22537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25370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Resistance</a:t>
            </a:r>
            <a:r>
              <a:rPr lang="en-US" baseline="0"/>
              <a:t> vs Temp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5"/>
            <c:dispRSqr val="1"/>
            <c:dispEq val="1"/>
            <c:trendlineLbl>
              <c:layout>
                <c:manualLayout>
                  <c:x val="2.7951665740351024E-2"/>
                  <c:y val="-0.466977866227793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'Neg Temp'!$B$7:$B$142</c:f>
              <c:numCache>
                <c:formatCode>General</c:formatCode>
                <c:ptCount val="136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22</c:v>
                </c:pt>
                <c:pt idx="33">
                  <c:v>23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30</c:v>
                </c:pt>
                <c:pt idx="41">
                  <c:v>31</c:v>
                </c:pt>
                <c:pt idx="42">
                  <c:v>32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  <c:pt idx="48">
                  <c:v>38</c:v>
                </c:pt>
                <c:pt idx="49">
                  <c:v>39</c:v>
                </c:pt>
                <c:pt idx="50">
                  <c:v>40</c:v>
                </c:pt>
                <c:pt idx="51">
                  <c:v>41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45</c:v>
                </c:pt>
                <c:pt idx="56">
                  <c:v>46</c:v>
                </c:pt>
                <c:pt idx="57">
                  <c:v>47</c:v>
                </c:pt>
                <c:pt idx="58">
                  <c:v>48</c:v>
                </c:pt>
                <c:pt idx="59">
                  <c:v>49</c:v>
                </c:pt>
                <c:pt idx="60">
                  <c:v>50</c:v>
                </c:pt>
                <c:pt idx="61">
                  <c:v>51</c:v>
                </c:pt>
                <c:pt idx="62">
                  <c:v>52</c:v>
                </c:pt>
                <c:pt idx="63">
                  <c:v>53</c:v>
                </c:pt>
                <c:pt idx="64">
                  <c:v>54</c:v>
                </c:pt>
                <c:pt idx="65">
                  <c:v>55</c:v>
                </c:pt>
                <c:pt idx="66">
                  <c:v>56</c:v>
                </c:pt>
                <c:pt idx="67">
                  <c:v>57</c:v>
                </c:pt>
                <c:pt idx="68">
                  <c:v>58</c:v>
                </c:pt>
                <c:pt idx="69">
                  <c:v>59</c:v>
                </c:pt>
                <c:pt idx="70">
                  <c:v>60</c:v>
                </c:pt>
                <c:pt idx="71">
                  <c:v>61</c:v>
                </c:pt>
                <c:pt idx="72">
                  <c:v>62</c:v>
                </c:pt>
                <c:pt idx="73">
                  <c:v>63</c:v>
                </c:pt>
                <c:pt idx="74">
                  <c:v>64</c:v>
                </c:pt>
                <c:pt idx="75">
                  <c:v>65</c:v>
                </c:pt>
                <c:pt idx="76">
                  <c:v>66</c:v>
                </c:pt>
                <c:pt idx="77">
                  <c:v>67</c:v>
                </c:pt>
                <c:pt idx="78">
                  <c:v>68</c:v>
                </c:pt>
                <c:pt idx="79">
                  <c:v>69</c:v>
                </c:pt>
                <c:pt idx="80">
                  <c:v>70</c:v>
                </c:pt>
                <c:pt idx="81">
                  <c:v>71</c:v>
                </c:pt>
                <c:pt idx="82">
                  <c:v>72</c:v>
                </c:pt>
                <c:pt idx="83">
                  <c:v>73</c:v>
                </c:pt>
                <c:pt idx="84">
                  <c:v>74</c:v>
                </c:pt>
                <c:pt idx="85">
                  <c:v>75</c:v>
                </c:pt>
                <c:pt idx="86">
                  <c:v>76</c:v>
                </c:pt>
                <c:pt idx="87">
                  <c:v>77</c:v>
                </c:pt>
                <c:pt idx="88">
                  <c:v>78</c:v>
                </c:pt>
                <c:pt idx="89">
                  <c:v>79</c:v>
                </c:pt>
                <c:pt idx="90">
                  <c:v>80</c:v>
                </c:pt>
                <c:pt idx="91">
                  <c:v>81</c:v>
                </c:pt>
                <c:pt idx="92">
                  <c:v>82</c:v>
                </c:pt>
                <c:pt idx="93">
                  <c:v>83</c:v>
                </c:pt>
                <c:pt idx="94">
                  <c:v>84</c:v>
                </c:pt>
                <c:pt idx="95">
                  <c:v>85</c:v>
                </c:pt>
                <c:pt idx="96">
                  <c:v>86</c:v>
                </c:pt>
                <c:pt idx="97">
                  <c:v>87</c:v>
                </c:pt>
                <c:pt idx="98">
                  <c:v>88</c:v>
                </c:pt>
                <c:pt idx="99">
                  <c:v>89</c:v>
                </c:pt>
                <c:pt idx="100">
                  <c:v>90</c:v>
                </c:pt>
                <c:pt idx="101">
                  <c:v>91</c:v>
                </c:pt>
                <c:pt idx="102">
                  <c:v>92</c:v>
                </c:pt>
                <c:pt idx="103">
                  <c:v>93</c:v>
                </c:pt>
                <c:pt idx="104">
                  <c:v>94</c:v>
                </c:pt>
                <c:pt idx="105">
                  <c:v>95</c:v>
                </c:pt>
                <c:pt idx="106">
                  <c:v>96</c:v>
                </c:pt>
                <c:pt idx="107">
                  <c:v>97</c:v>
                </c:pt>
                <c:pt idx="108">
                  <c:v>98</c:v>
                </c:pt>
                <c:pt idx="109">
                  <c:v>99</c:v>
                </c:pt>
                <c:pt idx="110">
                  <c:v>100</c:v>
                </c:pt>
                <c:pt idx="111">
                  <c:v>101</c:v>
                </c:pt>
                <c:pt idx="112">
                  <c:v>102</c:v>
                </c:pt>
                <c:pt idx="113">
                  <c:v>103</c:v>
                </c:pt>
                <c:pt idx="114">
                  <c:v>104</c:v>
                </c:pt>
                <c:pt idx="115">
                  <c:v>105</c:v>
                </c:pt>
                <c:pt idx="116">
                  <c:v>106</c:v>
                </c:pt>
                <c:pt idx="117">
                  <c:v>107</c:v>
                </c:pt>
                <c:pt idx="118">
                  <c:v>108</c:v>
                </c:pt>
                <c:pt idx="119">
                  <c:v>109</c:v>
                </c:pt>
                <c:pt idx="120">
                  <c:v>110</c:v>
                </c:pt>
                <c:pt idx="121">
                  <c:v>111</c:v>
                </c:pt>
                <c:pt idx="122">
                  <c:v>112</c:v>
                </c:pt>
                <c:pt idx="123">
                  <c:v>113</c:v>
                </c:pt>
                <c:pt idx="124">
                  <c:v>114</c:v>
                </c:pt>
                <c:pt idx="125">
                  <c:v>115</c:v>
                </c:pt>
                <c:pt idx="126">
                  <c:v>116</c:v>
                </c:pt>
                <c:pt idx="127">
                  <c:v>117</c:v>
                </c:pt>
                <c:pt idx="128">
                  <c:v>118</c:v>
                </c:pt>
                <c:pt idx="129">
                  <c:v>119</c:v>
                </c:pt>
                <c:pt idx="130">
                  <c:v>120</c:v>
                </c:pt>
                <c:pt idx="131">
                  <c:v>121</c:v>
                </c:pt>
                <c:pt idx="132">
                  <c:v>122</c:v>
                </c:pt>
                <c:pt idx="133">
                  <c:v>123</c:v>
                </c:pt>
                <c:pt idx="134">
                  <c:v>124</c:v>
                </c:pt>
                <c:pt idx="135">
                  <c:v>125</c:v>
                </c:pt>
              </c:numCache>
            </c:numRef>
          </c:xVal>
          <c:yVal>
            <c:numRef>
              <c:f>'Neg Temp'!$C$7:$C$142</c:f>
              <c:numCache>
                <c:formatCode>General</c:formatCode>
                <c:ptCount val="136"/>
                <c:pt idx="0">
                  <c:v>42.45</c:v>
                </c:pt>
                <c:pt idx="1">
                  <c:v>40.57</c:v>
                </c:pt>
                <c:pt idx="2">
                  <c:v>38.78</c:v>
                </c:pt>
                <c:pt idx="3">
                  <c:v>37.08</c:v>
                </c:pt>
                <c:pt idx="4">
                  <c:v>35.46</c:v>
                </c:pt>
                <c:pt idx="5">
                  <c:v>33.93</c:v>
                </c:pt>
                <c:pt idx="6">
                  <c:v>32.46</c:v>
                </c:pt>
                <c:pt idx="7">
                  <c:v>31.07</c:v>
                </c:pt>
                <c:pt idx="8">
                  <c:v>29.75</c:v>
                </c:pt>
                <c:pt idx="9">
                  <c:v>28.49</c:v>
                </c:pt>
                <c:pt idx="10">
                  <c:v>27.28</c:v>
                </c:pt>
                <c:pt idx="11">
                  <c:v>26.14</c:v>
                </c:pt>
                <c:pt idx="12">
                  <c:v>25.05</c:v>
                </c:pt>
                <c:pt idx="13">
                  <c:v>24.01</c:v>
                </c:pt>
                <c:pt idx="14">
                  <c:v>23.02</c:v>
                </c:pt>
                <c:pt idx="15">
                  <c:v>22.07</c:v>
                </c:pt>
                <c:pt idx="16">
                  <c:v>21.17</c:v>
                </c:pt>
                <c:pt idx="17">
                  <c:v>20.309999999999999</c:v>
                </c:pt>
                <c:pt idx="18">
                  <c:v>19.489999999999998</c:v>
                </c:pt>
                <c:pt idx="19">
                  <c:v>18.71</c:v>
                </c:pt>
                <c:pt idx="20">
                  <c:v>17.96</c:v>
                </c:pt>
                <c:pt idx="21">
                  <c:v>17.25</c:v>
                </c:pt>
                <c:pt idx="22">
                  <c:v>16.57</c:v>
                </c:pt>
                <c:pt idx="23">
                  <c:v>15.91</c:v>
                </c:pt>
                <c:pt idx="24">
                  <c:v>15.29</c:v>
                </c:pt>
                <c:pt idx="25">
                  <c:v>14.7</c:v>
                </c:pt>
                <c:pt idx="26">
                  <c:v>14.13</c:v>
                </c:pt>
                <c:pt idx="27">
                  <c:v>13.59</c:v>
                </c:pt>
                <c:pt idx="28">
                  <c:v>13.07</c:v>
                </c:pt>
                <c:pt idx="29">
                  <c:v>12.57</c:v>
                </c:pt>
                <c:pt idx="30">
                  <c:v>12.09</c:v>
                </c:pt>
                <c:pt idx="31">
                  <c:v>11.64</c:v>
                </c:pt>
                <c:pt idx="32">
                  <c:v>11.2</c:v>
                </c:pt>
                <c:pt idx="33">
                  <c:v>10.78</c:v>
                </c:pt>
                <c:pt idx="34">
                  <c:v>10.38</c:v>
                </c:pt>
                <c:pt idx="35">
                  <c:v>10</c:v>
                </c:pt>
                <c:pt idx="36">
                  <c:v>9.6329999999999991</c:v>
                </c:pt>
                <c:pt idx="37">
                  <c:v>9.282</c:v>
                </c:pt>
                <c:pt idx="38">
                  <c:v>8.9450000000000003</c:v>
                </c:pt>
                <c:pt idx="39">
                  <c:v>8.6219999999999999</c:v>
                </c:pt>
                <c:pt idx="40">
                  <c:v>8.3119999999999994</c:v>
                </c:pt>
                <c:pt idx="41">
                  <c:v>8.0150000000000006</c:v>
                </c:pt>
                <c:pt idx="42">
                  <c:v>7.73</c:v>
                </c:pt>
                <c:pt idx="43">
                  <c:v>7.4560000000000004</c:v>
                </c:pt>
                <c:pt idx="44">
                  <c:v>7.194</c:v>
                </c:pt>
                <c:pt idx="45">
                  <c:v>6.9420000000000002</c:v>
                </c:pt>
                <c:pt idx="46">
                  <c:v>6.7</c:v>
                </c:pt>
                <c:pt idx="47">
                  <c:v>6.468</c:v>
                </c:pt>
                <c:pt idx="48">
                  <c:v>6.2450000000000001</c:v>
                </c:pt>
                <c:pt idx="49">
                  <c:v>6.0309999999999997</c:v>
                </c:pt>
                <c:pt idx="50">
                  <c:v>5.8259999999999996</c:v>
                </c:pt>
                <c:pt idx="51">
                  <c:v>5.6280000000000001</c:v>
                </c:pt>
                <c:pt idx="52">
                  <c:v>5.4379999999999997</c:v>
                </c:pt>
                <c:pt idx="53">
                  <c:v>5.2549999999999999</c:v>
                </c:pt>
                <c:pt idx="54">
                  <c:v>5.08</c:v>
                </c:pt>
                <c:pt idx="55">
                  <c:v>4.9109999999999996</c:v>
                </c:pt>
                <c:pt idx="56">
                  <c:v>4.7489999999999997</c:v>
                </c:pt>
                <c:pt idx="57">
                  <c:v>4.5919999999999996</c:v>
                </c:pt>
                <c:pt idx="58">
                  <c:v>4.4420000000000002</c:v>
                </c:pt>
                <c:pt idx="59">
                  <c:v>4.2969999999999997</c:v>
                </c:pt>
                <c:pt idx="60">
                  <c:v>4.1580000000000004</c:v>
                </c:pt>
                <c:pt idx="61">
                  <c:v>4.024</c:v>
                </c:pt>
                <c:pt idx="62">
                  <c:v>3.895</c:v>
                </c:pt>
                <c:pt idx="63">
                  <c:v>3.7709999999999999</c:v>
                </c:pt>
                <c:pt idx="64">
                  <c:v>3.6509999999999998</c:v>
                </c:pt>
                <c:pt idx="65">
                  <c:v>3.536</c:v>
                </c:pt>
                <c:pt idx="66">
                  <c:v>3.4249999999999998</c:v>
                </c:pt>
                <c:pt idx="67">
                  <c:v>3.3180000000000001</c:v>
                </c:pt>
                <c:pt idx="68">
                  <c:v>3.2149999999999999</c:v>
                </c:pt>
                <c:pt idx="69">
                  <c:v>3.1150000000000002</c:v>
                </c:pt>
                <c:pt idx="70">
                  <c:v>3.0190000000000001</c:v>
                </c:pt>
                <c:pt idx="71">
                  <c:v>2.927</c:v>
                </c:pt>
                <c:pt idx="72">
                  <c:v>2.8370000000000002</c:v>
                </c:pt>
                <c:pt idx="73">
                  <c:v>2.7509999999999999</c:v>
                </c:pt>
                <c:pt idx="74">
                  <c:v>2.6680000000000001</c:v>
                </c:pt>
                <c:pt idx="75">
                  <c:v>2.5880000000000001</c:v>
                </c:pt>
                <c:pt idx="76">
                  <c:v>2.5110000000000001</c:v>
                </c:pt>
                <c:pt idx="77">
                  <c:v>2.4359999999999999</c:v>
                </c:pt>
                <c:pt idx="78">
                  <c:v>2.3639999999999999</c:v>
                </c:pt>
                <c:pt idx="79">
                  <c:v>2.2949999999999999</c:v>
                </c:pt>
                <c:pt idx="80">
                  <c:v>2.2269999999999999</c:v>
                </c:pt>
                <c:pt idx="81">
                  <c:v>2.1629999999999998</c:v>
                </c:pt>
                <c:pt idx="82">
                  <c:v>2.1</c:v>
                </c:pt>
                <c:pt idx="83">
                  <c:v>2.0390000000000001</c:v>
                </c:pt>
                <c:pt idx="84">
                  <c:v>1.9810000000000001</c:v>
                </c:pt>
                <c:pt idx="85">
                  <c:v>1.9239999999999999</c:v>
                </c:pt>
                <c:pt idx="86">
                  <c:v>1.869</c:v>
                </c:pt>
                <c:pt idx="87">
                  <c:v>1.8169999999999999</c:v>
                </c:pt>
                <c:pt idx="88">
                  <c:v>1.7649999999999999</c:v>
                </c:pt>
                <c:pt idx="89">
                  <c:v>1.716</c:v>
                </c:pt>
                <c:pt idx="90">
                  <c:v>1.6679999999999999</c:v>
                </c:pt>
                <c:pt idx="91">
                  <c:v>1.6220000000000001</c:v>
                </c:pt>
                <c:pt idx="92">
                  <c:v>1.577</c:v>
                </c:pt>
                <c:pt idx="93">
                  <c:v>1.534</c:v>
                </c:pt>
                <c:pt idx="94">
                  <c:v>1.492</c:v>
                </c:pt>
                <c:pt idx="95">
                  <c:v>1.4510000000000001</c:v>
                </c:pt>
                <c:pt idx="96">
                  <c:v>1.4119999999999999</c:v>
                </c:pt>
                <c:pt idx="97">
                  <c:v>1.3740000000000001</c:v>
                </c:pt>
                <c:pt idx="98">
                  <c:v>1.337</c:v>
                </c:pt>
                <c:pt idx="99">
                  <c:v>1.302</c:v>
                </c:pt>
                <c:pt idx="100">
                  <c:v>1.2669999999999999</c:v>
                </c:pt>
                <c:pt idx="101">
                  <c:v>1.234</c:v>
                </c:pt>
                <c:pt idx="102">
                  <c:v>1.2010000000000001</c:v>
                </c:pt>
                <c:pt idx="103">
                  <c:v>1.17</c:v>
                </c:pt>
                <c:pt idx="104">
                  <c:v>1.139</c:v>
                </c:pt>
                <c:pt idx="105">
                  <c:v>1.1100000000000001</c:v>
                </c:pt>
                <c:pt idx="106">
                  <c:v>1.081</c:v>
                </c:pt>
                <c:pt idx="107">
                  <c:v>1.054</c:v>
                </c:pt>
                <c:pt idx="108">
                  <c:v>1.0269999999999999</c:v>
                </c:pt>
                <c:pt idx="109">
                  <c:v>1.0009999999999999</c:v>
                </c:pt>
                <c:pt idx="110">
                  <c:v>0.97499999999999998</c:v>
                </c:pt>
                <c:pt idx="111">
                  <c:v>0.95099999999999996</c:v>
                </c:pt>
                <c:pt idx="112">
                  <c:v>0.92700000000000005</c:v>
                </c:pt>
                <c:pt idx="113">
                  <c:v>0.90400000000000003</c:v>
                </c:pt>
                <c:pt idx="114">
                  <c:v>0.88100000000000001</c:v>
                </c:pt>
                <c:pt idx="115">
                  <c:v>0.86</c:v>
                </c:pt>
                <c:pt idx="116">
                  <c:v>0.83799999999999997</c:v>
                </c:pt>
                <c:pt idx="117">
                  <c:v>0.81799999999999995</c:v>
                </c:pt>
                <c:pt idx="118">
                  <c:v>0.79800000000000004</c:v>
                </c:pt>
                <c:pt idx="119">
                  <c:v>0.77900000000000003</c:v>
                </c:pt>
                <c:pt idx="120">
                  <c:v>0.76</c:v>
                </c:pt>
                <c:pt idx="121">
                  <c:v>0.74199999999999999</c:v>
                </c:pt>
                <c:pt idx="122">
                  <c:v>0.72399999999999998</c:v>
                </c:pt>
                <c:pt idx="123">
                  <c:v>0.70699999999999996</c:v>
                </c:pt>
                <c:pt idx="124">
                  <c:v>0.69</c:v>
                </c:pt>
                <c:pt idx="125">
                  <c:v>0.67400000000000004</c:v>
                </c:pt>
                <c:pt idx="126">
                  <c:v>0.65800000000000003</c:v>
                </c:pt>
                <c:pt idx="127">
                  <c:v>0.64300000000000002</c:v>
                </c:pt>
                <c:pt idx="128">
                  <c:v>0.628</c:v>
                </c:pt>
                <c:pt idx="129">
                  <c:v>0.61299999999999999</c:v>
                </c:pt>
                <c:pt idx="130">
                  <c:v>0.59899999999999998</c:v>
                </c:pt>
                <c:pt idx="131">
                  <c:v>0.58499999999999996</c:v>
                </c:pt>
                <c:pt idx="132">
                  <c:v>0.57199999999999995</c:v>
                </c:pt>
                <c:pt idx="133">
                  <c:v>0.55900000000000005</c:v>
                </c:pt>
                <c:pt idx="134">
                  <c:v>0.54600000000000004</c:v>
                </c:pt>
                <c:pt idx="135">
                  <c:v>0.53400000000000003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25390096"/>
        <c:axId val="-225376496"/>
      </c:scatterChart>
      <c:valAx>
        <c:axId val="-225390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25376496"/>
        <c:crosses val="autoZero"/>
        <c:crossBetween val="midCat"/>
      </c:valAx>
      <c:valAx>
        <c:axId val="-22537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25390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147801</xdr:colOff>
      <xdr:row>2</xdr:row>
      <xdr:rowOff>83425</xdr:rowOff>
    </xdr:from>
    <xdr:to>
      <xdr:col>14</xdr:col>
      <xdr:colOff>387569</xdr:colOff>
      <xdr:row>19</xdr:row>
      <xdr:rowOff>78827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11587</xdr:colOff>
      <xdr:row>5</xdr:row>
      <xdr:rowOff>0</xdr:rowOff>
    </xdr:from>
    <xdr:to>
      <xdr:col>18</xdr:col>
      <xdr:colOff>0</xdr:colOff>
      <xdr:row>27</xdr:row>
      <xdr:rowOff>174441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472107</xdr:colOff>
      <xdr:row>4</xdr:row>
      <xdr:rowOff>82827</xdr:rowOff>
    </xdr:from>
    <xdr:to>
      <xdr:col>16</xdr:col>
      <xdr:colOff>496955</xdr:colOff>
      <xdr:row>31</xdr:row>
      <xdr:rowOff>137492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@%2017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tabSelected="1" topLeftCell="A2" zoomScale="130" zoomScaleNormal="130" workbookViewId="0">
      <selection activeCell="C19" sqref="C19"/>
    </sheetView>
  </sheetViews>
  <sheetFormatPr defaultRowHeight="15" x14ac:dyDescent="0.25"/>
  <cols>
    <col min="1" max="1" width="1.28515625" customWidth="1"/>
    <col min="2" max="2" width="37" customWidth="1"/>
    <col min="3" max="4" width="21.28515625" customWidth="1"/>
    <col min="5" max="6" width="21.28515625" style="2" customWidth="1"/>
    <col min="7" max="7" width="69" style="6" customWidth="1"/>
  </cols>
  <sheetData>
    <row r="1" spans="2:7" ht="15.75" thickBot="1" x14ac:dyDescent="0.3"/>
    <row r="2" spans="2:7" ht="15.75" thickBot="1" x14ac:dyDescent="0.3">
      <c r="B2" s="40" t="s">
        <v>18</v>
      </c>
      <c r="C2" s="41"/>
      <c r="D2" s="41"/>
      <c r="E2" s="41"/>
      <c r="F2" s="41"/>
      <c r="G2" s="42"/>
    </row>
    <row r="4" spans="2:7" x14ac:dyDescent="0.25">
      <c r="B4" s="1" t="s">
        <v>10</v>
      </c>
      <c r="C4" s="1" t="s">
        <v>9</v>
      </c>
    </row>
    <row r="6" spans="2:7" x14ac:dyDescent="0.25">
      <c r="B6" s="1" t="s">
        <v>0</v>
      </c>
      <c r="C6" s="1" t="s">
        <v>6</v>
      </c>
      <c r="D6" s="1" t="s">
        <v>1</v>
      </c>
      <c r="E6" s="5" t="s">
        <v>3</v>
      </c>
      <c r="F6" s="5" t="s">
        <v>4</v>
      </c>
      <c r="G6" s="7" t="s">
        <v>2</v>
      </c>
    </row>
    <row r="8" spans="2:7" x14ac:dyDescent="0.25">
      <c r="B8" t="s">
        <v>15</v>
      </c>
      <c r="C8" t="s">
        <v>16</v>
      </c>
      <c r="D8" t="s">
        <v>11</v>
      </c>
      <c r="E8" s="2">
        <v>0</v>
      </c>
      <c r="F8" s="2">
        <v>1</v>
      </c>
      <c r="G8" s="6" t="s">
        <v>17</v>
      </c>
    </row>
    <row r="9" spans="2:7" x14ac:dyDescent="0.25">
      <c r="B9" t="s">
        <v>19</v>
      </c>
      <c r="C9" t="s">
        <v>20</v>
      </c>
      <c r="D9" t="s">
        <v>21</v>
      </c>
      <c r="E9" s="2">
        <v>1</v>
      </c>
      <c r="F9" s="2">
        <v>0</v>
      </c>
      <c r="G9" s="6" t="s">
        <v>22</v>
      </c>
    </row>
    <row r="10" spans="2:7" x14ac:dyDescent="0.25">
      <c r="B10" t="s">
        <v>5</v>
      </c>
      <c r="C10" t="s">
        <v>32</v>
      </c>
      <c r="D10" t="s">
        <v>11</v>
      </c>
      <c r="E10" s="2">
        <v>1</v>
      </c>
      <c r="F10" s="2">
        <v>0</v>
      </c>
      <c r="G10" s="6" t="s">
        <v>12</v>
      </c>
    </row>
    <row r="11" spans="2:7" x14ac:dyDescent="0.25">
      <c r="B11" t="s">
        <v>7</v>
      </c>
      <c r="C11" t="s">
        <v>33</v>
      </c>
      <c r="D11" t="s">
        <v>11</v>
      </c>
      <c r="E11" s="2">
        <v>1</v>
      </c>
      <c r="F11" s="2">
        <v>0</v>
      </c>
      <c r="G11" s="6" t="s">
        <v>13</v>
      </c>
    </row>
    <row r="12" spans="2:7" x14ac:dyDescent="0.25">
      <c r="B12" t="s">
        <v>8</v>
      </c>
      <c r="C12" t="s">
        <v>34</v>
      </c>
      <c r="D12" t="s">
        <v>11</v>
      </c>
      <c r="E12" s="2">
        <v>1</v>
      </c>
      <c r="F12" s="2">
        <v>0</v>
      </c>
      <c r="G12" s="6" t="s">
        <v>14</v>
      </c>
    </row>
    <row r="13" spans="2:7" x14ac:dyDescent="0.25">
      <c r="B13" t="s">
        <v>30</v>
      </c>
      <c r="C13" t="s">
        <v>31</v>
      </c>
      <c r="D13" t="s">
        <v>21</v>
      </c>
      <c r="E13" s="2">
        <v>1</v>
      </c>
      <c r="F13" s="2">
        <v>1</v>
      </c>
      <c r="G13" s="6" t="s">
        <v>138</v>
      </c>
    </row>
    <row r="14" spans="2:7" x14ac:dyDescent="0.25">
      <c r="B14" t="s">
        <v>137</v>
      </c>
      <c r="C14" t="s">
        <v>136</v>
      </c>
      <c r="D14" t="s">
        <v>21</v>
      </c>
      <c r="E14" s="2">
        <v>1</v>
      </c>
      <c r="F14" s="2">
        <v>1</v>
      </c>
      <c r="G14" s="6" t="s">
        <v>139</v>
      </c>
    </row>
    <row r="15" spans="2:7" x14ac:dyDescent="0.25">
      <c r="B15" t="s">
        <v>64</v>
      </c>
      <c r="C15" t="s">
        <v>63</v>
      </c>
      <c r="D15" t="s">
        <v>21</v>
      </c>
      <c r="E15" s="2">
        <v>1</v>
      </c>
      <c r="F15" s="2">
        <v>1</v>
      </c>
      <c r="G15" s="6" t="s">
        <v>65</v>
      </c>
    </row>
    <row r="16" spans="2:7" x14ac:dyDescent="0.25">
      <c r="B16" t="s">
        <v>61</v>
      </c>
      <c r="C16" t="s">
        <v>62</v>
      </c>
      <c r="D16" t="s">
        <v>21</v>
      </c>
      <c r="E16" s="2">
        <v>1</v>
      </c>
      <c r="F16" s="2">
        <v>1</v>
      </c>
      <c r="G16" s="6" t="s">
        <v>66</v>
      </c>
    </row>
    <row r="17" spans="2:7" x14ac:dyDescent="0.25">
      <c r="B17" t="s">
        <v>87</v>
      </c>
      <c r="C17" t="s">
        <v>86</v>
      </c>
      <c r="D17" t="s">
        <v>21</v>
      </c>
      <c r="E17" s="2">
        <v>1</v>
      </c>
      <c r="F17" s="2">
        <v>0</v>
      </c>
      <c r="G17" s="6" t="s">
        <v>123</v>
      </c>
    </row>
    <row r="18" spans="2:7" x14ac:dyDescent="0.25">
      <c r="B18" t="s">
        <v>147</v>
      </c>
      <c r="C18" t="s">
        <v>150</v>
      </c>
      <c r="D18" t="s">
        <v>21</v>
      </c>
      <c r="E18" s="2">
        <v>1</v>
      </c>
      <c r="F18" s="2">
        <v>0</v>
      </c>
      <c r="G18" s="6" t="s">
        <v>157</v>
      </c>
    </row>
    <row r="19" spans="2:7" x14ac:dyDescent="0.25">
      <c r="B19" t="s">
        <v>148</v>
      </c>
      <c r="C19" t="s">
        <v>151</v>
      </c>
      <c r="D19" t="s">
        <v>21</v>
      </c>
      <c r="E19" s="2">
        <v>1</v>
      </c>
      <c r="F19" s="2">
        <v>0</v>
      </c>
      <c r="G19" s="6" t="s">
        <v>153</v>
      </c>
    </row>
    <row r="20" spans="2:7" x14ac:dyDescent="0.25">
      <c r="B20" t="s">
        <v>149</v>
      </c>
      <c r="C20" t="s">
        <v>152</v>
      </c>
      <c r="D20" t="s">
        <v>21</v>
      </c>
      <c r="E20" s="2">
        <v>1</v>
      </c>
      <c r="F20" s="2">
        <v>0</v>
      </c>
      <c r="G20" s="6" t="s">
        <v>155</v>
      </c>
    </row>
    <row r="21" spans="2:7" x14ac:dyDescent="0.25">
      <c r="B21" t="s">
        <v>668</v>
      </c>
      <c r="C21" t="s">
        <v>500</v>
      </c>
      <c r="D21" t="s">
        <v>21</v>
      </c>
      <c r="E21" s="2">
        <v>1</v>
      </c>
      <c r="F21" s="2">
        <v>1</v>
      </c>
      <c r="G21" s="6" t="s">
        <v>669</v>
      </c>
    </row>
    <row r="22" spans="2:7" x14ac:dyDescent="0.25">
      <c r="B22" t="s">
        <v>144</v>
      </c>
      <c r="C22" t="s">
        <v>140</v>
      </c>
      <c r="D22" t="s">
        <v>21</v>
      </c>
      <c r="E22" s="2">
        <v>1</v>
      </c>
      <c r="F22" s="2">
        <v>1</v>
      </c>
      <c r="G22" s="6" t="s">
        <v>156</v>
      </c>
    </row>
    <row r="23" spans="2:7" x14ac:dyDescent="0.25">
      <c r="B23" t="s">
        <v>145</v>
      </c>
      <c r="C23" t="s">
        <v>141</v>
      </c>
      <c r="D23" t="s">
        <v>21</v>
      </c>
      <c r="E23" s="2">
        <v>1</v>
      </c>
      <c r="F23" s="2">
        <v>1</v>
      </c>
      <c r="G23" s="6" t="s">
        <v>154</v>
      </c>
    </row>
    <row r="24" spans="2:7" x14ac:dyDescent="0.25">
      <c r="B24" t="s">
        <v>146</v>
      </c>
      <c r="C24" t="s">
        <v>142</v>
      </c>
      <c r="D24" t="s">
        <v>21</v>
      </c>
      <c r="E24" s="2">
        <v>1</v>
      </c>
      <c r="F24" s="2">
        <v>1</v>
      </c>
      <c r="G24" s="6" t="s">
        <v>165</v>
      </c>
    </row>
    <row r="25" spans="2:7" x14ac:dyDescent="0.25">
      <c r="B25" t="s">
        <v>665</v>
      </c>
      <c r="C25" t="s">
        <v>441</v>
      </c>
      <c r="D25" t="s">
        <v>11</v>
      </c>
      <c r="E25" s="2">
        <v>1</v>
      </c>
      <c r="F25" s="2">
        <v>0</v>
      </c>
    </row>
    <row r="26" spans="2:7" x14ac:dyDescent="0.25">
      <c r="B26" t="s">
        <v>666</v>
      </c>
      <c r="C26" t="s">
        <v>442</v>
      </c>
      <c r="D26" t="s">
        <v>21</v>
      </c>
      <c r="E26" s="2">
        <v>1</v>
      </c>
      <c r="F26" s="2">
        <v>0</v>
      </c>
    </row>
    <row r="27" spans="2:7" x14ac:dyDescent="0.25">
      <c r="B27" t="s">
        <v>667</v>
      </c>
      <c r="C27" t="s">
        <v>449</v>
      </c>
      <c r="D27" t="s">
        <v>21</v>
      </c>
      <c r="E27" s="2">
        <v>1</v>
      </c>
      <c r="F27" s="2">
        <v>0</v>
      </c>
    </row>
  </sheetData>
  <mergeCells count="1">
    <mergeCell ref="B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25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10" sqref="F210"/>
    </sheetView>
  </sheetViews>
  <sheetFormatPr defaultRowHeight="15" x14ac:dyDescent="0.25"/>
  <cols>
    <col min="1" max="1" width="10" bestFit="1" customWidth="1"/>
    <col min="6" max="6" width="23.7109375" customWidth="1"/>
    <col min="7" max="7" width="25.7109375" customWidth="1"/>
    <col min="8" max="8" width="24.42578125" customWidth="1"/>
    <col min="9" max="9" width="56.5703125" customWidth="1"/>
    <col min="10" max="10" width="18.7109375" bestFit="1" customWidth="1"/>
  </cols>
  <sheetData>
    <row r="1" spans="1:15" ht="16.5" thickTop="1" thickBot="1" x14ac:dyDescent="0.3">
      <c r="A1" s="20" t="s">
        <v>569</v>
      </c>
      <c r="B1" s="21" t="s">
        <v>570</v>
      </c>
      <c r="C1" s="21" t="s">
        <v>582</v>
      </c>
      <c r="D1" s="21" t="s">
        <v>596</v>
      </c>
      <c r="E1" s="21" t="s">
        <v>614</v>
      </c>
      <c r="F1" s="21" t="s">
        <v>571</v>
      </c>
      <c r="G1" s="21" t="s">
        <v>572</v>
      </c>
      <c r="H1" s="21" t="s">
        <v>573</v>
      </c>
      <c r="I1" s="22" t="s">
        <v>2</v>
      </c>
      <c r="J1" s="32" t="s">
        <v>576</v>
      </c>
      <c r="K1">
        <f>SUMIF(B:B,"=1")</f>
        <v>39</v>
      </c>
      <c r="L1" s="36" t="s">
        <v>619</v>
      </c>
      <c r="M1">
        <f>SUMIF(C:C,"=1")</f>
        <v>23</v>
      </c>
      <c r="N1" s="36" t="s">
        <v>620</v>
      </c>
      <c r="O1">
        <f>SUMIF(D:D,"=1")</f>
        <v>16</v>
      </c>
    </row>
    <row r="2" spans="1:15" ht="15.75" hidden="1" thickTop="1" x14ac:dyDescent="0.25">
      <c r="A2" s="33" t="s">
        <v>330</v>
      </c>
      <c r="B2" s="23">
        <v>0</v>
      </c>
      <c r="C2" s="23"/>
      <c r="D2" s="23"/>
      <c r="E2" s="23"/>
      <c r="F2" s="26"/>
      <c r="G2" s="26"/>
      <c r="H2" s="26"/>
      <c r="I2" s="27"/>
    </row>
    <row r="3" spans="1:15" ht="15.75" thickTop="1" x14ac:dyDescent="0.25">
      <c r="A3" s="34" t="s">
        <v>16</v>
      </c>
      <c r="B3" s="24">
        <v>1</v>
      </c>
      <c r="C3" s="24">
        <v>1</v>
      </c>
      <c r="D3" s="24"/>
      <c r="E3" s="24"/>
      <c r="F3" s="28" t="s">
        <v>577</v>
      </c>
      <c r="G3" s="28"/>
      <c r="H3" s="28"/>
      <c r="I3" s="29"/>
    </row>
    <row r="4" spans="1:15" x14ac:dyDescent="0.25">
      <c r="A4" s="34" t="s">
        <v>20</v>
      </c>
      <c r="B4" s="24">
        <v>1</v>
      </c>
      <c r="C4" s="24">
        <v>1</v>
      </c>
      <c r="D4" s="24"/>
      <c r="E4" s="24"/>
      <c r="F4" s="28" t="s">
        <v>578</v>
      </c>
      <c r="G4" s="28"/>
      <c r="H4" s="28"/>
      <c r="I4" s="29"/>
    </row>
    <row r="5" spans="1:15" hidden="1" x14ac:dyDescent="0.25">
      <c r="A5" s="34" t="s">
        <v>331</v>
      </c>
      <c r="B5" s="24">
        <v>0</v>
      </c>
      <c r="C5" s="24"/>
      <c r="D5" s="24"/>
      <c r="E5" s="24"/>
      <c r="F5" s="28"/>
      <c r="G5" s="28"/>
      <c r="H5" s="28"/>
      <c r="I5" s="29"/>
    </row>
    <row r="6" spans="1:15" x14ac:dyDescent="0.25">
      <c r="A6" s="34" t="s">
        <v>32</v>
      </c>
      <c r="B6" s="24">
        <v>1</v>
      </c>
      <c r="C6" s="24">
        <v>1</v>
      </c>
      <c r="D6" s="24"/>
      <c r="E6" s="24" t="s">
        <v>615</v>
      </c>
      <c r="F6" s="28" t="s">
        <v>581</v>
      </c>
      <c r="G6" s="28"/>
      <c r="H6" s="28"/>
      <c r="I6" s="29"/>
    </row>
    <row r="7" spans="1:15" x14ac:dyDescent="0.25">
      <c r="A7" s="34" t="s">
        <v>33</v>
      </c>
      <c r="B7" s="24">
        <v>1</v>
      </c>
      <c r="C7" s="24">
        <v>1</v>
      </c>
      <c r="D7" s="24"/>
      <c r="E7" s="24" t="s">
        <v>615</v>
      </c>
      <c r="F7" s="28" t="s">
        <v>579</v>
      </c>
      <c r="G7" s="28"/>
      <c r="H7" s="28"/>
      <c r="I7" s="29"/>
    </row>
    <row r="8" spans="1:15" x14ac:dyDescent="0.25">
      <c r="A8" s="34" t="s">
        <v>34</v>
      </c>
      <c r="B8" s="24">
        <v>1</v>
      </c>
      <c r="C8" s="24">
        <v>1</v>
      </c>
      <c r="D8" s="24"/>
      <c r="E8" s="24" t="s">
        <v>615</v>
      </c>
      <c r="F8" s="28" t="s">
        <v>580</v>
      </c>
      <c r="G8" s="28"/>
      <c r="H8" s="28"/>
      <c r="I8" s="29"/>
    </row>
    <row r="9" spans="1:15" hidden="1" x14ac:dyDescent="0.25">
      <c r="A9" s="34" t="s">
        <v>332</v>
      </c>
      <c r="B9" s="24">
        <v>0</v>
      </c>
      <c r="C9" s="24"/>
      <c r="D9" s="24"/>
      <c r="E9" s="24"/>
      <c r="F9" s="28"/>
      <c r="G9" s="28"/>
      <c r="H9" s="28"/>
      <c r="I9" s="29"/>
    </row>
    <row r="10" spans="1:15" hidden="1" x14ac:dyDescent="0.25">
      <c r="A10" s="34" t="s">
        <v>333</v>
      </c>
      <c r="B10" s="24">
        <v>0</v>
      </c>
      <c r="C10" s="24"/>
      <c r="D10" s="24"/>
      <c r="E10" s="24"/>
      <c r="F10" s="28"/>
      <c r="G10" s="28"/>
      <c r="H10" s="28"/>
      <c r="I10" s="29"/>
    </row>
    <row r="11" spans="1:15" hidden="1" x14ac:dyDescent="0.25">
      <c r="A11" s="34" t="s">
        <v>334</v>
      </c>
      <c r="B11" s="24">
        <v>0</v>
      </c>
      <c r="C11" s="24"/>
      <c r="D11" s="24"/>
      <c r="E11" s="24"/>
      <c r="F11" s="28"/>
      <c r="G11" s="28"/>
      <c r="H11" s="28"/>
      <c r="I11" s="29"/>
    </row>
    <row r="12" spans="1:15" hidden="1" x14ac:dyDescent="0.25">
      <c r="A12" s="34" t="s">
        <v>335</v>
      </c>
      <c r="B12" s="24">
        <v>0</v>
      </c>
      <c r="C12" s="24"/>
      <c r="D12" s="24"/>
      <c r="E12" s="24"/>
      <c r="F12" s="28"/>
      <c r="G12" s="28"/>
      <c r="H12" s="28"/>
      <c r="I12" s="29"/>
    </row>
    <row r="13" spans="1:15" hidden="1" x14ac:dyDescent="0.25">
      <c r="A13" s="34" t="s">
        <v>336</v>
      </c>
      <c r="B13" s="24">
        <v>0</v>
      </c>
      <c r="C13" s="24"/>
      <c r="D13" s="24"/>
      <c r="E13" s="24"/>
      <c r="F13" s="28"/>
      <c r="G13" s="28"/>
      <c r="H13" s="28"/>
      <c r="I13" s="29"/>
    </row>
    <row r="14" spans="1:15" hidden="1" x14ac:dyDescent="0.25">
      <c r="A14" s="34" t="s">
        <v>337</v>
      </c>
      <c r="B14" s="24">
        <v>0</v>
      </c>
      <c r="C14" s="24"/>
      <c r="D14" s="24"/>
      <c r="E14" s="24"/>
      <c r="F14" s="28"/>
      <c r="G14" s="28"/>
      <c r="H14" s="28"/>
      <c r="I14" s="29"/>
    </row>
    <row r="15" spans="1:15" hidden="1" x14ac:dyDescent="0.25">
      <c r="A15" s="34" t="s">
        <v>338</v>
      </c>
      <c r="B15" s="24">
        <v>0</v>
      </c>
      <c r="C15" s="24"/>
      <c r="D15" s="24"/>
      <c r="E15" s="24"/>
      <c r="F15" s="28"/>
      <c r="G15" s="28"/>
      <c r="H15" s="28"/>
      <c r="I15" s="29"/>
    </row>
    <row r="16" spans="1:15" hidden="1" x14ac:dyDescent="0.25">
      <c r="A16" s="34" t="s">
        <v>339</v>
      </c>
      <c r="B16" s="24">
        <v>0</v>
      </c>
      <c r="C16" s="24"/>
      <c r="D16" s="24"/>
      <c r="E16" s="24"/>
      <c r="F16" s="28"/>
      <c r="G16" s="28"/>
      <c r="H16" s="28"/>
      <c r="I16" s="29"/>
    </row>
    <row r="17" spans="1:9" hidden="1" x14ac:dyDescent="0.25">
      <c r="A17" s="34" t="s">
        <v>340</v>
      </c>
      <c r="B17" s="24">
        <v>0</v>
      </c>
      <c r="C17" s="24"/>
      <c r="D17" s="24"/>
      <c r="E17" s="24"/>
      <c r="F17" s="28"/>
      <c r="G17" s="28"/>
      <c r="H17" s="28"/>
      <c r="I17" s="29"/>
    </row>
    <row r="18" spans="1:9" hidden="1" x14ac:dyDescent="0.25">
      <c r="A18" s="34" t="s">
        <v>341</v>
      </c>
      <c r="B18" s="24">
        <v>0</v>
      </c>
      <c r="C18" s="24"/>
      <c r="D18" s="24"/>
      <c r="E18" s="24"/>
      <c r="F18" s="28"/>
      <c r="G18" s="28"/>
      <c r="H18" s="28"/>
      <c r="I18" s="29"/>
    </row>
    <row r="19" spans="1:9" ht="30" hidden="1" x14ac:dyDescent="0.25">
      <c r="A19" s="34" t="s">
        <v>342</v>
      </c>
      <c r="B19" s="24">
        <v>0</v>
      </c>
      <c r="C19" s="24"/>
      <c r="D19" s="24"/>
      <c r="E19" s="24" t="s">
        <v>618</v>
      </c>
      <c r="F19" s="28" t="s">
        <v>627</v>
      </c>
      <c r="G19" s="28"/>
      <c r="H19" s="28"/>
      <c r="I19" s="29" t="s">
        <v>628</v>
      </c>
    </row>
    <row r="20" spans="1:9" ht="30" hidden="1" x14ac:dyDescent="0.25">
      <c r="A20" s="34" t="s">
        <v>343</v>
      </c>
      <c r="B20" s="24">
        <v>0</v>
      </c>
      <c r="C20" s="24"/>
      <c r="D20" s="24"/>
      <c r="E20" s="24" t="s">
        <v>618</v>
      </c>
      <c r="F20" s="28" t="s">
        <v>629</v>
      </c>
      <c r="G20" s="28"/>
      <c r="H20" s="28"/>
      <c r="I20" s="29" t="s">
        <v>630</v>
      </c>
    </row>
    <row r="21" spans="1:9" hidden="1" x14ac:dyDescent="0.25">
      <c r="A21" s="34" t="s">
        <v>344</v>
      </c>
      <c r="B21" s="24">
        <v>0</v>
      </c>
      <c r="C21" s="24"/>
      <c r="D21" s="24"/>
      <c r="E21" s="24"/>
      <c r="F21" s="28"/>
      <c r="G21" s="28"/>
      <c r="H21" s="28"/>
      <c r="I21" s="29"/>
    </row>
    <row r="22" spans="1:9" hidden="1" x14ac:dyDescent="0.25">
      <c r="A22" s="34" t="s">
        <v>345</v>
      </c>
      <c r="B22" s="24">
        <v>0</v>
      </c>
      <c r="C22" s="24"/>
      <c r="D22" s="24"/>
      <c r="E22" s="24"/>
      <c r="F22" s="28"/>
      <c r="G22" s="28"/>
      <c r="H22" s="28"/>
      <c r="I22" s="29"/>
    </row>
    <row r="23" spans="1:9" hidden="1" x14ac:dyDescent="0.25">
      <c r="A23" s="34" t="s">
        <v>346</v>
      </c>
      <c r="B23" s="24">
        <v>0</v>
      </c>
      <c r="C23" s="24"/>
      <c r="D23" s="24"/>
      <c r="E23" s="24"/>
      <c r="F23" s="28"/>
      <c r="G23" s="28"/>
      <c r="H23" s="28"/>
      <c r="I23" s="29"/>
    </row>
    <row r="24" spans="1:9" hidden="1" x14ac:dyDescent="0.25">
      <c r="A24" s="34" t="s">
        <v>347</v>
      </c>
      <c r="B24" s="24">
        <v>0</v>
      </c>
      <c r="C24" s="24"/>
      <c r="D24" s="24"/>
      <c r="E24" s="24"/>
      <c r="F24" s="28"/>
      <c r="G24" s="28"/>
      <c r="H24" s="28"/>
      <c r="I24" s="29"/>
    </row>
    <row r="25" spans="1:9" hidden="1" x14ac:dyDescent="0.25">
      <c r="A25" s="34" t="s">
        <v>348</v>
      </c>
      <c r="B25" s="24">
        <v>0</v>
      </c>
      <c r="C25" s="24"/>
      <c r="D25" s="24"/>
      <c r="E25" s="24"/>
      <c r="F25" s="28"/>
      <c r="G25" s="28"/>
      <c r="H25" s="28"/>
      <c r="I25" s="29"/>
    </row>
    <row r="26" spans="1:9" hidden="1" x14ac:dyDescent="0.25">
      <c r="A26" s="34" t="s">
        <v>349</v>
      </c>
      <c r="B26" s="24">
        <v>0</v>
      </c>
      <c r="C26" s="24"/>
      <c r="D26" s="24"/>
      <c r="E26" s="24"/>
      <c r="F26" s="28"/>
      <c r="G26" s="28"/>
      <c r="H26" s="28"/>
      <c r="I26" s="29"/>
    </row>
    <row r="27" spans="1:9" hidden="1" x14ac:dyDescent="0.25">
      <c r="A27" s="34" t="s">
        <v>350</v>
      </c>
      <c r="B27" s="24">
        <v>0</v>
      </c>
      <c r="C27" s="24"/>
      <c r="D27" s="24"/>
      <c r="E27" s="24" t="s">
        <v>615</v>
      </c>
      <c r="F27" s="28" t="s">
        <v>631</v>
      </c>
      <c r="G27" s="28"/>
      <c r="H27" s="28"/>
      <c r="I27" s="29" t="s">
        <v>632</v>
      </c>
    </row>
    <row r="28" spans="1:9" hidden="1" x14ac:dyDescent="0.25">
      <c r="A28" s="34" t="s">
        <v>351</v>
      </c>
      <c r="B28" s="24">
        <v>0</v>
      </c>
      <c r="C28" s="24"/>
      <c r="D28" s="24"/>
      <c r="E28" s="24"/>
      <c r="F28" s="28"/>
      <c r="G28" s="28"/>
      <c r="H28" s="28"/>
      <c r="I28" s="29"/>
    </row>
    <row r="29" spans="1:9" hidden="1" x14ac:dyDescent="0.25">
      <c r="A29" s="34" t="s">
        <v>352</v>
      </c>
      <c r="B29" s="24">
        <v>0</v>
      </c>
      <c r="C29" s="24"/>
      <c r="D29" s="24"/>
      <c r="E29" s="24"/>
      <c r="F29" s="28"/>
      <c r="G29" s="28"/>
      <c r="H29" s="28"/>
      <c r="I29" s="29"/>
    </row>
    <row r="30" spans="1:9" hidden="1" x14ac:dyDescent="0.25">
      <c r="A30" s="34" t="s">
        <v>353</v>
      </c>
      <c r="B30" s="24">
        <v>0</v>
      </c>
      <c r="C30" s="24"/>
      <c r="D30" s="24"/>
      <c r="E30" s="24"/>
      <c r="F30" s="28"/>
      <c r="G30" s="28"/>
      <c r="H30" s="28"/>
      <c r="I30" s="29"/>
    </row>
    <row r="31" spans="1:9" hidden="1" x14ac:dyDescent="0.25">
      <c r="A31" s="34" t="s">
        <v>354</v>
      </c>
      <c r="B31" s="24">
        <v>0</v>
      </c>
      <c r="C31" s="24"/>
      <c r="D31" s="24"/>
      <c r="E31" s="24"/>
      <c r="F31" s="28"/>
      <c r="G31" s="28"/>
      <c r="H31" s="28"/>
      <c r="I31" s="29"/>
    </row>
    <row r="32" spans="1:9" hidden="1" x14ac:dyDescent="0.25">
      <c r="A32" s="34" t="s">
        <v>355</v>
      </c>
      <c r="B32" s="24">
        <v>0</v>
      </c>
      <c r="C32" s="24"/>
      <c r="D32" s="24"/>
      <c r="E32" s="24"/>
      <c r="F32" s="28"/>
      <c r="G32" s="28"/>
      <c r="H32" s="28"/>
      <c r="I32" s="29"/>
    </row>
    <row r="33" spans="1:9" hidden="1" x14ac:dyDescent="0.25">
      <c r="A33" s="34" t="s">
        <v>356</v>
      </c>
      <c r="B33" s="24">
        <v>0</v>
      </c>
      <c r="C33" s="24"/>
      <c r="D33" s="24"/>
      <c r="E33" s="24"/>
      <c r="F33" s="28"/>
      <c r="G33" s="28"/>
      <c r="H33" s="28"/>
      <c r="I33" s="29"/>
    </row>
    <row r="34" spans="1:9" hidden="1" x14ac:dyDescent="0.25">
      <c r="A34" s="34" t="s">
        <v>357</v>
      </c>
      <c r="B34" s="24">
        <v>1</v>
      </c>
      <c r="C34" s="24"/>
      <c r="D34" s="24">
        <v>1</v>
      </c>
      <c r="E34" s="24" t="s">
        <v>615</v>
      </c>
      <c r="F34" s="28" t="s">
        <v>633</v>
      </c>
      <c r="G34" s="28"/>
      <c r="H34" s="28"/>
      <c r="I34" s="29" t="s">
        <v>634</v>
      </c>
    </row>
    <row r="35" spans="1:9" x14ac:dyDescent="0.25">
      <c r="A35" s="34" t="s">
        <v>31</v>
      </c>
      <c r="B35" s="24">
        <v>1</v>
      </c>
      <c r="C35" s="24">
        <v>1</v>
      </c>
      <c r="D35" s="24"/>
      <c r="E35" s="24"/>
      <c r="F35" s="28" t="s">
        <v>48</v>
      </c>
      <c r="G35" s="28"/>
      <c r="H35" s="28"/>
      <c r="I35" s="29"/>
    </row>
    <row r="36" spans="1:9" hidden="1" x14ac:dyDescent="0.25">
      <c r="A36" s="34" t="s">
        <v>358</v>
      </c>
      <c r="B36" s="24">
        <v>0</v>
      </c>
      <c r="C36" s="24"/>
      <c r="D36" s="24"/>
      <c r="E36" s="24"/>
      <c r="F36" s="28"/>
      <c r="G36" s="28"/>
      <c r="H36" s="28"/>
      <c r="I36" s="29"/>
    </row>
    <row r="37" spans="1:9" hidden="1" x14ac:dyDescent="0.25">
      <c r="A37" s="34" t="s">
        <v>359</v>
      </c>
      <c r="B37" s="24">
        <v>0</v>
      </c>
      <c r="C37" s="24"/>
      <c r="D37" s="24"/>
      <c r="E37" s="24"/>
      <c r="F37" s="28"/>
      <c r="G37" s="28"/>
      <c r="H37" s="28"/>
      <c r="I37" s="29"/>
    </row>
    <row r="38" spans="1:9" hidden="1" x14ac:dyDescent="0.25">
      <c r="A38" s="34" t="s">
        <v>360</v>
      </c>
      <c r="B38" s="24">
        <v>0</v>
      </c>
      <c r="C38" s="24"/>
      <c r="D38" s="24"/>
      <c r="E38" s="24"/>
      <c r="F38" s="28"/>
      <c r="G38" s="28"/>
      <c r="H38" s="28"/>
      <c r="I38" s="29"/>
    </row>
    <row r="39" spans="1:9" hidden="1" x14ac:dyDescent="0.25">
      <c r="A39" s="34" t="s">
        <v>361</v>
      </c>
      <c r="B39" s="24">
        <v>0</v>
      </c>
      <c r="C39" s="24"/>
      <c r="D39" s="24"/>
      <c r="E39" s="24"/>
      <c r="F39" s="28"/>
      <c r="G39" s="28"/>
      <c r="H39" s="28"/>
      <c r="I39" s="29"/>
    </row>
    <row r="40" spans="1:9" hidden="1" x14ac:dyDescent="0.25">
      <c r="A40" s="34" t="s">
        <v>362</v>
      </c>
      <c r="B40" s="24">
        <v>0</v>
      </c>
      <c r="C40" s="24"/>
      <c r="D40" s="24"/>
      <c r="E40" s="24"/>
      <c r="F40" s="28"/>
      <c r="G40" s="28"/>
      <c r="H40" s="28"/>
      <c r="I40" s="29"/>
    </row>
    <row r="41" spans="1:9" hidden="1" x14ac:dyDescent="0.25">
      <c r="A41" s="34" t="s">
        <v>363</v>
      </c>
      <c r="B41" s="24">
        <v>0</v>
      </c>
      <c r="C41" s="24"/>
      <c r="D41" s="24"/>
      <c r="E41" s="24" t="s">
        <v>624</v>
      </c>
      <c r="F41" s="28" t="s">
        <v>635</v>
      </c>
      <c r="G41" s="28"/>
      <c r="H41" s="28"/>
      <c r="I41" s="29"/>
    </row>
    <row r="42" spans="1:9" hidden="1" x14ac:dyDescent="0.25">
      <c r="A42" s="34" t="s">
        <v>364</v>
      </c>
      <c r="B42" s="24">
        <v>0</v>
      </c>
      <c r="C42" s="24"/>
      <c r="D42" s="24"/>
      <c r="E42" s="24"/>
      <c r="F42" s="28"/>
      <c r="G42" s="28"/>
      <c r="H42" s="28"/>
      <c r="I42" s="29"/>
    </row>
    <row r="43" spans="1:9" hidden="1" x14ac:dyDescent="0.25">
      <c r="A43" s="34" t="s">
        <v>365</v>
      </c>
      <c r="B43" s="24">
        <v>0</v>
      </c>
      <c r="C43" s="24"/>
      <c r="D43" s="24"/>
      <c r="E43" s="24"/>
      <c r="F43" s="28"/>
      <c r="G43" s="28"/>
      <c r="H43" s="28"/>
      <c r="I43" s="29"/>
    </row>
    <row r="44" spans="1:9" hidden="1" x14ac:dyDescent="0.25">
      <c r="A44" s="34" t="s">
        <v>366</v>
      </c>
      <c r="B44" s="24">
        <v>0</v>
      </c>
      <c r="C44" s="24"/>
      <c r="D44" s="24"/>
      <c r="E44" s="24"/>
      <c r="F44" s="28"/>
      <c r="G44" s="28"/>
      <c r="H44" s="28"/>
      <c r="I44" s="29"/>
    </row>
    <row r="45" spans="1:9" hidden="1" x14ac:dyDescent="0.25">
      <c r="A45" s="34" t="s">
        <v>367</v>
      </c>
      <c r="B45" s="24">
        <v>0</v>
      </c>
      <c r="C45" s="24"/>
      <c r="D45" s="24"/>
      <c r="E45" s="24"/>
      <c r="F45" s="28"/>
      <c r="G45" s="28"/>
      <c r="H45" s="28"/>
      <c r="I45" s="29"/>
    </row>
    <row r="46" spans="1:9" hidden="1" x14ac:dyDescent="0.25">
      <c r="A46" s="34" t="s">
        <v>368</v>
      </c>
      <c r="B46" s="24">
        <v>0</v>
      </c>
      <c r="C46" s="24"/>
      <c r="D46" s="24"/>
      <c r="E46" s="24"/>
      <c r="F46" s="28"/>
      <c r="G46" s="28"/>
      <c r="H46" s="28"/>
      <c r="I46" s="29"/>
    </row>
    <row r="47" spans="1:9" hidden="1" x14ac:dyDescent="0.25">
      <c r="A47" s="34" t="s">
        <v>369</v>
      </c>
      <c r="B47" s="24">
        <v>0</v>
      </c>
      <c r="C47" s="24"/>
      <c r="D47" s="24"/>
      <c r="E47" s="24"/>
      <c r="F47" s="28"/>
      <c r="G47" s="28"/>
      <c r="H47" s="28"/>
      <c r="I47" s="29"/>
    </row>
    <row r="48" spans="1:9" hidden="1" x14ac:dyDescent="0.25">
      <c r="A48" s="34" t="s">
        <v>370</v>
      </c>
      <c r="B48" s="24">
        <v>0</v>
      </c>
      <c r="C48" s="24"/>
      <c r="D48" s="24"/>
      <c r="E48" s="24"/>
      <c r="F48" s="28"/>
      <c r="G48" s="28"/>
      <c r="H48" s="28"/>
      <c r="I48" s="29"/>
    </row>
    <row r="49" spans="1:9" hidden="1" x14ac:dyDescent="0.25">
      <c r="A49" s="34" t="s">
        <v>371</v>
      </c>
      <c r="B49" s="24">
        <v>0</v>
      </c>
      <c r="C49" s="24"/>
      <c r="D49" s="24"/>
      <c r="E49" s="24"/>
      <c r="F49" s="28"/>
      <c r="G49" s="28"/>
      <c r="H49" s="28"/>
      <c r="I49" s="29"/>
    </row>
    <row r="50" spans="1:9" hidden="1" x14ac:dyDescent="0.25">
      <c r="A50" s="34" t="s">
        <v>372</v>
      </c>
      <c r="B50" s="24">
        <v>0</v>
      </c>
      <c r="C50" s="24"/>
      <c r="D50" s="24"/>
      <c r="E50" s="24"/>
      <c r="F50" s="28"/>
      <c r="G50" s="28"/>
      <c r="H50" s="28"/>
      <c r="I50" s="29"/>
    </row>
    <row r="51" spans="1:9" hidden="1" x14ac:dyDescent="0.25">
      <c r="A51" s="34" t="s">
        <v>373</v>
      </c>
      <c r="B51" s="24">
        <v>0</v>
      </c>
      <c r="C51" s="24"/>
      <c r="D51" s="24"/>
      <c r="E51" s="24"/>
      <c r="F51" s="28"/>
      <c r="G51" s="28"/>
      <c r="H51" s="28"/>
      <c r="I51" s="29"/>
    </row>
    <row r="52" spans="1:9" hidden="1" x14ac:dyDescent="0.25">
      <c r="A52" s="34" t="s">
        <v>374</v>
      </c>
      <c r="B52" s="24">
        <v>0</v>
      </c>
      <c r="C52" s="24"/>
      <c r="D52" s="24"/>
      <c r="E52" s="24"/>
      <c r="F52" s="28"/>
      <c r="G52" s="28"/>
      <c r="H52" s="28"/>
      <c r="I52" s="29"/>
    </row>
    <row r="53" spans="1:9" hidden="1" x14ac:dyDescent="0.25">
      <c r="A53" s="34" t="s">
        <v>375</v>
      </c>
      <c r="B53" s="24">
        <v>0</v>
      </c>
      <c r="C53" s="24"/>
      <c r="D53" s="24"/>
      <c r="E53" s="24" t="s">
        <v>624</v>
      </c>
      <c r="F53" s="28" t="s">
        <v>636</v>
      </c>
      <c r="G53" s="28"/>
      <c r="H53" s="28"/>
      <c r="I53" s="29"/>
    </row>
    <row r="54" spans="1:9" hidden="1" x14ac:dyDescent="0.25">
      <c r="A54" s="34" t="s">
        <v>376</v>
      </c>
      <c r="B54" s="24">
        <v>0</v>
      </c>
      <c r="C54" s="24"/>
      <c r="D54" s="24"/>
      <c r="E54" s="24"/>
      <c r="F54" s="28"/>
      <c r="G54" s="28"/>
      <c r="H54" s="28"/>
      <c r="I54" s="29"/>
    </row>
    <row r="55" spans="1:9" ht="30" hidden="1" x14ac:dyDescent="0.25">
      <c r="A55" s="34" t="s">
        <v>377</v>
      </c>
      <c r="B55" s="24">
        <v>0</v>
      </c>
      <c r="C55" s="24"/>
      <c r="D55" s="24"/>
      <c r="E55" s="24" t="s">
        <v>614</v>
      </c>
      <c r="F55" s="28" t="s">
        <v>637</v>
      </c>
      <c r="G55" s="28"/>
      <c r="H55" s="28"/>
      <c r="I55" s="29" t="s">
        <v>638</v>
      </c>
    </row>
    <row r="56" spans="1:9" ht="30" hidden="1" x14ac:dyDescent="0.25">
      <c r="A56" s="34" t="s">
        <v>378</v>
      </c>
      <c r="B56" s="24">
        <v>0</v>
      </c>
      <c r="C56" s="24"/>
      <c r="D56" s="24"/>
      <c r="E56" s="24" t="s">
        <v>624</v>
      </c>
      <c r="F56" s="28" t="s">
        <v>639</v>
      </c>
      <c r="G56" s="28"/>
      <c r="H56" s="28"/>
      <c r="I56" s="29" t="s">
        <v>640</v>
      </c>
    </row>
    <row r="57" spans="1:9" hidden="1" x14ac:dyDescent="0.25">
      <c r="A57" s="34" t="s">
        <v>379</v>
      </c>
      <c r="B57" s="24">
        <v>0</v>
      </c>
      <c r="C57" s="24"/>
      <c r="D57" s="24"/>
      <c r="E57" s="24"/>
      <c r="F57" s="28"/>
      <c r="G57" s="28"/>
      <c r="H57" s="28"/>
      <c r="I57" s="29"/>
    </row>
    <row r="58" spans="1:9" hidden="1" x14ac:dyDescent="0.25">
      <c r="A58" s="34" t="s">
        <v>380</v>
      </c>
      <c r="B58" s="24">
        <v>0</v>
      </c>
      <c r="C58" s="24"/>
      <c r="D58" s="24"/>
      <c r="E58" s="24"/>
      <c r="F58" s="28"/>
      <c r="G58" s="28"/>
      <c r="H58" s="28"/>
      <c r="I58" s="29"/>
    </row>
    <row r="59" spans="1:9" hidden="1" x14ac:dyDescent="0.25">
      <c r="A59" s="34" t="s">
        <v>381</v>
      </c>
      <c r="B59" s="24">
        <v>0</v>
      </c>
      <c r="C59" s="24"/>
      <c r="D59" s="24"/>
      <c r="E59" s="24"/>
      <c r="F59" s="28"/>
      <c r="G59" s="28"/>
      <c r="H59" s="28"/>
      <c r="I59" s="29"/>
    </row>
    <row r="60" spans="1:9" hidden="1" x14ac:dyDescent="0.25">
      <c r="A60" s="34" t="s">
        <v>382</v>
      </c>
      <c r="B60" s="24">
        <v>0</v>
      </c>
      <c r="C60" s="24"/>
      <c r="D60" s="24"/>
      <c r="E60" s="24"/>
      <c r="F60" s="28"/>
      <c r="G60" s="28"/>
      <c r="H60" s="28"/>
      <c r="I60" s="29"/>
    </row>
    <row r="61" spans="1:9" hidden="1" x14ac:dyDescent="0.25">
      <c r="A61" s="34" t="s">
        <v>383</v>
      </c>
      <c r="B61" s="24">
        <v>0</v>
      </c>
      <c r="C61" s="24"/>
      <c r="D61" s="24"/>
      <c r="E61" s="24"/>
      <c r="F61" s="28"/>
      <c r="G61" s="28"/>
      <c r="H61" s="28"/>
      <c r="I61" s="29"/>
    </row>
    <row r="62" spans="1:9" hidden="1" x14ac:dyDescent="0.25">
      <c r="A62" s="34" t="s">
        <v>384</v>
      </c>
      <c r="B62" s="24">
        <v>0</v>
      </c>
      <c r="C62" s="24"/>
      <c r="D62" s="24"/>
      <c r="E62" s="24"/>
      <c r="F62" s="28"/>
      <c r="G62" s="28"/>
      <c r="H62" s="28"/>
      <c r="I62" s="29"/>
    </row>
    <row r="63" spans="1:9" hidden="1" x14ac:dyDescent="0.25">
      <c r="A63" s="34" t="s">
        <v>385</v>
      </c>
      <c r="B63" s="24">
        <v>0</v>
      </c>
      <c r="C63" s="24"/>
      <c r="D63" s="24"/>
      <c r="E63" s="24"/>
      <c r="F63" s="28"/>
      <c r="G63" s="28"/>
      <c r="H63" s="28"/>
      <c r="I63" s="29"/>
    </row>
    <row r="64" spans="1:9" hidden="1" x14ac:dyDescent="0.25">
      <c r="A64" s="34" t="s">
        <v>386</v>
      </c>
      <c r="B64" s="24">
        <v>0</v>
      </c>
      <c r="C64" s="24"/>
      <c r="D64" s="24"/>
      <c r="E64" s="24"/>
      <c r="F64" s="28"/>
      <c r="G64" s="28"/>
      <c r="H64" s="28"/>
      <c r="I64" s="29"/>
    </row>
    <row r="65" spans="1:9" hidden="1" x14ac:dyDescent="0.25">
      <c r="A65" s="34" t="s">
        <v>387</v>
      </c>
      <c r="B65" s="24">
        <v>0</v>
      </c>
      <c r="C65" s="24"/>
      <c r="D65" s="24"/>
      <c r="E65" s="24"/>
      <c r="F65" s="28"/>
      <c r="G65" s="28"/>
      <c r="H65" s="28"/>
      <c r="I65" s="29"/>
    </row>
    <row r="66" spans="1:9" ht="30" hidden="1" x14ac:dyDescent="0.25">
      <c r="A66" s="34" t="s">
        <v>388</v>
      </c>
      <c r="B66" s="24">
        <v>0</v>
      </c>
      <c r="C66" s="24"/>
      <c r="D66" s="24"/>
      <c r="E66" s="24" t="s">
        <v>614</v>
      </c>
      <c r="F66" s="28" t="s">
        <v>641</v>
      </c>
      <c r="G66" s="28"/>
      <c r="H66" s="28"/>
      <c r="I66" s="29" t="s">
        <v>638</v>
      </c>
    </row>
    <row r="67" spans="1:9" hidden="1" x14ac:dyDescent="0.25">
      <c r="A67" s="34" t="s">
        <v>389</v>
      </c>
      <c r="B67" s="24">
        <v>0</v>
      </c>
      <c r="C67" s="24"/>
      <c r="D67" s="24"/>
      <c r="E67" s="24"/>
      <c r="F67" s="28"/>
      <c r="G67" s="28"/>
      <c r="H67" s="28"/>
      <c r="I67" s="29"/>
    </row>
    <row r="68" spans="1:9" hidden="1" x14ac:dyDescent="0.25">
      <c r="A68" s="34" t="s">
        <v>390</v>
      </c>
      <c r="B68" s="24">
        <v>0</v>
      </c>
      <c r="C68" s="24"/>
      <c r="D68" s="24"/>
      <c r="E68" s="24"/>
      <c r="F68" s="28"/>
      <c r="G68" s="28"/>
      <c r="H68" s="28"/>
      <c r="I68" s="29"/>
    </row>
    <row r="69" spans="1:9" hidden="1" x14ac:dyDescent="0.25">
      <c r="A69" s="34" t="s">
        <v>391</v>
      </c>
      <c r="B69" s="24">
        <v>0</v>
      </c>
      <c r="C69" s="24"/>
      <c r="D69" s="24"/>
      <c r="E69" s="24"/>
      <c r="F69" s="28"/>
      <c r="G69" s="28"/>
      <c r="H69" s="28"/>
      <c r="I69" s="29"/>
    </row>
    <row r="70" spans="1:9" ht="30" hidden="1" x14ac:dyDescent="0.25">
      <c r="A70" s="34" t="s">
        <v>392</v>
      </c>
      <c r="B70" s="24">
        <v>0</v>
      </c>
      <c r="C70" s="24"/>
      <c r="D70" s="24"/>
      <c r="E70" s="24" t="s">
        <v>614</v>
      </c>
      <c r="F70" s="28" t="s">
        <v>642</v>
      </c>
      <c r="G70" s="28"/>
      <c r="H70" s="28"/>
      <c r="I70" s="29" t="s">
        <v>638</v>
      </c>
    </row>
    <row r="71" spans="1:9" hidden="1" x14ac:dyDescent="0.25">
      <c r="A71" s="34" t="s">
        <v>393</v>
      </c>
      <c r="B71" s="24">
        <v>0</v>
      </c>
      <c r="C71" s="24"/>
      <c r="D71" s="24"/>
      <c r="E71" s="24"/>
      <c r="F71" s="28"/>
      <c r="G71" s="28"/>
      <c r="H71" s="28"/>
      <c r="I71" s="29"/>
    </row>
    <row r="72" spans="1:9" hidden="1" x14ac:dyDescent="0.25">
      <c r="A72" s="34" t="s">
        <v>394</v>
      </c>
      <c r="B72" s="24">
        <v>0</v>
      </c>
      <c r="C72" s="24"/>
      <c r="D72" s="24"/>
      <c r="E72" s="24" t="s">
        <v>624</v>
      </c>
      <c r="F72" s="28" t="s">
        <v>643</v>
      </c>
      <c r="G72" s="28" t="s">
        <v>644</v>
      </c>
      <c r="H72" s="28" t="s">
        <v>645</v>
      </c>
      <c r="I72" s="29" t="s">
        <v>646</v>
      </c>
    </row>
    <row r="73" spans="1:9" hidden="1" x14ac:dyDescent="0.25">
      <c r="A73" s="34" t="s">
        <v>395</v>
      </c>
      <c r="B73" s="24">
        <v>0</v>
      </c>
      <c r="C73" s="24"/>
      <c r="D73" s="24"/>
      <c r="E73" s="24"/>
      <c r="F73" s="28"/>
      <c r="G73" s="28"/>
      <c r="H73" s="28"/>
      <c r="I73" s="29"/>
    </row>
    <row r="74" spans="1:9" hidden="1" x14ac:dyDescent="0.25">
      <c r="A74" s="34" t="s">
        <v>396</v>
      </c>
      <c r="B74" s="24">
        <v>0</v>
      </c>
      <c r="C74" s="24"/>
      <c r="D74" s="24"/>
      <c r="E74" s="24"/>
      <c r="F74" s="28"/>
      <c r="G74" s="28"/>
      <c r="H74" s="28"/>
      <c r="I74" s="29"/>
    </row>
    <row r="75" spans="1:9" hidden="1" x14ac:dyDescent="0.25">
      <c r="A75" s="34" t="s">
        <v>397</v>
      </c>
      <c r="B75" s="24">
        <v>0</v>
      </c>
      <c r="C75" s="24"/>
      <c r="D75" s="24"/>
      <c r="E75" s="24"/>
      <c r="F75" s="28"/>
      <c r="G75" s="28"/>
      <c r="H75" s="28"/>
      <c r="I75" s="29"/>
    </row>
    <row r="76" spans="1:9" hidden="1" x14ac:dyDescent="0.25">
      <c r="A76" s="34" t="s">
        <v>398</v>
      </c>
      <c r="B76" s="24">
        <v>0</v>
      </c>
      <c r="C76" s="24"/>
      <c r="D76" s="24"/>
      <c r="E76" s="24"/>
      <c r="F76" s="28"/>
      <c r="G76" s="28"/>
      <c r="H76" s="28"/>
      <c r="I76" s="29"/>
    </row>
    <row r="77" spans="1:9" hidden="1" x14ac:dyDescent="0.25">
      <c r="A77" s="34" t="s">
        <v>399</v>
      </c>
      <c r="B77" s="24">
        <v>0</v>
      </c>
      <c r="C77" s="24"/>
      <c r="D77" s="24"/>
      <c r="E77" s="24"/>
      <c r="F77" s="28"/>
      <c r="G77" s="28"/>
      <c r="H77" s="28"/>
      <c r="I77" s="29"/>
    </row>
    <row r="78" spans="1:9" hidden="1" x14ac:dyDescent="0.25">
      <c r="A78" s="34" t="s">
        <v>400</v>
      </c>
      <c r="B78" s="24">
        <v>0</v>
      </c>
      <c r="C78" s="24"/>
      <c r="D78" s="24"/>
      <c r="E78" s="24"/>
      <c r="F78" s="28"/>
      <c r="G78" s="28"/>
      <c r="H78" s="28"/>
      <c r="I78" s="29"/>
    </row>
    <row r="79" spans="1:9" hidden="1" x14ac:dyDescent="0.25">
      <c r="A79" s="34" t="s">
        <v>401</v>
      </c>
      <c r="B79" s="24">
        <v>0</v>
      </c>
      <c r="C79" s="24"/>
      <c r="D79" s="24"/>
      <c r="E79" s="24"/>
      <c r="F79" s="28"/>
      <c r="G79" s="28"/>
      <c r="H79" s="28"/>
      <c r="I79" s="29"/>
    </row>
    <row r="80" spans="1:9" hidden="1" x14ac:dyDescent="0.25">
      <c r="A80" s="34" t="s">
        <v>402</v>
      </c>
      <c r="B80" s="24">
        <v>0</v>
      </c>
      <c r="C80" s="24"/>
      <c r="D80" s="24"/>
      <c r="E80" s="24"/>
      <c r="F80" s="28"/>
      <c r="G80" s="28"/>
      <c r="H80" s="28"/>
      <c r="I80" s="29"/>
    </row>
    <row r="81" spans="1:9" hidden="1" x14ac:dyDescent="0.25">
      <c r="A81" s="34" t="s">
        <v>403</v>
      </c>
      <c r="B81" s="24">
        <v>0</v>
      </c>
      <c r="C81" s="24"/>
      <c r="D81" s="24"/>
      <c r="E81" s="24" t="s">
        <v>624</v>
      </c>
      <c r="F81" s="28" t="s">
        <v>647</v>
      </c>
      <c r="G81" s="28"/>
      <c r="H81" s="28"/>
      <c r="I81" s="29" t="s">
        <v>646</v>
      </c>
    </row>
    <row r="82" spans="1:9" hidden="1" x14ac:dyDescent="0.25">
      <c r="A82" s="34" t="s">
        <v>404</v>
      </c>
      <c r="B82" s="24">
        <v>0</v>
      </c>
      <c r="C82" s="24"/>
      <c r="D82" s="24"/>
      <c r="E82" s="24"/>
      <c r="F82" s="28"/>
      <c r="G82" s="28"/>
      <c r="H82" s="28"/>
      <c r="I82" s="29"/>
    </row>
    <row r="83" spans="1:9" hidden="1" x14ac:dyDescent="0.25">
      <c r="A83" s="34" t="s">
        <v>405</v>
      </c>
      <c r="B83" s="24">
        <v>0</v>
      </c>
      <c r="C83" s="24"/>
      <c r="D83" s="24"/>
      <c r="E83" s="24"/>
      <c r="F83" s="28"/>
      <c r="G83" s="28"/>
      <c r="H83" s="28"/>
      <c r="I83" s="29"/>
    </row>
    <row r="84" spans="1:9" hidden="1" x14ac:dyDescent="0.25">
      <c r="A84" s="34" t="s">
        <v>406</v>
      </c>
      <c r="B84" s="24">
        <v>0</v>
      </c>
      <c r="C84" s="24"/>
      <c r="D84" s="24"/>
      <c r="E84" s="24"/>
      <c r="F84" s="28"/>
      <c r="G84" s="28"/>
      <c r="H84" s="28"/>
      <c r="I84" s="29"/>
    </row>
    <row r="85" spans="1:9" hidden="1" x14ac:dyDescent="0.25">
      <c r="A85" s="34" t="s">
        <v>407</v>
      </c>
      <c r="B85" s="24">
        <v>0</v>
      </c>
      <c r="C85" s="24"/>
      <c r="D85" s="24"/>
      <c r="E85" s="24"/>
      <c r="F85" s="28"/>
      <c r="G85" s="28"/>
      <c r="H85" s="28"/>
      <c r="I85" s="29"/>
    </row>
    <row r="86" spans="1:9" hidden="1" x14ac:dyDescent="0.25">
      <c r="A86" s="34" t="s">
        <v>408</v>
      </c>
      <c r="B86" s="24">
        <v>0</v>
      </c>
      <c r="C86" s="24"/>
      <c r="D86" s="24"/>
      <c r="E86" s="24"/>
      <c r="F86" s="28"/>
      <c r="G86" s="28"/>
      <c r="H86" s="28"/>
      <c r="I86" s="29"/>
    </row>
    <row r="87" spans="1:9" x14ac:dyDescent="0.25">
      <c r="A87" s="34" t="s">
        <v>63</v>
      </c>
      <c r="B87" s="24">
        <v>1</v>
      </c>
      <c r="C87" s="24">
        <v>1</v>
      </c>
      <c r="D87" s="24"/>
      <c r="E87" s="24"/>
      <c r="F87" s="28" t="s">
        <v>583</v>
      </c>
      <c r="G87" s="28"/>
      <c r="H87" s="28"/>
      <c r="I87" s="29"/>
    </row>
    <row r="88" spans="1:9" hidden="1" x14ac:dyDescent="0.25">
      <c r="A88" s="34" t="s">
        <v>409</v>
      </c>
      <c r="B88" s="24">
        <v>0</v>
      </c>
      <c r="C88" s="24"/>
      <c r="D88" s="24"/>
      <c r="E88" s="24"/>
      <c r="F88" s="28"/>
      <c r="G88" s="28"/>
      <c r="H88" s="28"/>
      <c r="I88" s="29"/>
    </row>
    <row r="89" spans="1:9" hidden="1" x14ac:dyDescent="0.25">
      <c r="A89" s="34" t="s">
        <v>410</v>
      </c>
      <c r="B89" s="24">
        <v>0</v>
      </c>
      <c r="C89" s="24"/>
      <c r="D89" s="24"/>
      <c r="E89" s="24"/>
      <c r="F89" s="28"/>
      <c r="G89" s="28"/>
      <c r="H89" s="28"/>
      <c r="I89" s="29"/>
    </row>
    <row r="90" spans="1:9" hidden="1" x14ac:dyDescent="0.25">
      <c r="A90" s="34" t="s">
        <v>9</v>
      </c>
      <c r="B90" s="24">
        <v>0</v>
      </c>
      <c r="C90" s="24"/>
      <c r="D90" s="24"/>
      <c r="E90" s="24"/>
      <c r="F90" s="28"/>
      <c r="G90" s="28"/>
      <c r="H90" s="28"/>
      <c r="I90" s="29"/>
    </row>
    <row r="91" spans="1:9" x14ac:dyDescent="0.25">
      <c r="A91" s="34" t="s">
        <v>62</v>
      </c>
      <c r="B91" s="24">
        <v>1</v>
      </c>
      <c r="C91" s="24">
        <v>1</v>
      </c>
      <c r="D91" s="24"/>
      <c r="E91" s="24"/>
      <c r="F91" s="28" t="s">
        <v>584</v>
      </c>
      <c r="G91" s="28"/>
      <c r="H91" s="28"/>
      <c r="I91" s="29"/>
    </row>
    <row r="92" spans="1:9" hidden="1" x14ac:dyDescent="0.25">
      <c r="A92" s="34" t="s">
        <v>411</v>
      </c>
      <c r="B92" s="24">
        <v>0</v>
      </c>
      <c r="C92" s="24"/>
      <c r="D92" s="24"/>
      <c r="E92" s="24"/>
      <c r="F92" s="28"/>
      <c r="G92" s="28"/>
      <c r="H92" s="28"/>
      <c r="I92" s="29"/>
    </row>
    <row r="93" spans="1:9" hidden="1" x14ac:dyDescent="0.25">
      <c r="A93" s="34" t="s">
        <v>412</v>
      </c>
      <c r="B93" s="24">
        <v>0</v>
      </c>
      <c r="C93" s="24"/>
      <c r="D93" s="24"/>
      <c r="E93" s="24" t="s">
        <v>624</v>
      </c>
      <c r="F93" s="28" t="s">
        <v>648</v>
      </c>
      <c r="G93" s="28"/>
      <c r="H93" s="28"/>
      <c r="I93" s="29" t="s">
        <v>646</v>
      </c>
    </row>
    <row r="94" spans="1:9" hidden="1" x14ac:dyDescent="0.25">
      <c r="A94" s="34" t="s">
        <v>413</v>
      </c>
      <c r="B94" s="24">
        <v>0</v>
      </c>
      <c r="C94" s="24"/>
      <c r="D94" s="24"/>
      <c r="E94" s="24"/>
      <c r="F94" s="28"/>
      <c r="G94" s="28"/>
      <c r="H94" s="28"/>
      <c r="I94" s="29"/>
    </row>
    <row r="95" spans="1:9" hidden="1" x14ac:dyDescent="0.25">
      <c r="A95" s="34" t="s">
        <v>414</v>
      </c>
      <c r="B95" s="24">
        <v>0</v>
      </c>
      <c r="C95" s="24"/>
      <c r="D95" s="24"/>
      <c r="E95" s="24"/>
      <c r="F95" s="28"/>
      <c r="G95" s="28"/>
      <c r="H95" s="28"/>
      <c r="I95" s="29"/>
    </row>
    <row r="96" spans="1:9" hidden="1" x14ac:dyDescent="0.25">
      <c r="A96" s="34" t="s">
        <v>415</v>
      </c>
      <c r="B96" s="24">
        <v>0</v>
      </c>
      <c r="C96" s="24"/>
      <c r="D96" s="24"/>
      <c r="E96" s="24"/>
      <c r="F96" s="28"/>
      <c r="G96" s="28"/>
      <c r="H96" s="28"/>
      <c r="I96" s="29"/>
    </row>
    <row r="97" spans="1:9" hidden="1" x14ac:dyDescent="0.25">
      <c r="A97" s="34" t="s">
        <v>416</v>
      </c>
      <c r="B97" s="24">
        <v>0</v>
      </c>
      <c r="C97" s="24"/>
      <c r="D97" s="24"/>
      <c r="E97" s="24"/>
      <c r="F97" s="28"/>
      <c r="G97" s="28"/>
      <c r="H97" s="28"/>
      <c r="I97" s="29"/>
    </row>
    <row r="98" spans="1:9" hidden="1" x14ac:dyDescent="0.25">
      <c r="A98" s="34" t="s">
        <v>417</v>
      </c>
      <c r="B98" s="24">
        <v>0</v>
      </c>
      <c r="C98" s="24"/>
      <c r="D98" s="24"/>
      <c r="E98" s="24"/>
      <c r="F98" s="28"/>
      <c r="G98" s="28"/>
      <c r="H98" s="28"/>
      <c r="I98" s="29"/>
    </row>
    <row r="99" spans="1:9" hidden="1" x14ac:dyDescent="0.25">
      <c r="A99" s="34" t="s">
        <v>418</v>
      </c>
      <c r="B99" s="24">
        <v>0</v>
      </c>
      <c r="C99" s="24"/>
      <c r="D99" s="24"/>
      <c r="E99" s="24" t="s">
        <v>624</v>
      </c>
      <c r="F99" s="28" t="s">
        <v>649</v>
      </c>
      <c r="G99" s="28"/>
      <c r="H99" s="28"/>
      <c r="I99" s="29" t="s">
        <v>646</v>
      </c>
    </row>
    <row r="100" spans="1:9" hidden="1" x14ac:dyDescent="0.25">
      <c r="A100" s="34" t="s">
        <v>419</v>
      </c>
      <c r="B100" s="24">
        <v>0</v>
      </c>
      <c r="C100" s="24"/>
      <c r="D100" s="24"/>
      <c r="E100" s="24"/>
      <c r="F100" s="28"/>
      <c r="G100" s="28"/>
      <c r="H100" s="28"/>
      <c r="I100" s="29"/>
    </row>
    <row r="101" spans="1:9" hidden="1" x14ac:dyDescent="0.25">
      <c r="A101" s="34" t="s">
        <v>420</v>
      </c>
      <c r="B101" s="24">
        <v>0</v>
      </c>
      <c r="C101" s="24"/>
      <c r="D101" s="24"/>
      <c r="E101" s="24"/>
      <c r="F101" s="28"/>
      <c r="G101" s="28"/>
      <c r="H101" s="28"/>
      <c r="I101" s="29"/>
    </row>
    <row r="102" spans="1:9" hidden="1" x14ac:dyDescent="0.25">
      <c r="A102" s="34" t="s">
        <v>421</v>
      </c>
      <c r="B102" s="24">
        <v>0</v>
      </c>
      <c r="C102" s="24"/>
      <c r="D102" s="24"/>
      <c r="E102" s="24"/>
      <c r="F102" s="28"/>
      <c r="G102" s="28"/>
      <c r="H102" s="28"/>
      <c r="I102" s="29"/>
    </row>
    <row r="103" spans="1:9" hidden="1" x14ac:dyDescent="0.25">
      <c r="A103" s="34" t="s">
        <v>422</v>
      </c>
      <c r="B103" s="24">
        <v>0</v>
      </c>
      <c r="C103" s="24"/>
      <c r="D103" s="24"/>
      <c r="E103" s="24"/>
      <c r="F103" s="28"/>
      <c r="G103" s="28"/>
      <c r="H103" s="28"/>
      <c r="I103" s="29"/>
    </row>
    <row r="104" spans="1:9" hidden="1" x14ac:dyDescent="0.25">
      <c r="A104" s="34" t="s">
        <v>423</v>
      </c>
      <c r="B104" s="24">
        <v>0</v>
      </c>
      <c r="C104" s="24"/>
      <c r="D104" s="24"/>
      <c r="E104" s="24"/>
      <c r="F104" s="28"/>
      <c r="G104" s="28"/>
      <c r="H104" s="28"/>
      <c r="I104" s="29"/>
    </row>
    <row r="105" spans="1:9" hidden="1" x14ac:dyDescent="0.25">
      <c r="A105" s="34" t="s">
        <v>424</v>
      </c>
      <c r="B105" s="24">
        <v>0</v>
      </c>
      <c r="C105" s="24"/>
      <c r="D105" s="24"/>
      <c r="E105" s="24"/>
      <c r="F105" s="28"/>
      <c r="G105" s="28"/>
      <c r="H105" s="28"/>
      <c r="I105" s="29"/>
    </row>
    <row r="106" spans="1:9" hidden="1" x14ac:dyDescent="0.25">
      <c r="A106" s="34" t="s">
        <v>425</v>
      </c>
      <c r="B106" s="24">
        <v>0</v>
      </c>
      <c r="C106" s="24"/>
      <c r="D106" s="24"/>
      <c r="E106" s="24"/>
      <c r="F106" s="28"/>
      <c r="G106" s="28"/>
      <c r="H106" s="28"/>
      <c r="I106" s="29"/>
    </row>
    <row r="107" spans="1:9" hidden="1" x14ac:dyDescent="0.25">
      <c r="A107" s="34" t="s">
        <v>426</v>
      </c>
      <c r="B107" s="24">
        <v>0</v>
      </c>
      <c r="C107" s="24"/>
      <c r="D107" s="24"/>
      <c r="E107" s="24"/>
      <c r="F107" s="28"/>
      <c r="G107" s="28"/>
      <c r="H107" s="28"/>
      <c r="I107" s="29"/>
    </row>
    <row r="108" spans="1:9" hidden="1" x14ac:dyDescent="0.25">
      <c r="A108" s="34" t="s">
        <v>427</v>
      </c>
      <c r="B108" s="24">
        <v>0</v>
      </c>
      <c r="C108" s="24"/>
      <c r="D108" s="24"/>
      <c r="E108" s="24"/>
      <c r="F108" s="28"/>
      <c r="G108" s="28"/>
      <c r="H108" s="28"/>
      <c r="I108" s="29"/>
    </row>
    <row r="109" spans="1:9" hidden="1" x14ac:dyDescent="0.25">
      <c r="A109" s="34" t="s">
        <v>428</v>
      </c>
      <c r="B109" s="24">
        <v>0</v>
      </c>
      <c r="C109" s="24"/>
      <c r="D109" s="24"/>
      <c r="E109" s="24"/>
      <c r="F109" s="28"/>
      <c r="G109" s="28"/>
      <c r="H109" s="28"/>
      <c r="I109" s="29"/>
    </row>
    <row r="110" spans="1:9" hidden="1" x14ac:dyDescent="0.25">
      <c r="A110" s="34" t="s">
        <v>429</v>
      </c>
      <c r="B110" s="24">
        <v>0</v>
      </c>
      <c r="C110" s="24"/>
      <c r="D110" s="24"/>
      <c r="E110" s="24"/>
      <c r="F110" s="28"/>
      <c r="G110" s="28"/>
      <c r="H110" s="28"/>
      <c r="I110" s="29"/>
    </row>
    <row r="111" spans="1:9" hidden="1" x14ac:dyDescent="0.25">
      <c r="A111" s="34" t="s">
        <v>430</v>
      </c>
      <c r="B111" s="24">
        <v>0</v>
      </c>
      <c r="C111" s="24"/>
      <c r="D111" s="24"/>
      <c r="E111" s="24"/>
      <c r="F111" s="28"/>
      <c r="G111" s="28"/>
      <c r="H111" s="28"/>
      <c r="I111" s="29"/>
    </row>
    <row r="112" spans="1:9" hidden="1" x14ac:dyDescent="0.25">
      <c r="A112" s="34" t="s">
        <v>431</v>
      </c>
      <c r="B112" s="24">
        <v>0</v>
      </c>
      <c r="C112" s="24"/>
      <c r="D112" s="24"/>
      <c r="E112" s="24"/>
      <c r="F112" s="28"/>
      <c r="G112" s="28"/>
      <c r="H112" s="28"/>
      <c r="I112" s="29"/>
    </row>
    <row r="113" spans="1:9" hidden="1" x14ac:dyDescent="0.25">
      <c r="A113" s="34" t="s">
        <v>432</v>
      </c>
      <c r="B113" s="24">
        <v>0</v>
      </c>
      <c r="C113" s="24"/>
      <c r="D113" s="24"/>
      <c r="E113" s="24"/>
      <c r="F113" s="28"/>
      <c r="G113" s="28"/>
      <c r="H113" s="28"/>
      <c r="I113" s="29"/>
    </row>
    <row r="114" spans="1:9" hidden="1" x14ac:dyDescent="0.25">
      <c r="A114" s="34" t="s">
        <v>433</v>
      </c>
      <c r="B114" s="24">
        <v>0</v>
      </c>
      <c r="C114" s="24"/>
      <c r="D114" s="24"/>
      <c r="E114" s="24"/>
      <c r="F114" s="28"/>
      <c r="G114" s="28"/>
      <c r="H114" s="28"/>
      <c r="I114" s="29"/>
    </row>
    <row r="115" spans="1:9" hidden="1" x14ac:dyDescent="0.25">
      <c r="A115" s="34" t="s">
        <v>434</v>
      </c>
      <c r="B115" s="24">
        <v>0</v>
      </c>
      <c r="C115" s="24"/>
      <c r="D115" s="24"/>
      <c r="E115" s="24"/>
      <c r="F115" s="28"/>
      <c r="G115" s="28"/>
      <c r="H115" s="28"/>
      <c r="I115" s="29"/>
    </row>
    <row r="116" spans="1:9" hidden="1" x14ac:dyDescent="0.25">
      <c r="A116" s="34" t="s">
        <v>435</v>
      </c>
      <c r="B116" s="24">
        <v>0</v>
      </c>
      <c r="C116" s="24"/>
      <c r="D116" s="24"/>
      <c r="E116" s="24"/>
      <c r="F116" s="28"/>
      <c r="G116" s="28"/>
      <c r="H116" s="28"/>
      <c r="I116" s="29"/>
    </row>
    <row r="117" spans="1:9" hidden="1" x14ac:dyDescent="0.25">
      <c r="A117" s="34" t="s">
        <v>436</v>
      </c>
      <c r="B117" s="24">
        <v>0</v>
      </c>
      <c r="C117" s="24"/>
      <c r="D117" s="24"/>
      <c r="E117" s="24"/>
      <c r="F117" s="28"/>
      <c r="G117" s="28"/>
      <c r="H117" s="28"/>
      <c r="I117" s="29"/>
    </row>
    <row r="118" spans="1:9" hidden="1" x14ac:dyDescent="0.25">
      <c r="A118" s="34" t="s">
        <v>437</v>
      </c>
      <c r="B118" s="24">
        <v>0</v>
      </c>
      <c r="C118" s="24"/>
      <c r="D118" s="24"/>
      <c r="E118" s="24"/>
      <c r="F118" s="28"/>
      <c r="G118" s="28"/>
      <c r="H118" s="28"/>
      <c r="I118" s="29"/>
    </row>
    <row r="119" spans="1:9" hidden="1" x14ac:dyDescent="0.25">
      <c r="A119" s="34" t="s">
        <v>438</v>
      </c>
      <c r="B119" s="24">
        <v>0</v>
      </c>
      <c r="C119" s="24"/>
      <c r="D119" s="24"/>
      <c r="E119" s="24"/>
      <c r="F119" s="28"/>
      <c r="G119" s="28"/>
      <c r="H119" s="28"/>
      <c r="I119" s="29"/>
    </row>
    <row r="120" spans="1:9" hidden="1" x14ac:dyDescent="0.25">
      <c r="A120" s="34" t="s">
        <v>439</v>
      </c>
      <c r="B120" s="24">
        <v>0</v>
      </c>
      <c r="C120" s="24"/>
      <c r="D120" s="24"/>
      <c r="E120" s="24"/>
      <c r="F120" s="28"/>
      <c r="G120" s="28"/>
      <c r="H120" s="28"/>
      <c r="I120" s="29"/>
    </row>
    <row r="121" spans="1:9" hidden="1" x14ac:dyDescent="0.25">
      <c r="A121" s="34" t="s">
        <v>440</v>
      </c>
      <c r="B121" s="24">
        <v>0</v>
      </c>
      <c r="C121" s="24"/>
      <c r="D121" s="24"/>
      <c r="E121" s="24"/>
      <c r="F121" s="28"/>
      <c r="G121" s="28"/>
      <c r="H121" s="28"/>
      <c r="I121" s="29"/>
    </row>
    <row r="122" spans="1:9" x14ac:dyDescent="0.25">
      <c r="A122" s="34" t="s">
        <v>441</v>
      </c>
      <c r="B122" s="24">
        <v>1</v>
      </c>
      <c r="C122" s="24">
        <v>1</v>
      </c>
      <c r="D122" s="24"/>
      <c r="E122" s="24" t="s">
        <v>615</v>
      </c>
      <c r="F122" s="28" t="s">
        <v>650</v>
      </c>
      <c r="G122" s="28"/>
      <c r="H122" s="28"/>
      <c r="I122" s="29"/>
    </row>
    <row r="123" spans="1:9" x14ac:dyDescent="0.25">
      <c r="A123" s="34" t="s">
        <v>442</v>
      </c>
      <c r="B123" s="24">
        <v>1</v>
      </c>
      <c r="C123" s="24">
        <v>1</v>
      </c>
      <c r="D123" s="24"/>
      <c r="E123" s="24" t="s">
        <v>615</v>
      </c>
      <c r="F123" s="28" t="s">
        <v>651</v>
      </c>
      <c r="G123" s="28"/>
      <c r="H123" s="28"/>
      <c r="I123" s="29"/>
    </row>
    <row r="124" spans="1:9" hidden="1" x14ac:dyDescent="0.25">
      <c r="A124" s="34" t="s">
        <v>443</v>
      </c>
      <c r="B124" s="24">
        <v>0</v>
      </c>
      <c r="C124" s="24"/>
      <c r="D124" s="24"/>
      <c r="E124" s="24"/>
      <c r="F124" s="28"/>
      <c r="G124" s="28"/>
      <c r="H124" s="28"/>
      <c r="I124" s="29"/>
    </row>
    <row r="125" spans="1:9" hidden="1" x14ac:dyDescent="0.25">
      <c r="A125" s="34" t="s">
        <v>444</v>
      </c>
      <c r="B125" s="24">
        <v>0</v>
      </c>
      <c r="C125" s="24"/>
      <c r="D125" s="24"/>
      <c r="E125" s="24"/>
      <c r="F125" s="28"/>
      <c r="G125" s="28"/>
      <c r="H125" s="28"/>
      <c r="I125" s="29"/>
    </row>
    <row r="126" spans="1:9" hidden="1" x14ac:dyDescent="0.25">
      <c r="A126" s="34" t="s">
        <v>445</v>
      </c>
      <c r="B126" s="24">
        <v>0</v>
      </c>
      <c r="C126" s="24"/>
      <c r="D126" s="24"/>
      <c r="E126" s="24"/>
      <c r="F126" s="28"/>
      <c r="G126" s="28"/>
      <c r="H126" s="28"/>
      <c r="I126" s="29"/>
    </row>
    <row r="127" spans="1:9" hidden="1" x14ac:dyDescent="0.25">
      <c r="A127" s="34" t="s">
        <v>446</v>
      </c>
      <c r="B127" s="24">
        <v>0</v>
      </c>
      <c r="C127" s="24"/>
      <c r="D127" s="24"/>
      <c r="E127" s="24"/>
      <c r="F127" s="28"/>
      <c r="G127" s="28"/>
      <c r="H127" s="28"/>
      <c r="I127" s="29"/>
    </row>
    <row r="128" spans="1:9" hidden="1" x14ac:dyDescent="0.25">
      <c r="A128" s="34" t="s">
        <v>447</v>
      </c>
      <c r="B128" s="24">
        <v>0</v>
      </c>
      <c r="C128" s="24"/>
      <c r="D128" s="24"/>
      <c r="E128" s="24"/>
      <c r="F128" s="28"/>
      <c r="G128" s="28"/>
      <c r="H128" s="28"/>
      <c r="I128" s="29"/>
    </row>
    <row r="129" spans="1:9" hidden="1" x14ac:dyDescent="0.25">
      <c r="A129" s="34" t="s">
        <v>448</v>
      </c>
      <c r="B129" s="24">
        <v>0</v>
      </c>
      <c r="C129" s="24"/>
      <c r="D129" s="24"/>
      <c r="E129" s="24"/>
      <c r="F129" s="28"/>
      <c r="G129" s="28"/>
      <c r="H129" s="28"/>
      <c r="I129" s="29"/>
    </row>
    <row r="130" spans="1:9" x14ac:dyDescent="0.25">
      <c r="A130" s="34" t="s">
        <v>449</v>
      </c>
      <c r="B130" s="24">
        <v>1</v>
      </c>
      <c r="C130" s="24">
        <v>1</v>
      </c>
      <c r="D130" s="24"/>
      <c r="E130" s="24" t="s">
        <v>615</v>
      </c>
      <c r="F130" s="28" t="s">
        <v>671</v>
      </c>
      <c r="G130" s="28"/>
      <c r="H130" s="28"/>
      <c r="I130" s="29"/>
    </row>
    <row r="131" spans="1:9" hidden="1" x14ac:dyDescent="0.25">
      <c r="A131" s="34" t="s">
        <v>450</v>
      </c>
      <c r="B131" s="24">
        <v>0</v>
      </c>
      <c r="C131" s="24"/>
      <c r="D131" s="24"/>
      <c r="E131" s="24"/>
      <c r="F131" s="28"/>
      <c r="G131" s="28"/>
      <c r="H131" s="28"/>
      <c r="I131" s="29"/>
    </row>
    <row r="132" spans="1:9" hidden="1" x14ac:dyDescent="0.25">
      <c r="A132" s="34" t="s">
        <v>451</v>
      </c>
      <c r="B132" s="24">
        <v>0</v>
      </c>
      <c r="C132" s="24"/>
      <c r="D132" s="24"/>
      <c r="E132" s="24"/>
      <c r="F132" s="28"/>
      <c r="G132" s="28"/>
      <c r="H132" s="28"/>
      <c r="I132" s="29"/>
    </row>
    <row r="133" spans="1:9" hidden="1" x14ac:dyDescent="0.25">
      <c r="A133" s="34" t="s">
        <v>452</v>
      </c>
      <c r="B133" s="24">
        <v>0</v>
      </c>
      <c r="C133" s="24"/>
      <c r="D133" s="24"/>
      <c r="E133" s="24"/>
      <c r="F133" s="28"/>
      <c r="G133" s="28"/>
      <c r="H133" s="28"/>
      <c r="I133" s="29"/>
    </row>
    <row r="134" spans="1:9" hidden="1" x14ac:dyDescent="0.25">
      <c r="A134" s="34" t="s">
        <v>453</v>
      </c>
      <c r="B134" s="24">
        <v>0</v>
      </c>
      <c r="C134" s="24"/>
      <c r="D134" s="24"/>
      <c r="E134" s="24"/>
      <c r="F134" s="28"/>
      <c r="G134" s="28"/>
      <c r="H134" s="28"/>
      <c r="I134" s="29"/>
    </row>
    <row r="135" spans="1:9" hidden="1" x14ac:dyDescent="0.25">
      <c r="A135" s="34" t="s">
        <v>454</v>
      </c>
      <c r="B135" s="24">
        <v>0</v>
      </c>
      <c r="C135" s="24"/>
      <c r="D135" s="24"/>
      <c r="E135" s="24"/>
      <c r="F135" s="28"/>
      <c r="G135" s="28"/>
      <c r="H135" s="28"/>
      <c r="I135" s="29"/>
    </row>
    <row r="136" spans="1:9" hidden="1" x14ac:dyDescent="0.25">
      <c r="A136" s="34" t="s">
        <v>455</v>
      </c>
      <c r="B136" s="24">
        <v>0</v>
      </c>
      <c r="C136" s="24"/>
      <c r="D136" s="24"/>
      <c r="E136" s="24"/>
      <c r="F136" s="28"/>
      <c r="G136" s="28"/>
      <c r="H136" s="28"/>
      <c r="I136" s="29"/>
    </row>
    <row r="137" spans="1:9" hidden="1" x14ac:dyDescent="0.25">
      <c r="A137" s="34" t="s">
        <v>456</v>
      </c>
      <c r="B137" s="24">
        <v>0</v>
      </c>
      <c r="C137" s="24"/>
      <c r="D137" s="24"/>
      <c r="E137" s="24"/>
      <c r="F137" s="28"/>
      <c r="G137" s="28"/>
      <c r="H137" s="28"/>
      <c r="I137" s="29"/>
    </row>
    <row r="138" spans="1:9" hidden="1" x14ac:dyDescent="0.25">
      <c r="A138" s="34" t="s">
        <v>457</v>
      </c>
      <c r="B138" s="24">
        <v>0</v>
      </c>
      <c r="C138" s="24"/>
      <c r="D138" s="24"/>
      <c r="E138" s="24" t="s">
        <v>615</v>
      </c>
      <c r="F138" s="28" t="s">
        <v>79</v>
      </c>
      <c r="G138" s="28"/>
      <c r="H138" s="28"/>
      <c r="I138" s="29"/>
    </row>
    <row r="139" spans="1:9" hidden="1" x14ac:dyDescent="0.25">
      <c r="A139" s="34" t="s">
        <v>458</v>
      </c>
      <c r="B139" s="24">
        <v>0</v>
      </c>
      <c r="C139" s="24"/>
      <c r="D139" s="24"/>
      <c r="E139" s="24"/>
      <c r="F139" s="28"/>
      <c r="G139" s="28"/>
      <c r="H139" s="28"/>
      <c r="I139" s="29"/>
    </row>
    <row r="140" spans="1:9" hidden="1" x14ac:dyDescent="0.25">
      <c r="A140" s="34" t="s">
        <v>459</v>
      </c>
      <c r="B140" s="24">
        <v>0</v>
      </c>
      <c r="C140" s="24"/>
      <c r="D140" s="24"/>
      <c r="E140" s="24"/>
      <c r="F140" s="28"/>
      <c r="G140" s="28"/>
      <c r="H140" s="28"/>
      <c r="I140" s="29"/>
    </row>
    <row r="141" spans="1:9" hidden="1" x14ac:dyDescent="0.25">
      <c r="A141" s="34" t="s">
        <v>460</v>
      </c>
      <c r="B141" s="24">
        <v>0</v>
      </c>
      <c r="C141" s="24"/>
      <c r="D141" s="24"/>
      <c r="E141" s="24" t="s">
        <v>615</v>
      </c>
      <c r="F141" s="28" t="s">
        <v>95</v>
      </c>
      <c r="G141" s="28"/>
      <c r="H141" s="28"/>
      <c r="I141" s="29"/>
    </row>
    <row r="142" spans="1:9" x14ac:dyDescent="0.25">
      <c r="A142" s="34" t="s">
        <v>136</v>
      </c>
      <c r="B142" s="24">
        <v>1</v>
      </c>
      <c r="C142" s="24">
        <v>1</v>
      </c>
      <c r="D142" s="24"/>
      <c r="E142" s="24"/>
      <c r="F142" s="28" t="s">
        <v>585</v>
      </c>
      <c r="G142" s="28"/>
      <c r="H142" s="28"/>
      <c r="I142" s="29"/>
    </row>
    <row r="143" spans="1:9" ht="30" hidden="1" x14ac:dyDescent="0.25">
      <c r="A143" s="34" t="s">
        <v>461</v>
      </c>
      <c r="B143" s="24">
        <v>0</v>
      </c>
      <c r="C143" s="24"/>
      <c r="D143" s="24"/>
      <c r="E143" s="24" t="s">
        <v>614</v>
      </c>
      <c r="F143" s="28" t="s">
        <v>652</v>
      </c>
      <c r="G143" s="28"/>
      <c r="H143" s="28"/>
      <c r="I143" s="29" t="s">
        <v>638</v>
      </c>
    </row>
    <row r="144" spans="1:9" x14ac:dyDescent="0.25">
      <c r="A144" s="34" t="s">
        <v>86</v>
      </c>
      <c r="B144" s="24">
        <v>1</v>
      </c>
      <c r="C144" s="24">
        <v>1</v>
      </c>
      <c r="D144" s="24"/>
      <c r="E144" s="24"/>
      <c r="F144" s="28" t="s">
        <v>586</v>
      </c>
      <c r="G144" s="28"/>
      <c r="H144" s="28"/>
      <c r="I144" s="29"/>
    </row>
    <row r="145" spans="1:9" hidden="1" x14ac:dyDescent="0.25">
      <c r="A145" s="34" t="s">
        <v>462</v>
      </c>
      <c r="B145" s="24">
        <v>0</v>
      </c>
      <c r="C145" s="24"/>
      <c r="D145" s="24"/>
      <c r="E145" s="24"/>
      <c r="F145" s="28"/>
      <c r="G145" s="28"/>
      <c r="H145" s="28"/>
      <c r="I145" s="29"/>
    </row>
    <row r="146" spans="1:9" hidden="1" x14ac:dyDescent="0.25">
      <c r="A146" s="34" t="s">
        <v>463</v>
      </c>
      <c r="B146" s="24">
        <v>0</v>
      </c>
      <c r="C146" s="24"/>
      <c r="D146" s="24"/>
      <c r="E146" s="24"/>
      <c r="F146" s="28"/>
      <c r="G146" s="28"/>
      <c r="H146" s="28"/>
      <c r="I146" s="29"/>
    </row>
    <row r="147" spans="1:9" hidden="1" x14ac:dyDescent="0.25">
      <c r="A147" s="34" t="s">
        <v>464</v>
      </c>
      <c r="B147" s="24">
        <v>0</v>
      </c>
      <c r="C147" s="24"/>
      <c r="D147" s="24"/>
      <c r="E147" s="24"/>
      <c r="F147" s="28"/>
      <c r="G147" s="28"/>
      <c r="H147" s="28"/>
      <c r="I147" s="29"/>
    </row>
    <row r="148" spans="1:9" hidden="1" x14ac:dyDescent="0.25">
      <c r="A148" s="34" t="s">
        <v>465</v>
      </c>
      <c r="B148" s="24">
        <v>0</v>
      </c>
      <c r="C148" s="24"/>
      <c r="D148" s="24"/>
      <c r="E148" s="24"/>
      <c r="F148" s="28"/>
      <c r="G148" s="28"/>
      <c r="H148" s="28"/>
      <c r="I148" s="29"/>
    </row>
    <row r="149" spans="1:9" hidden="1" x14ac:dyDescent="0.25">
      <c r="A149" s="34" t="s">
        <v>466</v>
      </c>
      <c r="B149" s="24">
        <v>0</v>
      </c>
      <c r="C149" s="24"/>
      <c r="D149" s="24"/>
      <c r="E149" s="24"/>
      <c r="F149" s="28"/>
      <c r="G149" s="28"/>
      <c r="H149" s="28"/>
      <c r="I149" s="29"/>
    </row>
    <row r="150" spans="1:9" hidden="1" x14ac:dyDescent="0.25">
      <c r="A150" s="34" t="s">
        <v>467</v>
      </c>
      <c r="B150" s="24">
        <v>0</v>
      </c>
      <c r="C150" s="24"/>
      <c r="D150" s="24"/>
      <c r="E150" s="24"/>
      <c r="F150" s="28"/>
      <c r="G150" s="28"/>
      <c r="H150" s="28"/>
      <c r="I150" s="29"/>
    </row>
    <row r="151" spans="1:9" hidden="1" x14ac:dyDescent="0.25">
      <c r="A151" s="34" t="s">
        <v>468</v>
      </c>
      <c r="B151" s="24">
        <v>0</v>
      </c>
      <c r="C151" s="24"/>
      <c r="D151" s="24"/>
      <c r="E151" s="24" t="s">
        <v>615</v>
      </c>
      <c r="F151" s="28" t="s">
        <v>653</v>
      </c>
      <c r="G151" s="28"/>
      <c r="H151" s="28"/>
      <c r="I151" s="29"/>
    </row>
    <row r="152" spans="1:9" hidden="1" x14ac:dyDescent="0.25">
      <c r="A152" s="34" t="s">
        <v>469</v>
      </c>
      <c r="B152" s="24">
        <v>0</v>
      </c>
      <c r="C152" s="24"/>
      <c r="D152" s="24"/>
      <c r="E152" s="24"/>
      <c r="F152" s="28"/>
      <c r="G152" s="28"/>
      <c r="H152" s="28"/>
      <c r="I152" s="29"/>
    </row>
    <row r="153" spans="1:9" hidden="1" x14ac:dyDescent="0.25">
      <c r="A153" s="34" t="s">
        <v>470</v>
      </c>
      <c r="B153" s="24">
        <v>0</v>
      </c>
      <c r="C153" s="24"/>
      <c r="D153" s="24"/>
      <c r="E153" s="24"/>
      <c r="F153" s="28"/>
      <c r="G153" s="28"/>
      <c r="H153" s="28"/>
      <c r="I153" s="29"/>
    </row>
    <row r="154" spans="1:9" hidden="1" x14ac:dyDescent="0.25">
      <c r="A154" s="34" t="s">
        <v>471</v>
      </c>
      <c r="B154" s="24">
        <v>1</v>
      </c>
      <c r="C154" s="24"/>
      <c r="D154" s="24">
        <v>1</v>
      </c>
      <c r="E154" s="24" t="s">
        <v>615</v>
      </c>
      <c r="F154" s="28" t="s">
        <v>621</v>
      </c>
      <c r="G154" s="28"/>
      <c r="H154" s="28"/>
      <c r="I154" s="29" t="s">
        <v>613</v>
      </c>
    </row>
    <row r="155" spans="1:9" hidden="1" x14ac:dyDescent="0.25">
      <c r="A155" s="34" t="s">
        <v>472</v>
      </c>
      <c r="B155" s="24">
        <v>1</v>
      </c>
      <c r="C155" s="24"/>
      <c r="D155" s="24">
        <v>1</v>
      </c>
      <c r="E155" s="24" t="s">
        <v>615</v>
      </c>
      <c r="F155" s="28" t="s">
        <v>605</v>
      </c>
      <c r="G155" s="28"/>
      <c r="H155" s="28"/>
      <c r="I155" s="29" t="s">
        <v>606</v>
      </c>
    </row>
    <row r="156" spans="1:9" hidden="1" x14ac:dyDescent="0.25">
      <c r="A156" s="34" t="s">
        <v>473</v>
      </c>
      <c r="B156" s="24">
        <v>1</v>
      </c>
      <c r="C156" s="24"/>
      <c r="D156" s="24">
        <v>1</v>
      </c>
      <c r="E156" s="24" t="s">
        <v>615</v>
      </c>
      <c r="F156" s="28" t="s">
        <v>599</v>
      </c>
      <c r="G156" s="28"/>
      <c r="H156" s="28"/>
      <c r="I156" s="29" t="s">
        <v>600</v>
      </c>
    </row>
    <row r="157" spans="1:9" hidden="1" x14ac:dyDescent="0.25">
      <c r="A157" s="34" t="s">
        <v>474</v>
      </c>
      <c r="B157" s="24">
        <v>1</v>
      </c>
      <c r="C157" s="24"/>
      <c r="D157" s="24">
        <v>1</v>
      </c>
      <c r="E157" s="24" t="s">
        <v>615</v>
      </c>
      <c r="F157" s="28" t="s">
        <v>601</v>
      </c>
      <c r="G157" s="28"/>
      <c r="H157" s="28"/>
      <c r="I157" s="29" t="s">
        <v>602</v>
      </c>
    </row>
    <row r="158" spans="1:9" hidden="1" x14ac:dyDescent="0.25">
      <c r="A158" s="34" t="s">
        <v>475</v>
      </c>
      <c r="B158" s="24">
        <v>1</v>
      </c>
      <c r="C158" s="24"/>
      <c r="D158" s="24">
        <v>1</v>
      </c>
      <c r="E158" s="24" t="s">
        <v>615</v>
      </c>
      <c r="F158" s="28" t="s">
        <v>609</v>
      </c>
      <c r="G158" s="28"/>
      <c r="H158" s="28"/>
      <c r="I158" s="29" t="s">
        <v>610</v>
      </c>
    </row>
    <row r="159" spans="1:9" hidden="1" x14ac:dyDescent="0.25">
      <c r="A159" s="34" t="s">
        <v>476</v>
      </c>
      <c r="B159" s="24">
        <v>1</v>
      </c>
      <c r="C159" s="24"/>
      <c r="D159" s="24">
        <v>1</v>
      </c>
      <c r="E159" s="24" t="s">
        <v>615</v>
      </c>
      <c r="F159" s="28" t="s">
        <v>607</v>
      </c>
      <c r="G159" s="28"/>
      <c r="H159" s="28"/>
      <c r="I159" s="29" t="s">
        <v>608</v>
      </c>
    </row>
    <row r="160" spans="1:9" hidden="1" x14ac:dyDescent="0.25">
      <c r="A160" s="34" t="s">
        <v>477</v>
      </c>
      <c r="B160" s="24">
        <v>1</v>
      </c>
      <c r="C160" s="24"/>
      <c r="D160" s="24">
        <v>1</v>
      </c>
      <c r="E160" s="24" t="s">
        <v>615</v>
      </c>
      <c r="F160" s="28" t="s">
        <v>603</v>
      </c>
      <c r="G160" s="28"/>
      <c r="H160" s="28"/>
      <c r="I160" s="29" t="s">
        <v>604</v>
      </c>
    </row>
    <row r="161" spans="1:9" hidden="1" x14ac:dyDescent="0.25">
      <c r="A161" s="34" t="s">
        <v>478</v>
      </c>
      <c r="B161" s="24">
        <v>0</v>
      </c>
      <c r="C161" s="24"/>
      <c r="D161" s="24"/>
      <c r="E161" s="24"/>
      <c r="F161" s="28"/>
      <c r="G161" s="28"/>
      <c r="H161" s="28"/>
      <c r="I161" s="29"/>
    </row>
    <row r="162" spans="1:9" hidden="1" x14ac:dyDescent="0.25">
      <c r="A162" s="34" t="s">
        <v>479</v>
      </c>
      <c r="B162" s="24">
        <v>0</v>
      </c>
      <c r="C162" s="24"/>
      <c r="D162" s="24"/>
      <c r="E162" s="24"/>
      <c r="F162" s="28"/>
      <c r="G162" s="28"/>
      <c r="H162" s="28"/>
      <c r="I162" s="29"/>
    </row>
    <row r="163" spans="1:9" hidden="1" x14ac:dyDescent="0.25">
      <c r="A163" s="34" t="s">
        <v>480</v>
      </c>
      <c r="B163" s="24">
        <v>0</v>
      </c>
      <c r="C163" s="24"/>
      <c r="D163" s="24"/>
      <c r="E163" s="24"/>
      <c r="F163" s="28"/>
      <c r="G163" s="28"/>
      <c r="H163" s="28"/>
      <c r="I163" s="29"/>
    </row>
    <row r="164" spans="1:9" hidden="1" x14ac:dyDescent="0.25">
      <c r="A164" s="34" t="s">
        <v>481</v>
      </c>
      <c r="B164" s="24">
        <v>0</v>
      </c>
      <c r="C164" s="24"/>
      <c r="D164" s="24"/>
      <c r="E164" s="24"/>
      <c r="F164" s="28"/>
      <c r="G164" s="28"/>
      <c r="H164" s="28"/>
      <c r="I164" s="29"/>
    </row>
    <row r="165" spans="1:9" hidden="1" x14ac:dyDescent="0.25">
      <c r="A165" s="34" t="s">
        <v>482</v>
      </c>
      <c r="B165" s="24">
        <v>0</v>
      </c>
      <c r="C165" s="24"/>
      <c r="D165" s="24"/>
      <c r="E165" s="24"/>
      <c r="F165" s="28"/>
      <c r="G165" s="28"/>
      <c r="H165" s="28"/>
      <c r="I165" s="29"/>
    </row>
    <row r="166" spans="1:9" hidden="1" x14ac:dyDescent="0.25">
      <c r="A166" s="34" t="s">
        <v>483</v>
      </c>
      <c r="B166" s="24">
        <v>0</v>
      </c>
      <c r="C166" s="24"/>
      <c r="D166" s="24"/>
      <c r="E166" s="24"/>
      <c r="F166" s="28"/>
      <c r="G166" s="28"/>
      <c r="H166" s="28"/>
      <c r="I166" s="29"/>
    </row>
    <row r="167" spans="1:9" hidden="1" x14ac:dyDescent="0.25">
      <c r="A167" s="34" t="s">
        <v>484</v>
      </c>
      <c r="B167" s="24">
        <v>0</v>
      </c>
      <c r="C167" s="24"/>
      <c r="D167" s="24"/>
      <c r="E167" s="24"/>
      <c r="F167" s="28"/>
      <c r="G167" s="28"/>
      <c r="H167" s="28"/>
      <c r="I167" s="29"/>
    </row>
    <row r="168" spans="1:9" hidden="1" x14ac:dyDescent="0.25">
      <c r="A168" s="34" t="s">
        <v>485</v>
      </c>
      <c r="B168" s="24">
        <v>0</v>
      </c>
      <c r="C168" s="24"/>
      <c r="D168" s="24"/>
      <c r="E168" s="24"/>
      <c r="F168" s="28"/>
      <c r="G168" s="28"/>
      <c r="H168" s="28"/>
      <c r="I168" s="29"/>
    </row>
    <row r="169" spans="1:9" hidden="1" x14ac:dyDescent="0.25">
      <c r="A169" s="34" t="s">
        <v>486</v>
      </c>
      <c r="B169" s="24">
        <v>0</v>
      </c>
      <c r="C169" s="24"/>
      <c r="D169" s="24"/>
      <c r="E169" s="24"/>
      <c r="F169" s="28"/>
      <c r="G169" s="28"/>
      <c r="H169" s="28"/>
      <c r="I169" s="29"/>
    </row>
    <row r="170" spans="1:9" hidden="1" x14ac:dyDescent="0.25">
      <c r="A170" s="34" t="s">
        <v>487</v>
      </c>
      <c r="B170" s="24">
        <v>0</v>
      </c>
      <c r="C170" s="24"/>
      <c r="D170" s="24"/>
      <c r="E170" s="24"/>
      <c r="F170" s="28"/>
      <c r="G170" s="28"/>
      <c r="H170" s="28"/>
      <c r="I170" s="29"/>
    </row>
    <row r="171" spans="1:9" hidden="1" x14ac:dyDescent="0.25">
      <c r="A171" s="34" t="s">
        <v>488</v>
      </c>
      <c r="B171" s="24">
        <v>0</v>
      </c>
      <c r="C171" s="24"/>
      <c r="D171" s="24"/>
      <c r="E171" s="24"/>
      <c r="F171" s="28"/>
      <c r="G171" s="28"/>
      <c r="H171" s="28"/>
      <c r="I171" s="29"/>
    </row>
    <row r="172" spans="1:9" hidden="1" x14ac:dyDescent="0.25">
      <c r="A172" s="34" t="s">
        <v>489</v>
      </c>
      <c r="B172" s="24">
        <v>0</v>
      </c>
      <c r="C172" s="24"/>
      <c r="D172" s="24"/>
      <c r="E172" s="24"/>
      <c r="F172" s="28"/>
      <c r="G172" s="28"/>
      <c r="H172" s="28"/>
      <c r="I172" s="29"/>
    </row>
    <row r="173" spans="1:9" hidden="1" x14ac:dyDescent="0.25">
      <c r="A173" s="34" t="s">
        <v>490</v>
      </c>
      <c r="B173" s="24">
        <v>0</v>
      </c>
      <c r="C173" s="24"/>
      <c r="D173" s="24"/>
      <c r="E173" s="24"/>
      <c r="F173" s="28"/>
      <c r="G173" s="28"/>
      <c r="H173" s="28"/>
      <c r="I173" s="29"/>
    </row>
    <row r="174" spans="1:9" hidden="1" x14ac:dyDescent="0.25">
      <c r="A174" s="34" t="s">
        <v>491</v>
      </c>
      <c r="B174" s="24">
        <v>0</v>
      </c>
      <c r="C174" s="24"/>
      <c r="D174" s="24"/>
      <c r="E174" s="24"/>
      <c r="F174" s="28"/>
      <c r="G174" s="28"/>
      <c r="H174" s="28"/>
      <c r="I174" s="29"/>
    </row>
    <row r="175" spans="1:9" hidden="1" x14ac:dyDescent="0.25">
      <c r="A175" s="34" t="s">
        <v>492</v>
      </c>
      <c r="B175" s="24">
        <v>1</v>
      </c>
      <c r="C175" s="24"/>
      <c r="D175" s="24">
        <v>1</v>
      </c>
      <c r="E175" s="24" t="s">
        <v>615</v>
      </c>
      <c r="F175" s="28" t="s">
        <v>655</v>
      </c>
      <c r="G175" s="28"/>
      <c r="H175" s="28"/>
      <c r="I175" s="29" t="s">
        <v>10</v>
      </c>
    </row>
    <row r="176" spans="1:9" hidden="1" x14ac:dyDescent="0.25">
      <c r="A176" s="34" t="s">
        <v>493</v>
      </c>
      <c r="B176" s="24">
        <v>1</v>
      </c>
      <c r="C176" s="24"/>
      <c r="D176" s="24">
        <v>1</v>
      </c>
      <c r="E176" s="24" t="s">
        <v>615</v>
      </c>
      <c r="F176" s="28" t="s">
        <v>654</v>
      </c>
      <c r="G176" s="28"/>
      <c r="H176" s="28"/>
      <c r="I176" s="29"/>
    </row>
    <row r="177" spans="1:9" hidden="1" x14ac:dyDescent="0.25">
      <c r="A177" s="34" t="s">
        <v>494</v>
      </c>
      <c r="B177" s="24">
        <v>0</v>
      </c>
      <c r="C177" s="24"/>
      <c r="D177" s="24"/>
      <c r="E177" s="24"/>
      <c r="F177" s="28"/>
      <c r="G177" s="28"/>
      <c r="H177" s="28"/>
      <c r="I177" s="29"/>
    </row>
    <row r="178" spans="1:9" hidden="1" x14ac:dyDescent="0.25">
      <c r="A178" s="34" t="s">
        <v>495</v>
      </c>
      <c r="B178" s="24">
        <v>0</v>
      </c>
      <c r="C178" s="24"/>
      <c r="D178" s="24"/>
      <c r="E178" s="24"/>
      <c r="F178" s="28"/>
      <c r="G178" s="28"/>
      <c r="H178" s="28"/>
      <c r="I178" s="29"/>
    </row>
    <row r="179" spans="1:9" x14ac:dyDescent="0.25">
      <c r="A179" s="34" t="s">
        <v>150</v>
      </c>
      <c r="B179" s="24">
        <v>1</v>
      </c>
      <c r="C179" s="24">
        <v>1</v>
      </c>
      <c r="D179" s="24"/>
      <c r="E179" s="24"/>
      <c r="F179" s="28" t="s">
        <v>587</v>
      </c>
      <c r="G179" s="28"/>
      <c r="H179" s="28"/>
      <c r="I179" s="29"/>
    </row>
    <row r="180" spans="1:9" x14ac:dyDescent="0.25">
      <c r="A180" s="34" t="s">
        <v>151</v>
      </c>
      <c r="B180" s="24">
        <v>1</v>
      </c>
      <c r="C180" s="24">
        <v>1</v>
      </c>
      <c r="D180" s="24"/>
      <c r="E180" s="24"/>
      <c r="F180" s="28" t="s">
        <v>588</v>
      </c>
      <c r="G180" s="28"/>
      <c r="H180" s="28"/>
      <c r="I180" s="29"/>
    </row>
    <row r="181" spans="1:9" x14ac:dyDescent="0.25">
      <c r="A181" s="34" t="s">
        <v>152</v>
      </c>
      <c r="B181" s="24">
        <v>1</v>
      </c>
      <c r="C181" s="24">
        <v>1</v>
      </c>
      <c r="D181" s="24"/>
      <c r="E181" s="24"/>
      <c r="F181" s="28" t="s">
        <v>589</v>
      </c>
      <c r="G181" s="28"/>
      <c r="H181" s="28"/>
      <c r="I181" s="29"/>
    </row>
    <row r="182" spans="1:9" hidden="1" x14ac:dyDescent="0.25">
      <c r="A182" s="34" t="s">
        <v>496</v>
      </c>
      <c r="B182" s="24">
        <v>0</v>
      </c>
      <c r="C182" s="24"/>
      <c r="D182" s="24"/>
      <c r="E182" s="24"/>
      <c r="F182" s="28"/>
      <c r="G182" s="28"/>
      <c r="H182" s="28"/>
      <c r="I182" s="29"/>
    </row>
    <row r="183" spans="1:9" hidden="1" x14ac:dyDescent="0.25">
      <c r="A183" s="34" t="s">
        <v>497</v>
      </c>
      <c r="B183" s="24">
        <v>0</v>
      </c>
      <c r="C183" s="24"/>
      <c r="D183" s="24"/>
      <c r="E183" s="24"/>
      <c r="F183" s="28"/>
      <c r="G183" s="28"/>
      <c r="H183" s="28"/>
      <c r="I183" s="29"/>
    </row>
    <row r="184" spans="1:9" hidden="1" x14ac:dyDescent="0.25">
      <c r="A184" s="34" t="s">
        <v>498</v>
      </c>
      <c r="B184" s="24">
        <v>0</v>
      </c>
      <c r="C184" s="24"/>
      <c r="D184" s="24"/>
      <c r="E184" s="24"/>
      <c r="F184" s="28"/>
      <c r="G184" s="28"/>
      <c r="H184" s="28"/>
      <c r="I184" s="29"/>
    </row>
    <row r="185" spans="1:9" hidden="1" x14ac:dyDescent="0.25">
      <c r="A185" s="34" t="s">
        <v>499</v>
      </c>
      <c r="B185" s="24">
        <v>0</v>
      </c>
      <c r="C185" s="24"/>
      <c r="D185" s="24"/>
      <c r="E185" s="24"/>
      <c r="F185" s="28"/>
      <c r="G185" s="28"/>
      <c r="H185" s="28"/>
      <c r="I185" s="29"/>
    </row>
    <row r="186" spans="1:9" x14ac:dyDescent="0.25">
      <c r="A186" s="34" t="s">
        <v>500</v>
      </c>
      <c r="B186" s="24">
        <v>1</v>
      </c>
      <c r="C186" s="24">
        <v>1</v>
      </c>
      <c r="D186" s="24"/>
      <c r="E186" s="24" t="s">
        <v>624</v>
      </c>
      <c r="F186" s="28" t="s">
        <v>670</v>
      </c>
      <c r="G186" s="28"/>
      <c r="H186" s="28"/>
      <c r="I186" s="29"/>
    </row>
    <row r="187" spans="1:9" hidden="1" x14ac:dyDescent="0.25">
      <c r="A187" s="34" t="s">
        <v>501</v>
      </c>
      <c r="B187" s="24">
        <v>0</v>
      </c>
      <c r="C187" s="24"/>
      <c r="D187" s="24"/>
      <c r="E187" s="24"/>
      <c r="F187" s="28"/>
      <c r="G187" s="28"/>
      <c r="H187" s="28"/>
      <c r="I187" s="29"/>
    </row>
    <row r="188" spans="1:9" hidden="1" x14ac:dyDescent="0.25">
      <c r="A188" s="34" t="s">
        <v>502</v>
      </c>
      <c r="B188" s="24">
        <v>0</v>
      </c>
      <c r="C188" s="24"/>
      <c r="D188" s="24"/>
      <c r="E188" s="24"/>
      <c r="F188" s="28"/>
      <c r="G188" s="28"/>
      <c r="H188" s="28"/>
      <c r="I188" s="29"/>
    </row>
    <row r="189" spans="1:9" hidden="1" x14ac:dyDescent="0.25">
      <c r="A189" s="34" t="s">
        <v>503</v>
      </c>
      <c r="B189" s="24">
        <v>0</v>
      </c>
      <c r="C189" s="24"/>
      <c r="D189" s="24"/>
      <c r="E189" s="24"/>
      <c r="F189" s="28"/>
      <c r="G189" s="28"/>
      <c r="H189" s="28"/>
      <c r="I189" s="29"/>
    </row>
    <row r="190" spans="1:9" hidden="1" x14ac:dyDescent="0.25">
      <c r="A190" s="34" t="s">
        <v>504</v>
      </c>
      <c r="B190" s="24">
        <v>0</v>
      </c>
      <c r="C190" s="24"/>
      <c r="D190" s="24"/>
      <c r="E190" s="24"/>
      <c r="F190" s="28"/>
      <c r="G190" s="28"/>
      <c r="H190" s="28"/>
      <c r="I190" s="29"/>
    </row>
    <row r="191" spans="1:9" hidden="1" x14ac:dyDescent="0.25">
      <c r="A191" s="34" t="s">
        <v>505</v>
      </c>
      <c r="B191" s="24">
        <v>0</v>
      </c>
      <c r="C191" s="24"/>
      <c r="D191" s="24"/>
      <c r="E191" s="24"/>
      <c r="F191" s="28"/>
      <c r="G191" s="28"/>
      <c r="H191" s="28"/>
      <c r="I191" s="29"/>
    </row>
    <row r="192" spans="1:9" hidden="1" x14ac:dyDescent="0.25">
      <c r="A192" s="34" t="s">
        <v>506</v>
      </c>
      <c r="B192" s="24">
        <v>0</v>
      </c>
      <c r="C192" s="24"/>
      <c r="D192" s="24"/>
      <c r="E192" s="24"/>
      <c r="F192" s="28"/>
      <c r="G192" s="28"/>
      <c r="H192" s="28"/>
      <c r="I192" s="29"/>
    </row>
    <row r="193" spans="1:9" hidden="1" x14ac:dyDescent="0.25">
      <c r="A193" s="34" t="s">
        <v>507</v>
      </c>
      <c r="B193" s="24">
        <v>0</v>
      </c>
      <c r="C193" s="24"/>
      <c r="D193" s="24"/>
      <c r="E193" s="24"/>
      <c r="F193" s="28"/>
      <c r="G193" s="28"/>
      <c r="H193" s="28"/>
      <c r="I193" s="29"/>
    </row>
    <row r="194" spans="1:9" hidden="1" x14ac:dyDescent="0.25">
      <c r="A194" s="34" t="s">
        <v>508</v>
      </c>
      <c r="B194" s="24">
        <v>0</v>
      </c>
      <c r="C194" s="24"/>
      <c r="D194" s="24"/>
      <c r="E194" s="24"/>
      <c r="F194" s="28"/>
      <c r="G194" s="28"/>
      <c r="H194" s="28"/>
      <c r="I194" s="29"/>
    </row>
    <row r="195" spans="1:9" hidden="1" x14ac:dyDescent="0.25">
      <c r="A195" s="34" t="s">
        <v>509</v>
      </c>
      <c r="B195" s="24">
        <v>0</v>
      </c>
      <c r="C195" s="24"/>
      <c r="D195" s="24"/>
      <c r="E195" s="24"/>
      <c r="F195" s="28"/>
      <c r="G195" s="28"/>
      <c r="H195" s="28"/>
      <c r="I195" s="29"/>
    </row>
    <row r="196" spans="1:9" hidden="1" x14ac:dyDescent="0.25">
      <c r="A196" s="34" t="s">
        <v>510</v>
      </c>
      <c r="B196" s="24">
        <v>0</v>
      </c>
      <c r="C196" s="24"/>
      <c r="D196" s="24"/>
      <c r="E196" s="24"/>
      <c r="F196" s="28"/>
      <c r="G196" s="28"/>
      <c r="H196" s="28"/>
      <c r="I196" s="29"/>
    </row>
    <row r="197" spans="1:9" hidden="1" x14ac:dyDescent="0.25">
      <c r="A197" s="34" t="s">
        <v>511</v>
      </c>
      <c r="B197" s="24">
        <v>0</v>
      </c>
      <c r="C197" s="24"/>
      <c r="D197" s="24"/>
      <c r="E197" s="24"/>
      <c r="F197" s="28"/>
      <c r="G197" s="28"/>
      <c r="H197" s="28"/>
      <c r="I197" s="29"/>
    </row>
    <row r="198" spans="1:9" hidden="1" x14ac:dyDescent="0.25">
      <c r="A198" s="34" t="s">
        <v>512</v>
      </c>
      <c r="B198" s="24">
        <v>0</v>
      </c>
      <c r="C198" s="24"/>
      <c r="D198" s="24"/>
      <c r="E198" s="24"/>
      <c r="F198" s="28"/>
      <c r="G198" s="28"/>
      <c r="H198" s="28"/>
      <c r="I198" s="29"/>
    </row>
    <row r="199" spans="1:9" hidden="1" x14ac:dyDescent="0.25">
      <c r="A199" s="34" t="s">
        <v>513</v>
      </c>
      <c r="B199" s="24">
        <v>0</v>
      </c>
      <c r="C199" s="24"/>
      <c r="D199" s="24"/>
      <c r="E199" s="24"/>
      <c r="F199" s="28"/>
      <c r="G199" s="28"/>
      <c r="H199" s="28"/>
      <c r="I199" s="29"/>
    </row>
    <row r="200" spans="1:9" hidden="1" x14ac:dyDescent="0.25">
      <c r="A200" s="34" t="s">
        <v>514</v>
      </c>
      <c r="B200" s="24">
        <v>0</v>
      </c>
      <c r="C200" s="24"/>
      <c r="D200" s="24"/>
      <c r="E200" s="24"/>
      <c r="F200" s="28"/>
      <c r="G200" s="28"/>
      <c r="H200" s="28"/>
      <c r="I200" s="29"/>
    </row>
    <row r="201" spans="1:9" hidden="1" x14ac:dyDescent="0.25">
      <c r="A201" s="34" t="s">
        <v>515</v>
      </c>
      <c r="B201" s="24">
        <v>0</v>
      </c>
      <c r="C201" s="24"/>
      <c r="D201" s="24"/>
      <c r="E201" s="24"/>
      <c r="F201" s="28"/>
      <c r="G201" s="28"/>
      <c r="H201" s="28"/>
      <c r="I201" s="29"/>
    </row>
    <row r="202" spans="1:9" hidden="1" x14ac:dyDescent="0.25">
      <c r="A202" s="34" t="s">
        <v>516</v>
      </c>
      <c r="B202" s="24">
        <v>0</v>
      </c>
      <c r="C202" s="24"/>
      <c r="D202" s="24"/>
      <c r="E202" s="24"/>
      <c r="F202" s="28"/>
      <c r="G202" s="28"/>
      <c r="H202" s="28"/>
      <c r="I202" s="29"/>
    </row>
    <row r="203" spans="1:9" hidden="1" x14ac:dyDescent="0.25">
      <c r="A203" s="34" t="s">
        <v>517</v>
      </c>
      <c r="B203" s="24">
        <v>0</v>
      </c>
      <c r="C203" s="24"/>
      <c r="D203" s="24"/>
      <c r="E203" s="24"/>
      <c r="F203" s="28"/>
      <c r="G203" s="28"/>
      <c r="H203" s="28"/>
      <c r="I203" s="29"/>
    </row>
    <row r="204" spans="1:9" hidden="1" x14ac:dyDescent="0.25">
      <c r="A204" s="34" t="s">
        <v>518</v>
      </c>
      <c r="B204" s="24">
        <v>0</v>
      </c>
      <c r="C204" s="24"/>
      <c r="D204" s="24"/>
      <c r="E204" s="24"/>
      <c r="F204" s="28"/>
      <c r="G204" s="28"/>
      <c r="H204" s="28"/>
      <c r="I204" s="29"/>
    </row>
    <row r="205" spans="1:9" hidden="1" x14ac:dyDescent="0.25">
      <c r="A205" s="34" t="s">
        <v>519</v>
      </c>
      <c r="B205" s="24">
        <v>0</v>
      </c>
      <c r="C205" s="24"/>
      <c r="D205" s="24"/>
      <c r="E205" s="24"/>
      <c r="F205" s="28"/>
      <c r="G205" s="28"/>
      <c r="H205" s="28"/>
      <c r="I205" s="29"/>
    </row>
    <row r="206" spans="1:9" hidden="1" x14ac:dyDescent="0.25">
      <c r="A206" s="34" t="s">
        <v>520</v>
      </c>
      <c r="B206" s="24">
        <v>0</v>
      </c>
      <c r="C206" s="24"/>
      <c r="D206" s="24"/>
      <c r="E206" s="24"/>
      <c r="F206" s="28"/>
      <c r="G206" s="28"/>
      <c r="H206" s="28"/>
      <c r="I206" s="29"/>
    </row>
    <row r="207" spans="1:9" hidden="1" x14ac:dyDescent="0.25">
      <c r="A207" s="34" t="s">
        <v>521</v>
      </c>
      <c r="B207" s="24">
        <v>0</v>
      </c>
      <c r="C207" s="24"/>
      <c r="D207" s="24"/>
      <c r="E207" s="24"/>
      <c r="F207" s="28"/>
      <c r="G207" s="28"/>
      <c r="H207" s="28"/>
      <c r="I207" s="29"/>
    </row>
    <row r="208" spans="1:9" hidden="1" x14ac:dyDescent="0.25">
      <c r="A208" s="34" t="s">
        <v>522</v>
      </c>
      <c r="B208" s="24">
        <v>0</v>
      </c>
      <c r="C208" s="24"/>
      <c r="D208" s="24"/>
      <c r="E208" s="24"/>
      <c r="F208" s="28"/>
      <c r="G208" s="28"/>
      <c r="H208" s="28"/>
      <c r="I208" s="29"/>
    </row>
    <row r="209" spans="1:9" hidden="1" x14ac:dyDescent="0.25">
      <c r="A209" s="34" t="s">
        <v>523</v>
      </c>
      <c r="B209" s="24">
        <v>0</v>
      </c>
      <c r="C209" s="24"/>
      <c r="D209" s="24"/>
      <c r="E209" s="24"/>
      <c r="F209" s="28"/>
      <c r="G209" s="28"/>
      <c r="H209" s="28"/>
      <c r="I209" s="29"/>
    </row>
    <row r="210" spans="1:9" hidden="1" x14ac:dyDescent="0.25">
      <c r="A210" s="34" t="s">
        <v>524</v>
      </c>
      <c r="B210" s="24">
        <v>0</v>
      </c>
      <c r="C210" s="24"/>
      <c r="D210" s="24"/>
      <c r="E210" s="24"/>
      <c r="F210" s="28"/>
      <c r="G210" s="28"/>
      <c r="H210" s="28"/>
      <c r="I210" s="29"/>
    </row>
    <row r="211" spans="1:9" x14ac:dyDescent="0.25">
      <c r="A211" s="34" t="s">
        <v>140</v>
      </c>
      <c r="B211" s="24">
        <v>1</v>
      </c>
      <c r="C211" s="24">
        <v>1</v>
      </c>
      <c r="D211" s="24"/>
      <c r="E211" s="24"/>
      <c r="F211" s="28" t="s">
        <v>590</v>
      </c>
      <c r="G211" s="28"/>
      <c r="H211" s="28"/>
      <c r="I211" s="29"/>
    </row>
    <row r="212" spans="1:9" x14ac:dyDescent="0.25">
      <c r="A212" s="34" t="s">
        <v>141</v>
      </c>
      <c r="B212" s="24">
        <v>1</v>
      </c>
      <c r="C212" s="24">
        <v>1</v>
      </c>
      <c r="D212" s="24"/>
      <c r="E212" s="24"/>
      <c r="F212" s="28" t="s">
        <v>591</v>
      </c>
      <c r="G212" s="28"/>
      <c r="H212" s="28"/>
      <c r="I212" s="29"/>
    </row>
    <row r="213" spans="1:9" x14ac:dyDescent="0.25">
      <c r="A213" s="34" t="s">
        <v>142</v>
      </c>
      <c r="B213" s="24">
        <v>1</v>
      </c>
      <c r="C213" s="24">
        <v>1</v>
      </c>
      <c r="D213" s="24"/>
      <c r="E213" s="24"/>
      <c r="F213" s="28" t="s">
        <v>592</v>
      </c>
      <c r="G213" s="28"/>
      <c r="H213" s="28"/>
      <c r="I213" s="29"/>
    </row>
    <row r="214" spans="1:9" hidden="1" x14ac:dyDescent="0.25">
      <c r="A214" s="34" t="s">
        <v>525</v>
      </c>
      <c r="B214" s="24">
        <v>0</v>
      </c>
      <c r="C214" s="24"/>
      <c r="D214" s="24"/>
      <c r="E214" s="24"/>
      <c r="F214" s="28"/>
      <c r="G214" s="28"/>
      <c r="H214" s="28"/>
      <c r="I214" s="29"/>
    </row>
    <row r="215" spans="1:9" x14ac:dyDescent="0.25">
      <c r="A215" s="34" t="s">
        <v>526</v>
      </c>
      <c r="B215" s="24">
        <v>1</v>
      </c>
      <c r="C215" s="24">
        <v>1</v>
      </c>
      <c r="D215" s="24"/>
      <c r="E215" s="24"/>
      <c r="F215" s="28" t="s">
        <v>672</v>
      </c>
      <c r="G215" s="28"/>
      <c r="H215" s="28"/>
      <c r="I215" s="29"/>
    </row>
    <row r="216" spans="1:9" hidden="1" x14ac:dyDescent="0.25">
      <c r="A216" s="34" t="s">
        <v>527</v>
      </c>
      <c r="B216" s="24">
        <v>0</v>
      </c>
      <c r="C216" s="24"/>
      <c r="D216" s="24"/>
      <c r="E216" s="24"/>
      <c r="F216" s="28"/>
      <c r="G216" s="28"/>
      <c r="H216" s="28"/>
      <c r="I216" s="29"/>
    </row>
    <row r="217" spans="1:9" hidden="1" x14ac:dyDescent="0.25">
      <c r="A217" s="34" t="s">
        <v>528</v>
      </c>
      <c r="B217" s="24">
        <v>0</v>
      </c>
      <c r="C217" s="24"/>
      <c r="D217" s="24"/>
      <c r="E217" s="24"/>
      <c r="F217" s="28"/>
      <c r="G217" s="28"/>
      <c r="H217" s="28"/>
      <c r="I217" s="29"/>
    </row>
    <row r="218" spans="1:9" hidden="1" x14ac:dyDescent="0.25">
      <c r="A218" s="34" t="s">
        <v>529</v>
      </c>
      <c r="B218" s="24">
        <v>0</v>
      </c>
      <c r="C218" s="24"/>
      <c r="D218" s="24"/>
      <c r="E218" s="24"/>
      <c r="F218" s="28"/>
      <c r="G218" s="28"/>
      <c r="H218" s="28"/>
      <c r="I218" s="29"/>
    </row>
    <row r="219" spans="1:9" x14ac:dyDescent="0.25">
      <c r="A219" s="34" t="s">
        <v>530</v>
      </c>
      <c r="B219" s="24">
        <v>1</v>
      </c>
      <c r="C219" s="24">
        <v>1</v>
      </c>
      <c r="D219" s="24"/>
      <c r="E219" s="24" t="s">
        <v>618</v>
      </c>
      <c r="F219" s="28" t="s">
        <v>593</v>
      </c>
      <c r="G219" s="28"/>
      <c r="H219" s="28"/>
      <c r="I219" s="29"/>
    </row>
    <row r="220" spans="1:9" hidden="1" x14ac:dyDescent="0.25">
      <c r="A220" s="34" t="s">
        <v>531</v>
      </c>
      <c r="B220" s="24">
        <v>0</v>
      </c>
      <c r="C220" s="24"/>
      <c r="D220" s="24"/>
      <c r="E220" s="24" t="s">
        <v>624</v>
      </c>
      <c r="F220" s="28" t="s">
        <v>657</v>
      </c>
      <c r="G220" s="28"/>
      <c r="H220" s="28"/>
      <c r="I220" s="29" t="s">
        <v>656</v>
      </c>
    </row>
    <row r="221" spans="1:9" hidden="1" x14ac:dyDescent="0.25">
      <c r="A221" s="34" t="s">
        <v>532</v>
      </c>
      <c r="B221" s="24">
        <v>0</v>
      </c>
      <c r="C221" s="24"/>
      <c r="D221" s="24"/>
      <c r="E221" s="24"/>
      <c r="F221" s="28"/>
      <c r="G221" s="28"/>
      <c r="H221" s="28"/>
      <c r="I221" s="29"/>
    </row>
    <row r="222" spans="1:9" hidden="1" x14ac:dyDescent="0.25">
      <c r="A222" s="34" t="s">
        <v>533</v>
      </c>
      <c r="B222" s="24">
        <v>0</v>
      </c>
      <c r="C222" s="24"/>
      <c r="D222" s="24"/>
      <c r="E222" s="24"/>
      <c r="F222" s="28"/>
      <c r="G222" s="28"/>
      <c r="H222" s="28"/>
      <c r="I222" s="29"/>
    </row>
    <row r="223" spans="1:9" hidden="1" x14ac:dyDescent="0.25">
      <c r="A223" s="34" t="s">
        <v>534</v>
      </c>
      <c r="B223" s="24">
        <v>0</v>
      </c>
      <c r="C223" s="24"/>
      <c r="D223" s="24"/>
      <c r="E223" s="24"/>
      <c r="F223" s="28"/>
      <c r="G223" s="28"/>
      <c r="H223" s="28"/>
      <c r="I223" s="29"/>
    </row>
    <row r="224" spans="1:9" hidden="1" x14ac:dyDescent="0.25">
      <c r="A224" s="34" t="s">
        <v>535</v>
      </c>
      <c r="B224" s="24">
        <v>0</v>
      </c>
      <c r="C224" s="24"/>
      <c r="D224" s="24"/>
      <c r="E224" s="24"/>
      <c r="F224" s="28"/>
      <c r="G224" s="28"/>
      <c r="H224" s="28"/>
      <c r="I224" s="29"/>
    </row>
    <row r="225" spans="1:9" hidden="1" x14ac:dyDescent="0.25">
      <c r="A225" s="34" t="s">
        <v>536</v>
      </c>
      <c r="B225" s="24">
        <v>0</v>
      </c>
      <c r="C225" s="24"/>
      <c r="D225" s="24"/>
      <c r="E225" s="24"/>
      <c r="F225" s="28"/>
      <c r="G225" s="28"/>
      <c r="H225" s="28"/>
      <c r="I225" s="29"/>
    </row>
    <row r="226" spans="1:9" hidden="1" x14ac:dyDescent="0.25">
      <c r="A226" s="34" t="s">
        <v>537</v>
      </c>
      <c r="B226" s="24">
        <v>0</v>
      </c>
      <c r="C226" s="24"/>
      <c r="D226" s="24"/>
      <c r="E226" s="24"/>
      <c r="F226" s="28"/>
      <c r="G226" s="28"/>
      <c r="H226" s="28"/>
      <c r="I226" s="29"/>
    </row>
    <row r="227" spans="1:9" hidden="1" x14ac:dyDescent="0.25">
      <c r="A227" s="34" t="s">
        <v>538</v>
      </c>
      <c r="B227" s="24">
        <v>0</v>
      </c>
      <c r="C227" s="24"/>
      <c r="D227" s="24"/>
      <c r="E227" s="24"/>
      <c r="F227" s="28"/>
      <c r="G227" s="28"/>
      <c r="H227" s="28"/>
      <c r="I227" s="29"/>
    </row>
    <row r="228" spans="1:9" hidden="1" x14ac:dyDescent="0.25">
      <c r="A228" s="34" t="s">
        <v>539</v>
      </c>
      <c r="B228" s="24">
        <v>1</v>
      </c>
      <c r="C228" s="24"/>
      <c r="D228" s="24">
        <v>1</v>
      </c>
      <c r="E228" s="24" t="s">
        <v>624</v>
      </c>
      <c r="F228" s="28" t="s">
        <v>622</v>
      </c>
      <c r="G228" s="28"/>
      <c r="H228" s="28"/>
      <c r="I228" s="29" t="s">
        <v>616</v>
      </c>
    </row>
    <row r="229" spans="1:9" hidden="1" x14ac:dyDescent="0.25">
      <c r="A229" s="34" t="s">
        <v>540</v>
      </c>
      <c r="B229" s="24">
        <v>1</v>
      </c>
      <c r="C229" s="24"/>
      <c r="D229" s="24">
        <v>1</v>
      </c>
      <c r="E229" s="24" t="s">
        <v>624</v>
      </c>
      <c r="F229" s="28" t="s">
        <v>623</v>
      </c>
      <c r="G229" s="28"/>
      <c r="H229" s="28"/>
      <c r="I229" s="29" t="s">
        <v>617</v>
      </c>
    </row>
    <row r="230" spans="1:9" ht="30" hidden="1" x14ac:dyDescent="0.25">
      <c r="A230" s="34" t="s">
        <v>541</v>
      </c>
      <c r="B230" s="24">
        <v>1</v>
      </c>
      <c r="C230" s="24"/>
      <c r="D230" s="24">
        <v>1</v>
      </c>
      <c r="E230" s="24" t="s">
        <v>615</v>
      </c>
      <c r="F230" s="28" t="s">
        <v>625</v>
      </c>
      <c r="G230" s="28"/>
      <c r="H230" s="28"/>
      <c r="I230" s="29" t="s">
        <v>611</v>
      </c>
    </row>
    <row r="231" spans="1:9" hidden="1" x14ac:dyDescent="0.25">
      <c r="A231" s="34" t="s">
        <v>542</v>
      </c>
      <c r="B231" s="24">
        <v>1</v>
      </c>
      <c r="C231" s="24"/>
      <c r="D231" s="24">
        <v>1</v>
      </c>
      <c r="E231" s="24" t="s">
        <v>615</v>
      </c>
      <c r="F231" s="28" t="s">
        <v>626</v>
      </c>
      <c r="G231" s="28"/>
      <c r="H231" s="28"/>
      <c r="I231" s="29" t="s">
        <v>612</v>
      </c>
    </row>
    <row r="232" spans="1:9" hidden="1" x14ac:dyDescent="0.25">
      <c r="A232" s="34" t="s">
        <v>543</v>
      </c>
      <c r="B232" s="24">
        <v>0</v>
      </c>
      <c r="C232" s="24"/>
      <c r="D232" s="24"/>
      <c r="E232" s="24"/>
      <c r="F232" s="28"/>
      <c r="G232" s="28"/>
      <c r="H232" s="28"/>
      <c r="I232" s="29"/>
    </row>
    <row r="233" spans="1:9" hidden="1" x14ac:dyDescent="0.25">
      <c r="A233" s="34" t="s">
        <v>544</v>
      </c>
      <c r="B233" s="24">
        <v>1</v>
      </c>
      <c r="C233" s="24"/>
      <c r="D233" s="24">
        <v>1</v>
      </c>
      <c r="E233" s="24" t="s">
        <v>615</v>
      </c>
      <c r="F233" s="28" t="s">
        <v>597</v>
      </c>
      <c r="G233" s="28"/>
      <c r="H233" s="28"/>
      <c r="I233" s="29" t="s">
        <v>598</v>
      </c>
    </row>
    <row r="234" spans="1:9" hidden="1" x14ac:dyDescent="0.25">
      <c r="A234" s="34" t="s">
        <v>545</v>
      </c>
      <c r="B234" s="24">
        <v>0</v>
      </c>
      <c r="C234" s="24"/>
      <c r="D234" s="24"/>
      <c r="E234" s="24"/>
      <c r="F234" s="28"/>
      <c r="G234" s="28"/>
      <c r="H234" s="28"/>
      <c r="I234" s="29"/>
    </row>
    <row r="235" spans="1:9" hidden="1" x14ac:dyDescent="0.25">
      <c r="A235" s="34" t="s">
        <v>546</v>
      </c>
      <c r="B235" s="24">
        <v>0</v>
      </c>
      <c r="C235" s="24"/>
      <c r="D235" s="24"/>
      <c r="E235" s="24"/>
      <c r="F235" s="28"/>
      <c r="G235" s="28"/>
      <c r="H235" s="28"/>
      <c r="I235" s="29"/>
    </row>
    <row r="236" spans="1:9" ht="30" hidden="1" x14ac:dyDescent="0.25">
      <c r="A236" s="34" t="s">
        <v>547</v>
      </c>
      <c r="B236" s="24">
        <v>0</v>
      </c>
      <c r="C236" s="24"/>
      <c r="D236" s="24"/>
      <c r="E236" s="24" t="s">
        <v>624</v>
      </c>
      <c r="F236" s="28" t="s">
        <v>658</v>
      </c>
      <c r="G236" s="28"/>
      <c r="H236" s="28"/>
      <c r="I236" s="29" t="s">
        <v>659</v>
      </c>
    </row>
    <row r="237" spans="1:9" hidden="1" x14ac:dyDescent="0.25">
      <c r="A237" s="34" t="s">
        <v>548</v>
      </c>
      <c r="B237" s="24">
        <v>0</v>
      </c>
      <c r="C237" s="24"/>
      <c r="D237" s="24"/>
      <c r="E237" s="24"/>
      <c r="F237" s="28"/>
      <c r="G237" s="28"/>
      <c r="H237" s="28"/>
      <c r="I237" s="29"/>
    </row>
    <row r="238" spans="1:9" hidden="1" x14ac:dyDescent="0.25">
      <c r="A238" s="34" t="s">
        <v>549</v>
      </c>
      <c r="B238" s="24">
        <v>0</v>
      </c>
      <c r="C238" s="24"/>
      <c r="D238" s="24"/>
      <c r="E238" s="24"/>
      <c r="F238" s="28"/>
      <c r="G238" s="28"/>
      <c r="H238" s="28"/>
      <c r="I238" s="29"/>
    </row>
    <row r="239" spans="1:9" hidden="1" x14ac:dyDescent="0.25">
      <c r="A239" s="34" t="s">
        <v>550</v>
      </c>
      <c r="B239" s="24">
        <v>0</v>
      </c>
      <c r="C239" s="24"/>
      <c r="D239" s="24"/>
      <c r="E239" s="24"/>
      <c r="F239" s="28"/>
      <c r="G239" s="28"/>
      <c r="H239" s="28"/>
      <c r="I239" s="29"/>
    </row>
    <row r="240" spans="1:9" hidden="1" x14ac:dyDescent="0.25">
      <c r="A240" s="34" t="s">
        <v>551</v>
      </c>
      <c r="B240" s="24">
        <v>0</v>
      </c>
      <c r="C240" s="24"/>
      <c r="D240" s="24"/>
      <c r="E240" s="24"/>
      <c r="F240" s="28"/>
      <c r="G240" s="28"/>
      <c r="H240" s="28"/>
      <c r="I240" s="29"/>
    </row>
    <row r="241" spans="1:9" hidden="1" x14ac:dyDescent="0.25">
      <c r="A241" s="34" t="s">
        <v>552</v>
      </c>
      <c r="B241" s="24">
        <v>0</v>
      </c>
      <c r="C241" s="24"/>
      <c r="D241" s="24"/>
      <c r="E241" s="24"/>
      <c r="F241" s="28"/>
      <c r="G241" s="28"/>
      <c r="H241" s="28"/>
      <c r="I241" s="29"/>
    </row>
    <row r="242" spans="1:9" x14ac:dyDescent="0.25">
      <c r="A242" s="34" t="s">
        <v>553</v>
      </c>
      <c r="B242" s="24">
        <v>1</v>
      </c>
      <c r="C242" s="24">
        <v>1</v>
      </c>
      <c r="D242" s="24"/>
      <c r="E242" s="24" t="s">
        <v>618</v>
      </c>
      <c r="F242" s="28" t="s">
        <v>594</v>
      </c>
      <c r="G242" s="28"/>
      <c r="H242" s="28"/>
      <c r="I242" s="29"/>
    </row>
    <row r="243" spans="1:9" hidden="1" x14ac:dyDescent="0.25">
      <c r="A243" s="34" t="s">
        <v>554</v>
      </c>
      <c r="B243" s="24">
        <v>0</v>
      </c>
      <c r="C243" s="24"/>
      <c r="D243" s="24"/>
      <c r="E243" s="24"/>
      <c r="F243" s="28"/>
      <c r="G243" s="28"/>
      <c r="H243" s="28"/>
      <c r="I243" s="29"/>
    </row>
    <row r="244" spans="1:9" hidden="1" x14ac:dyDescent="0.25">
      <c r="A244" s="34" t="s">
        <v>555</v>
      </c>
      <c r="B244" s="24">
        <v>0</v>
      </c>
      <c r="C244" s="24"/>
      <c r="D244" s="24"/>
      <c r="E244" s="24" t="s">
        <v>615</v>
      </c>
      <c r="F244" s="28" t="s">
        <v>660</v>
      </c>
      <c r="G244" s="28"/>
      <c r="H244" s="28"/>
      <c r="I244" s="29"/>
    </row>
    <row r="245" spans="1:9" hidden="1" x14ac:dyDescent="0.25">
      <c r="A245" s="34" t="s">
        <v>556</v>
      </c>
      <c r="B245" s="24">
        <v>0</v>
      </c>
      <c r="C245" s="24"/>
      <c r="D245" s="24"/>
      <c r="E245" s="24"/>
      <c r="F245" s="28"/>
      <c r="G245" s="28"/>
      <c r="H245" s="28"/>
      <c r="I245" s="29"/>
    </row>
    <row r="246" spans="1:9" ht="30" hidden="1" x14ac:dyDescent="0.25">
      <c r="A246" s="34" t="s">
        <v>557</v>
      </c>
      <c r="B246" s="24">
        <v>0</v>
      </c>
      <c r="C246" s="24"/>
      <c r="D246" s="24"/>
      <c r="E246" s="24" t="s">
        <v>624</v>
      </c>
      <c r="F246" s="28" t="s">
        <v>661</v>
      </c>
      <c r="G246" s="28"/>
      <c r="H246" s="28"/>
      <c r="I246" s="29" t="s">
        <v>659</v>
      </c>
    </row>
    <row r="247" spans="1:9" hidden="1" x14ac:dyDescent="0.25">
      <c r="A247" s="34" t="s">
        <v>558</v>
      </c>
      <c r="B247" s="24">
        <v>0</v>
      </c>
      <c r="C247" s="24"/>
      <c r="D247" s="24"/>
      <c r="E247" s="24"/>
      <c r="F247" s="28"/>
      <c r="G247" s="28"/>
      <c r="H247" s="28"/>
      <c r="I247" s="29"/>
    </row>
    <row r="248" spans="1:9" hidden="1" x14ac:dyDescent="0.25">
      <c r="A248" s="34" t="s">
        <v>559</v>
      </c>
      <c r="B248" s="24">
        <v>0</v>
      </c>
      <c r="C248" s="24"/>
      <c r="D248" s="24"/>
      <c r="E248" s="24"/>
      <c r="F248" s="28"/>
      <c r="G248" s="28"/>
      <c r="H248" s="28"/>
      <c r="I248" s="29"/>
    </row>
    <row r="249" spans="1:9" hidden="1" x14ac:dyDescent="0.25">
      <c r="A249" s="34" t="s">
        <v>560</v>
      </c>
      <c r="B249" s="24">
        <v>0</v>
      </c>
      <c r="C249" s="24"/>
      <c r="D249" s="24"/>
      <c r="E249" s="24"/>
      <c r="F249" s="28"/>
      <c r="G249" s="28"/>
      <c r="H249" s="28"/>
      <c r="I249" s="29"/>
    </row>
    <row r="250" spans="1:9" hidden="1" x14ac:dyDescent="0.25">
      <c r="A250" s="34" t="s">
        <v>561</v>
      </c>
      <c r="B250" s="24">
        <v>0</v>
      </c>
      <c r="C250" s="24"/>
      <c r="D250" s="24"/>
      <c r="E250" s="24"/>
      <c r="F250" s="28"/>
      <c r="G250" s="28"/>
      <c r="H250" s="28"/>
      <c r="I250" s="29"/>
    </row>
    <row r="251" spans="1:9" hidden="1" x14ac:dyDescent="0.25">
      <c r="A251" s="34" t="s">
        <v>562</v>
      </c>
      <c r="B251" s="24">
        <v>0</v>
      </c>
      <c r="C251" s="24"/>
      <c r="D251" s="24"/>
      <c r="E251" s="24"/>
      <c r="F251" s="28"/>
      <c r="G251" s="28"/>
      <c r="H251" s="28"/>
      <c r="I251" s="29"/>
    </row>
    <row r="252" spans="1:9" ht="30" hidden="1" x14ac:dyDescent="0.25">
      <c r="A252" s="34" t="s">
        <v>563</v>
      </c>
      <c r="B252" s="24">
        <v>0</v>
      </c>
      <c r="C252" s="24"/>
      <c r="D252" s="24"/>
      <c r="E252" s="24" t="s">
        <v>624</v>
      </c>
      <c r="F252" s="28" t="s">
        <v>662</v>
      </c>
      <c r="G252" s="28"/>
      <c r="H252" s="28"/>
      <c r="I252" s="29" t="s">
        <v>659</v>
      </c>
    </row>
    <row r="253" spans="1:9" hidden="1" x14ac:dyDescent="0.25">
      <c r="A253" s="34" t="s">
        <v>564</v>
      </c>
      <c r="B253" s="24">
        <v>0</v>
      </c>
      <c r="C253" s="24"/>
      <c r="D253" s="24"/>
      <c r="E253" s="24"/>
      <c r="F253" s="28"/>
      <c r="G253" s="28"/>
      <c r="H253" s="28"/>
      <c r="I253" s="29"/>
    </row>
    <row r="254" spans="1:9" ht="30" hidden="1" x14ac:dyDescent="0.25">
      <c r="A254" s="34" t="s">
        <v>565</v>
      </c>
      <c r="B254" s="24">
        <v>0</v>
      </c>
      <c r="C254" s="24"/>
      <c r="D254" s="24"/>
      <c r="E254" s="24" t="s">
        <v>624</v>
      </c>
      <c r="F254" s="28" t="s">
        <v>663</v>
      </c>
      <c r="G254" s="28"/>
      <c r="H254" s="28"/>
      <c r="I254" s="29" t="s">
        <v>659</v>
      </c>
    </row>
    <row r="255" spans="1:9" hidden="1" x14ac:dyDescent="0.25">
      <c r="A255" s="34" t="s">
        <v>566</v>
      </c>
      <c r="B255" s="24">
        <v>1</v>
      </c>
      <c r="C255" s="24"/>
      <c r="D255" s="24">
        <v>1</v>
      </c>
      <c r="E255" s="24" t="s">
        <v>615</v>
      </c>
      <c r="F255" s="28" t="s">
        <v>10</v>
      </c>
      <c r="G255" s="28"/>
      <c r="H255" s="28"/>
      <c r="I255" s="29" t="s">
        <v>595</v>
      </c>
    </row>
    <row r="256" spans="1:9" ht="30" hidden="1" x14ac:dyDescent="0.25">
      <c r="A256" s="34" t="s">
        <v>567</v>
      </c>
      <c r="B256" s="24">
        <v>0</v>
      </c>
      <c r="C256" s="24"/>
      <c r="D256" s="24"/>
      <c r="E256" s="24" t="s">
        <v>624</v>
      </c>
      <c r="F256" s="28" t="s">
        <v>664</v>
      </c>
      <c r="G256" s="28"/>
      <c r="H256" s="28"/>
      <c r="I256" s="29" t="s">
        <v>659</v>
      </c>
    </row>
    <row r="257" spans="1:9" ht="15.75" hidden="1" thickBot="1" x14ac:dyDescent="0.3">
      <c r="A257" s="35" t="s">
        <v>568</v>
      </c>
      <c r="B257" s="25">
        <v>0</v>
      </c>
      <c r="C257" s="25">
        <v>0</v>
      </c>
      <c r="D257" s="25"/>
      <c r="E257" s="25"/>
      <c r="F257" s="30" t="s">
        <v>574</v>
      </c>
      <c r="G257" s="30" t="s">
        <v>575</v>
      </c>
      <c r="H257" s="30" t="s">
        <v>574</v>
      </c>
      <c r="I257" s="31" t="s">
        <v>574</v>
      </c>
    </row>
  </sheetData>
  <autoFilter ref="A1:I257">
    <filterColumn colId="2">
      <filters>
        <filter val="1"/>
      </filters>
    </filterColumn>
  </autoFilter>
  <conditionalFormatting sqref="A2:I257">
    <cfRule type="expression" dxfId="1" priority="1">
      <formula>$C2&lt;&gt;0</formula>
    </cfRule>
    <cfRule type="expression" dxfId="0" priority="2">
      <formula>$B2&lt;&gt;1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6"/>
  <sheetViews>
    <sheetView topLeftCell="A217" workbookViewId="0">
      <selection sqref="A1:C256"/>
    </sheetView>
  </sheetViews>
  <sheetFormatPr defaultRowHeight="15" x14ac:dyDescent="0.25"/>
  <cols>
    <col min="1" max="1" width="7.85546875" style="37" bestFit="1" customWidth="1"/>
    <col min="2" max="2" width="23.5703125" style="38" bestFit="1" customWidth="1"/>
    <col min="3" max="3" width="3.42578125" style="39" bestFit="1" customWidth="1"/>
  </cols>
  <sheetData>
    <row r="1" spans="1:3" x14ac:dyDescent="0.25">
      <c r="A1" s="37" t="str">
        <f>"#define"</f>
        <v>#define</v>
      </c>
      <c r="B1" s="38" t="str">
        <f>"PMBUS_CMD_"&amp;MID('Command List'!$A2,3,2)&amp;"_ENABLE"</f>
        <v>PMBUS_CMD_00_ENABLE</v>
      </c>
      <c r="C1" s="39" t="str">
        <f>"("&amp;'Command List'!$B2&amp;")"</f>
        <v>(0)</v>
      </c>
    </row>
    <row r="2" spans="1:3" x14ac:dyDescent="0.25">
      <c r="A2" s="37" t="str">
        <f t="shared" ref="A2:A65" si="0">"#define"</f>
        <v>#define</v>
      </c>
      <c r="B2" s="38" t="str">
        <f>"PMBUS_CMD_"&amp;MID('Command List'!$A3,3,2)&amp;"_ENABLE"</f>
        <v>PMBUS_CMD_01_ENABLE</v>
      </c>
      <c r="C2" s="39" t="str">
        <f>"("&amp;'Command List'!$B3&amp;")"</f>
        <v>(1)</v>
      </c>
    </row>
    <row r="3" spans="1:3" x14ac:dyDescent="0.25">
      <c r="A3" s="37" t="str">
        <f t="shared" si="0"/>
        <v>#define</v>
      </c>
      <c r="B3" s="38" t="str">
        <f>"PMBUS_CMD_"&amp;MID('Command List'!$A4,3,2)&amp;"_ENABLE"</f>
        <v>PMBUS_CMD_02_ENABLE</v>
      </c>
      <c r="C3" s="39" t="str">
        <f>"("&amp;'Command List'!$B4&amp;")"</f>
        <v>(1)</v>
      </c>
    </row>
    <row r="4" spans="1:3" x14ac:dyDescent="0.25">
      <c r="A4" s="37" t="str">
        <f t="shared" si="0"/>
        <v>#define</v>
      </c>
      <c r="B4" s="38" t="str">
        <f>"PMBUS_CMD_"&amp;MID('Command List'!$A5,3,2)&amp;"_ENABLE"</f>
        <v>PMBUS_CMD_03_ENABLE</v>
      </c>
      <c r="C4" s="39" t="str">
        <f>"("&amp;'Command List'!$B5&amp;")"</f>
        <v>(0)</v>
      </c>
    </row>
    <row r="5" spans="1:3" x14ac:dyDescent="0.25">
      <c r="A5" s="37" t="str">
        <f t="shared" si="0"/>
        <v>#define</v>
      </c>
      <c r="B5" s="38" t="str">
        <f>"PMBUS_CMD_"&amp;MID('Command List'!$A6,3,2)&amp;"_ENABLE"</f>
        <v>PMBUS_CMD_04_ENABLE</v>
      </c>
      <c r="C5" s="39" t="str">
        <f>"("&amp;'Command List'!$B6&amp;")"</f>
        <v>(1)</v>
      </c>
    </row>
    <row r="6" spans="1:3" x14ac:dyDescent="0.25">
      <c r="A6" s="37" t="str">
        <f t="shared" si="0"/>
        <v>#define</v>
      </c>
      <c r="B6" s="38" t="str">
        <f>"PMBUS_CMD_"&amp;MID('Command List'!$A7,3,2)&amp;"_ENABLE"</f>
        <v>PMBUS_CMD_05_ENABLE</v>
      </c>
      <c r="C6" s="39" t="str">
        <f>"("&amp;'Command List'!$B7&amp;")"</f>
        <v>(1)</v>
      </c>
    </row>
    <row r="7" spans="1:3" x14ac:dyDescent="0.25">
      <c r="A7" s="37" t="str">
        <f t="shared" si="0"/>
        <v>#define</v>
      </c>
      <c r="B7" s="38" t="str">
        <f>"PMBUS_CMD_"&amp;MID('Command List'!$A8,3,2)&amp;"_ENABLE"</f>
        <v>PMBUS_CMD_06_ENABLE</v>
      </c>
      <c r="C7" s="39" t="str">
        <f>"("&amp;'Command List'!$B8&amp;")"</f>
        <v>(1)</v>
      </c>
    </row>
    <row r="8" spans="1:3" x14ac:dyDescent="0.25">
      <c r="A8" s="37" t="str">
        <f t="shared" si="0"/>
        <v>#define</v>
      </c>
      <c r="B8" s="38" t="str">
        <f>"PMBUS_CMD_"&amp;MID('Command List'!$A9,3,2)&amp;"_ENABLE"</f>
        <v>PMBUS_CMD_07_ENABLE</v>
      </c>
      <c r="C8" s="39" t="str">
        <f>"("&amp;'Command List'!$B9&amp;")"</f>
        <v>(0)</v>
      </c>
    </row>
    <row r="9" spans="1:3" x14ac:dyDescent="0.25">
      <c r="A9" s="37" t="str">
        <f t="shared" si="0"/>
        <v>#define</v>
      </c>
      <c r="B9" s="38" t="str">
        <f>"PMBUS_CMD_"&amp;MID('Command List'!$A10,3,2)&amp;"_ENABLE"</f>
        <v>PMBUS_CMD_08_ENABLE</v>
      </c>
      <c r="C9" s="39" t="str">
        <f>"("&amp;'Command List'!$B10&amp;")"</f>
        <v>(0)</v>
      </c>
    </row>
    <row r="10" spans="1:3" x14ac:dyDescent="0.25">
      <c r="A10" s="37" t="str">
        <f t="shared" si="0"/>
        <v>#define</v>
      </c>
      <c r="B10" s="38" t="str">
        <f>"PMBUS_CMD_"&amp;MID('Command List'!$A11,3,2)&amp;"_ENABLE"</f>
        <v>PMBUS_CMD_09_ENABLE</v>
      </c>
      <c r="C10" s="39" t="str">
        <f>"("&amp;'Command List'!$B11&amp;")"</f>
        <v>(0)</v>
      </c>
    </row>
    <row r="11" spans="1:3" x14ac:dyDescent="0.25">
      <c r="A11" s="37" t="str">
        <f t="shared" si="0"/>
        <v>#define</v>
      </c>
      <c r="B11" s="38" t="str">
        <f>"PMBUS_CMD_"&amp;MID('Command List'!$A12,3,2)&amp;"_ENABLE"</f>
        <v>PMBUS_CMD_0A_ENABLE</v>
      </c>
      <c r="C11" s="39" t="str">
        <f>"("&amp;'Command List'!$B12&amp;")"</f>
        <v>(0)</v>
      </c>
    </row>
    <row r="12" spans="1:3" x14ac:dyDescent="0.25">
      <c r="A12" s="37" t="str">
        <f t="shared" si="0"/>
        <v>#define</v>
      </c>
      <c r="B12" s="38" t="str">
        <f>"PMBUS_CMD_"&amp;MID('Command List'!$A13,3,2)&amp;"_ENABLE"</f>
        <v>PMBUS_CMD_0B_ENABLE</v>
      </c>
      <c r="C12" s="39" t="str">
        <f>"("&amp;'Command List'!$B13&amp;")"</f>
        <v>(0)</v>
      </c>
    </row>
    <row r="13" spans="1:3" x14ac:dyDescent="0.25">
      <c r="A13" s="37" t="str">
        <f t="shared" si="0"/>
        <v>#define</v>
      </c>
      <c r="B13" s="38" t="str">
        <f>"PMBUS_CMD_"&amp;MID('Command List'!$A14,3,2)&amp;"_ENABLE"</f>
        <v>PMBUS_CMD_0C_ENABLE</v>
      </c>
      <c r="C13" s="39" t="str">
        <f>"("&amp;'Command List'!$B14&amp;")"</f>
        <v>(0)</v>
      </c>
    </row>
    <row r="14" spans="1:3" x14ac:dyDescent="0.25">
      <c r="A14" s="37" t="str">
        <f t="shared" si="0"/>
        <v>#define</v>
      </c>
      <c r="B14" s="38" t="str">
        <f>"PMBUS_CMD_"&amp;MID('Command List'!$A15,3,2)&amp;"_ENABLE"</f>
        <v>PMBUS_CMD_0D_ENABLE</v>
      </c>
      <c r="C14" s="39" t="str">
        <f>"("&amp;'Command List'!$B15&amp;")"</f>
        <v>(0)</v>
      </c>
    </row>
    <row r="15" spans="1:3" x14ac:dyDescent="0.25">
      <c r="A15" s="37" t="str">
        <f t="shared" si="0"/>
        <v>#define</v>
      </c>
      <c r="B15" s="38" t="str">
        <f>"PMBUS_CMD_"&amp;MID('Command List'!$A16,3,2)&amp;"_ENABLE"</f>
        <v>PMBUS_CMD_0E_ENABLE</v>
      </c>
      <c r="C15" s="39" t="str">
        <f>"("&amp;'Command List'!$B16&amp;")"</f>
        <v>(0)</v>
      </c>
    </row>
    <row r="16" spans="1:3" x14ac:dyDescent="0.25">
      <c r="A16" s="37" t="str">
        <f t="shared" si="0"/>
        <v>#define</v>
      </c>
      <c r="B16" s="38" t="str">
        <f>"PMBUS_CMD_"&amp;MID('Command List'!$A17,3,2)&amp;"_ENABLE"</f>
        <v>PMBUS_CMD_0F_ENABLE</v>
      </c>
      <c r="C16" s="39" t="str">
        <f>"("&amp;'Command List'!$B17&amp;")"</f>
        <v>(0)</v>
      </c>
    </row>
    <row r="17" spans="1:3" x14ac:dyDescent="0.25">
      <c r="A17" s="37" t="str">
        <f t="shared" si="0"/>
        <v>#define</v>
      </c>
      <c r="B17" s="38" t="str">
        <f>"PMBUS_CMD_"&amp;MID('Command List'!$A18,3,2)&amp;"_ENABLE"</f>
        <v>PMBUS_CMD_10_ENABLE</v>
      </c>
      <c r="C17" s="39" t="str">
        <f>"("&amp;'Command List'!$B18&amp;")"</f>
        <v>(0)</v>
      </c>
    </row>
    <row r="18" spans="1:3" x14ac:dyDescent="0.25">
      <c r="A18" s="37" t="str">
        <f t="shared" si="0"/>
        <v>#define</v>
      </c>
      <c r="B18" s="38" t="str">
        <f>"PMBUS_CMD_"&amp;MID('Command List'!$A19,3,2)&amp;"_ENABLE"</f>
        <v>PMBUS_CMD_11_ENABLE</v>
      </c>
      <c r="C18" s="39" t="str">
        <f>"("&amp;'Command List'!$B19&amp;")"</f>
        <v>(0)</v>
      </c>
    </row>
    <row r="19" spans="1:3" x14ac:dyDescent="0.25">
      <c r="A19" s="37" t="str">
        <f t="shared" si="0"/>
        <v>#define</v>
      </c>
      <c r="B19" s="38" t="str">
        <f>"PMBUS_CMD_"&amp;MID('Command List'!$A20,3,2)&amp;"_ENABLE"</f>
        <v>PMBUS_CMD_12_ENABLE</v>
      </c>
      <c r="C19" s="39" t="str">
        <f>"("&amp;'Command List'!$B20&amp;")"</f>
        <v>(0)</v>
      </c>
    </row>
    <row r="20" spans="1:3" x14ac:dyDescent="0.25">
      <c r="A20" s="37" t="str">
        <f t="shared" si="0"/>
        <v>#define</v>
      </c>
      <c r="B20" s="38" t="str">
        <f>"PMBUS_CMD_"&amp;MID('Command List'!$A21,3,2)&amp;"_ENABLE"</f>
        <v>PMBUS_CMD_13_ENABLE</v>
      </c>
      <c r="C20" s="39" t="str">
        <f>"("&amp;'Command List'!$B21&amp;")"</f>
        <v>(0)</v>
      </c>
    </row>
    <row r="21" spans="1:3" x14ac:dyDescent="0.25">
      <c r="A21" s="37" t="str">
        <f t="shared" si="0"/>
        <v>#define</v>
      </c>
      <c r="B21" s="38" t="str">
        <f>"PMBUS_CMD_"&amp;MID('Command List'!$A22,3,2)&amp;"_ENABLE"</f>
        <v>PMBUS_CMD_14_ENABLE</v>
      </c>
      <c r="C21" s="39" t="str">
        <f>"("&amp;'Command List'!$B22&amp;")"</f>
        <v>(0)</v>
      </c>
    </row>
    <row r="22" spans="1:3" x14ac:dyDescent="0.25">
      <c r="A22" s="37" t="str">
        <f t="shared" si="0"/>
        <v>#define</v>
      </c>
      <c r="B22" s="38" t="str">
        <f>"PMBUS_CMD_"&amp;MID('Command List'!$A23,3,2)&amp;"_ENABLE"</f>
        <v>PMBUS_CMD_15_ENABLE</v>
      </c>
      <c r="C22" s="39" t="str">
        <f>"("&amp;'Command List'!$B23&amp;")"</f>
        <v>(0)</v>
      </c>
    </row>
    <row r="23" spans="1:3" x14ac:dyDescent="0.25">
      <c r="A23" s="37" t="str">
        <f t="shared" si="0"/>
        <v>#define</v>
      </c>
      <c r="B23" s="38" t="str">
        <f>"PMBUS_CMD_"&amp;MID('Command List'!$A24,3,2)&amp;"_ENABLE"</f>
        <v>PMBUS_CMD_16_ENABLE</v>
      </c>
      <c r="C23" s="39" t="str">
        <f>"("&amp;'Command List'!$B24&amp;")"</f>
        <v>(0)</v>
      </c>
    </row>
    <row r="24" spans="1:3" x14ac:dyDescent="0.25">
      <c r="A24" s="37" t="str">
        <f t="shared" si="0"/>
        <v>#define</v>
      </c>
      <c r="B24" s="38" t="str">
        <f>"PMBUS_CMD_"&amp;MID('Command List'!$A25,3,2)&amp;"_ENABLE"</f>
        <v>PMBUS_CMD_17_ENABLE</v>
      </c>
      <c r="C24" s="39" t="str">
        <f>"("&amp;'Command List'!$B25&amp;")"</f>
        <v>(0)</v>
      </c>
    </row>
    <row r="25" spans="1:3" x14ac:dyDescent="0.25">
      <c r="A25" s="37" t="str">
        <f t="shared" si="0"/>
        <v>#define</v>
      </c>
      <c r="B25" s="38" t="str">
        <f>"PMBUS_CMD_"&amp;MID('Command List'!$A26,3,2)&amp;"_ENABLE"</f>
        <v>PMBUS_CMD_18_ENABLE</v>
      </c>
      <c r="C25" s="39" t="str">
        <f>"("&amp;'Command List'!$B26&amp;")"</f>
        <v>(0)</v>
      </c>
    </row>
    <row r="26" spans="1:3" x14ac:dyDescent="0.25">
      <c r="A26" s="37" t="str">
        <f t="shared" si="0"/>
        <v>#define</v>
      </c>
      <c r="B26" s="38" t="str">
        <f>"PMBUS_CMD_"&amp;MID('Command List'!$A27,3,2)&amp;"_ENABLE"</f>
        <v>PMBUS_CMD_19_ENABLE</v>
      </c>
      <c r="C26" s="39" t="str">
        <f>"("&amp;'Command List'!$B27&amp;")"</f>
        <v>(0)</v>
      </c>
    </row>
    <row r="27" spans="1:3" x14ac:dyDescent="0.25">
      <c r="A27" s="37" t="str">
        <f t="shared" si="0"/>
        <v>#define</v>
      </c>
      <c r="B27" s="38" t="str">
        <f>"PMBUS_CMD_"&amp;MID('Command List'!$A28,3,2)&amp;"_ENABLE"</f>
        <v>PMBUS_CMD_1A_ENABLE</v>
      </c>
      <c r="C27" s="39" t="str">
        <f>"("&amp;'Command List'!$B28&amp;")"</f>
        <v>(0)</v>
      </c>
    </row>
    <row r="28" spans="1:3" x14ac:dyDescent="0.25">
      <c r="A28" s="37" t="str">
        <f t="shared" si="0"/>
        <v>#define</v>
      </c>
      <c r="B28" s="38" t="str">
        <f>"PMBUS_CMD_"&amp;MID('Command List'!$A29,3,2)&amp;"_ENABLE"</f>
        <v>PMBUS_CMD_1B_ENABLE</v>
      </c>
      <c r="C28" s="39" t="str">
        <f>"("&amp;'Command List'!$B29&amp;")"</f>
        <v>(0)</v>
      </c>
    </row>
    <row r="29" spans="1:3" x14ac:dyDescent="0.25">
      <c r="A29" s="37" t="str">
        <f t="shared" si="0"/>
        <v>#define</v>
      </c>
      <c r="B29" s="38" t="str">
        <f>"PMBUS_CMD_"&amp;MID('Command List'!$A30,3,2)&amp;"_ENABLE"</f>
        <v>PMBUS_CMD_1C_ENABLE</v>
      </c>
      <c r="C29" s="39" t="str">
        <f>"("&amp;'Command List'!$B30&amp;")"</f>
        <v>(0)</v>
      </c>
    </row>
    <row r="30" spans="1:3" x14ac:dyDescent="0.25">
      <c r="A30" s="37" t="str">
        <f t="shared" si="0"/>
        <v>#define</v>
      </c>
      <c r="B30" s="38" t="str">
        <f>"PMBUS_CMD_"&amp;MID('Command List'!$A31,3,2)&amp;"_ENABLE"</f>
        <v>PMBUS_CMD_1D_ENABLE</v>
      </c>
      <c r="C30" s="39" t="str">
        <f>"("&amp;'Command List'!$B31&amp;")"</f>
        <v>(0)</v>
      </c>
    </row>
    <row r="31" spans="1:3" x14ac:dyDescent="0.25">
      <c r="A31" s="37" t="str">
        <f t="shared" si="0"/>
        <v>#define</v>
      </c>
      <c r="B31" s="38" t="str">
        <f>"PMBUS_CMD_"&amp;MID('Command List'!$A32,3,2)&amp;"_ENABLE"</f>
        <v>PMBUS_CMD_1E_ENABLE</v>
      </c>
      <c r="C31" s="39" t="str">
        <f>"("&amp;'Command List'!$B32&amp;")"</f>
        <v>(0)</v>
      </c>
    </row>
    <row r="32" spans="1:3" x14ac:dyDescent="0.25">
      <c r="A32" s="37" t="str">
        <f t="shared" si="0"/>
        <v>#define</v>
      </c>
      <c r="B32" s="38" t="str">
        <f>"PMBUS_CMD_"&amp;MID('Command List'!$A33,3,2)&amp;"_ENABLE"</f>
        <v>PMBUS_CMD_1F_ENABLE</v>
      </c>
      <c r="C32" s="39" t="str">
        <f>"("&amp;'Command List'!$B33&amp;")"</f>
        <v>(0)</v>
      </c>
    </row>
    <row r="33" spans="1:3" x14ac:dyDescent="0.25">
      <c r="A33" s="37" t="str">
        <f t="shared" si="0"/>
        <v>#define</v>
      </c>
      <c r="B33" s="38" t="str">
        <f>"PMBUS_CMD_"&amp;MID('Command List'!$A34,3,2)&amp;"_ENABLE"</f>
        <v>PMBUS_CMD_20_ENABLE</v>
      </c>
      <c r="C33" s="39" t="str">
        <f>"("&amp;'Command List'!$B34&amp;")"</f>
        <v>(1)</v>
      </c>
    </row>
    <row r="34" spans="1:3" x14ac:dyDescent="0.25">
      <c r="A34" s="37" t="str">
        <f t="shared" si="0"/>
        <v>#define</v>
      </c>
      <c r="B34" s="38" t="str">
        <f>"PMBUS_CMD_"&amp;MID('Command List'!$A35,3,2)&amp;"_ENABLE"</f>
        <v>PMBUS_CMD_21_ENABLE</v>
      </c>
      <c r="C34" s="39" t="str">
        <f>"("&amp;'Command List'!$B35&amp;")"</f>
        <v>(1)</v>
      </c>
    </row>
    <row r="35" spans="1:3" x14ac:dyDescent="0.25">
      <c r="A35" s="37" t="str">
        <f t="shared" si="0"/>
        <v>#define</v>
      </c>
      <c r="B35" s="38" t="str">
        <f>"PMBUS_CMD_"&amp;MID('Command List'!$A36,3,2)&amp;"_ENABLE"</f>
        <v>PMBUS_CMD_22_ENABLE</v>
      </c>
      <c r="C35" s="39" t="str">
        <f>"("&amp;'Command List'!$B36&amp;")"</f>
        <v>(0)</v>
      </c>
    </row>
    <row r="36" spans="1:3" x14ac:dyDescent="0.25">
      <c r="A36" s="37" t="str">
        <f t="shared" si="0"/>
        <v>#define</v>
      </c>
      <c r="B36" s="38" t="str">
        <f>"PMBUS_CMD_"&amp;MID('Command List'!$A37,3,2)&amp;"_ENABLE"</f>
        <v>PMBUS_CMD_23_ENABLE</v>
      </c>
      <c r="C36" s="39" t="str">
        <f>"("&amp;'Command List'!$B37&amp;")"</f>
        <v>(0)</v>
      </c>
    </row>
    <row r="37" spans="1:3" x14ac:dyDescent="0.25">
      <c r="A37" s="37" t="str">
        <f t="shared" si="0"/>
        <v>#define</v>
      </c>
      <c r="B37" s="38" t="str">
        <f>"PMBUS_CMD_"&amp;MID('Command List'!$A38,3,2)&amp;"_ENABLE"</f>
        <v>PMBUS_CMD_24_ENABLE</v>
      </c>
      <c r="C37" s="39" t="str">
        <f>"("&amp;'Command List'!$B38&amp;")"</f>
        <v>(0)</v>
      </c>
    </row>
    <row r="38" spans="1:3" x14ac:dyDescent="0.25">
      <c r="A38" s="37" t="str">
        <f t="shared" si="0"/>
        <v>#define</v>
      </c>
      <c r="B38" s="38" t="str">
        <f>"PMBUS_CMD_"&amp;MID('Command List'!$A39,3,2)&amp;"_ENABLE"</f>
        <v>PMBUS_CMD_25_ENABLE</v>
      </c>
      <c r="C38" s="39" t="str">
        <f>"("&amp;'Command List'!$B39&amp;")"</f>
        <v>(0)</v>
      </c>
    </row>
    <row r="39" spans="1:3" x14ac:dyDescent="0.25">
      <c r="A39" s="37" t="str">
        <f t="shared" si="0"/>
        <v>#define</v>
      </c>
      <c r="B39" s="38" t="str">
        <f>"PMBUS_CMD_"&amp;MID('Command List'!$A40,3,2)&amp;"_ENABLE"</f>
        <v>PMBUS_CMD_26_ENABLE</v>
      </c>
      <c r="C39" s="39" t="str">
        <f>"("&amp;'Command List'!$B40&amp;")"</f>
        <v>(0)</v>
      </c>
    </row>
    <row r="40" spans="1:3" x14ac:dyDescent="0.25">
      <c r="A40" s="37" t="str">
        <f t="shared" si="0"/>
        <v>#define</v>
      </c>
      <c r="B40" s="38" t="str">
        <f>"PMBUS_CMD_"&amp;MID('Command List'!$A41,3,2)&amp;"_ENABLE"</f>
        <v>PMBUS_CMD_27_ENABLE</v>
      </c>
      <c r="C40" s="39" t="str">
        <f>"("&amp;'Command List'!$B41&amp;")"</f>
        <v>(0)</v>
      </c>
    </row>
    <row r="41" spans="1:3" x14ac:dyDescent="0.25">
      <c r="A41" s="37" t="str">
        <f t="shared" si="0"/>
        <v>#define</v>
      </c>
      <c r="B41" s="38" t="str">
        <f>"PMBUS_CMD_"&amp;MID('Command List'!$A42,3,2)&amp;"_ENABLE"</f>
        <v>PMBUS_CMD_28_ENABLE</v>
      </c>
      <c r="C41" s="39" t="str">
        <f>"("&amp;'Command List'!$B42&amp;")"</f>
        <v>(0)</v>
      </c>
    </row>
    <row r="42" spans="1:3" x14ac:dyDescent="0.25">
      <c r="A42" s="37" t="str">
        <f t="shared" si="0"/>
        <v>#define</v>
      </c>
      <c r="B42" s="38" t="str">
        <f>"PMBUS_CMD_"&amp;MID('Command List'!$A43,3,2)&amp;"_ENABLE"</f>
        <v>PMBUS_CMD_29_ENABLE</v>
      </c>
      <c r="C42" s="39" t="str">
        <f>"("&amp;'Command List'!$B43&amp;")"</f>
        <v>(0)</v>
      </c>
    </row>
    <row r="43" spans="1:3" x14ac:dyDescent="0.25">
      <c r="A43" s="37" t="str">
        <f t="shared" si="0"/>
        <v>#define</v>
      </c>
      <c r="B43" s="38" t="str">
        <f>"PMBUS_CMD_"&amp;MID('Command List'!$A44,3,2)&amp;"_ENABLE"</f>
        <v>PMBUS_CMD_2A_ENABLE</v>
      </c>
      <c r="C43" s="39" t="str">
        <f>"("&amp;'Command List'!$B44&amp;")"</f>
        <v>(0)</v>
      </c>
    </row>
    <row r="44" spans="1:3" x14ac:dyDescent="0.25">
      <c r="A44" s="37" t="str">
        <f t="shared" si="0"/>
        <v>#define</v>
      </c>
      <c r="B44" s="38" t="str">
        <f>"PMBUS_CMD_"&amp;MID('Command List'!$A45,3,2)&amp;"_ENABLE"</f>
        <v>PMBUS_CMD_2B_ENABLE</v>
      </c>
      <c r="C44" s="39" t="str">
        <f>"("&amp;'Command List'!$B45&amp;")"</f>
        <v>(0)</v>
      </c>
    </row>
    <row r="45" spans="1:3" x14ac:dyDescent="0.25">
      <c r="A45" s="37" t="str">
        <f t="shared" si="0"/>
        <v>#define</v>
      </c>
      <c r="B45" s="38" t="str">
        <f>"PMBUS_CMD_"&amp;MID('Command List'!$A46,3,2)&amp;"_ENABLE"</f>
        <v>PMBUS_CMD_2C_ENABLE</v>
      </c>
      <c r="C45" s="39" t="str">
        <f>"("&amp;'Command List'!$B46&amp;")"</f>
        <v>(0)</v>
      </c>
    </row>
    <row r="46" spans="1:3" x14ac:dyDescent="0.25">
      <c r="A46" s="37" t="str">
        <f t="shared" si="0"/>
        <v>#define</v>
      </c>
      <c r="B46" s="38" t="str">
        <f>"PMBUS_CMD_"&amp;MID('Command List'!$A47,3,2)&amp;"_ENABLE"</f>
        <v>PMBUS_CMD_2D_ENABLE</v>
      </c>
      <c r="C46" s="39" t="str">
        <f>"("&amp;'Command List'!$B47&amp;")"</f>
        <v>(0)</v>
      </c>
    </row>
    <row r="47" spans="1:3" x14ac:dyDescent="0.25">
      <c r="A47" s="37" t="str">
        <f t="shared" si="0"/>
        <v>#define</v>
      </c>
      <c r="B47" s="38" t="str">
        <f>"PMBUS_CMD_"&amp;MID('Command List'!$A48,3,2)&amp;"_ENABLE"</f>
        <v>PMBUS_CMD_2E_ENABLE</v>
      </c>
      <c r="C47" s="39" t="str">
        <f>"("&amp;'Command List'!$B48&amp;")"</f>
        <v>(0)</v>
      </c>
    </row>
    <row r="48" spans="1:3" x14ac:dyDescent="0.25">
      <c r="A48" s="37" t="str">
        <f t="shared" si="0"/>
        <v>#define</v>
      </c>
      <c r="B48" s="38" t="str">
        <f>"PMBUS_CMD_"&amp;MID('Command List'!$A49,3,2)&amp;"_ENABLE"</f>
        <v>PMBUS_CMD_2F_ENABLE</v>
      </c>
      <c r="C48" s="39" t="str">
        <f>"("&amp;'Command List'!$B49&amp;")"</f>
        <v>(0)</v>
      </c>
    </row>
    <row r="49" spans="1:3" x14ac:dyDescent="0.25">
      <c r="A49" s="37" t="str">
        <f t="shared" si="0"/>
        <v>#define</v>
      </c>
      <c r="B49" s="38" t="str">
        <f>"PMBUS_CMD_"&amp;MID('Command List'!$A50,3,2)&amp;"_ENABLE"</f>
        <v>PMBUS_CMD_30_ENABLE</v>
      </c>
      <c r="C49" s="39" t="str">
        <f>"("&amp;'Command List'!$B50&amp;")"</f>
        <v>(0)</v>
      </c>
    </row>
    <row r="50" spans="1:3" x14ac:dyDescent="0.25">
      <c r="A50" s="37" t="str">
        <f t="shared" si="0"/>
        <v>#define</v>
      </c>
      <c r="B50" s="38" t="str">
        <f>"PMBUS_CMD_"&amp;MID('Command List'!$A51,3,2)&amp;"_ENABLE"</f>
        <v>PMBUS_CMD_31_ENABLE</v>
      </c>
      <c r="C50" s="39" t="str">
        <f>"("&amp;'Command List'!$B51&amp;")"</f>
        <v>(0)</v>
      </c>
    </row>
    <row r="51" spans="1:3" x14ac:dyDescent="0.25">
      <c r="A51" s="37" t="str">
        <f t="shared" si="0"/>
        <v>#define</v>
      </c>
      <c r="B51" s="38" t="str">
        <f>"PMBUS_CMD_"&amp;MID('Command List'!$A52,3,2)&amp;"_ENABLE"</f>
        <v>PMBUS_CMD_32_ENABLE</v>
      </c>
      <c r="C51" s="39" t="str">
        <f>"("&amp;'Command List'!$B52&amp;")"</f>
        <v>(0)</v>
      </c>
    </row>
    <row r="52" spans="1:3" x14ac:dyDescent="0.25">
      <c r="A52" s="37" t="str">
        <f t="shared" si="0"/>
        <v>#define</v>
      </c>
      <c r="B52" s="38" t="str">
        <f>"PMBUS_CMD_"&amp;MID('Command List'!$A53,3,2)&amp;"_ENABLE"</f>
        <v>PMBUS_CMD_33_ENABLE</v>
      </c>
      <c r="C52" s="39" t="str">
        <f>"("&amp;'Command List'!$B53&amp;")"</f>
        <v>(0)</v>
      </c>
    </row>
    <row r="53" spans="1:3" x14ac:dyDescent="0.25">
      <c r="A53" s="37" t="str">
        <f t="shared" si="0"/>
        <v>#define</v>
      </c>
      <c r="B53" s="38" t="str">
        <f>"PMBUS_CMD_"&amp;MID('Command List'!$A54,3,2)&amp;"_ENABLE"</f>
        <v>PMBUS_CMD_34_ENABLE</v>
      </c>
      <c r="C53" s="39" t="str">
        <f>"("&amp;'Command List'!$B54&amp;")"</f>
        <v>(0)</v>
      </c>
    </row>
    <row r="54" spans="1:3" x14ac:dyDescent="0.25">
      <c r="A54" s="37" t="str">
        <f t="shared" si="0"/>
        <v>#define</v>
      </c>
      <c r="B54" s="38" t="str">
        <f>"PMBUS_CMD_"&amp;MID('Command List'!$A55,3,2)&amp;"_ENABLE"</f>
        <v>PMBUS_CMD_35_ENABLE</v>
      </c>
      <c r="C54" s="39" t="str">
        <f>"("&amp;'Command List'!$B55&amp;")"</f>
        <v>(0)</v>
      </c>
    </row>
    <row r="55" spans="1:3" x14ac:dyDescent="0.25">
      <c r="A55" s="37" t="str">
        <f t="shared" si="0"/>
        <v>#define</v>
      </c>
      <c r="B55" s="38" t="str">
        <f>"PMBUS_CMD_"&amp;MID('Command List'!$A56,3,2)&amp;"_ENABLE"</f>
        <v>PMBUS_CMD_36_ENABLE</v>
      </c>
      <c r="C55" s="39" t="str">
        <f>"("&amp;'Command List'!$B56&amp;")"</f>
        <v>(0)</v>
      </c>
    </row>
    <row r="56" spans="1:3" x14ac:dyDescent="0.25">
      <c r="A56" s="37" t="str">
        <f t="shared" si="0"/>
        <v>#define</v>
      </c>
      <c r="B56" s="38" t="str">
        <f>"PMBUS_CMD_"&amp;MID('Command List'!$A57,3,2)&amp;"_ENABLE"</f>
        <v>PMBUS_CMD_37_ENABLE</v>
      </c>
      <c r="C56" s="39" t="str">
        <f>"("&amp;'Command List'!$B57&amp;")"</f>
        <v>(0)</v>
      </c>
    </row>
    <row r="57" spans="1:3" x14ac:dyDescent="0.25">
      <c r="A57" s="37" t="str">
        <f t="shared" si="0"/>
        <v>#define</v>
      </c>
      <c r="B57" s="38" t="str">
        <f>"PMBUS_CMD_"&amp;MID('Command List'!$A58,3,2)&amp;"_ENABLE"</f>
        <v>PMBUS_CMD_38_ENABLE</v>
      </c>
      <c r="C57" s="39" t="str">
        <f>"("&amp;'Command List'!$B58&amp;")"</f>
        <v>(0)</v>
      </c>
    </row>
    <row r="58" spans="1:3" x14ac:dyDescent="0.25">
      <c r="A58" s="37" t="str">
        <f t="shared" si="0"/>
        <v>#define</v>
      </c>
      <c r="B58" s="38" t="str">
        <f>"PMBUS_CMD_"&amp;MID('Command List'!$A59,3,2)&amp;"_ENABLE"</f>
        <v>PMBUS_CMD_39_ENABLE</v>
      </c>
      <c r="C58" s="39" t="str">
        <f>"("&amp;'Command List'!$B59&amp;")"</f>
        <v>(0)</v>
      </c>
    </row>
    <row r="59" spans="1:3" x14ac:dyDescent="0.25">
      <c r="A59" s="37" t="str">
        <f t="shared" si="0"/>
        <v>#define</v>
      </c>
      <c r="B59" s="38" t="str">
        <f>"PMBUS_CMD_"&amp;MID('Command List'!$A60,3,2)&amp;"_ENABLE"</f>
        <v>PMBUS_CMD_3A_ENABLE</v>
      </c>
      <c r="C59" s="39" t="str">
        <f>"("&amp;'Command List'!$B60&amp;")"</f>
        <v>(0)</v>
      </c>
    </row>
    <row r="60" spans="1:3" x14ac:dyDescent="0.25">
      <c r="A60" s="37" t="str">
        <f t="shared" si="0"/>
        <v>#define</v>
      </c>
      <c r="B60" s="38" t="str">
        <f>"PMBUS_CMD_"&amp;MID('Command List'!$A61,3,2)&amp;"_ENABLE"</f>
        <v>PMBUS_CMD_3B_ENABLE</v>
      </c>
      <c r="C60" s="39" t="str">
        <f>"("&amp;'Command List'!$B61&amp;")"</f>
        <v>(0)</v>
      </c>
    </row>
    <row r="61" spans="1:3" x14ac:dyDescent="0.25">
      <c r="A61" s="37" t="str">
        <f t="shared" si="0"/>
        <v>#define</v>
      </c>
      <c r="B61" s="38" t="str">
        <f>"PMBUS_CMD_"&amp;MID('Command List'!$A62,3,2)&amp;"_ENABLE"</f>
        <v>PMBUS_CMD_3C_ENABLE</v>
      </c>
      <c r="C61" s="39" t="str">
        <f>"("&amp;'Command List'!$B62&amp;")"</f>
        <v>(0)</v>
      </c>
    </row>
    <row r="62" spans="1:3" x14ac:dyDescent="0.25">
      <c r="A62" s="37" t="str">
        <f t="shared" si="0"/>
        <v>#define</v>
      </c>
      <c r="B62" s="38" t="str">
        <f>"PMBUS_CMD_"&amp;MID('Command List'!$A63,3,2)&amp;"_ENABLE"</f>
        <v>PMBUS_CMD_3D_ENABLE</v>
      </c>
      <c r="C62" s="39" t="str">
        <f>"("&amp;'Command List'!$B63&amp;")"</f>
        <v>(0)</v>
      </c>
    </row>
    <row r="63" spans="1:3" x14ac:dyDescent="0.25">
      <c r="A63" s="37" t="str">
        <f t="shared" si="0"/>
        <v>#define</v>
      </c>
      <c r="B63" s="38" t="str">
        <f>"PMBUS_CMD_"&amp;MID('Command List'!$A64,3,2)&amp;"_ENABLE"</f>
        <v>PMBUS_CMD_3E_ENABLE</v>
      </c>
      <c r="C63" s="39" t="str">
        <f>"("&amp;'Command List'!$B64&amp;")"</f>
        <v>(0)</v>
      </c>
    </row>
    <row r="64" spans="1:3" x14ac:dyDescent="0.25">
      <c r="A64" s="37" t="str">
        <f t="shared" si="0"/>
        <v>#define</v>
      </c>
      <c r="B64" s="38" t="str">
        <f>"PMBUS_CMD_"&amp;MID('Command List'!$A65,3,2)&amp;"_ENABLE"</f>
        <v>PMBUS_CMD_3F_ENABLE</v>
      </c>
      <c r="C64" s="39" t="str">
        <f>"("&amp;'Command List'!$B65&amp;")"</f>
        <v>(0)</v>
      </c>
    </row>
    <row r="65" spans="1:3" x14ac:dyDescent="0.25">
      <c r="A65" s="37" t="str">
        <f t="shared" si="0"/>
        <v>#define</v>
      </c>
      <c r="B65" s="38" t="str">
        <f>"PMBUS_CMD_"&amp;MID('Command List'!$A66,3,2)&amp;"_ENABLE"</f>
        <v>PMBUS_CMD_40_ENABLE</v>
      </c>
      <c r="C65" s="39" t="str">
        <f>"("&amp;'Command List'!$B66&amp;")"</f>
        <v>(0)</v>
      </c>
    </row>
    <row r="66" spans="1:3" x14ac:dyDescent="0.25">
      <c r="A66" s="37" t="str">
        <f t="shared" ref="A66:A129" si="1">"#define"</f>
        <v>#define</v>
      </c>
      <c r="B66" s="38" t="str">
        <f>"PMBUS_CMD_"&amp;MID('Command List'!$A67,3,2)&amp;"_ENABLE"</f>
        <v>PMBUS_CMD_41_ENABLE</v>
      </c>
      <c r="C66" s="39" t="str">
        <f>"("&amp;'Command List'!$B67&amp;")"</f>
        <v>(0)</v>
      </c>
    </row>
    <row r="67" spans="1:3" x14ac:dyDescent="0.25">
      <c r="A67" s="37" t="str">
        <f t="shared" si="1"/>
        <v>#define</v>
      </c>
      <c r="B67" s="38" t="str">
        <f>"PMBUS_CMD_"&amp;MID('Command List'!$A68,3,2)&amp;"_ENABLE"</f>
        <v>PMBUS_CMD_42_ENABLE</v>
      </c>
      <c r="C67" s="39" t="str">
        <f>"("&amp;'Command List'!$B68&amp;")"</f>
        <v>(0)</v>
      </c>
    </row>
    <row r="68" spans="1:3" x14ac:dyDescent="0.25">
      <c r="A68" s="37" t="str">
        <f t="shared" si="1"/>
        <v>#define</v>
      </c>
      <c r="B68" s="38" t="str">
        <f>"PMBUS_CMD_"&amp;MID('Command List'!$A69,3,2)&amp;"_ENABLE"</f>
        <v>PMBUS_CMD_43_ENABLE</v>
      </c>
      <c r="C68" s="39" t="str">
        <f>"("&amp;'Command List'!$B69&amp;")"</f>
        <v>(0)</v>
      </c>
    </row>
    <row r="69" spans="1:3" x14ac:dyDescent="0.25">
      <c r="A69" s="37" t="str">
        <f t="shared" si="1"/>
        <v>#define</v>
      </c>
      <c r="B69" s="38" t="str">
        <f>"PMBUS_CMD_"&amp;MID('Command List'!$A70,3,2)&amp;"_ENABLE"</f>
        <v>PMBUS_CMD_44_ENABLE</v>
      </c>
      <c r="C69" s="39" t="str">
        <f>"("&amp;'Command List'!$B70&amp;")"</f>
        <v>(0)</v>
      </c>
    </row>
    <row r="70" spans="1:3" x14ac:dyDescent="0.25">
      <c r="A70" s="37" t="str">
        <f t="shared" si="1"/>
        <v>#define</v>
      </c>
      <c r="B70" s="38" t="str">
        <f>"PMBUS_CMD_"&amp;MID('Command List'!$A71,3,2)&amp;"_ENABLE"</f>
        <v>PMBUS_CMD_45_ENABLE</v>
      </c>
      <c r="C70" s="39" t="str">
        <f>"("&amp;'Command List'!$B71&amp;")"</f>
        <v>(0)</v>
      </c>
    </row>
    <row r="71" spans="1:3" x14ac:dyDescent="0.25">
      <c r="A71" s="37" t="str">
        <f t="shared" si="1"/>
        <v>#define</v>
      </c>
      <c r="B71" s="38" t="str">
        <f>"PMBUS_CMD_"&amp;MID('Command List'!$A72,3,2)&amp;"_ENABLE"</f>
        <v>PMBUS_CMD_46_ENABLE</v>
      </c>
      <c r="C71" s="39" t="str">
        <f>"("&amp;'Command List'!$B72&amp;")"</f>
        <v>(0)</v>
      </c>
    </row>
    <row r="72" spans="1:3" x14ac:dyDescent="0.25">
      <c r="A72" s="37" t="str">
        <f t="shared" si="1"/>
        <v>#define</v>
      </c>
      <c r="B72" s="38" t="str">
        <f>"PMBUS_CMD_"&amp;MID('Command List'!$A73,3,2)&amp;"_ENABLE"</f>
        <v>PMBUS_CMD_47_ENABLE</v>
      </c>
      <c r="C72" s="39" t="str">
        <f>"("&amp;'Command List'!$B73&amp;")"</f>
        <v>(0)</v>
      </c>
    </row>
    <row r="73" spans="1:3" x14ac:dyDescent="0.25">
      <c r="A73" s="37" t="str">
        <f t="shared" si="1"/>
        <v>#define</v>
      </c>
      <c r="B73" s="38" t="str">
        <f>"PMBUS_CMD_"&amp;MID('Command List'!$A74,3,2)&amp;"_ENABLE"</f>
        <v>PMBUS_CMD_48_ENABLE</v>
      </c>
      <c r="C73" s="39" t="str">
        <f>"("&amp;'Command List'!$B74&amp;")"</f>
        <v>(0)</v>
      </c>
    </row>
    <row r="74" spans="1:3" x14ac:dyDescent="0.25">
      <c r="A74" s="37" t="str">
        <f t="shared" si="1"/>
        <v>#define</v>
      </c>
      <c r="B74" s="38" t="str">
        <f>"PMBUS_CMD_"&amp;MID('Command List'!$A75,3,2)&amp;"_ENABLE"</f>
        <v>PMBUS_CMD_49_ENABLE</v>
      </c>
      <c r="C74" s="39" t="str">
        <f>"("&amp;'Command List'!$B75&amp;")"</f>
        <v>(0)</v>
      </c>
    </row>
    <row r="75" spans="1:3" x14ac:dyDescent="0.25">
      <c r="A75" s="37" t="str">
        <f t="shared" si="1"/>
        <v>#define</v>
      </c>
      <c r="B75" s="38" t="str">
        <f>"PMBUS_CMD_"&amp;MID('Command List'!$A76,3,2)&amp;"_ENABLE"</f>
        <v>PMBUS_CMD_4A_ENABLE</v>
      </c>
      <c r="C75" s="39" t="str">
        <f>"("&amp;'Command List'!$B76&amp;")"</f>
        <v>(0)</v>
      </c>
    </row>
    <row r="76" spans="1:3" x14ac:dyDescent="0.25">
      <c r="A76" s="37" t="str">
        <f t="shared" si="1"/>
        <v>#define</v>
      </c>
      <c r="B76" s="38" t="str">
        <f>"PMBUS_CMD_"&amp;MID('Command List'!$A77,3,2)&amp;"_ENABLE"</f>
        <v>PMBUS_CMD_4B_ENABLE</v>
      </c>
      <c r="C76" s="39" t="str">
        <f>"("&amp;'Command List'!$B77&amp;")"</f>
        <v>(0)</v>
      </c>
    </row>
    <row r="77" spans="1:3" x14ac:dyDescent="0.25">
      <c r="A77" s="37" t="str">
        <f t="shared" si="1"/>
        <v>#define</v>
      </c>
      <c r="B77" s="38" t="str">
        <f>"PMBUS_CMD_"&amp;MID('Command List'!$A78,3,2)&amp;"_ENABLE"</f>
        <v>PMBUS_CMD_4C_ENABLE</v>
      </c>
      <c r="C77" s="39" t="str">
        <f>"("&amp;'Command List'!$B78&amp;")"</f>
        <v>(0)</v>
      </c>
    </row>
    <row r="78" spans="1:3" x14ac:dyDescent="0.25">
      <c r="A78" s="37" t="str">
        <f t="shared" si="1"/>
        <v>#define</v>
      </c>
      <c r="B78" s="38" t="str">
        <f>"PMBUS_CMD_"&amp;MID('Command List'!$A79,3,2)&amp;"_ENABLE"</f>
        <v>PMBUS_CMD_4D_ENABLE</v>
      </c>
      <c r="C78" s="39" t="str">
        <f>"("&amp;'Command List'!$B79&amp;")"</f>
        <v>(0)</v>
      </c>
    </row>
    <row r="79" spans="1:3" x14ac:dyDescent="0.25">
      <c r="A79" s="37" t="str">
        <f t="shared" si="1"/>
        <v>#define</v>
      </c>
      <c r="B79" s="38" t="str">
        <f>"PMBUS_CMD_"&amp;MID('Command List'!$A80,3,2)&amp;"_ENABLE"</f>
        <v>PMBUS_CMD_4E_ENABLE</v>
      </c>
      <c r="C79" s="39" t="str">
        <f>"("&amp;'Command List'!$B80&amp;")"</f>
        <v>(0)</v>
      </c>
    </row>
    <row r="80" spans="1:3" x14ac:dyDescent="0.25">
      <c r="A80" s="37" t="str">
        <f t="shared" si="1"/>
        <v>#define</v>
      </c>
      <c r="B80" s="38" t="str">
        <f>"PMBUS_CMD_"&amp;MID('Command List'!$A81,3,2)&amp;"_ENABLE"</f>
        <v>PMBUS_CMD_4F_ENABLE</v>
      </c>
      <c r="C80" s="39" t="str">
        <f>"("&amp;'Command List'!$B81&amp;")"</f>
        <v>(0)</v>
      </c>
    </row>
    <row r="81" spans="1:3" x14ac:dyDescent="0.25">
      <c r="A81" s="37" t="str">
        <f t="shared" si="1"/>
        <v>#define</v>
      </c>
      <c r="B81" s="38" t="str">
        <f>"PMBUS_CMD_"&amp;MID('Command List'!$A82,3,2)&amp;"_ENABLE"</f>
        <v>PMBUS_CMD_50_ENABLE</v>
      </c>
      <c r="C81" s="39" t="str">
        <f>"("&amp;'Command List'!$B82&amp;")"</f>
        <v>(0)</v>
      </c>
    </row>
    <row r="82" spans="1:3" x14ac:dyDescent="0.25">
      <c r="A82" s="37" t="str">
        <f t="shared" si="1"/>
        <v>#define</v>
      </c>
      <c r="B82" s="38" t="str">
        <f>"PMBUS_CMD_"&amp;MID('Command List'!$A83,3,2)&amp;"_ENABLE"</f>
        <v>PMBUS_CMD_51_ENABLE</v>
      </c>
      <c r="C82" s="39" t="str">
        <f>"("&amp;'Command List'!$B83&amp;")"</f>
        <v>(0)</v>
      </c>
    </row>
    <row r="83" spans="1:3" x14ac:dyDescent="0.25">
      <c r="A83" s="37" t="str">
        <f t="shared" si="1"/>
        <v>#define</v>
      </c>
      <c r="B83" s="38" t="str">
        <f>"PMBUS_CMD_"&amp;MID('Command List'!$A84,3,2)&amp;"_ENABLE"</f>
        <v>PMBUS_CMD_52_ENABLE</v>
      </c>
      <c r="C83" s="39" t="str">
        <f>"("&amp;'Command List'!$B84&amp;")"</f>
        <v>(0)</v>
      </c>
    </row>
    <row r="84" spans="1:3" x14ac:dyDescent="0.25">
      <c r="A84" s="37" t="str">
        <f t="shared" si="1"/>
        <v>#define</v>
      </c>
      <c r="B84" s="38" t="str">
        <f>"PMBUS_CMD_"&amp;MID('Command List'!$A85,3,2)&amp;"_ENABLE"</f>
        <v>PMBUS_CMD_53_ENABLE</v>
      </c>
      <c r="C84" s="39" t="str">
        <f>"("&amp;'Command List'!$B85&amp;")"</f>
        <v>(0)</v>
      </c>
    </row>
    <row r="85" spans="1:3" x14ac:dyDescent="0.25">
      <c r="A85" s="37" t="str">
        <f t="shared" si="1"/>
        <v>#define</v>
      </c>
      <c r="B85" s="38" t="str">
        <f>"PMBUS_CMD_"&amp;MID('Command List'!$A86,3,2)&amp;"_ENABLE"</f>
        <v>PMBUS_CMD_54_ENABLE</v>
      </c>
      <c r="C85" s="39" t="str">
        <f>"("&amp;'Command List'!$B86&amp;")"</f>
        <v>(0)</v>
      </c>
    </row>
    <row r="86" spans="1:3" x14ac:dyDescent="0.25">
      <c r="A86" s="37" t="str">
        <f t="shared" si="1"/>
        <v>#define</v>
      </c>
      <c r="B86" s="38" t="str">
        <f>"PMBUS_CMD_"&amp;MID('Command List'!$A87,3,2)&amp;"_ENABLE"</f>
        <v>PMBUS_CMD_55_ENABLE</v>
      </c>
      <c r="C86" s="39" t="str">
        <f>"("&amp;'Command List'!$B87&amp;")"</f>
        <v>(1)</v>
      </c>
    </row>
    <row r="87" spans="1:3" x14ac:dyDescent="0.25">
      <c r="A87" s="37" t="str">
        <f t="shared" si="1"/>
        <v>#define</v>
      </c>
      <c r="B87" s="38" t="str">
        <f>"PMBUS_CMD_"&amp;MID('Command List'!$A88,3,2)&amp;"_ENABLE"</f>
        <v>PMBUS_CMD_56_ENABLE</v>
      </c>
      <c r="C87" s="39" t="str">
        <f>"("&amp;'Command List'!$B88&amp;")"</f>
        <v>(0)</v>
      </c>
    </row>
    <row r="88" spans="1:3" x14ac:dyDescent="0.25">
      <c r="A88" s="37" t="str">
        <f t="shared" si="1"/>
        <v>#define</v>
      </c>
      <c r="B88" s="38" t="str">
        <f>"PMBUS_CMD_"&amp;MID('Command List'!$A89,3,2)&amp;"_ENABLE"</f>
        <v>PMBUS_CMD_57_ENABLE</v>
      </c>
      <c r="C88" s="39" t="str">
        <f>"("&amp;'Command List'!$B89&amp;")"</f>
        <v>(0)</v>
      </c>
    </row>
    <row r="89" spans="1:3" x14ac:dyDescent="0.25">
      <c r="A89" s="37" t="str">
        <f t="shared" si="1"/>
        <v>#define</v>
      </c>
      <c r="B89" s="38" t="str">
        <f>"PMBUS_CMD_"&amp;MID('Command List'!$A90,3,2)&amp;"_ENABLE"</f>
        <v>PMBUS_CMD_58_ENABLE</v>
      </c>
      <c r="C89" s="39" t="str">
        <f>"("&amp;'Command List'!$B90&amp;")"</f>
        <v>(0)</v>
      </c>
    </row>
    <row r="90" spans="1:3" x14ac:dyDescent="0.25">
      <c r="A90" s="37" t="str">
        <f t="shared" si="1"/>
        <v>#define</v>
      </c>
      <c r="B90" s="38" t="str">
        <f>"PMBUS_CMD_"&amp;MID('Command List'!$A91,3,2)&amp;"_ENABLE"</f>
        <v>PMBUS_CMD_59_ENABLE</v>
      </c>
      <c r="C90" s="39" t="str">
        <f>"("&amp;'Command List'!$B91&amp;")"</f>
        <v>(1)</v>
      </c>
    </row>
    <row r="91" spans="1:3" x14ac:dyDescent="0.25">
      <c r="A91" s="37" t="str">
        <f t="shared" si="1"/>
        <v>#define</v>
      </c>
      <c r="B91" s="38" t="str">
        <f>"PMBUS_CMD_"&amp;MID('Command List'!$A92,3,2)&amp;"_ENABLE"</f>
        <v>PMBUS_CMD_5A_ENABLE</v>
      </c>
      <c r="C91" s="39" t="str">
        <f>"("&amp;'Command List'!$B92&amp;")"</f>
        <v>(0)</v>
      </c>
    </row>
    <row r="92" spans="1:3" x14ac:dyDescent="0.25">
      <c r="A92" s="37" t="str">
        <f t="shared" si="1"/>
        <v>#define</v>
      </c>
      <c r="B92" s="38" t="str">
        <f>"PMBUS_CMD_"&amp;MID('Command List'!$A93,3,2)&amp;"_ENABLE"</f>
        <v>PMBUS_CMD_5B_ENABLE</v>
      </c>
      <c r="C92" s="39" t="str">
        <f>"("&amp;'Command List'!$B93&amp;")"</f>
        <v>(0)</v>
      </c>
    </row>
    <row r="93" spans="1:3" x14ac:dyDescent="0.25">
      <c r="A93" s="37" t="str">
        <f t="shared" si="1"/>
        <v>#define</v>
      </c>
      <c r="B93" s="38" t="str">
        <f>"PMBUS_CMD_"&amp;MID('Command List'!$A94,3,2)&amp;"_ENABLE"</f>
        <v>PMBUS_CMD_5C_ENABLE</v>
      </c>
      <c r="C93" s="39" t="str">
        <f>"("&amp;'Command List'!$B94&amp;")"</f>
        <v>(0)</v>
      </c>
    </row>
    <row r="94" spans="1:3" x14ac:dyDescent="0.25">
      <c r="A94" s="37" t="str">
        <f t="shared" si="1"/>
        <v>#define</v>
      </c>
      <c r="B94" s="38" t="str">
        <f>"PMBUS_CMD_"&amp;MID('Command List'!$A95,3,2)&amp;"_ENABLE"</f>
        <v>PMBUS_CMD_5D_ENABLE</v>
      </c>
      <c r="C94" s="39" t="str">
        <f>"("&amp;'Command List'!$B95&amp;")"</f>
        <v>(0)</v>
      </c>
    </row>
    <row r="95" spans="1:3" x14ac:dyDescent="0.25">
      <c r="A95" s="37" t="str">
        <f t="shared" si="1"/>
        <v>#define</v>
      </c>
      <c r="B95" s="38" t="str">
        <f>"PMBUS_CMD_"&amp;MID('Command List'!$A96,3,2)&amp;"_ENABLE"</f>
        <v>PMBUS_CMD_5E_ENABLE</v>
      </c>
      <c r="C95" s="39" t="str">
        <f>"("&amp;'Command List'!$B96&amp;")"</f>
        <v>(0)</v>
      </c>
    </row>
    <row r="96" spans="1:3" x14ac:dyDescent="0.25">
      <c r="A96" s="37" t="str">
        <f t="shared" si="1"/>
        <v>#define</v>
      </c>
      <c r="B96" s="38" t="str">
        <f>"PMBUS_CMD_"&amp;MID('Command List'!$A97,3,2)&amp;"_ENABLE"</f>
        <v>PMBUS_CMD_5F_ENABLE</v>
      </c>
      <c r="C96" s="39" t="str">
        <f>"("&amp;'Command List'!$B97&amp;")"</f>
        <v>(0)</v>
      </c>
    </row>
    <row r="97" spans="1:3" x14ac:dyDescent="0.25">
      <c r="A97" s="37" t="str">
        <f t="shared" si="1"/>
        <v>#define</v>
      </c>
      <c r="B97" s="38" t="str">
        <f>"PMBUS_CMD_"&amp;MID('Command List'!$A98,3,2)&amp;"_ENABLE"</f>
        <v>PMBUS_CMD_60_ENABLE</v>
      </c>
      <c r="C97" s="39" t="str">
        <f>"("&amp;'Command List'!$B98&amp;")"</f>
        <v>(0)</v>
      </c>
    </row>
    <row r="98" spans="1:3" x14ac:dyDescent="0.25">
      <c r="A98" s="37" t="str">
        <f t="shared" si="1"/>
        <v>#define</v>
      </c>
      <c r="B98" s="38" t="str">
        <f>"PMBUS_CMD_"&amp;MID('Command List'!$A99,3,2)&amp;"_ENABLE"</f>
        <v>PMBUS_CMD_61_ENABLE</v>
      </c>
      <c r="C98" s="39" t="str">
        <f>"("&amp;'Command List'!$B99&amp;")"</f>
        <v>(0)</v>
      </c>
    </row>
    <row r="99" spans="1:3" x14ac:dyDescent="0.25">
      <c r="A99" s="37" t="str">
        <f t="shared" si="1"/>
        <v>#define</v>
      </c>
      <c r="B99" s="38" t="str">
        <f>"PMBUS_CMD_"&amp;MID('Command List'!$A100,3,2)&amp;"_ENABLE"</f>
        <v>PMBUS_CMD_62_ENABLE</v>
      </c>
      <c r="C99" s="39" t="str">
        <f>"("&amp;'Command List'!$B100&amp;")"</f>
        <v>(0)</v>
      </c>
    </row>
    <row r="100" spans="1:3" x14ac:dyDescent="0.25">
      <c r="A100" s="37" t="str">
        <f t="shared" si="1"/>
        <v>#define</v>
      </c>
      <c r="B100" s="38" t="str">
        <f>"PMBUS_CMD_"&amp;MID('Command List'!$A101,3,2)&amp;"_ENABLE"</f>
        <v>PMBUS_CMD_63_ENABLE</v>
      </c>
      <c r="C100" s="39" t="str">
        <f>"("&amp;'Command List'!$B101&amp;")"</f>
        <v>(0)</v>
      </c>
    </row>
    <row r="101" spans="1:3" x14ac:dyDescent="0.25">
      <c r="A101" s="37" t="str">
        <f t="shared" si="1"/>
        <v>#define</v>
      </c>
      <c r="B101" s="38" t="str">
        <f>"PMBUS_CMD_"&amp;MID('Command List'!$A102,3,2)&amp;"_ENABLE"</f>
        <v>PMBUS_CMD_64_ENABLE</v>
      </c>
      <c r="C101" s="39" t="str">
        <f>"("&amp;'Command List'!$B102&amp;")"</f>
        <v>(0)</v>
      </c>
    </row>
    <row r="102" spans="1:3" x14ac:dyDescent="0.25">
      <c r="A102" s="37" t="str">
        <f t="shared" si="1"/>
        <v>#define</v>
      </c>
      <c r="B102" s="38" t="str">
        <f>"PMBUS_CMD_"&amp;MID('Command List'!$A103,3,2)&amp;"_ENABLE"</f>
        <v>PMBUS_CMD_65_ENABLE</v>
      </c>
      <c r="C102" s="39" t="str">
        <f>"("&amp;'Command List'!$B103&amp;")"</f>
        <v>(0)</v>
      </c>
    </row>
    <row r="103" spans="1:3" x14ac:dyDescent="0.25">
      <c r="A103" s="37" t="str">
        <f t="shared" si="1"/>
        <v>#define</v>
      </c>
      <c r="B103" s="38" t="str">
        <f>"PMBUS_CMD_"&amp;MID('Command List'!$A104,3,2)&amp;"_ENABLE"</f>
        <v>PMBUS_CMD_66_ENABLE</v>
      </c>
      <c r="C103" s="39" t="str">
        <f>"("&amp;'Command List'!$B104&amp;")"</f>
        <v>(0)</v>
      </c>
    </row>
    <row r="104" spans="1:3" x14ac:dyDescent="0.25">
      <c r="A104" s="37" t="str">
        <f t="shared" si="1"/>
        <v>#define</v>
      </c>
      <c r="B104" s="38" t="str">
        <f>"PMBUS_CMD_"&amp;MID('Command List'!$A105,3,2)&amp;"_ENABLE"</f>
        <v>PMBUS_CMD_67_ENABLE</v>
      </c>
      <c r="C104" s="39" t="str">
        <f>"("&amp;'Command List'!$B105&amp;")"</f>
        <v>(0)</v>
      </c>
    </row>
    <row r="105" spans="1:3" x14ac:dyDescent="0.25">
      <c r="A105" s="37" t="str">
        <f t="shared" si="1"/>
        <v>#define</v>
      </c>
      <c r="B105" s="38" t="str">
        <f>"PMBUS_CMD_"&amp;MID('Command List'!$A106,3,2)&amp;"_ENABLE"</f>
        <v>PMBUS_CMD_68_ENABLE</v>
      </c>
      <c r="C105" s="39" t="str">
        <f>"("&amp;'Command List'!$B106&amp;")"</f>
        <v>(0)</v>
      </c>
    </row>
    <row r="106" spans="1:3" x14ac:dyDescent="0.25">
      <c r="A106" s="37" t="str">
        <f t="shared" si="1"/>
        <v>#define</v>
      </c>
      <c r="B106" s="38" t="str">
        <f>"PMBUS_CMD_"&amp;MID('Command List'!$A107,3,2)&amp;"_ENABLE"</f>
        <v>PMBUS_CMD_69_ENABLE</v>
      </c>
      <c r="C106" s="39" t="str">
        <f>"("&amp;'Command List'!$B107&amp;")"</f>
        <v>(0)</v>
      </c>
    </row>
    <row r="107" spans="1:3" x14ac:dyDescent="0.25">
      <c r="A107" s="37" t="str">
        <f t="shared" si="1"/>
        <v>#define</v>
      </c>
      <c r="B107" s="38" t="str">
        <f>"PMBUS_CMD_"&amp;MID('Command List'!$A108,3,2)&amp;"_ENABLE"</f>
        <v>PMBUS_CMD_6A_ENABLE</v>
      </c>
      <c r="C107" s="39" t="str">
        <f>"("&amp;'Command List'!$B108&amp;")"</f>
        <v>(0)</v>
      </c>
    </row>
    <row r="108" spans="1:3" x14ac:dyDescent="0.25">
      <c r="A108" s="37" t="str">
        <f t="shared" si="1"/>
        <v>#define</v>
      </c>
      <c r="B108" s="38" t="str">
        <f>"PMBUS_CMD_"&amp;MID('Command List'!$A109,3,2)&amp;"_ENABLE"</f>
        <v>PMBUS_CMD_6B_ENABLE</v>
      </c>
      <c r="C108" s="39" t="str">
        <f>"("&amp;'Command List'!$B109&amp;")"</f>
        <v>(0)</v>
      </c>
    </row>
    <row r="109" spans="1:3" x14ac:dyDescent="0.25">
      <c r="A109" s="37" t="str">
        <f t="shared" si="1"/>
        <v>#define</v>
      </c>
      <c r="B109" s="38" t="str">
        <f>"PMBUS_CMD_"&amp;MID('Command List'!$A110,3,2)&amp;"_ENABLE"</f>
        <v>PMBUS_CMD_6C_ENABLE</v>
      </c>
      <c r="C109" s="39" t="str">
        <f>"("&amp;'Command List'!$B110&amp;")"</f>
        <v>(0)</v>
      </c>
    </row>
    <row r="110" spans="1:3" x14ac:dyDescent="0.25">
      <c r="A110" s="37" t="str">
        <f t="shared" si="1"/>
        <v>#define</v>
      </c>
      <c r="B110" s="38" t="str">
        <f>"PMBUS_CMD_"&amp;MID('Command List'!$A111,3,2)&amp;"_ENABLE"</f>
        <v>PMBUS_CMD_6D_ENABLE</v>
      </c>
      <c r="C110" s="39" t="str">
        <f>"("&amp;'Command List'!$B111&amp;")"</f>
        <v>(0)</v>
      </c>
    </row>
    <row r="111" spans="1:3" x14ac:dyDescent="0.25">
      <c r="A111" s="37" t="str">
        <f t="shared" si="1"/>
        <v>#define</v>
      </c>
      <c r="B111" s="38" t="str">
        <f>"PMBUS_CMD_"&amp;MID('Command List'!$A112,3,2)&amp;"_ENABLE"</f>
        <v>PMBUS_CMD_6E_ENABLE</v>
      </c>
      <c r="C111" s="39" t="str">
        <f>"("&amp;'Command List'!$B112&amp;")"</f>
        <v>(0)</v>
      </c>
    </row>
    <row r="112" spans="1:3" x14ac:dyDescent="0.25">
      <c r="A112" s="37" t="str">
        <f t="shared" si="1"/>
        <v>#define</v>
      </c>
      <c r="B112" s="38" t="str">
        <f>"PMBUS_CMD_"&amp;MID('Command List'!$A113,3,2)&amp;"_ENABLE"</f>
        <v>PMBUS_CMD_6F_ENABLE</v>
      </c>
      <c r="C112" s="39" t="str">
        <f>"("&amp;'Command List'!$B113&amp;")"</f>
        <v>(0)</v>
      </c>
    </row>
    <row r="113" spans="1:3" x14ac:dyDescent="0.25">
      <c r="A113" s="37" t="str">
        <f t="shared" si="1"/>
        <v>#define</v>
      </c>
      <c r="B113" s="38" t="str">
        <f>"PMBUS_CMD_"&amp;MID('Command List'!$A114,3,2)&amp;"_ENABLE"</f>
        <v>PMBUS_CMD_70_ENABLE</v>
      </c>
      <c r="C113" s="39" t="str">
        <f>"("&amp;'Command List'!$B114&amp;")"</f>
        <v>(0)</v>
      </c>
    </row>
    <row r="114" spans="1:3" x14ac:dyDescent="0.25">
      <c r="A114" s="37" t="str">
        <f t="shared" si="1"/>
        <v>#define</v>
      </c>
      <c r="B114" s="38" t="str">
        <f>"PMBUS_CMD_"&amp;MID('Command List'!$A115,3,2)&amp;"_ENABLE"</f>
        <v>PMBUS_CMD_71_ENABLE</v>
      </c>
      <c r="C114" s="39" t="str">
        <f>"("&amp;'Command List'!$B115&amp;")"</f>
        <v>(0)</v>
      </c>
    </row>
    <row r="115" spans="1:3" x14ac:dyDescent="0.25">
      <c r="A115" s="37" t="str">
        <f t="shared" si="1"/>
        <v>#define</v>
      </c>
      <c r="B115" s="38" t="str">
        <f>"PMBUS_CMD_"&amp;MID('Command List'!$A116,3,2)&amp;"_ENABLE"</f>
        <v>PMBUS_CMD_72_ENABLE</v>
      </c>
      <c r="C115" s="39" t="str">
        <f>"("&amp;'Command List'!$B116&amp;")"</f>
        <v>(0)</v>
      </c>
    </row>
    <row r="116" spans="1:3" x14ac:dyDescent="0.25">
      <c r="A116" s="37" t="str">
        <f t="shared" si="1"/>
        <v>#define</v>
      </c>
      <c r="B116" s="38" t="str">
        <f>"PMBUS_CMD_"&amp;MID('Command List'!$A117,3,2)&amp;"_ENABLE"</f>
        <v>PMBUS_CMD_73_ENABLE</v>
      </c>
      <c r="C116" s="39" t="str">
        <f>"("&amp;'Command List'!$B117&amp;")"</f>
        <v>(0)</v>
      </c>
    </row>
    <row r="117" spans="1:3" x14ac:dyDescent="0.25">
      <c r="A117" s="37" t="str">
        <f t="shared" si="1"/>
        <v>#define</v>
      </c>
      <c r="B117" s="38" t="str">
        <f>"PMBUS_CMD_"&amp;MID('Command List'!$A118,3,2)&amp;"_ENABLE"</f>
        <v>PMBUS_CMD_74_ENABLE</v>
      </c>
      <c r="C117" s="39" t="str">
        <f>"("&amp;'Command List'!$B118&amp;")"</f>
        <v>(0)</v>
      </c>
    </row>
    <row r="118" spans="1:3" x14ac:dyDescent="0.25">
      <c r="A118" s="37" t="str">
        <f t="shared" si="1"/>
        <v>#define</v>
      </c>
      <c r="B118" s="38" t="str">
        <f>"PMBUS_CMD_"&amp;MID('Command List'!$A119,3,2)&amp;"_ENABLE"</f>
        <v>PMBUS_CMD_75_ENABLE</v>
      </c>
      <c r="C118" s="39" t="str">
        <f>"("&amp;'Command List'!$B119&amp;")"</f>
        <v>(0)</v>
      </c>
    </row>
    <row r="119" spans="1:3" x14ac:dyDescent="0.25">
      <c r="A119" s="37" t="str">
        <f t="shared" si="1"/>
        <v>#define</v>
      </c>
      <c r="B119" s="38" t="str">
        <f>"PMBUS_CMD_"&amp;MID('Command List'!$A120,3,2)&amp;"_ENABLE"</f>
        <v>PMBUS_CMD_76_ENABLE</v>
      </c>
      <c r="C119" s="39" t="str">
        <f>"("&amp;'Command List'!$B120&amp;")"</f>
        <v>(0)</v>
      </c>
    </row>
    <row r="120" spans="1:3" x14ac:dyDescent="0.25">
      <c r="A120" s="37" t="str">
        <f t="shared" si="1"/>
        <v>#define</v>
      </c>
      <c r="B120" s="38" t="str">
        <f>"PMBUS_CMD_"&amp;MID('Command List'!$A121,3,2)&amp;"_ENABLE"</f>
        <v>PMBUS_CMD_77_ENABLE</v>
      </c>
      <c r="C120" s="39" t="str">
        <f>"("&amp;'Command List'!$B121&amp;")"</f>
        <v>(0)</v>
      </c>
    </row>
    <row r="121" spans="1:3" x14ac:dyDescent="0.25">
      <c r="A121" s="37" t="str">
        <f t="shared" si="1"/>
        <v>#define</v>
      </c>
      <c r="B121" s="38" t="str">
        <f>"PMBUS_CMD_"&amp;MID('Command List'!$A122,3,2)&amp;"_ENABLE"</f>
        <v>PMBUS_CMD_78_ENABLE</v>
      </c>
      <c r="C121" s="39" t="str">
        <f>"("&amp;'Command List'!$B122&amp;")"</f>
        <v>(1)</v>
      </c>
    </row>
    <row r="122" spans="1:3" x14ac:dyDescent="0.25">
      <c r="A122" s="37" t="str">
        <f t="shared" si="1"/>
        <v>#define</v>
      </c>
      <c r="B122" s="38" t="str">
        <f>"PMBUS_CMD_"&amp;MID('Command List'!$A123,3,2)&amp;"_ENABLE"</f>
        <v>PMBUS_CMD_79_ENABLE</v>
      </c>
      <c r="C122" s="39" t="str">
        <f>"("&amp;'Command List'!$B123&amp;")"</f>
        <v>(1)</v>
      </c>
    </row>
    <row r="123" spans="1:3" x14ac:dyDescent="0.25">
      <c r="A123" s="37" t="str">
        <f t="shared" si="1"/>
        <v>#define</v>
      </c>
      <c r="B123" s="38" t="str">
        <f>"PMBUS_CMD_"&amp;MID('Command List'!$A124,3,2)&amp;"_ENABLE"</f>
        <v>PMBUS_CMD_7A_ENABLE</v>
      </c>
      <c r="C123" s="39" t="str">
        <f>"("&amp;'Command List'!$B124&amp;")"</f>
        <v>(0)</v>
      </c>
    </row>
    <row r="124" spans="1:3" x14ac:dyDescent="0.25">
      <c r="A124" s="37" t="str">
        <f t="shared" si="1"/>
        <v>#define</v>
      </c>
      <c r="B124" s="38" t="str">
        <f>"PMBUS_CMD_"&amp;MID('Command List'!$A125,3,2)&amp;"_ENABLE"</f>
        <v>PMBUS_CMD_7B_ENABLE</v>
      </c>
      <c r="C124" s="39" t="str">
        <f>"("&amp;'Command List'!$B125&amp;")"</f>
        <v>(0)</v>
      </c>
    </row>
    <row r="125" spans="1:3" x14ac:dyDescent="0.25">
      <c r="A125" s="37" t="str">
        <f t="shared" si="1"/>
        <v>#define</v>
      </c>
      <c r="B125" s="38" t="str">
        <f>"PMBUS_CMD_"&amp;MID('Command List'!$A126,3,2)&amp;"_ENABLE"</f>
        <v>PMBUS_CMD_7C_ENABLE</v>
      </c>
      <c r="C125" s="39" t="str">
        <f>"("&amp;'Command List'!$B126&amp;")"</f>
        <v>(0)</v>
      </c>
    </row>
    <row r="126" spans="1:3" x14ac:dyDescent="0.25">
      <c r="A126" s="37" t="str">
        <f t="shared" si="1"/>
        <v>#define</v>
      </c>
      <c r="B126" s="38" t="str">
        <f>"PMBUS_CMD_"&amp;MID('Command List'!$A127,3,2)&amp;"_ENABLE"</f>
        <v>PMBUS_CMD_7D_ENABLE</v>
      </c>
      <c r="C126" s="39" t="str">
        <f>"("&amp;'Command List'!$B127&amp;")"</f>
        <v>(0)</v>
      </c>
    </row>
    <row r="127" spans="1:3" x14ac:dyDescent="0.25">
      <c r="A127" s="37" t="str">
        <f t="shared" si="1"/>
        <v>#define</v>
      </c>
      <c r="B127" s="38" t="str">
        <f>"PMBUS_CMD_"&amp;MID('Command List'!$A128,3,2)&amp;"_ENABLE"</f>
        <v>PMBUS_CMD_7E_ENABLE</v>
      </c>
      <c r="C127" s="39" t="str">
        <f>"("&amp;'Command List'!$B128&amp;")"</f>
        <v>(0)</v>
      </c>
    </row>
    <row r="128" spans="1:3" x14ac:dyDescent="0.25">
      <c r="A128" s="37" t="str">
        <f t="shared" si="1"/>
        <v>#define</v>
      </c>
      <c r="B128" s="38" t="str">
        <f>"PMBUS_CMD_"&amp;MID('Command List'!$A129,3,2)&amp;"_ENABLE"</f>
        <v>PMBUS_CMD_7F_ENABLE</v>
      </c>
      <c r="C128" s="39" t="str">
        <f>"("&amp;'Command List'!$B129&amp;")"</f>
        <v>(0)</v>
      </c>
    </row>
    <row r="129" spans="1:3" x14ac:dyDescent="0.25">
      <c r="A129" s="37" t="str">
        <f t="shared" si="1"/>
        <v>#define</v>
      </c>
      <c r="B129" s="38" t="str">
        <f>"PMBUS_CMD_"&amp;MID('Command List'!$A130,3,2)&amp;"_ENABLE"</f>
        <v>PMBUS_CMD_80_ENABLE</v>
      </c>
      <c r="C129" s="39" t="str">
        <f>"("&amp;'Command List'!$B130&amp;")"</f>
        <v>(1)</v>
      </c>
    </row>
    <row r="130" spans="1:3" x14ac:dyDescent="0.25">
      <c r="A130" s="37" t="str">
        <f t="shared" ref="A130:A193" si="2">"#define"</f>
        <v>#define</v>
      </c>
      <c r="B130" s="38" t="str">
        <f>"PMBUS_CMD_"&amp;MID('Command List'!$A131,3,2)&amp;"_ENABLE"</f>
        <v>PMBUS_CMD_81_ENABLE</v>
      </c>
      <c r="C130" s="39" t="str">
        <f>"("&amp;'Command List'!$B131&amp;")"</f>
        <v>(0)</v>
      </c>
    </row>
    <row r="131" spans="1:3" x14ac:dyDescent="0.25">
      <c r="A131" s="37" t="str">
        <f t="shared" si="2"/>
        <v>#define</v>
      </c>
      <c r="B131" s="38" t="str">
        <f>"PMBUS_CMD_"&amp;MID('Command List'!$A132,3,2)&amp;"_ENABLE"</f>
        <v>PMBUS_CMD_82_ENABLE</v>
      </c>
      <c r="C131" s="39" t="str">
        <f>"("&amp;'Command List'!$B132&amp;")"</f>
        <v>(0)</v>
      </c>
    </row>
    <row r="132" spans="1:3" x14ac:dyDescent="0.25">
      <c r="A132" s="37" t="str">
        <f t="shared" si="2"/>
        <v>#define</v>
      </c>
      <c r="B132" s="38" t="str">
        <f>"PMBUS_CMD_"&amp;MID('Command List'!$A133,3,2)&amp;"_ENABLE"</f>
        <v>PMBUS_CMD_83_ENABLE</v>
      </c>
      <c r="C132" s="39" t="str">
        <f>"("&amp;'Command List'!$B133&amp;")"</f>
        <v>(0)</v>
      </c>
    </row>
    <row r="133" spans="1:3" x14ac:dyDescent="0.25">
      <c r="A133" s="37" t="str">
        <f t="shared" si="2"/>
        <v>#define</v>
      </c>
      <c r="B133" s="38" t="str">
        <f>"PMBUS_CMD_"&amp;MID('Command List'!$A134,3,2)&amp;"_ENABLE"</f>
        <v>PMBUS_CMD_84_ENABLE</v>
      </c>
      <c r="C133" s="39" t="str">
        <f>"("&amp;'Command List'!$B134&amp;")"</f>
        <v>(0)</v>
      </c>
    </row>
    <row r="134" spans="1:3" x14ac:dyDescent="0.25">
      <c r="A134" s="37" t="str">
        <f t="shared" si="2"/>
        <v>#define</v>
      </c>
      <c r="B134" s="38" t="str">
        <f>"PMBUS_CMD_"&amp;MID('Command List'!$A135,3,2)&amp;"_ENABLE"</f>
        <v>PMBUS_CMD_85_ENABLE</v>
      </c>
      <c r="C134" s="39" t="str">
        <f>"("&amp;'Command List'!$B135&amp;")"</f>
        <v>(0)</v>
      </c>
    </row>
    <row r="135" spans="1:3" x14ac:dyDescent="0.25">
      <c r="A135" s="37" t="str">
        <f t="shared" si="2"/>
        <v>#define</v>
      </c>
      <c r="B135" s="38" t="str">
        <f>"PMBUS_CMD_"&amp;MID('Command List'!$A136,3,2)&amp;"_ENABLE"</f>
        <v>PMBUS_CMD_86_ENABLE</v>
      </c>
      <c r="C135" s="39" t="str">
        <f>"("&amp;'Command List'!$B136&amp;")"</f>
        <v>(0)</v>
      </c>
    </row>
    <row r="136" spans="1:3" x14ac:dyDescent="0.25">
      <c r="A136" s="37" t="str">
        <f t="shared" si="2"/>
        <v>#define</v>
      </c>
      <c r="B136" s="38" t="str">
        <f>"PMBUS_CMD_"&amp;MID('Command List'!$A137,3,2)&amp;"_ENABLE"</f>
        <v>PMBUS_CMD_87_ENABLE</v>
      </c>
      <c r="C136" s="39" t="str">
        <f>"("&amp;'Command List'!$B137&amp;")"</f>
        <v>(0)</v>
      </c>
    </row>
    <row r="137" spans="1:3" x14ac:dyDescent="0.25">
      <c r="A137" s="37" t="str">
        <f t="shared" si="2"/>
        <v>#define</v>
      </c>
      <c r="B137" s="38" t="str">
        <f>"PMBUS_CMD_"&amp;MID('Command List'!$A138,3,2)&amp;"_ENABLE"</f>
        <v>PMBUS_CMD_88_ENABLE</v>
      </c>
      <c r="C137" s="39" t="str">
        <f>"("&amp;'Command List'!$B138&amp;")"</f>
        <v>(0)</v>
      </c>
    </row>
    <row r="138" spans="1:3" x14ac:dyDescent="0.25">
      <c r="A138" s="37" t="str">
        <f t="shared" si="2"/>
        <v>#define</v>
      </c>
      <c r="B138" s="38" t="str">
        <f>"PMBUS_CMD_"&amp;MID('Command List'!$A139,3,2)&amp;"_ENABLE"</f>
        <v>PMBUS_CMD_89_ENABLE</v>
      </c>
      <c r="C138" s="39" t="str">
        <f>"("&amp;'Command List'!$B139&amp;")"</f>
        <v>(0)</v>
      </c>
    </row>
    <row r="139" spans="1:3" x14ac:dyDescent="0.25">
      <c r="A139" s="37" t="str">
        <f t="shared" si="2"/>
        <v>#define</v>
      </c>
      <c r="B139" s="38" t="str">
        <f>"PMBUS_CMD_"&amp;MID('Command List'!$A140,3,2)&amp;"_ENABLE"</f>
        <v>PMBUS_CMD_8A_ENABLE</v>
      </c>
      <c r="C139" s="39" t="str">
        <f>"("&amp;'Command List'!$B140&amp;")"</f>
        <v>(0)</v>
      </c>
    </row>
    <row r="140" spans="1:3" x14ac:dyDescent="0.25">
      <c r="A140" s="37" t="str">
        <f t="shared" si="2"/>
        <v>#define</v>
      </c>
      <c r="B140" s="38" t="str">
        <f>"PMBUS_CMD_"&amp;MID('Command List'!$A141,3,2)&amp;"_ENABLE"</f>
        <v>PMBUS_CMD_8B_ENABLE</v>
      </c>
      <c r="C140" s="39" t="str">
        <f>"("&amp;'Command List'!$B141&amp;")"</f>
        <v>(0)</v>
      </c>
    </row>
    <row r="141" spans="1:3" x14ac:dyDescent="0.25">
      <c r="A141" s="37" t="str">
        <f t="shared" si="2"/>
        <v>#define</v>
      </c>
      <c r="B141" s="38" t="str">
        <f>"PMBUS_CMD_"&amp;MID('Command List'!$A142,3,2)&amp;"_ENABLE"</f>
        <v>PMBUS_CMD_8C_ENABLE</v>
      </c>
      <c r="C141" s="39" t="str">
        <f>"("&amp;'Command List'!$B142&amp;")"</f>
        <v>(1)</v>
      </c>
    </row>
    <row r="142" spans="1:3" x14ac:dyDescent="0.25">
      <c r="A142" s="37" t="str">
        <f t="shared" si="2"/>
        <v>#define</v>
      </c>
      <c r="B142" s="38" t="str">
        <f>"PMBUS_CMD_"&amp;MID('Command List'!$A143,3,2)&amp;"_ENABLE"</f>
        <v>PMBUS_CMD_8D_ENABLE</v>
      </c>
      <c r="C142" s="39" t="str">
        <f>"("&amp;'Command List'!$B143&amp;")"</f>
        <v>(0)</v>
      </c>
    </row>
    <row r="143" spans="1:3" x14ac:dyDescent="0.25">
      <c r="A143" s="37" t="str">
        <f t="shared" si="2"/>
        <v>#define</v>
      </c>
      <c r="B143" s="38" t="str">
        <f>"PMBUS_CMD_"&amp;MID('Command List'!$A144,3,2)&amp;"_ENABLE"</f>
        <v>PMBUS_CMD_8E_ENABLE</v>
      </c>
      <c r="C143" s="39" t="str">
        <f>"("&amp;'Command List'!$B144&amp;")"</f>
        <v>(1)</v>
      </c>
    </row>
    <row r="144" spans="1:3" x14ac:dyDescent="0.25">
      <c r="A144" s="37" t="str">
        <f t="shared" si="2"/>
        <v>#define</v>
      </c>
      <c r="B144" s="38" t="str">
        <f>"PMBUS_CMD_"&amp;MID('Command List'!$A145,3,2)&amp;"_ENABLE"</f>
        <v>PMBUS_CMD_8F_ENABLE</v>
      </c>
      <c r="C144" s="39" t="str">
        <f>"("&amp;'Command List'!$B145&amp;")"</f>
        <v>(0)</v>
      </c>
    </row>
    <row r="145" spans="1:3" x14ac:dyDescent="0.25">
      <c r="A145" s="37" t="str">
        <f t="shared" si="2"/>
        <v>#define</v>
      </c>
      <c r="B145" s="38" t="str">
        <f>"PMBUS_CMD_"&amp;MID('Command List'!$A146,3,2)&amp;"_ENABLE"</f>
        <v>PMBUS_CMD_90_ENABLE</v>
      </c>
      <c r="C145" s="39" t="str">
        <f>"("&amp;'Command List'!$B146&amp;")"</f>
        <v>(0)</v>
      </c>
    </row>
    <row r="146" spans="1:3" x14ac:dyDescent="0.25">
      <c r="A146" s="37" t="str">
        <f t="shared" si="2"/>
        <v>#define</v>
      </c>
      <c r="B146" s="38" t="str">
        <f>"PMBUS_CMD_"&amp;MID('Command List'!$A147,3,2)&amp;"_ENABLE"</f>
        <v>PMBUS_CMD_91_ENABLE</v>
      </c>
      <c r="C146" s="39" t="str">
        <f>"("&amp;'Command List'!$B147&amp;")"</f>
        <v>(0)</v>
      </c>
    </row>
    <row r="147" spans="1:3" x14ac:dyDescent="0.25">
      <c r="A147" s="37" t="str">
        <f t="shared" si="2"/>
        <v>#define</v>
      </c>
      <c r="B147" s="38" t="str">
        <f>"PMBUS_CMD_"&amp;MID('Command List'!$A148,3,2)&amp;"_ENABLE"</f>
        <v>PMBUS_CMD_92_ENABLE</v>
      </c>
      <c r="C147" s="39" t="str">
        <f>"("&amp;'Command List'!$B148&amp;")"</f>
        <v>(0)</v>
      </c>
    </row>
    <row r="148" spans="1:3" x14ac:dyDescent="0.25">
      <c r="A148" s="37" t="str">
        <f t="shared" si="2"/>
        <v>#define</v>
      </c>
      <c r="B148" s="38" t="str">
        <f>"PMBUS_CMD_"&amp;MID('Command List'!$A149,3,2)&amp;"_ENABLE"</f>
        <v>PMBUS_CMD_93_ENABLE</v>
      </c>
      <c r="C148" s="39" t="str">
        <f>"("&amp;'Command List'!$B149&amp;")"</f>
        <v>(0)</v>
      </c>
    </row>
    <row r="149" spans="1:3" x14ac:dyDescent="0.25">
      <c r="A149" s="37" t="str">
        <f t="shared" si="2"/>
        <v>#define</v>
      </c>
      <c r="B149" s="38" t="str">
        <f>"PMBUS_CMD_"&amp;MID('Command List'!$A150,3,2)&amp;"_ENABLE"</f>
        <v>PMBUS_CMD_94_ENABLE</v>
      </c>
      <c r="C149" s="39" t="str">
        <f>"("&amp;'Command List'!$B150&amp;")"</f>
        <v>(0)</v>
      </c>
    </row>
    <row r="150" spans="1:3" x14ac:dyDescent="0.25">
      <c r="A150" s="37" t="str">
        <f t="shared" si="2"/>
        <v>#define</v>
      </c>
      <c r="B150" s="38" t="str">
        <f>"PMBUS_CMD_"&amp;MID('Command List'!$A151,3,2)&amp;"_ENABLE"</f>
        <v>PMBUS_CMD_95_ENABLE</v>
      </c>
      <c r="C150" s="39" t="str">
        <f>"("&amp;'Command List'!$B151&amp;")"</f>
        <v>(0)</v>
      </c>
    </row>
    <row r="151" spans="1:3" x14ac:dyDescent="0.25">
      <c r="A151" s="37" t="str">
        <f t="shared" si="2"/>
        <v>#define</v>
      </c>
      <c r="B151" s="38" t="str">
        <f>"PMBUS_CMD_"&amp;MID('Command List'!$A152,3,2)&amp;"_ENABLE"</f>
        <v>PMBUS_CMD_96_ENABLE</v>
      </c>
      <c r="C151" s="39" t="str">
        <f>"("&amp;'Command List'!$B152&amp;")"</f>
        <v>(0)</v>
      </c>
    </row>
    <row r="152" spans="1:3" x14ac:dyDescent="0.25">
      <c r="A152" s="37" t="str">
        <f t="shared" si="2"/>
        <v>#define</v>
      </c>
      <c r="B152" s="38" t="str">
        <f>"PMBUS_CMD_"&amp;MID('Command List'!$A153,3,2)&amp;"_ENABLE"</f>
        <v>PMBUS_CMD_97_ENABLE</v>
      </c>
      <c r="C152" s="39" t="str">
        <f>"("&amp;'Command List'!$B153&amp;")"</f>
        <v>(0)</v>
      </c>
    </row>
    <row r="153" spans="1:3" x14ac:dyDescent="0.25">
      <c r="A153" s="37" t="str">
        <f t="shared" si="2"/>
        <v>#define</v>
      </c>
      <c r="B153" s="38" t="str">
        <f>"PMBUS_CMD_"&amp;MID('Command List'!$A154,3,2)&amp;"_ENABLE"</f>
        <v>PMBUS_CMD_98_ENABLE</v>
      </c>
      <c r="C153" s="39" t="str">
        <f>"("&amp;'Command List'!$B154&amp;")"</f>
        <v>(1)</v>
      </c>
    </row>
    <row r="154" spans="1:3" x14ac:dyDescent="0.25">
      <c r="A154" s="37" t="str">
        <f t="shared" si="2"/>
        <v>#define</v>
      </c>
      <c r="B154" s="38" t="str">
        <f>"PMBUS_CMD_"&amp;MID('Command List'!$A155,3,2)&amp;"_ENABLE"</f>
        <v>PMBUS_CMD_99_ENABLE</v>
      </c>
      <c r="C154" s="39" t="str">
        <f>"("&amp;'Command List'!$B155&amp;")"</f>
        <v>(1)</v>
      </c>
    </row>
    <row r="155" spans="1:3" x14ac:dyDescent="0.25">
      <c r="A155" s="37" t="str">
        <f t="shared" si="2"/>
        <v>#define</v>
      </c>
      <c r="B155" s="38" t="str">
        <f>"PMBUS_CMD_"&amp;MID('Command List'!$A156,3,2)&amp;"_ENABLE"</f>
        <v>PMBUS_CMD_9A_ENABLE</v>
      </c>
      <c r="C155" s="39" t="str">
        <f>"("&amp;'Command List'!$B156&amp;")"</f>
        <v>(1)</v>
      </c>
    </row>
    <row r="156" spans="1:3" x14ac:dyDescent="0.25">
      <c r="A156" s="37" t="str">
        <f t="shared" si="2"/>
        <v>#define</v>
      </c>
      <c r="B156" s="38" t="str">
        <f>"PMBUS_CMD_"&amp;MID('Command List'!$A157,3,2)&amp;"_ENABLE"</f>
        <v>PMBUS_CMD_9B_ENABLE</v>
      </c>
      <c r="C156" s="39" t="str">
        <f>"("&amp;'Command List'!$B157&amp;")"</f>
        <v>(1)</v>
      </c>
    </row>
    <row r="157" spans="1:3" x14ac:dyDescent="0.25">
      <c r="A157" s="37" t="str">
        <f t="shared" si="2"/>
        <v>#define</v>
      </c>
      <c r="B157" s="38" t="str">
        <f>"PMBUS_CMD_"&amp;MID('Command List'!$A158,3,2)&amp;"_ENABLE"</f>
        <v>PMBUS_CMD_9C_ENABLE</v>
      </c>
      <c r="C157" s="39" t="str">
        <f>"("&amp;'Command List'!$B158&amp;")"</f>
        <v>(1)</v>
      </c>
    </row>
    <row r="158" spans="1:3" x14ac:dyDescent="0.25">
      <c r="A158" s="37" t="str">
        <f t="shared" si="2"/>
        <v>#define</v>
      </c>
      <c r="B158" s="38" t="str">
        <f>"PMBUS_CMD_"&amp;MID('Command List'!$A159,3,2)&amp;"_ENABLE"</f>
        <v>PMBUS_CMD_9D_ENABLE</v>
      </c>
      <c r="C158" s="39" t="str">
        <f>"("&amp;'Command List'!$B159&amp;")"</f>
        <v>(1)</v>
      </c>
    </row>
    <row r="159" spans="1:3" x14ac:dyDescent="0.25">
      <c r="A159" s="37" t="str">
        <f t="shared" si="2"/>
        <v>#define</v>
      </c>
      <c r="B159" s="38" t="str">
        <f>"PMBUS_CMD_"&amp;MID('Command List'!$A160,3,2)&amp;"_ENABLE"</f>
        <v>PMBUS_CMD_9E_ENABLE</v>
      </c>
      <c r="C159" s="39" t="str">
        <f>"("&amp;'Command List'!$B160&amp;")"</f>
        <v>(1)</v>
      </c>
    </row>
    <row r="160" spans="1:3" x14ac:dyDescent="0.25">
      <c r="A160" s="37" t="str">
        <f t="shared" si="2"/>
        <v>#define</v>
      </c>
      <c r="B160" s="38" t="str">
        <f>"PMBUS_CMD_"&amp;MID('Command List'!$A161,3,2)&amp;"_ENABLE"</f>
        <v>PMBUS_CMD_9F_ENABLE</v>
      </c>
      <c r="C160" s="39" t="str">
        <f>"("&amp;'Command List'!$B161&amp;")"</f>
        <v>(0)</v>
      </c>
    </row>
    <row r="161" spans="1:3" x14ac:dyDescent="0.25">
      <c r="A161" s="37" t="str">
        <f t="shared" si="2"/>
        <v>#define</v>
      </c>
      <c r="B161" s="38" t="str">
        <f>"PMBUS_CMD_"&amp;MID('Command List'!$A162,3,2)&amp;"_ENABLE"</f>
        <v>PMBUS_CMD_A0_ENABLE</v>
      </c>
      <c r="C161" s="39" t="str">
        <f>"("&amp;'Command List'!$B162&amp;")"</f>
        <v>(0)</v>
      </c>
    </row>
    <row r="162" spans="1:3" x14ac:dyDescent="0.25">
      <c r="A162" s="37" t="str">
        <f t="shared" si="2"/>
        <v>#define</v>
      </c>
      <c r="B162" s="38" t="str">
        <f>"PMBUS_CMD_"&amp;MID('Command List'!$A163,3,2)&amp;"_ENABLE"</f>
        <v>PMBUS_CMD_A1_ENABLE</v>
      </c>
      <c r="C162" s="39" t="str">
        <f>"("&amp;'Command List'!$B163&amp;")"</f>
        <v>(0)</v>
      </c>
    </row>
    <row r="163" spans="1:3" x14ac:dyDescent="0.25">
      <c r="A163" s="37" t="str">
        <f t="shared" si="2"/>
        <v>#define</v>
      </c>
      <c r="B163" s="38" t="str">
        <f>"PMBUS_CMD_"&amp;MID('Command List'!$A164,3,2)&amp;"_ENABLE"</f>
        <v>PMBUS_CMD_A2_ENABLE</v>
      </c>
      <c r="C163" s="39" t="str">
        <f>"("&amp;'Command List'!$B164&amp;")"</f>
        <v>(0)</v>
      </c>
    </row>
    <row r="164" spans="1:3" x14ac:dyDescent="0.25">
      <c r="A164" s="37" t="str">
        <f t="shared" si="2"/>
        <v>#define</v>
      </c>
      <c r="B164" s="38" t="str">
        <f>"PMBUS_CMD_"&amp;MID('Command List'!$A165,3,2)&amp;"_ENABLE"</f>
        <v>PMBUS_CMD_A3_ENABLE</v>
      </c>
      <c r="C164" s="39" t="str">
        <f>"("&amp;'Command List'!$B165&amp;")"</f>
        <v>(0)</v>
      </c>
    </row>
    <row r="165" spans="1:3" x14ac:dyDescent="0.25">
      <c r="A165" s="37" t="str">
        <f t="shared" si="2"/>
        <v>#define</v>
      </c>
      <c r="B165" s="38" t="str">
        <f>"PMBUS_CMD_"&amp;MID('Command List'!$A166,3,2)&amp;"_ENABLE"</f>
        <v>PMBUS_CMD_A4_ENABLE</v>
      </c>
      <c r="C165" s="39" t="str">
        <f>"("&amp;'Command List'!$B166&amp;")"</f>
        <v>(0)</v>
      </c>
    </row>
    <row r="166" spans="1:3" x14ac:dyDescent="0.25">
      <c r="A166" s="37" t="str">
        <f t="shared" si="2"/>
        <v>#define</v>
      </c>
      <c r="B166" s="38" t="str">
        <f>"PMBUS_CMD_"&amp;MID('Command List'!$A167,3,2)&amp;"_ENABLE"</f>
        <v>PMBUS_CMD_A5_ENABLE</v>
      </c>
      <c r="C166" s="39" t="str">
        <f>"("&amp;'Command List'!$B167&amp;")"</f>
        <v>(0)</v>
      </c>
    </row>
    <row r="167" spans="1:3" x14ac:dyDescent="0.25">
      <c r="A167" s="37" t="str">
        <f t="shared" si="2"/>
        <v>#define</v>
      </c>
      <c r="B167" s="38" t="str">
        <f>"PMBUS_CMD_"&amp;MID('Command List'!$A168,3,2)&amp;"_ENABLE"</f>
        <v>PMBUS_CMD_A6_ENABLE</v>
      </c>
      <c r="C167" s="39" t="str">
        <f>"("&amp;'Command List'!$B168&amp;")"</f>
        <v>(0)</v>
      </c>
    </row>
    <row r="168" spans="1:3" x14ac:dyDescent="0.25">
      <c r="A168" s="37" t="str">
        <f t="shared" si="2"/>
        <v>#define</v>
      </c>
      <c r="B168" s="38" t="str">
        <f>"PMBUS_CMD_"&amp;MID('Command List'!$A169,3,2)&amp;"_ENABLE"</f>
        <v>PMBUS_CMD_A7_ENABLE</v>
      </c>
      <c r="C168" s="39" t="str">
        <f>"("&amp;'Command List'!$B169&amp;")"</f>
        <v>(0)</v>
      </c>
    </row>
    <row r="169" spans="1:3" x14ac:dyDescent="0.25">
      <c r="A169" s="37" t="str">
        <f t="shared" si="2"/>
        <v>#define</v>
      </c>
      <c r="B169" s="38" t="str">
        <f>"PMBUS_CMD_"&amp;MID('Command List'!$A170,3,2)&amp;"_ENABLE"</f>
        <v>PMBUS_CMD_A8_ENABLE</v>
      </c>
      <c r="C169" s="39" t="str">
        <f>"("&amp;'Command List'!$B170&amp;")"</f>
        <v>(0)</v>
      </c>
    </row>
    <row r="170" spans="1:3" x14ac:dyDescent="0.25">
      <c r="A170" s="37" t="str">
        <f t="shared" si="2"/>
        <v>#define</v>
      </c>
      <c r="B170" s="38" t="str">
        <f>"PMBUS_CMD_"&amp;MID('Command List'!$A171,3,2)&amp;"_ENABLE"</f>
        <v>PMBUS_CMD_A9_ENABLE</v>
      </c>
      <c r="C170" s="39" t="str">
        <f>"("&amp;'Command List'!$B171&amp;")"</f>
        <v>(0)</v>
      </c>
    </row>
    <row r="171" spans="1:3" x14ac:dyDescent="0.25">
      <c r="A171" s="37" t="str">
        <f t="shared" si="2"/>
        <v>#define</v>
      </c>
      <c r="B171" s="38" t="str">
        <f>"PMBUS_CMD_"&amp;MID('Command List'!$A172,3,2)&amp;"_ENABLE"</f>
        <v>PMBUS_CMD_AA_ENABLE</v>
      </c>
      <c r="C171" s="39" t="str">
        <f>"("&amp;'Command List'!$B172&amp;")"</f>
        <v>(0)</v>
      </c>
    </row>
    <row r="172" spans="1:3" x14ac:dyDescent="0.25">
      <c r="A172" s="37" t="str">
        <f t="shared" si="2"/>
        <v>#define</v>
      </c>
      <c r="B172" s="38" t="str">
        <f>"PMBUS_CMD_"&amp;MID('Command List'!$A173,3,2)&amp;"_ENABLE"</f>
        <v>PMBUS_CMD_AB_ENABLE</v>
      </c>
      <c r="C172" s="39" t="str">
        <f>"("&amp;'Command List'!$B173&amp;")"</f>
        <v>(0)</v>
      </c>
    </row>
    <row r="173" spans="1:3" x14ac:dyDescent="0.25">
      <c r="A173" s="37" t="str">
        <f t="shared" si="2"/>
        <v>#define</v>
      </c>
      <c r="B173" s="38" t="str">
        <f>"PMBUS_CMD_"&amp;MID('Command List'!$A174,3,2)&amp;"_ENABLE"</f>
        <v>PMBUS_CMD_AC_ENABLE</v>
      </c>
      <c r="C173" s="39" t="str">
        <f>"("&amp;'Command List'!$B174&amp;")"</f>
        <v>(0)</v>
      </c>
    </row>
    <row r="174" spans="1:3" x14ac:dyDescent="0.25">
      <c r="A174" s="37" t="str">
        <f t="shared" si="2"/>
        <v>#define</v>
      </c>
      <c r="B174" s="38" t="str">
        <f>"PMBUS_CMD_"&amp;MID('Command List'!$A175,3,2)&amp;"_ENABLE"</f>
        <v>PMBUS_CMD_AD_ENABLE</v>
      </c>
      <c r="C174" s="39" t="str">
        <f>"("&amp;'Command List'!$B175&amp;")"</f>
        <v>(1)</v>
      </c>
    </row>
    <row r="175" spans="1:3" x14ac:dyDescent="0.25">
      <c r="A175" s="37" t="str">
        <f t="shared" si="2"/>
        <v>#define</v>
      </c>
      <c r="B175" s="38" t="str">
        <f>"PMBUS_CMD_"&amp;MID('Command List'!$A176,3,2)&amp;"_ENABLE"</f>
        <v>PMBUS_CMD_AE_ENABLE</v>
      </c>
      <c r="C175" s="39" t="str">
        <f>"("&amp;'Command List'!$B176&amp;")"</f>
        <v>(1)</v>
      </c>
    </row>
    <row r="176" spans="1:3" x14ac:dyDescent="0.25">
      <c r="A176" s="37" t="str">
        <f t="shared" si="2"/>
        <v>#define</v>
      </c>
      <c r="B176" s="38" t="str">
        <f>"PMBUS_CMD_"&amp;MID('Command List'!$A177,3,2)&amp;"_ENABLE"</f>
        <v>PMBUS_CMD_AF_ENABLE</v>
      </c>
      <c r="C176" s="39" t="str">
        <f>"("&amp;'Command List'!$B177&amp;")"</f>
        <v>(0)</v>
      </c>
    </row>
    <row r="177" spans="1:3" x14ac:dyDescent="0.25">
      <c r="A177" s="37" t="str">
        <f t="shared" si="2"/>
        <v>#define</v>
      </c>
      <c r="B177" s="38" t="str">
        <f>"PMBUS_CMD_"&amp;MID('Command List'!$A178,3,2)&amp;"_ENABLE"</f>
        <v>PMBUS_CMD_B0_ENABLE</v>
      </c>
      <c r="C177" s="39" t="str">
        <f>"("&amp;'Command List'!$B178&amp;")"</f>
        <v>(0)</v>
      </c>
    </row>
    <row r="178" spans="1:3" x14ac:dyDescent="0.25">
      <c r="A178" s="37" t="str">
        <f t="shared" si="2"/>
        <v>#define</v>
      </c>
      <c r="B178" s="38" t="str">
        <f>"PMBUS_CMD_"&amp;MID('Command List'!$A179,3,2)&amp;"_ENABLE"</f>
        <v>PMBUS_CMD_B1_ENABLE</v>
      </c>
      <c r="C178" s="39" t="str">
        <f>"("&amp;'Command List'!$B179&amp;")"</f>
        <v>(1)</v>
      </c>
    </row>
    <row r="179" spans="1:3" x14ac:dyDescent="0.25">
      <c r="A179" s="37" t="str">
        <f t="shared" si="2"/>
        <v>#define</v>
      </c>
      <c r="B179" s="38" t="str">
        <f>"PMBUS_CMD_"&amp;MID('Command List'!$A180,3,2)&amp;"_ENABLE"</f>
        <v>PMBUS_CMD_B2_ENABLE</v>
      </c>
      <c r="C179" s="39" t="str">
        <f>"("&amp;'Command List'!$B180&amp;")"</f>
        <v>(1)</v>
      </c>
    </row>
    <row r="180" spans="1:3" x14ac:dyDescent="0.25">
      <c r="A180" s="37" t="str">
        <f t="shared" si="2"/>
        <v>#define</v>
      </c>
      <c r="B180" s="38" t="str">
        <f>"PMBUS_CMD_"&amp;MID('Command List'!$A181,3,2)&amp;"_ENABLE"</f>
        <v>PMBUS_CMD_B3_ENABLE</v>
      </c>
      <c r="C180" s="39" t="str">
        <f>"("&amp;'Command List'!$B181&amp;")"</f>
        <v>(1)</v>
      </c>
    </row>
    <row r="181" spans="1:3" x14ac:dyDescent="0.25">
      <c r="A181" s="37" t="str">
        <f t="shared" si="2"/>
        <v>#define</v>
      </c>
      <c r="B181" s="38" t="str">
        <f>"PMBUS_CMD_"&amp;MID('Command List'!$A182,3,2)&amp;"_ENABLE"</f>
        <v>PMBUS_CMD_B4_ENABLE</v>
      </c>
      <c r="C181" s="39" t="str">
        <f>"("&amp;'Command List'!$B182&amp;")"</f>
        <v>(0)</v>
      </c>
    </row>
    <row r="182" spans="1:3" x14ac:dyDescent="0.25">
      <c r="A182" s="37" t="str">
        <f t="shared" si="2"/>
        <v>#define</v>
      </c>
      <c r="B182" s="38" t="str">
        <f>"PMBUS_CMD_"&amp;MID('Command List'!$A183,3,2)&amp;"_ENABLE"</f>
        <v>PMBUS_CMD_B5_ENABLE</v>
      </c>
      <c r="C182" s="39" t="str">
        <f>"("&amp;'Command List'!$B183&amp;")"</f>
        <v>(0)</v>
      </c>
    </row>
    <row r="183" spans="1:3" x14ac:dyDescent="0.25">
      <c r="A183" s="37" t="str">
        <f t="shared" si="2"/>
        <v>#define</v>
      </c>
      <c r="B183" s="38" t="str">
        <f>"PMBUS_CMD_"&amp;MID('Command List'!$A184,3,2)&amp;"_ENABLE"</f>
        <v>PMBUS_CMD_B6_ENABLE</v>
      </c>
      <c r="C183" s="39" t="str">
        <f>"("&amp;'Command List'!$B184&amp;")"</f>
        <v>(0)</v>
      </c>
    </row>
    <row r="184" spans="1:3" x14ac:dyDescent="0.25">
      <c r="A184" s="37" t="str">
        <f t="shared" si="2"/>
        <v>#define</v>
      </c>
      <c r="B184" s="38" t="str">
        <f>"PMBUS_CMD_"&amp;MID('Command List'!$A185,3,2)&amp;"_ENABLE"</f>
        <v>PMBUS_CMD_B7_ENABLE</v>
      </c>
      <c r="C184" s="39" t="str">
        <f>"("&amp;'Command List'!$B185&amp;")"</f>
        <v>(0)</v>
      </c>
    </row>
    <row r="185" spans="1:3" x14ac:dyDescent="0.25">
      <c r="A185" s="37" t="str">
        <f t="shared" si="2"/>
        <v>#define</v>
      </c>
      <c r="B185" s="38" t="str">
        <f>"PMBUS_CMD_"&amp;MID('Command List'!$A186,3,2)&amp;"_ENABLE"</f>
        <v>PMBUS_CMD_B8_ENABLE</v>
      </c>
      <c r="C185" s="39" t="str">
        <f>"("&amp;'Command List'!$B186&amp;")"</f>
        <v>(1)</v>
      </c>
    </row>
    <row r="186" spans="1:3" x14ac:dyDescent="0.25">
      <c r="A186" s="37" t="str">
        <f t="shared" si="2"/>
        <v>#define</v>
      </c>
      <c r="B186" s="38" t="str">
        <f>"PMBUS_CMD_"&amp;MID('Command List'!$A187,3,2)&amp;"_ENABLE"</f>
        <v>PMBUS_CMD_B9_ENABLE</v>
      </c>
      <c r="C186" s="39" t="str">
        <f>"("&amp;'Command List'!$B187&amp;")"</f>
        <v>(0)</v>
      </c>
    </row>
    <row r="187" spans="1:3" x14ac:dyDescent="0.25">
      <c r="A187" s="37" t="str">
        <f t="shared" si="2"/>
        <v>#define</v>
      </c>
      <c r="B187" s="38" t="str">
        <f>"PMBUS_CMD_"&amp;MID('Command List'!$A188,3,2)&amp;"_ENABLE"</f>
        <v>PMBUS_CMD_BA_ENABLE</v>
      </c>
      <c r="C187" s="39" t="str">
        <f>"("&amp;'Command List'!$B188&amp;")"</f>
        <v>(0)</v>
      </c>
    </row>
    <row r="188" spans="1:3" x14ac:dyDescent="0.25">
      <c r="A188" s="37" t="str">
        <f t="shared" si="2"/>
        <v>#define</v>
      </c>
      <c r="B188" s="38" t="str">
        <f>"PMBUS_CMD_"&amp;MID('Command List'!$A189,3,2)&amp;"_ENABLE"</f>
        <v>PMBUS_CMD_BB_ENABLE</v>
      </c>
      <c r="C188" s="39" t="str">
        <f>"("&amp;'Command List'!$B189&amp;")"</f>
        <v>(0)</v>
      </c>
    </row>
    <row r="189" spans="1:3" x14ac:dyDescent="0.25">
      <c r="A189" s="37" t="str">
        <f t="shared" si="2"/>
        <v>#define</v>
      </c>
      <c r="B189" s="38" t="str">
        <f>"PMBUS_CMD_"&amp;MID('Command List'!$A190,3,2)&amp;"_ENABLE"</f>
        <v>PMBUS_CMD_BC_ENABLE</v>
      </c>
      <c r="C189" s="39" t="str">
        <f>"("&amp;'Command List'!$B190&amp;")"</f>
        <v>(0)</v>
      </c>
    </row>
    <row r="190" spans="1:3" x14ac:dyDescent="0.25">
      <c r="A190" s="37" t="str">
        <f t="shared" si="2"/>
        <v>#define</v>
      </c>
      <c r="B190" s="38" t="str">
        <f>"PMBUS_CMD_"&amp;MID('Command List'!$A191,3,2)&amp;"_ENABLE"</f>
        <v>PMBUS_CMD_BD_ENABLE</v>
      </c>
      <c r="C190" s="39" t="str">
        <f>"("&amp;'Command List'!$B191&amp;")"</f>
        <v>(0)</v>
      </c>
    </row>
    <row r="191" spans="1:3" x14ac:dyDescent="0.25">
      <c r="A191" s="37" t="str">
        <f t="shared" si="2"/>
        <v>#define</v>
      </c>
      <c r="B191" s="38" t="str">
        <f>"PMBUS_CMD_"&amp;MID('Command List'!$A192,3,2)&amp;"_ENABLE"</f>
        <v>PMBUS_CMD_BE_ENABLE</v>
      </c>
      <c r="C191" s="39" t="str">
        <f>"("&amp;'Command List'!$B192&amp;")"</f>
        <v>(0)</v>
      </c>
    </row>
    <row r="192" spans="1:3" x14ac:dyDescent="0.25">
      <c r="A192" s="37" t="str">
        <f t="shared" si="2"/>
        <v>#define</v>
      </c>
      <c r="B192" s="38" t="str">
        <f>"PMBUS_CMD_"&amp;MID('Command List'!$A193,3,2)&amp;"_ENABLE"</f>
        <v>PMBUS_CMD_BF_ENABLE</v>
      </c>
      <c r="C192" s="39" t="str">
        <f>"("&amp;'Command List'!$B193&amp;")"</f>
        <v>(0)</v>
      </c>
    </row>
    <row r="193" spans="1:3" x14ac:dyDescent="0.25">
      <c r="A193" s="37" t="str">
        <f t="shared" si="2"/>
        <v>#define</v>
      </c>
      <c r="B193" s="38" t="str">
        <f>"PMBUS_CMD_"&amp;MID('Command List'!$A194,3,2)&amp;"_ENABLE"</f>
        <v>PMBUS_CMD_C0_ENABLE</v>
      </c>
      <c r="C193" s="39" t="str">
        <f>"("&amp;'Command List'!$B194&amp;")"</f>
        <v>(0)</v>
      </c>
    </row>
    <row r="194" spans="1:3" x14ac:dyDescent="0.25">
      <c r="A194" s="37" t="str">
        <f t="shared" ref="A194:A256" si="3">"#define"</f>
        <v>#define</v>
      </c>
      <c r="B194" s="38" t="str">
        <f>"PMBUS_CMD_"&amp;MID('Command List'!$A195,3,2)&amp;"_ENABLE"</f>
        <v>PMBUS_CMD_C1_ENABLE</v>
      </c>
      <c r="C194" s="39" t="str">
        <f>"("&amp;'Command List'!$B195&amp;")"</f>
        <v>(0)</v>
      </c>
    </row>
    <row r="195" spans="1:3" x14ac:dyDescent="0.25">
      <c r="A195" s="37" t="str">
        <f t="shared" si="3"/>
        <v>#define</v>
      </c>
      <c r="B195" s="38" t="str">
        <f>"PMBUS_CMD_"&amp;MID('Command List'!$A196,3,2)&amp;"_ENABLE"</f>
        <v>PMBUS_CMD_C2_ENABLE</v>
      </c>
      <c r="C195" s="39" t="str">
        <f>"("&amp;'Command List'!$B196&amp;")"</f>
        <v>(0)</v>
      </c>
    </row>
    <row r="196" spans="1:3" x14ac:dyDescent="0.25">
      <c r="A196" s="37" t="str">
        <f t="shared" si="3"/>
        <v>#define</v>
      </c>
      <c r="B196" s="38" t="str">
        <f>"PMBUS_CMD_"&amp;MID('Command List'!$A197,3,2)&amp;"_ENABLE"</f>
        <v>PMBUS_CMD_C3_ENABLE</v>
      </c>
      <c r="C196" s="39" t="str">
        <f>"("&amp;'Command List'!$B197&amp;")"</f>
        <v>(0)</v>
      </c>
    </row>
    <row r="197" spans="1:3" x14ac:dyDescent="0.25">
      <c r="A197" s="37" t="str">
        <f t="shared" si="3"/>
        <v>#define</v>
      </c>
      <c r="B197" s="38" t="str">
        <f>"PMBUS_CMD_"&amp;MID('Command List'!$A198,3,2)&amp;"_ENABLE"</f>
        <v>PMBUS_CMD_C4_ENABLE</v>
      </c>
      <c r="C197" s="39" t="str">
        <f>"("&amp;'Command List'!$B198&amp;")"</f>
        <v>(0)</v>
      </c>
    </row>
    <row r="198" spans="1:3" x14ac:dyDescent="0.25">
      <c r="A198" s="37" t="str">
        <f t="shared" si="3"/>
        <v>#define</v>
      </c>
      <c r="B198" s="38" t="str">
        <f>"PMBUS_CMD_"&amp;MID('Command List'!$A199,3,2)&amp;"_ENABLE"</f>
        <v>PMBUS_CMD_C5_ENABLE</v>
      </c>
      <c r="C198" s="39" t="str">
        <f>"("&amp;'Command List'!$B199&amp;")"</f>
        <v>(0)</v>
      </c>
    </row>
    <row r="199" spans="1:3" x14ac:dyDescent="0.25">
      <c r="A199" s="37" t="str">
        <f t="shared" si="3"/>
        <v>#define</v>
      </c>
      <c r="B199" s="38" t="str">
        <f>"PMBUS_CMD_"&amp;MID('Command List'!$A200,3,2)&amp;"_ENABLE"</f>
        <v>PMBUS_CMD_C6_ENABLE</v>
      </c>
      <c r="C199" s="39" t="str">
        <f>"("&amp;'Command List'!$B200&amp;")"</f>
        <v>(0)</v>
      </c>
    </row>
    <row r="200" spans="1:3" x14ac:dyDescent="0.25">
      <c r="A200" s="37" t="str">
        <f t="shared" si="3"/>
        <v>#define</v>
      </c>
      <c r="B200" s="38" t="str">
        <f>"PMBUS_CMD_"&amp;MID('Command List'!$A201,3,2)&amp;"_ENABLE"</f>
        <v>PMBUS_CMD_C7_ENABLE</v>
      </c>
      <c r="C200" s="39" t="str">
        <f>"("&amp;'Command List'!$B201&amp;")"</f>
        <v>(0)</v>
      </c>
    </row>
    <row r="201" spans="1:3" x14ac:dyDescent="0.25">
      <c r="A201" s="37" t="str">
        <f t="shared" si="3"/>
        <v>#define</v>
      </c>
      <c r="B201" s="38" t="str">
        <f>"PMBUS_CMD_"&amp;MID('Command List'!$A202,3,2)&amp;"_ENABLE"</f>
        <v>PMBUS_CMD_C8_ENABLE</v>
      </c>
      <c r="C201" s="39" t="str">
        <f>"("&amp;'Command List'!$B202&amp;")"</f>
        <v>(0)</v>
      </c>
    </row>
    <row r="202" spans="1:3" x14ac:dyDescent="0.25">
      <c r="A202" s="37" t="str">
        <f t="shared" si="3"/>
        <v>#define</v>
      </c>
      <c r="B202" s="38" t="str">
        <f>"PMBUS_CMD_"&amp;MID('Command List'!$A203,3,2)&amp;"_ENABLE"</f>
        <v>PMBUS_CMD_C9_ENABLE</v>
      </c>
      <c r="C202" s="39" t="str">
        <f>"("&amp;'Command List'!$B203&amp;")"</f>
        <v>(0)</v>
      </c>
    </row>
    <row r="203" spans="1:3" x14ac:dyDescent="0.25">
      <c r="A203" s="37" t="str">
        <f t="shared" si="3"/>
        <v>#define</v>
      </c>
      <c r="B203" s="38" t="str">
        <f>"PMBUS_CMD_"&amp;MID('Command List'!$A204,3,2)&amp;"_ENABLE"</f>
        <v>PMBUS_CMD_CA_ENABLE</v>
      </c>
      <c r="C203" s="39" t="str">
        <f>"("&amp;'Command List'!$B204&amp;")"</f>
        <v>(0)</v>
      </c>
    </row>
    <row r="204" spans="1:3" x14ac:dyDescent="0.25">
      <c r="A204" s="37" t="str">
        <f t="shared" si="3"/>
        <v>#define</v>
      </c>
      <c r="B204" s="38" t="str">
        <f>"PMBUS_CMD_"&amp;MID('Command List'!$A205,3,2)&amp;"_ENABLE"</f>
        <v>PMBUS_CMD_CB_ENABLE</v>
      </c>
      <c r="C204" s="39" t="str">
        <f>"("&amp;'Command List'!$B205&amp;")"</f>
        <v>(0)</v>
      </c>
    </row>
    <row r="205" spans="1:3" x14ac:dyDescent="0.25">
      <c r="A205" s="37" t="str">
        <f t="shared" si="3"/>
        <v>#define</v>
      </c>
      <c r="B205" s="38" t="str">
        <f>"PMBUS_CMD_"&amp;MID('Command List'!$A206,3,2)&amp;"_ENABLE"</f>
        <v>PMBUS_CMD_CC_ENABLE</v>
      </c>
      <c r="C205" s="39" t="str">
        <f>"("&amp;'Command List'!$B206&amp;")"</f>
        <v>(0)</v>
      </c>
    </row>
    <row r="206" spans="1:3" x14ac:dyDescent="0.25">
      <c r="A206" s="37" t="str">
        <f t="shared" si="3"/>
        <v>#define</v>
      </c>
      <c r="B206" s="38" t="str">
        <f>"PMBUS_CMD_"&amp;MID('Command List'!$A207,3,2)&amp;"_ENABLE"</f>
        <v>PMBUS_CMD_CD_ENABLE</v>
      </c>
      <c r="C206" s="39" t="str">
        <f>"("&amp;'Command List'!$B207&amp;")"</f>
        <v>(0)</v>
      </c>
    </row>
    <row r="207" spans="1:3" x14ac:dyDescent="0.25">
      <c r="A207" s="37" t="str">
        <f t="shared" si="3"/>
        <v>#define</v>
      </c>
      <c r="B207" s="38" t="str">
        <f>"PMBUS_CMD_"&amp;MID('Command List'!$A208,3,2)&amp;"_ENABLE"</f>
        <v>PMBUS_CMD_CE_ENABLE</v>
      </c>
      <c r="C207" s="39" t="str">
        <f>"("&amp;'Command List'!$B208&amp;")"</f>
        <v>(0)</v>
      </c>
    </row>
    <row r="208" spans="1:3" x14ac:dyDescent="0.25">
      <c r="A208" s="37" t="str">
        <f t="shared" si="3"/>
        <v>#define</v>
      </c>
      <c r="B208" s="38" t="str">
        <f>"PMBUS_CMD_"&amp;MID('Command List'!$A209,3,2)&amp;"_ENABLE"</f>
        <v>PMBUS_CMD_CF_ENABLE</v>
      </c>
      <c r="C208" s="39" t="str">
        <f>"("&amp;'Command List'!$B209&amp;")"</f>
        <v>(0)</v>
      </c>
    </row>
    <row r="209" spans="1:3" x14ac:dyDescent="0.25">
      <c r="A209" s="37" t="str">
        <f t="shared" si="3"/>
        <v>#define</v>
      </c>
      <c r="B209" s="38" t="str">
        <f>"PMBUS_CMD_"&amp;MID('Command List'!$A210,3,2)&amp;"_ENABLE"</f>
        <v>PMBUS_CMD_D0_ENABLE</v>
      </c>
      <c r="C209" s="39" t="str">
        <f>"("&amp;'Command List'!$B210&amp;")"</f>
        <v>(0)</v>
      </c>
    </row>
    <row r="210" spans="1:3" x14ac:dyDescent="0.25">
      <c r="A210" s="37" t="str">
        <f t="shared" si="3"/>
        <v>#define</v>
      </c>
      <c r="B210" s="38" t="str">
        <f>"PMBUS_CMD_"&amp;MID('Command List'!$A211,3,2)&amp;"_ENABLE"</f>
        <v>PMBUS_CMD_D1_ENABLE</v>
      </c>
      <c r="C210" s="39" t="str">
        <f>"("&amp;'Command List'!$B211&amp;")"</f>
        <v>(1)</v>
      </c>
    </row>
    <row r="211" spans="1:3" x14ac:dyDescent="0.25">
      <c r="A211" s="37" t="str">
        <f t="shared" si="3"/>
        <v>#define</v>
      </c>
      <c r="B211" s="38" t="str">
        <f>"PMBUS_CMD_"&amp;MID('Command List'!$A212,3,2)&amp;"_ENABLE"</f>
        <v>PMBUS_CMD_D2_ENABLE</v>
      </c>
      <c r="C211" s="39" t="str">
        <f>"("&amp;'Command List'!$B212&amp;")"</f>
        <v>(1)</v>
      </c>
    </row>
    <row r="212" spans="1:3" x14ac:dyDescent="0.25">
      <c r="A212" s="37" t="str">
        <f t="shared" si="3"/>
        <v>#define</v>
      </c>
      <c r="B212" s="38" t="str">
        <f>"PMBUS_CMD_"&amp;MID('Command List'!$A213,3,2)&amp;"_ENABLE"</f>
        <v>PMBUS_CMD_D3_ENABLE</v>
      </c>
      <c r="C212" s="39" t="str">
        <f>"("&amp;'Command List'!$B213&amp;")"</f>
        <v>(1)</v>
      </c>
    </row>
    <row r="213" spans="1:3" x14ac:dyDescent="0.25">
      <c r="A213" s="37" t="str">
        <f t="shared" si="3"/>
        <v>#define</v>
      </c>
      <c r="B213" s="38" t="str">
        <f>"PMBUS_CMD_"&amp;MID('Command List'!$A214,3,2)&amp;"_ENABLE"</f>
        <v>PMBUS_CMD_D4_ENABLE</v>
      </c>
      <c r="C213" s="39" t="str">
        <f>"("&amp;'Command List'!$B214&amp;")"</f>
        <v>(0)</v>
      </c>
    </row>
    <row r="214" spans="1:3" x14ac:dyDescent="0.25">
      <c r="A214" s="37" t="str">
        <f t="shared" si="3"/>
        <v>#define</v>
      </c>
      <c r="B214" s="38" t="str">
        <f>"PMBUS_CMD_"&amp;MID('Command List'!$A215,3,2)&amp;"_ENABLE"</f>
        <v>PMBUS_CMD_D5_ENABLE</v>
      </c>
      <c r="C214" s="39" t="str">
        <f>"("&amp;'Command List'!$B215&amp;")"</f>
        <v>(1)</v>
      </c>
    </row>
    <row r="215" spans="1:3" x14ac:dyDescent="0.25">
      <c r="A215" s="37" t="str">
        <f t="shared" si="3"/>
        <v>#define</v>
      </c>
      <c r="B215" s="38" t="str">
        <f>"PMBUS_CMD_"&amp;MID('Command List'!$A216,3,2)&amp;"_ENABLE"</f>
        <v>PMBUS_CMD_D6_ENABLE</v>
      </c>
      <c r="C215" s="39" t="str">
        <f>"("&amp;'Command List'!$B216&amp;")"</f>
        <v>(0)</v>
      </c>
    </row>
    <row r="216" spans="1:3" x14ac:dyDescent="0.25">
      <c r="A216" s="37" t="str">
        <f t="shared" si="3"/>
        <v>#define</v>
      </c>
      <c r="B216" s="38" t="str">
        <f>"PMBUS_CMD_"&amp;MID('Command List'!$A217,3,2)&amp;"_ENABLE"</f>
        <v>PMBUS_CMD_D7_ENABLE</v>
      </c>
      <c r="C216" s="39" t="str">
        <f>"("&amp;'Command List'!$B217&amp;")"</f>
        <v>(0)</v>
      </c>
    </row>
    <row r="217" spans="1:3" x14ac:dyDescent="0.25">
      <c r="A217" s="37" t="str">
        <f t="shared" si="3"/>
        <v>#define</v>
      </c>
      <c r="B217" s="38" t="str">
        <f>"PMBUS_CMD_"&amp;MID('Command List'!$A218,3,2)&amp;"_ENABLE"</f>
        <v>PMBUS_CMD_D8_ENABLE</v>
      </c>
      <c r="C217" s="39" t="str">
        <f>"("&amp;'Command List'!$B218&amp;")"</f>
        <v>(0)</v>
      </c>
    </row>
    <row r="218" spans="1:3" x14ac:dyDescent="0.25">
      <c r="A218" s="37" t="str">
        <f t="shared" si="3"/>
        <v>#define</v>
      </c>
      <c r="B218" s="38" t="str">
        <f>"PMBUS_CMD_"&amp;MID('Command List'!$A219,3,2)&amp;"_ENABLE"</f>
        <v>PMBUS_CMD_D9_ENABLE</v>
      </c>
      <c r="C218" s="39" t="str">
        <f>"("&amp;'Command List'!$B219&amp;")"</f>
        <v>(1)</v>
      </c>
    </row>
    <row r="219" spans="1:3" x14ac:dyDescent="0.25">
      <c r="A219" s="37" t="str">
        <f t="shared" si="3"/>
        <v>#define</v>
      </c>
      <c r="B219" s="38" t="str">
        <f>"PMBUS_CMD_"&amp;MID('Command List'!$A220,3,2)&amp;"_ENABLE"</f>
        <v>PMBUS_CMD_DA_ENABLE</v>
      </c>
      <c r="C219" s="39" t="str">
        <f>"("&amp;'Command List'!$B220&amp;")"</f>
        <v>(0)</v>
      </c>
    </row>
    <row r="220" spans="1:3" x14ac:dyDescent="0.25">
      <c r="A220" s="37" t="str">
        <f t="shared" si="3"/>
        <v>#define</v>
      </c>
      <c r="B220" s="38" t="str">
        <f>"PMBUS_CMD_"&amp;MID('Command List'!$A221,3,2)&amp;"_ENABLE"</f>
        <v>PMBUS_CMD_DB_ENABLE</v>
      </c>
      <c r="C220" s="39" t="str">
        <f>"("&amp;'Command List'!$B221&amp;")"</f>
        <v>(0)</v>
      </c>
    </row>
    <row r="221" spans="1:3" x14ac:dyDescent="0.25">
      <c r="A221" s="37" t="str">
        <f t="shared" si="3"/>
        <v>#define</v>
      </c>
      <c r="B221" s="38" t="str">
        <f>"PMBUS_CMD_"&amp;MID('Command List'!$A222,3,2)&amp;"_ENABLE"</f>
        <v>PMBUS_CMD_DC_ENABLE</v>
      </c>
      <c r="C221" s="39" t="str">
        <f>"("&amp;'Command List'!$B222&amp;")"</f>
        <v>(0)</v>
      </c>
    </row>
    <row r="222" spans="1:3" x14ac:dyDescent="0.25">
      <c r="A222" s="37" t="str">
        <f t="shared" si="3"/>
        <v>#define</v>
      </c>
      <c r="B222" s="38" t="str">
        <f>"PMBUS_CMD_"&amp;MID('Command List'!$A223,3,2)&amp;"_ENABLE"</f>
        <v>PMBUS_CMD_DD_ENABLE</v>
      </c>
      <c r="C222" s="39" t="str">
        <f>"("&amp;'Command List'!$B223&amp;")"</f>
        <v>(0)</v>
      </c>
    </row>
    <row r="223" spans="1:3" x14ac:dyDescent="0.25">
      <c r="A223" s="37" t="str">
        <f t="shared" si="3"/>
        <v>#define</v>
      </c>
      <c r="B223" s="38" t="str">
        <f>"PMBUS_CMD_"&amp;MID('Command List'!$A224,3,2)&amp;"_ENABLE"</f>
        <v>PMBUS_CMD_DE_ENABLE</v>
      </c>
      <c r="C223" s="39" t="str">
        <f>"("&amp;'Command List'!$B224&amp;")"</f>
        <v>(0)</v>
      </c>
    </row>
    <row r="224" spans="1:3" x14ac:dyDescent="0.25">
      <c r="A224" s="37" t="str">
        <f t="shared" si="3"/>
        <v>#define</v>
      </c>
      <c r="B224" s="38" t="str">
        <f>"PMBUS_CMD_"&amp;MID('Command List'!$A225,3,2)&amp;"_ENABLE"</f>
        <v>PMBUS_CMD_DF_ENABLE</v>
      </c>
      <c r="C224" s="39" t="str">
        <f>"("&amp;'Command List'!$B225&amp;")"</f>
        <v>(0)</v>
      </c>
    </row>
    <row r="225" spans="1:3" x14ac:dyDescent="0.25">
      <c r="A225" s="37" t="str">
        <f t="shared" si="3"/>
        <v>#define</v>
      </c>
      <c r="B225" s="38" t="str">
        <f>"PMBUS_CMD_"&amp;MID('Command List'!$A226,3,2)&amp;"_ENABLE"</f>
        <v>PMBUS_CMD_E0_ENABLE</v>
      </c>
      <c r="C225" s="39" t="str">
        <f>"("&amp;'Command List'!$B226&amp;")"</f>
        <v>(0)</v>
      </c>
    </row>
    <row r="226" spans="1:3" x14ac:dyDescent="0.25">
      <c r="A226" s="37" t="str">
        <f t="shared" si="3"/>
        <v>#define</v>
      </c>
      <c r="B226" s="38" t="str">
        <f>"PMBUS_CMD_"&amp;MID('Command List'!$A227,3,2)&amp;"_ENABLE"</f>
        <v>PMBUS_CMD_E1_ENABLE</v>
      </c>
      <c r="C226" s="39" t="str">
        <f>"("&amp;'Command List'!$B227&amp;")"</f>
        <v>(0)</v>
      </c>
    </row>
    <row r="227" spans="1:3" x14ac:dyDescent="0.25">
      <c r="A227" s="37" t="str">
        <f t="shared" si="3"/>
        <v>#define</v>
      </c>
      <c r="B227" s="38" t="str">
        <f>"PMBUS_CMD_"&amp;MID('Command List'!$A228,3,2)&amp;"_ENABLE"</f>
        <v>PMBUS_CMD_E2_ENABLE</v>
      </c>
      <c r="C227" s="39" t="str">
        <f>"("&amp;'Command List'!$B228&amp;")"</f>
        <v>(1)</v>
      </c>
    </row>
    <row r="228" spans="1:3" x14ac:dyDescent="0.25">
      <c r="A228" s="37" t="str">
        <f t="shared" si="3"/>
        <v>#define</v>
      </c>
      <c r="B228" s="38" t="str">
        <f>"PMBUS_CMD_"&amp;MID('Command List'!$A229,3,2)&amp;"_ENABLE"</f>
        <v>PMBUS_CMD_E3_ENABLE</v>
      </c>
      <c r="C228" s="39" t="str">
        <f>"("&amp;'Command List'!$B229&amp;")"</f>
        <v>(1)</v>
      </c>
    </row>
    <row r="229" spans="1:3" x14ac:dyDescent="0.25">
      <c r="A229" s="37" t="str">
        <f t="shared" si="3"/>
        <v>#define</v>
      </c>
      <c r="B229" s="38" t="str">
        <f>"PMBUS_CMD_"&amp;MID('Command List'!$A230,3,2)&amp;"_ENABLE"</f>
        <v>PMBUS_CMD_E4_ENABLE</v>
      </c>
      <c r="C229" s="39" t="str">
        <f>"("&amp;'Command List'!$B230&amp;")"</f>
        <v>(1)</v>
      </c>
    </row>
    <row r="230" spans="1:3" x14ac:dyDescent="0.25">
      <c r="A230" s="37" t="str">
        <f t="shared" si="3"/>
        <v>#define</v>
      </c>
      <c r="B230" s="38" t="str">
        <f>"PMBUS_CMD_"&amp;MID('Command List'!$A231,3,2)&amp;"_ENABLE"</f>
        <v>PMBUS_CMD_E5_ENABLE</v>
      </c>
      <c r="C230" s="39" t="str">
        <f>"("&amp;'Command List'!$B231&amp;")"</f>
        <v>(1)</v>
      </c>
    </row>
    <row r="231" spans="1:3" x14ac:dyDescent="0.25">
      <c r="A231" s="37" t="str">
        <f t="shared" si="3"/>
        <v>#define</v>
      </c>
      <c r="B231" s="38" t="str">
        <f>"PMBUS_CMD_"&amp;MID('Command List'!$A232,3,2)&amp;"_ENABLE"</f>
        <v>PMBUS_CMD_E6_ENABLE</v>
      </c>
      <c r="C231" s="39" t="str">
        <f>"("&amp;'Command List'!$B232&amp;")"</f>
        <v>(0)</v>
      </c>
    </row>
    <row r="232" spans="1:3" x14ac:dyDescent="0.25">
      <c r="A232" s="37" t="str">
        <f t="shared" si="3"/>
        <v>#define</v>
      </c>
      <c r="B232" s="38" t="str">
        <f>"PMBUS_CMD_"&amp;MID('Command List'!$A233,3,2)&amp;"_ENABLE"</f>
        <v>PMBUS_CMD_E7_ENABLE</v>
      </c>
      <c r="C232" s="39" t="str">
        <f>"("&amp;'Command List'!$B233&amp;")"</f>
        <v>(1)</v>
      </c>
    </row>
    <row r="233" spans="1:3" x14ac:dyDescent="0.25">
      <c r="A233" s="37" t="str">
        <f t="shared" si="3"/>
        <v>#define</v>
      </c>
      <c r="B233" s="38" t="str">
        <f>"PMBUS_CMD_"&amp;MID('Command List'!$A234,3,2)&amp;"_ENABLE"</f>
        <v>PMBUS_CMD_E8_ENABLE</v>
      </c>
      <c r="C233" s="39" t="str">
        <f>"("&amp;'Command List'!$B234&amp;")"</f>
        <v>(0)</v>
      </c>
    </row>
    <row r="234" spans="1:3" x14ac:dyDescent="0.25">
      <c r="A234" s="37" t="str">
        <f t="shared" si="3"/>
        <v>#define</v>
      </c>
      <c r="B234" s="38" t="str">
        <f>"PMBUS_CMD_"&amp;MID('Command List'!$A235,3,2)&amp;"_ENABLE"</f>
        <v>PMBUS_CMD_E9_ENABLE</v>
      </c>
      <c r="C234" s="39" t="str">
        <f>"("&amp;'Command List'!$B235&amp;")"</f>
        <v>(0)</v>
      </c>
    </row>
    <row r="235" spans="1:3" x14ac:dyDescent="0.25">
      <c r="A235" s="37" t="str">
        <f t="shared" si="3"/>
        <v>#define</v>
      </c>
      <c r="B235" s="38" t="str">
        <f>"PMBUS_CMD_"&amp;MID('Command List'!$A236,3,2)&amp;"_ENABLE"</f>
        <v>PMBUS_CMD_EA_ENABLE</v>
      </c>
      <c r="C235" s="39" t="str">
        <f>"("&amp;'Command List'!$B236&amp;")"</f>
        <v>(0)</v>
      </c>
    </row>
    <row r="236" spans="1:3" x14ac:dyDescent="0.25">
      <c r="A236" s="37" t="str">
        <f t="shared" si="3"/>
        <v>#define</v>
      </c>
      <c r="B236" s="38" t="str">
        <f>"PMBUS_CMD_"&amp;MID('Command List'!$A237,3,2)&amp;"_ENABLE"</f>
        <v>PMBUS_CMD_EB_ENABLE</v>
      </c>
      <c r="C236" s="39" t="str">
        <f>"("&amp;'Command List'!$B237&amp;")"</f>
        <v>(0)</v>
      </c>
    </row>
    <row r="237" spans="1:3" x14ac:dyDescent="0.25">
      <c r="A237" s="37" t="str">
        <f t="shared" si="3"/>
        <v>#define</v>
      </c>
      <c r="B237" s="38" t="str">
        <f>"PMBUS_CMD_"&amp;MID('Command List'!$A238,3,2)&amp;"_ENABLE"</f>
        <v>PMBUS_CMD_EC_ENABLE</v>
      </c>
      <c r="C237" s="39" t="str">
        <f>"("&amp;'Command List'!$B238&amp;")"</f>
        <v>(0)</v>
      </c>
    </row>
    <row r="238" spans="1:3" x14ac:dyDescent="0.25">
      <c r="A238" s="37" t="str">
        <f t="shared" si="3"/>
        <v>#define</v>
      </c>
      <c r="B238" s="38" t="str">
        <f>"PMBUS_CMD_"&amp;MID('Command List'!$A239,3,2)&amp;"_ENABLE"</f>
        <v>PMBUS_CMD_ED_ENABLE</v>
      </c>
      <c r="C238" s="39" t="str">
        <f>"("&amp;'Command List'!$B239&amp;")"</f>
        <v>(0)</v>
      </c>
    </row>
    <row r="239" spans="1:3" x14ac:dyDescent="0.25">
      <c r="A239" s="37" t="str">
        <f t="shared" si="3"/>
        <v>#define</v>
      </c>
      <c r="B239" s="38" t="str">
        <f>"PMBUS_CMD_"&amp;MID('Command List'!$A240,3,2)&amp;"_ENABLE"</f>
        <v>PMBUS_CMD_EE_ENABLE</v>
      </c>
      <c r="C239" s="39" t="str">
        <f>"("&amp;'Command List'!$B240&amp;")"</f>
        <v>(0)</v>
      </c>
    </row>
    <row r="240" spans="1:3" x14ac:dyDescent="0.25">
      <c r="A240" s="37" t="str">
        <f t="shared" si="3"/>
        <v>#define</v>
      </c>
      <c r="B240" s="38" t="str">
        <f>"PMBUS_CMD_"&amp;MID('Command List'!$A241,3,2)&amp;"_ENABLE"</f>
        <v>PMBUS_CMD_EF_ENABLE</v>
      </c>
      <c r="C240" s="39" t="str">
        <f>"("&amp;'Command List'!$B241&amp;")"</f>
        <v>(0)</v>
      </c>
    </row>
    <row r="241" spans="1:3" x14ac:dyDescent="0.25">
      <c r="A241" s="37" t="str">
        <f t="shared" si="3"/>
        <v>#define</v>
      </c>
      <c r="B241" s="38" t="str">
        <f>"PMBUS_CMD_"&amp;MID('Command List'!$A242,3,2)&amp;"_ENABLE"</f>
        <v>PMBUS_CMD_F0_ENABLE</v>
      </c>
      <c r="C241" s="39" t="str">
        <f>"("&amp;'Command List'!$B242&amp;")"</f>
        <v>(1)</v>
      </c>
    </row>
    <row r="242" spans="1:3" x14ac:dyDescent="0.25">
      <c r="A242" s="37" t="str">
        <f t="shared" si="3"/>
        <v>#define</v>
      </c>
      <c r="B242" s="38" t="str">
        <f>"PMBUS_CMD_"&amp;MID('Command List'!$A243,3,2)&amp;"_ENABLE"</f>
        <v>PMBUS_CMD_F1_ENABLE</v>
      </c>
      <c r="C242" s="39" t="str">
        <f>"("&amp;'Command List'!$B243&amp;")"</f>
        <v>(0)</v>
      </c>
    </row>
    <row r="243" spans="1:3" x14ac:dyDescent="0.25">
      <c r="A243" s="37" t="str">
        <f t="shared" si="3"/>
        <v>#define</v>
      </c>
      <c r="B243" s="38" t="str">
        <f>"PMBUS_CMD_"&amp;MID('Command List'!$A244,3,2)&amp;"_ENABLE"</f>
        <v>PMBUS_CMD_F2_ENABLE</v>
      </c>
      <c r="C243" s="39" t="str">
        <f>"("&amp;'Command List'!$B244&amp;")"</f>
        <v>(0)</v>
      </c>
    </row>
    <row r="244" spans="1:3" x14ac:dyDescent="0.25">
      <c r="A244" s="37" t="str">
        <f t="shared" si="3"/>
        <v>#define</v>
      </c>
      <c r="B244" s="38" t="str">
        <f>"PMBUS_CMD_"&amp;MID('Command List'!$A245,3,2)&amp;"_ENABLE"</f>
        <v>PMBUS_CMD_F3_ENABLE</v>
      </c>
      <c r="C244" s="39" t="str">
        <f>"("&amp;'Command List'!$B245&amp;")"</f>
        <v>(0)</v>
      </c>
    </row>
    <row r="245" spans="1:3" x14ac:dyDescent="0.25">
      <c r="A245" s="37" t="str">
        <f t="shared" si="3"/>
        <v>#define</v>
      </c>
      <c r="B245" s="38" t="str">
        <f>"PMBUS_CMD_"&amp;MID('Command List'!$A246,3,2)&amp;"_ENABLE"</f>
        <v>PMBUS_CMD_F4_ENABLE</v>
      </c>
      <c r="C245" s="39" t="str">
        <f>"("&amp;'Command List'!$B246&amp;")"</f>
        <v>(0)</v>
      </c>
    </row>
    <row r="246" spans="1:3" x14ac:dyDescent="0.25">
      <c r="A246" s="37" t="str">
        <f t="shared" si="3"/>
        <v>#define</v>
      </c>
      <c r="B246" s="38" t="str">
        <f>"PMBUS_CMD_"&amp;MID('Command List'!$A247,3,2)&amp;"_ENABLE"</f>
        <v>PMBUS_CMD_F5_ENABLE</v>
      </c>
      <c r="C246" s="39" t="str">
        <f>"("&amp;'Command List'!$B247&amp;")"</f>
        <v>(0)</v>
      </c>
    </row>
    <row r="247" spans="1:3" x14ac:dyDescent="0.25">
      <c r="A247" s="37" t="str">
        <f t="shared" si="3"/>
        <v>#define</v>
      </c>
      <c r="B247" s="38" t="str">
        <f>"PMBUS_CMD_"&amp;MID('Command List'!$A248,3,2)&amp;"_ENABLE"</f>
        <v>PMBUS_CMD_F6_ENABLE</v>
      </c>
      <c r="C247" s="39" t="str">
        <f>"("&amp;'Command List'!$B248&amp;")"</f>
        <v>(0)</v>
      </c>
    </row>
    <row r="248" spans="1:3" x14ac:dyDescent="0.25">
      <c r="A248" s="37" t="str">
        <f t="shared" si="3"/>
        <v>#define</v>
      </c>
      <c r="B248" s="38" t="str">
        <f>"PMBUS_CMD_"&amp;MID('Command List'!$A249,3,2)&amp;"_ENABLE"</f>
        <v>PMBUS_CMD_F7_ENABLE</v>
      </c>
      <c r="C248" s="39" t="str">
        <f>"("&amp;'Command List'!$B249&amp;")"</f>
        <v>(0)</v>
      </c>
    </row>
    <row r="249" spans="1:3" x14ac:dyDescent="0.25">
      <c r="A249" s="37" t="str">
        <f t="shared" si="3"/>
        <v>#define</v>
      </c>
      <c r="B249" s="38" t="str">
        <f>"PMBUS_CMD_"&amp;MID('Command List'!$A250,3,2)&amp;"_ENABLE"</f>
        <v>PMBUS_CMD_F8_ENABLE</v>
      </c>
      <c r="C249" s="39" t="str">
        <f>"("&amp;'Command List'!$B250&amp;")"</f>
        <v>(0)</v>
      </c>
    </row>
    <row r="250" spans="1:3" x14ac:dyDescent="0.25">
      <c r="A250" s="37" t="str">
        <f t="shared" si="3"/>
        <v>#define</v>
      </c>
      <c r="B250" s="38" t="str">
        <f>"PMBUS_CMD_"&amp;MID('Command List'!$A251,3,2)&amp;"_ENABLE"</f>
        <v>PMBUS_CMD_F9_ENABLE</v>
      </c>
      <c r="C250" s="39" t="str">
        <f>"("&amp;'Command List'!$B251&amp;")"</f>
        <v>(0)</v>
      </c>
    </row>
    <row r="251" spans="1:3" x14ac:dyDescent="0.25">
      <c r="A251" s="37" t="str">
        <f t="shared" si="3"/>
        <v>#define</v>
      </c>
      <c r="B251" s="38" t="str">
        <f>"PMBUS_CMD_"&amp;MID('Command List'!$A252,3,2)&amp;"_ENABLE"</f>
        <v>PMBUS_CMD_FA_ENABLE</v>
      </c>
      <c r="C251" s="39" t="str">
        <f>"("&amp;'Command List'!$B252&amp;")"</f>
        <v>(0)</v>
      </c>
    </row>
    <row r="252" spans="1:3" x14ac:dyDescent="0.25">
      <c r="A252" s="37" t="str">
        <f t="shared" si="3"/>
        <v>#define</v>
      </c>
      <c r="B252" s="38" t="str">
        <f>"PMBUS_CMD_"&amp;MID('Command List'!$A253,3,2)&amp;"_ENABLE"</f>
        <v>PMBUS_CMD_FB_ENABLE</v>
      </c>
      <c r="C252" s="39" t="str">
        <f>"("&amp;'Command List'!$B253&amp;")"</f>
        <v>(0)</v>
      </c>
    </row>
    <row r="253" spans="1:3" x14ac:dyDescent="0.25">
      <c r="A253" s="37" t="str">
        <f t="shared" si="3"/>
        <v>#define</v>
      </c>
      <c r="B253" s="38" t="str">
        <f>"PMBUS_CMD_"&amp;MID('Command List'!$A254,3,2)&amp;"_ENABLE"</f>
        <v>PMBUS_CMD_FC_ENABLE</v>
      </c>
      <c r="C253" s="39" t="str">
        <f>"("&amp;'Command List'!$B254&amp;")"</f>
        <v>(0)</v>
      </c>
    </row>
    <row r="254" spans="1:3" x14ac:dyDescent="0.25">
      <c r="A254" s="37" t="str">
        <f t="shared" si="3"/>
        <v>#define</v>
      </c>
      <c r="B254" s="38" t="str">
        <f>"PMBUS_CMD_"&amp;MID('Command List'!$A255,3,2)&amp;"_ENABLE"</f>
        <v>PMBUS_CMD_FD_ENABLE</v>
      </c>
      <c r="C254" s="39" t="str">
        <f>"("&amp;'Command List'!$B255&amp;")"</f>
        <v>(1)</v>
      </c>
    </row>
    <row r="255" spans="1:3" x14ac:dyDescent="0.25">
      <c r="A255" s="37" t="str">
        <f t="shared" si="3"/>
        <v>#define</v>
      </c>
      <c r="B255" s="38" t="str">
        <f>"PMBUS_CMD_"&amp;MID('Command List'!$A256,3,2)&amp;"_ENABLE"</f>
        <v>PMBUS_CMD_FE_ENABLE</v>
      </c>
      <c r="C255" s="39" t="str">
        <f>"("&amp;'Command List'!$B256&amp;")"</f>
        <v>(0)</v>
      </c>
    </row>
    <row r="256" spans="1:3" x14ac:dyDescent="0.25">
      <c r="A256" s="37" t="str">
        <f t="shared" si="3"/>
        <v>#define</v>
      </c>
      <c r="B256" s="38" t="str">
        <f>"PMBUS_CMD_"&amp;MID('Command List'!$A257,3,2)&amp;"_ENABLE"</f>
        <v>PMBUS_CMD_FF_ENABLE</v>
      </c>
      <c r="C256" s="39" t="str">
        <f>"("&amp;'Command List'!$B257&amp;")"</f>
        <v>(0)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C8" sqref="C8"/>
    </sheetView>
  </sheetViews>
  <sheetFormatPr defaultRowHeight="15" x14ac:dyDescent="0.25"/>
  <cols>
    <col min="1" max="2" width="9.140625" style="2"/>
    <col min="3" max="3" width="37" customWidth="1"/>
    <col min="4" max="4" width="42.42578125" bestFit="1" customWidth="1"/>
  </cols>
  <sheetData>
    <row r="2" spans="1:4" x14ac:dyDescent="0.25">
      <c r="A2" s="2" t="s">
        <v>35</v>
      </c>
      <c r="B2" s="2" t="s">
        <v>36</v>
      </c>
      <c r="C2" t="s">
        <v>37</v>
      </c>
      <c r="D2" t="s">
        <v>2</v>
      </c>
    </row>
    <row r="3" spans="1:4" x14ac:dyDescent="0.25">
      <c r="A3" s="2">
        <v>0</v>
      </c>
      <c r="B3" s="2" t="str">
        <f>"0x"&amp;DEC2HEX(POWER(2,$A3),4)</f>
        <v>0x0001</v>
      </c>
      <c r="C3" t="s">
        <v>38</v>
      </c>
      <c r="D3" t="s">
        <v>45</v>
      </c>
    </row>
    <row r="4" spans="1:4" x14ac:dyDescent="0.25">
      <c r="A4" s="2">
        <v>1</v>
      </c>
      <c r="B4" s="2" t="str">
        <f t="shared" ref="B4:B18" si="0">"0x"&amp;DEC2HEX(POWER(2,$A4),4)</f>
        <v>0x0002</v>
      </c>
      <c r="C4" t="s">
        <v>39</v>
      </c>
      <c r="D4" t="s">
        <v>47</v>
      </c>
    </row>
    <row r="5" spans="1:4" x14ac:dyDescent="0.25">
      <c r="A5" s="2">
        <v>2</v>
      </c>
      <c r="B5" s="2" t="str">
        <f t="shared" si="0"/>
        <v>0x0004</v>
      </c>
      <c r="C5" t="s">
        <v>40</v>
      </c>
      <c r="D5" t="s">
        <v>46</v>
      </c>
    </row>
    <row r="6" spans="1:4" x14ac:dyDescent="0.25">
      <c r="A6" s="2">
        <v>3</v>
      </c>
      <c r="B6" s="2" t="str">
        <f t="shared" si="0"/>
        <v>0x0008</v>
      </c>
      <c r="C6" t="s">
        <v>41</v>
      </c>
      <c r="D6" t="s">
        <v>121</v>
      </c>
    </row>
    <row r="7" spans="1:4" x14ac:dyDescent="0.25">
      <c r="A7" s="2">
        <v>4</v>
      </c>
      <c r="B7" s="2" t="str">
        <f t="shared" si="0"/>
        <v>0x0010</v>
      </c>
      <c r="C7" t="s">
        <v>42</v>
      </c>
      <c r="D7" t="s">
        <v>143</v>
      </c>
    </row>
    <row r="8" spans="1:4" x14ac:dyDescent="0.25">
      <c r="A8" s="2">
        <v>5</v>
      </c>
      <c r="B8" s="2" t="str">
        <f t="shared" si="0"/>
        <v>0x0020</v>
      </c>
      <c r="C8" t="s">
        <v>43</v>
      </c>
      <c r="D8" t="s">
        <v>115</v>
      </c>
    </row>
    <row r="9" spans="1:4" x14ac:dyDescent="0.25">
      <c r="A9" s="2">
        <v>6</v>
      </c>
      <c r="B9" s="2" t="str">
        <f t="shared" si="0"/>
        <v>0x0040</v>
      </c>
      <c r="C9" t="s">
        <v>113</v>
      </c>
      <c r="D9" t="s">
        <v>114</v>
      </c>
    </row>
    <row r="10" spans="1:4" x14ac:dyDescent="0.25">
      <c r="A10" s="2">
        <v>7</v>
      </c>
      <c r="B10" s="2" t="str">
        <f t="shared" si="0"/>
        <v>0x0080</v>
      </c>
      <c r="C10" t="s">
        <v>190</v>
      </c>
      <c r="D10" t="s">
        <v>191</v>
      </c>
    </row>
    <row r="11" spans="1:4" x14ac:dyDescent="0.25">
      <c r="A11" s="2">
        <v>8</v>
      </c>
      <c r="B11" s="2" t="str">
        <f t="shared" si="0"/>
        <v>0x0100</v>
      </c>
    </row>
    <row r="12" spans="1:4" x14ac:dyDescent="0.25">
      <c r="A12" s="2">
        <v>9</v>
      </c>
      <c r="B12" s="2" t="str">
        <f t="shared" si="0"/>
        <v>0x0200</v>
      </c>
    </row>
    <row r="13" spans="1:4" x14ac:dyDescent="0.25">
      <c r="A13" s="2">
        <v>10</v>
      </c>
      <c r="B13" s="2" t="str">
        <f t="shared" si="0"/>
        <v>0x0400</v>
      </c>
    </row>
    <row r="14" spans="1:4" x14ac:dyDescent="0.25">
      <c r="A14" s="2">
        <v>11</v>
      </c>
      <c r="B14" s="2" t="str">
        <f t="shared" si="0"/>
        <v>0x0800</v>
      </c>
    </row>
    <row r="15" spans="1:4" x14ac:dyDescent="0.25">
      <c r="A15" s="2">
        <v>12</v>
      </c>
      <c r="B15" s="2" t="str">
        <f t="shared" si="0"/>
        <v>0x1000</v>
      </c>
    </row>
    <row r="16" spans="1:4" x14ac:dyDescent="0.25">
      <c r="A16" s="2">
        <v>13</v>
      </c>
      <c r="B16" s="2" t="str">
        <f t="shared" si="0"/>
        <v>0x2000</v>
      </c>
    </row>
    <row r="17" spans="1:3" x14ac:dyDescent="0.25">
      <c r="A17" s="2">
        <v>14</v>
      </c>
      <c r="B17" s="2" t="str">
        <f t="shared" si="0"/>
        <v>0x4000</v>
      </c>
      <c r="C17" t="s">
        <v>67</v>
      </c>
    </row>
    <row r="18" spans="1:3" x14ac:dyDescent="0.25">
      <c r="A18" s="2">
        <v>15</v>
      </c>
      <c r="B18" s="2" t="str">
        <f t="shared" si="0"/>
        <v>0x8000</v>
      </c>
      <c r="C18" t="s">
        <v>44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121"/>
  <sheetViews>
    <sheetView topLeftCell="C55" zoomScale="145" zoomScaleNormal="145" workbookViewId="0">
      <selection activeCell="I123" sqref="I123"/>
    </sheetView>
  </sheetViews>
  <sheetFormatPr defaultRowHeight="15" x14ac:dyDescent="0.25"/>
  <cols>
    <col min="2" max="2" width="16.85546875" customWidth="1"/>
    <col min="4" max="4" width="19.28515625" bestFit="1" customWidth="1"/>
    <col min="5" max="5" width="15" customWidth="1"/>
    <col min="6" max="6" width="13.5703125" customWidth="1"/>
    <col min="7" max="7" width="20.7109375" style="2" customWidth="1"/>
    <col min="8" max="8" width="19.7109375" style="2" customWidth="1"/>
    <col min="9" max="9" width="18.5703125" style="2" customWidth="1"/>
    <col min="11" max="11" width="12.28515625" bestFit="1" customWidth="1"/>
    <col min="12" max="13" width="13.5703125" customWidth="1"/>
  </cols>
  <sheetData>
    <row r="1" spans="4:9" ht="15.75" thickBot="1" x14ac:dyDescent="0.3"/>
    <row r="2" spans="4:9" ht="15.75" thickBot="1" x14ac:dyDescent="0.3">
      <c r="D2" s="40" t="s">
        <v>48</v>
      </c>
      <c r="E2" s="41"/>
      <c r="F2" s="41"/>
      <c r="G2" s="41"/>
      <c r="H2" s="41"/>
      <c r="I2" s="42"/>
    </row>
    <row r="3" spans="4:9" x14ac:dyDescent="0.25">
      <c r="D3" s="14" t="s">
        <v>128</v>
      </c>
      <c r="E3" s="14"/>
      <c r="F3" s="14"/>
      <c r="G3" s="14"/>
      <c r="H3" s="14"/>
      <c r="I3" s="14"/>
    </row>
    <row r="4" spans="4:9" x14ac:dyDescent="0.25">
      <c r="D4" s="14" t="s">
        <v>129</v>
      </c>
      <c r="E4" s="14"/>
      <c r="F4" s="14"/>
      <c r="G4" s="14"/>
      <c r="H4" s="14"/>
      <c r="I4" s="14"/>
    </row>
    <row r="5" spans="4:9" x14ac:dyDescent="0.25">
      <c r="D5" s="16">
        <v>0.14449999999999999</v>
      </c>
      <c r="E5" s="14"/>
      <c r="F5" s="14"/>
      <c r="G5" s="14"/>
      <c r="H5" s="14"/>
      <c r="I5" s="14"/>
    </row>
    <row r="6" spans="4:9" x14ac:dyDescent="0.25">
      <c r="D6" s="16"/>
      <c r="E6" s="14"/>
      <c r="F6" s="14"/>
      <c r="G6" s="14"/>
      <c r="H6" s="14"/>
      <c r="I6" s="14"/>
    </row>
    <row r="7" spans="4:9" x14ac:dyDescent="0.25">
      <c r="D7" s="14" t="s">
        <v>124</v>
      </c>
      <c r="E7" s="14"/>
      <c r="F7" s="14"/>
      <c r="G7" s="14"/>
      <c r="H7" s="14"/>
      <c r="I7" s="14"/>
    </row>
    <row r="8" spans="4:9" s="15" customFormat="1" x14ac:dyDescent="0.25">
      <c r="D8" s="15" t="s">
        <v>130</v>
      </c>
      <c r="E8" s="15" t="s">
        <v>28</v>
      </c>
      <c r="F8" s="15" t="s">
        <v>133</v>
      </c>
      <c r="G8" s="15" t="s">
        <v>131</v>
      </c>
      <c r="H8" s="15" t="s">
        <v>132</v>
      </c>
      <c r="I8" s="15" t="s">
        <v>28</v>
      </c>
    </row>
    <row r="9" spans="4:9" s="15" customFormat="1" x14ac:dyDescent="0.25">
      <c r="D9" s="15">
        <v>1398</v>
      </c>
      <c r="E9" s="15">
        <v>1280</v>
      </c>
      <c r="F9" s="15">
        <f>D9/E9</f>
        <v>1.0921875000000001</v>
      </c>
      <c r="G9" s="15">
        <f>E9/D9</f>
        <v>0.91559370529327611</v>
      </c>
      <c r="H9" s="10">
        <v>1400</v>
      </c>
      <c r="I9" s="16">
        <f>H9*G9</f>
        <v>1281.8311874105866</v>
      </c>
    </row>
    <row r="10" spans="4:9" x14ac:dyDescent="0.25">
      <c r="D10" s="14"/>
      <c r="E10" s="14"/>
      <c r="F10" s="14"/>
      <c r="G10" s="14"/>
      <c r="H10" s="14"/>
      <c r="I10" s="14"/>
    </row>
    <row r="11" spans="4:9" x14ac:dyDescent="0.25">
      <c r="D11" s="2" t="s">
        <v>23</v>
      </c>
      <c r="E11" s="2" t="s">
        <v>24</v>
      </c>
      <c r="F11" s="2" t="s">
        <v>26</v>
      </c>
      <c r="G11" s="2" t="s">
        <v>25</v>
      </c>
      <c r="H11" s="2" t="s">
        <v>27</v>
      </c>
      <c r="I11" s="2" t="s">
        <v>29</v>
      </c>
    </row>
    <row r="12" spans="4:9" x14ac:dyDescent="0.25">
      <c r="D12" s="2">
        <v>1193</v>
      </c>
      <c r="E12" s="2">
        <v>13.03</v>
      </c>
      <c r="F12" s="2">
        <f>E12*100</f>
        <v>1303</v>
      </c>
      <c r="G12" s="2">
        <f>E12/D12</f>
        <v>1.0922045264040234E-2</v>
      </c>
      <c r="H12" s="2">
        <f>G12*100</f>
        <v>1.0922045264040234</v>
      </c>
      <c r="I12" s="2">
        <f>D12/F12</f>
        <v>0.91557943207981585</v>
      </c>
    </row>
    <row r="13" spans="4:9" x14ac:dyDescent="0.25">
      <c r="D13" s="2">
        <v>1141</v>
      </c>
      <c r="E13" s="2">
        <v>12.5</v>
      </c>
      <c r="F13" s="2">
        <f>E13*100</f>
        <v>1250</v>
      </c>
      <c r="G13" s="2">
        <f>E13/D13</f>
        <v>1.0955302366345312E-2</v>
      </c>
      <c r="H13" s="2">
        <f>G13*100</f>
        <v>1.0955302366345312</v>
      </c>
      <c r="I13" s="2">
        <f>D13/F13</f>
        <v>0.91279999999999994</v>
      </c>
    </row>
    <row r="15" spans="4:9" x14ac:dyDescent="0.25">
      <c r="D15" t="s">
        <v>60</v>
      </c>
      <c r="G15" s="2" t="s">
        <v>26</v>
      </c>
      <c r="H15" s="2" t="s">
        <v>28</v>
      </c>
    </row>
    <row r="16" spans="4:9" x14ac:dyDescent="0.25">
      <c r="G16" s="4">
        <v>250</v>
      </c>
      <c r="H16" s="4">
        <f>G16*I12</f>
        <v>228.89485801995397</v>
      </c>
    </row>
    <row r="17" spans="4:9" x14ac:dyDescent="0.25">
      <c r="G17"/>
      <c r="H17"/>
    </row>
    <row r="18" spans="4:9" x14ac:dyDescent="0.25">
      <c r="D18" t="s">
        <v>124</v>
      </c>
      <c r="F18" t="s">
        <v>125</v>
      </c>
      <c r="G18" t="s">
        <v>126</v>
      </c>
      <c r="H18"/>
      <c r="I18" s="2" t="s">
        <v>127</v>
      </c>
    </row>
    <row r="19" spans="4:9" x14ac:dyDescent="0.25">
      <c r="D19">
        <v>1280</v>
      </c>
      <c r="E19">
        <v>14</v>
      </c>
      <c r="F19">
        <f>E19/D19</f>
        <v>1.0937499999999999E-2</v>
      </c>
      <c r="G19">
        <f>D19/E19</f>
        <v>91.428571428571431</v>
      </c>
      <c r="H19"/>
      <c r="I19" s="2">
        <f>G19*12.5</f>
        <v>1142.8571428571429</v>
      </c>
    </row>
    <row r="20" spans="4:9" x14ac:dyDescent="0.25">
      <c r="G20"/>
      <c r="H20"/>
    </row>
    <row r="21" spans="4:9" ht="15.75" thickBot="1" x14ac:dyDescent="0.3"/>
    <row r="22" spans="4:9" ht="15.75" thickBot="1" x14ac:dyDescent="0.3">
      <c r="D22" s="40" t="s">
        <v>49</v>
      </c>
      <c r="E22" s="41"/>
      <c r="F22" s="41"/>
      <c r="G22" s="41"/>
      <c r="H22" s="41"/>
      <c r="I22" s="42"/>
    </row>
    <row r="23" spans="4:9" x14ac:dyDescent="0.25">
      <c r="D23" t="s">
        <v>50</v>
      </c>
      <c r="E23">
        <f>0.00183</f>
        <v>1.83E-3</v>
      </c>
      <c r="F23" t="s">
        <v>51</v>
      </c>
    </row>
    <row r="24" spans="4:9" x14ac:dyDescent="0.25">
      <c r="D24" t="s">
        <v>52</v>
      </c>
      <c r="E24">
        <f>320*E23</f>
        <v>0.58560000000000001</v>
      </c>
      <c r="F24" t="s">
        <v>56</v>
      </c>
      <c r="G24" s="2" t="s">
        <v>68</v>
      </c>
      <c r="H24" s="2">
        <v>320</v>
      </c>
    </row>
    <row r="25" spans="4:9" x14ac:dyDescent="0.25">
      <c r="D25" s="3" t="s">
        <v>53</v>
      </c>
      <c r="E25">
        <f>175*E23</f>
        <v>0.32024999999999998</v>
      </c>
      <c r="F25" t="s">
        <v>56</v>
      </c>
      <c r="G25" s="2" t="s">
        <v>28</v>
      </c>
      <c r="H25" s="2">
        <f>(H24*E23)/E29</f>
        <v>959.21280000000002</v>
      </c>
    </row>
    <row r="27" spans="4:9" x14ac:dyDescent="0.25">
      <c r="D27" t="s">
        <v>54</v>
      </c>
      <c r="E27">
        <v>4095</v>
      </c>
      <c r="F27" t="s">
        <v>28</v>
      </c>
    </row>
    <row r="28" spans="4:9" x14ac:dyDescent="0.25">
      <c r="D28" t="s">
        <v>55</v>
      </c>
      <c r="E28">
        <v>2.5</v>
      </c>
      <c r="F28" t="s">
        <v>56</v>
      </c>
    </row>
    <row r="29" spans="4:9" x14ac:dyDescent="0.25">
      <c r="D29" t="s">
        <v>25</v>
      </c>
      <c r="E29">
        <f>2.5/4095</f>
        <v>6.105006105006105E-4</v>
      </c>
      <c r="F29" t="s">
        <v>56</v>
      </c>
    </row>
    <row r="30" spans="4:9" x14ac:dyDescent="0.25">
      <c r="D30" t="s">
        <v>57</v>
      </c>
      <c r="E30">
        <f>E27/E28</f>
        <v>1638</v>
      </c>
    </row>
    <row r="32" spans="4:9" x14ac:dyDescent="0.25">
      <c r="D32" t="s">
        <v>58</v>
      </c>
      <c r="E32">
        <f>E24/E29</f>
        <v>959.21280000000002</v>
      </c>
      <c r="F32" t="s">
        <v>28</v>
      </c>
    </row>
    <row r="33" spans="4:9" x14ac:dyDescent="0.25">
      <c r="D33" t="s">
        <v>59</v>
      </c>
      <c r="E33">
        <f>E25/E29</f>
        <v>524.56949999999995</v>
      </c>
      <c r="F33" t="s">
        <v>28</v>
      </c>
    </row>
    <row r="35" spans="4:9" x14ac:dyDescent="0.25">
      <c r="D35" s="2" t="s">
        <v>23</v>
      </c>
      <c r="E35" s="2" t="s">
        <v>24</v>
      </c>
      <c r="F35" s="2" t="s">
        <v>26</v>
      </c>
      <c r="G35" s="2" t="s">
        <v>25</v>
      </c>
      <c r="H35" s="2" t="s">
        <v>27</v>
      </c>
      <c r="I35" s="2" t="s">
        <v>29</v>
      </c>
    </row>
    <row r="36" spans="4:9" x14ac:dyDescent="0.25">
      <c r="D36" s="2">
        <v>959</v>
      </c>
      <c r="E36" s="2">
        <v>320</v>
      </c>
      <c r="F36" s="2">
        <f>E36*100</f>
        <v>32000</v>
      </c>
      <c r="G36" s="2">
        <f>E36/D36</f>
        <v>0.33368091762252344</v>
      </c>
      <c r="H36" s="2">
        <f>G36*100</f>
        <v>33.368091762252341</v>
      </c>
      <c r="I36" s="2">
        <f>D36/F36</f>
        <v>2.9968749999999999E-2</v>
      </c>
    </row>
    <row r="37" spans="4:9" x14ac:dyDescent="0.25">
      <c r="D37" s="2">
        <v>525</v>
      </c>
      <c r="E37" s="2">
        <v>175</v>
      </c>
      <c r="F37" s="2">
        <f>E37*100</f>
        <v>17500</v>
      </c>
      <c r="G37" s="2">
        <f>E37/D37</f>
        <v>0.33333333333333331</v>
      </c>
      <c r="H37" s="2">
        <f>G37*100</f>
        <v>33.333333333333329</v>
      </c>
      <c r="I37" s="2">
        <f>D37/F37</f>
        <v>0.03</v>
      </c>
    </row>
    <row r="39" spans="4:9" x14ac:dyDescent="0.25">
      <c r="D39" t="s">
        <v>60</v>
      </c>
      <c r="G39" s="2" t="s">
        <v>26</v>
      </c>
      <c r="H39" s="2" t="s">
        <v>28</v>
      </c>
    </row>
    <row r="40" spans="4:9" x14ac:dyDescent="0.25">
      <c r="G40" s="4">
        <v>42000</v>
      </c>
      <c r="H40" s="4">
        <f>G40*I36</f>
        <v>1258.6875</v>
      </c>
    </row>
    <row r="41" spans="4:9" ht="15.75" thickBot="1" x14ac:dyDescent="0.3"/>
    <row r="42" spans="4:9" ht="15.75" thickBot="1" x14ac:dyDescent="0.3">
      <c r="D42" s="40" t="s">
        <v>88</v>
      </c>
      <c r="E42" s="41"/>
      <c r="F42" s="41"/>
      <c r="G42" s="41"/>
      <c r="H42" s="41"/>
      <c r="I42" s="42"/>
    </row>
    <row r="44" spans="4:9" x14ac:dyDescent="0.25">
      <c r="D44" t="s">
        <v>79</v>
      </c>
      <c r="E44">
        <v>13.34</v>
      </c>
      <c r="G44" s="43" t="s">
        <v>108</v>
      </c>
      <c r="H44" s="43"/>
      <c r="I44" s="43"/>
    </row>
    <row r="45" spans="4:9" x14ac:dyDescent="0.25">
      <c r="D45" t="s">
        <v>89</v>
      </c>
      <c r="E45">
        <v>47000</v>
      </c>
      <c r="G45"/>
    </row>
    <row r="46" spans="4:9" x14ac:dyDescent="0.25">
      <c r="D46" t="s">
        <v>90</v>
      </c>
      <c r="E46">
        <v>6980</v>
      </c>
      <c r="G46"/>
    </row>
    <row r="47" spans="4:9" x14ac:dyDescent="0.25">
      <c r="D47" t="s">
        <v>91</v>
      </c>
      <c r="E47">
        <v>5110</v>
      </c>
      <c r="G47"/>
    </row>
    <row r="48" spans="4:9" x14ac:dyDescent="0.25">
      <c r="G48"/>
    </row>
    <row r="49" spans="4:9" x14ac:dyDescent="0.25">
      <c r="G49" s="5" t="s">
        <v>56</v>
      </c>
    </row>
    <row r="50" spans="4:9" x14ac:dyDescent="0.25">
      <c r="D50" s="1" t="s">
        <v>92</v>
      </c>
      <c r="E50" s="1">
        <f>(E47+E46)/(E45+E46+E47)</f>
        <v>0.20460314774073446</v>
      </c>
      <c r="F50" t="s">
        <v>93</v>
      </c>
      <c r="G50">
        <f>E50*E44</f>
        <v>2.7294059908613977</v>
      </c>
    </row>
    <row r="51" spans="4:9" x14ac:dyDescent="0.25">
      <c r="D51" s="1" t="s">
        <v>94</v>
      </c>
      <c r="E51" s="1">
        <f>E47/(E45+E46+E47)</f>
        <v>8.6478253511592482E-2</v>
      </c>
      <c r="F51" t="s">
        <v>93</v>
      </c>
      <c r="G51">
        <f>E51*E44</f>
        <v>1.1536199018446438</v>
      </c>
    </row>
    <row r="52" spans="4:9" x14ac:dyDescent="0.25">
      <c r="G52"/>
    </row>
    <row r="53" spans="4:9" x14ac:dyDescent="0.25">
      <c r="G53"/>
    </row>
    <row r="54" spans="4:9" x14ac:dyDescent="0.25">
      <c r="D54" s="1" t="s">
        <v>95</v>
      </c>
      <c r="E54">
        <f>G50-G51</f>
        <v>1.5757860890167539</v>
      </c>
      <c r="G54" s="1" t="s">
        <v>96</v>
      </c>
      <c r="H54" s="9">
        <v>0.11812489399999999</v>
      </c>
      <c r="I54" s="5" t="s">
        <v>51</v>
      </c>
    </row>
    <row r="56" spans="4:9" x14ac:dyDescent="0.25">
      <c r="G56" s="5" t="s">
        <v>98</v>
      </c>
      <c r="H56" s="2">
        <v>10</v>
      </c>
      <c r="I56" s="5" t="s">
        <v>99</v>
      </c>
    </row>
    <row r="57" spans="4:9" x14ac:dyDescent="0.25">
      <c r="G57" s="1" t="s">
        <v>97</v>
      </c>
      <c r="H57" s="2">
        <v>1.5625000000000001E-3</v>
      </c>
      <c r="I57" s="5" t="s">
        <v>102</v>
      </c>
    </row>
    <row r="59" spans="4:9" x14ac:dyDescent="0.25">
      <c r="G59" s="5" t="s">
        <v>101</v>
      </c>
      <c r="H59" s="10">
        <v>1.2</v>
      </c>
      <c r="I59" s="2" t="s">
        <v>56</v>
      </c>
    </row>
    <row r="60" spans="4:9" x14ac:dyDescent="0.25">
      <c r="G60" s="5" t="s">
        <v>100</v>
      </c>
      <c r="H60" s="2">
        <f>(H59/H57)*16</f>
        <v>12287.999999999998</v>
      </c>
      <c r="I60" s="2" t="s">
        <v>99</v>
      </c>
    </row>
    <row r="61" spans="4:9" x14ac:dyDescent="0.25">
      <c r="G61" s="5"/>
    </row>
    <row r="62" spans="4:9" x14ac:dyDescent="0.25">
      <c r="G62" s="5" t="s">
        <v>103</v>
      </c>
      <c r="H62" s="10">
        <v>12288</v>
      </c>
      <c r="I62" s="2" t="s">
        <v>99</v>
      </c>
    </row>
    <row r="63" spans="4:9" x14ac:dyDescent="0.25">
      <c r="G63" s="5" t="s">
        <v>104</v>
      </c>
      <c r="H63" s="2">
        <f>(H62/16)*H57</f>
        <v>1.2000000000000002</v>
      </c>
      <c r="I63" s="2" t="s">
        <v>56</v>
      </c>
    </row>
    <row r="65" spans="4:9" x14ac:dyDescent="0.25">
      <c r="D65" t="s">
        <v>106</v>
      </c>
      <c r="E65">
        <v>13.34</v>
      </c>
      <c r="F65">
        <v>13.2</v>
      </c>
      <c r="G65" s="2">
        <v>13.15</v>
      </c>
      <c r="H65" s="2">
        <v>13</v>
      </c>
      <c r="I65" s="2">
        <v>12.95</v>
      </c>
    </row>
    <row r="66" spans="4:9" x14ac:dyDescent="0.25">
      <c r="D66" t="s">
        <v>105</v>
      </c>
      <c r="E66">
        <v>1.4570000000000001</v>
      </c>
      <c r="F66">
        <v>1.444</v>
      </c>
      <c r="G66" s="2">
        <v>1.44</v>
      </c>
      <c r="H66" s="2">
        <v>1.427</v>
      </c>
      <c r="I66" s="2">
        <v>1.423</v>
      </c>
    </row>
    <row r="67" spans="4:9" x14ac:dyDescent="0.25">
      <c r="D67" t="s">
        <v>107</v>
      </c>
      <c r="E67">
        <f>1.444/13.2</f>
        <v>0.10939393939393939</v>
      </c>
      <c r="F67">
        <f>1.444/13.2</f>
        <v>0.10939393939393939</v>
      </c>
      <c r="G67">
        <f>1.444/13.2</f>
        <v>0.10939393939393939</v>
      </c>
      <c r="H67">
        <f>1.444/13.2</f>
        <v>0.10939393939393939</v>
      </c>
      <c r="I67">
        <f>1.444/13.2</f>
        <v>0.10939393939393939</v>
      </c>
    </row>
    <row r="69" spans="4:9" ht="15.75" thickBot="1" x14ac:dyDescent="0.3"/>
    <row r="70" spans="4:9" ht="15.75" thickBot="1" x14ac:dyDescent="0.3">
      <c r="D70" s="40" t="s">
        <v>109</v>
      </c>
      <c r="E70" s="41"/>
      <c r="F70" s="41"/>
      <c r="G70" s="41"/>
      <c r="H70" s="41"/>
      <c r="I70" s="42"/>
    </row>
    <row r="72" spans="4:9" x14ac:dyDescent="0.25">
      <c r="D72" t="s">
        <v>50</v>
      </c>
      <c r="E72">
        <v>1.6E-2</v>
      </c>
      <c r="F72" s="2" t="s">
        <v>112</v>
      </c>
      <c r="G72" s="43" t="s">
        <v>108</v>
      </c>
      <c r="H72" s="43"/>
      <c r="I72" s="43"/>
    </row>
    <row r="73" spans="4:9" x14ac:dyDescent="0.25">
      <c r="D73" t="s">
        <v>110</v>
      </c>
      <c r="E73">
        <v>0.8</v>
      </c>
      <c r="F73" s="2" t="s">
        <v>56</v>
      </c>
      <c r="G73"/>
    </row>
    <row r="74" spans="4:9" x14ac:dyDescent="0.25">
      <c r="G74"/>
    </row>
    <row r="75" spans="4:9" x14ac:dyDescent="0.25">
      <c r="D75" s="1" t="s">
        <v>111</v>
      </c>
      <c r="E75" s="11">
        <v>2</v>
      </c>
      <c r="G75" s="5" t="s">
        <v>98</v>
      </c>
      <c r="H75" s="2">
        <v>10</v>
      </c>
      <c r="I75" s="5" t="s">
        <v>99</v>
      </c>
    </row>
    <row r="76" spans="4:9" x14ac:dyDescent="0.25">
      <c r="D76" s="1" t="s">
        <v>95</v>
      </c>
      <c r="E76">
        <f>E73+(E75*E72)</f>
        <v>0.83200000000000007</v>
      </c>
      <c r="G76" s="1" t="s">
        <v>97</v>
      </c>
      <c r="H76" s="2">
        <v>1.5625000000000001E-3</v>
      </c>
      <c r="I76" s="5" t="s">
        <v>102</v>
      </c>
    </row>
    <row r="78" spans="4:9" x14ac:dyDescent="0.25">
      <c r="G78" s="5" t="s">
        <v>101</v>
      </c>
      <c r="H78" s="10">
        <v>0.83199999999999996</v>
      </c>
      <c r="I78" s="2" t="s">
        <v>56</v>
      </c>
    </row>
    <row r="79" spans="4:9" x14ac:dyDescent="0.25">
      <c r="G79" s="5" t="s">
        <v>100</v>
      </c>
      <c r="H79" s="2">
        <f>(H78/H76)*16</f>
        <v>8519.6799999999985</v>
      </c>
      <c r="I79" s="2" t="s">
        <v>99</v>
      </c>
    </row>
    <row r="80" spans="4:9" x14ac:dyDescent="0.25">
      <c r="G80" s="5"/>
    </row>
    <row r="81" spans="4:13" x14ac:dyDescent="0.25">
      <c r="G81" s="5" t="s">
        <v>103</v>
      </c>
      <c r="H81" s="10">
        <v>770</v>
      </c>
      <c r="I81" s="2" t="s">
        <v>99</v>
      </c>
    </row>
    <row r="82" spans="4:13" x14ac:dyDescent="0.25">
      <c r="G82" s="5" t="s">
        <v>104</v>
      </c>
      <c r="H82" s="2">
        <f>(H81/16)*H76</f>
        <v>7.51953125E-2</v>
      </c>
      <c r="I82" s="2" t="s">
        <v>56</v>
      </c>
    </row>
    <row r="84" spans="4:13" x14ac:dyDescent="0.25">
      <c r="D84" t="s">
        <v>124</v>
      </c>
    </row>
    <row r="85" spans="4:13" x14ac:dyDescent="0.25">
      <c r="D85" t="s">
        <v>28</v>
      </c>
      <c r="E85">
        <v>8800</v>
      </c>
      <c r="G85" s="2" t="s">
        <v>101</v>
      </c>
      <c r="H85" s="2">
        <v>1945</v>
      </c>
    </row>
    <row r="86" spans="4:13" x14ac:dyDescent="0.25">
      <c r="D86" t="s">
        <v>134</v>
      </c>
      <c r="E86">
        <v>2000</v>
      </c>
      <c r="G86" s="2" t="s">
        <v>28</v>
      </c>
      <c r="H86" s="2">
        <f>H85*E87</f>
        <v>8558</v>
      </c>
    </row>
    <row r="87" spans="4:13" x14ac:dyDescent="0.25">
      <c r="D87" t="s">
        <v>135</v>
      </c>
      <c r="E87">
        <f>E85/E86</f>
        <v>4.4000000000000004</v>
      </c>
    </row>
    <row r="88" spans="4:13" ht="15.75" thickBot="1" x14ac:dyDescent="0.3"/>
    <row r="89" spans="4:13" ht="15.75" thickBot="1" x14ac:dyDescent="0.3">
      <c r="D89" s="40" t="s">
        <v>158</v>
      </c>
      <c r="E89" s="41"/>
      <c r="F89" s="41"/>
      <c r="G89" s="41"/>
      <c r="H89" s="41"/>
      <c r="I89" s="42"/>
    </row>
    <row r="91" spans="4:13" x14ac:dyDescent="0.25">
      <c r="D91" t="s">
        <v>50</v>
      </c>
      <c r="E91" s="17">
        <v>2.29E-2</v>
      </c>
      <c r="F91" s="2" t="s">
        <v>112</v>
      </c>
      <c r="G91" s="43" t="s">
        <v>162</v>
      </c>
      <c r="H91" s="43"/>
      <c r="I91" s="43"/>
      <c r="J91" s="43" t="s">
        <v>166</v>
      </c>
      <c r="K91" s="43"/>
      <c r="L91" s="43"/>
    </row>
    <row r="92" spans="4:13" x14ac:dyDescent="0.25">
      <c r="D92" t="s">
        <v>159</v>
      </c>
      <c r="E92" s="17">
        <v>1.25</v>
      </c>
      <c r="F92" s="2" t="s">
        <v>56</v>
      </c>
      <c r="G92"/>
      <c r="J92" s="2" t="s">
        <v>167</v>
      </c>
      <c r="K92" s="2" t="s">
        <v>168</v>
      </c>
      <c r="L92" s="2" t="s">
        <v>169</v>
      </c>
      <c r="M92" s="2" t="s">
        <v>171</v>
      </c>
    </row>
    <row r="93" spans="4:13" x14ac:dyDescent="0.25">
      <c r="F93" s="2"/>
      <c r="G93"/>
      <c r="J93">
        <v>12.5</v>
      </c>
      <c r="K93">
        <v>8.5</v>
      </c>
      <c r="L93">
        <f>J93-K93</f>
        <v>4</v>
      </c>
      <c r="M93">
        <f>K93*1.47</f>
        <v>12.494999999999999</v>
      </c>
    </row>
    <row r="94" spans="4:13" x14ac:dyDescent="0.25">
      <c r="D94" t="s">
        <v>83</v>
      </c>
      <c r="E94">
        <f>4096/2</f>
        <v>2048</v>
      </c>
      <c r="G94" s="2" t="s">
        <v>160</v>
      </c>
      <c r="H94" s="10">
        <v>41</v>
      </c>
      <c r="J94">
        <v>9</v>
      </c>
      <c r="K94">
        <v>6.375</v>
      </c>
      <c r="L94">
        <f>J94-K94</f>
        <v>2.625</v>
      </c>
      <c r="M94">
        <f>K94*1.47</f>
        <v>9.3712499999999999</v>
      </c>
    </row>
    <row r="95" spans="4:13" x14ac:dyDescent="0.25">
      <c r="D95" t="s">
        <v>163</v>
      </c>
      <c r="E95">
        <f>E94*E91</f>
        <v>46.8992</v>
      </c>
      <c r="G95" s="2" t="s">
        <v>28</v>
      </c>
      <c r="H95" s="17">
        <f>IF(H94&gt;0,(H94*E95)+E94,E94-(H94*E95))</f>
        <v>3970.8671999999997</v>
      </c>
      <c r="J95">
        <v>7</v>
      </c>
      <c r="K95">
        <v>5.2</v>
      </c>
      <c r="L95">
        <f>J95-K95</f>
        <v>1.7999999999999998</v>
      </c>
      <c r="M95">
        <f>K95*1.47</f>
        <v>7.6440000000000001</v>
      </c>
    </row>
    <row r="96" spans="4:13" x14ac:dyDescent="0.25">
      <c r="D96" t="s">
        <v>164</v>
      </c>
      <c r="E96">
        <f>E94*(E91/100)</f>
        <v>0.46899200000000002</v>
      </c>
      <c r="J96">
        <v>5</v>
      </c>
      <c r="K96">
        <v>3.9445999999999999</v>
      </c>
      <c r="L96">
        <f>J96-K96</f>
        <v>1.0554000000000001</v>
      </c>
      <c r="M96">
        <f>K96*1.47</f>
        <v>5.7985619999999995</v>
      </c>
    </row>
    <row r="97" spans="4:13" x14ac:dyDescent="0.25">
      <c r="G97" s="2" t="s">
        <v>28</v>
      </c>
      <c r="H97" s="10">
        <v>2233</v>
      </c>
      <c r="K97">
        <v>15</v>
      </c>
      <c r="M97">
        <f>K97*1.47</f>
        <v>22.05</v>
      </c>
    </row>
    <row r="98" spans="4:13" x14ac:dyDescent="0.25">
      <c r="G98" s="2" t="s">
        <v>160</v>
      </c>
      <c r="H98" s="17">
        <f>IF(H97&gt;E94,(H97-E94)/E95,(E94-H97)/E95)</f>
        <v>3.9446301855895198</v>
      </c>
    </row>
    <row r="100" spans="4:13" ht="15.75" thickBot="1" x14ac:dyDescent="0.3"/>
    <row r="101" spans="4:13" ht="15.75" thickBot="1" x14ac:dyDescent="0.3">
      <c r="D101" s="40" t="s">
        <v>170</v>
      </c>
      <c r="E101" s="41"/>
      <c r="F101" s="41"/>
      <c r="G101" s="41"/>
      <c r="H101" s="41"/>
      <c r="I101" s="42"/>
    </row>
    <row r="103" spans="4:13" x14ac:dyDescent="0.25">
      <c r="D103" t="s">
        <v>50</v>
      </c>
      <c r="E103">
        <v>16</v>
      </c>
      <c r="F103" t="s">
        <v>161</v>
      </c>
      <c r="G103" s="2" t="s">
        <v>160</v>
      </c>
      <c r="H103" s="18">
        <v>-49.5</v>
      </c>
      <c r="I103" s="2" t="s">
        <v>180</v>
      </c>
    </row>
    <row r="104" spans="4:13" x14ac:dyDescent="0.25">
      <c r="D104" t="s">
        <v>159</v>
      </c>
      <c r="E104">
        <v>800</v>
      </c>
      <c r="F104" t="s">
        <v>179</v>
      </c>
      <c r="G104" s="2" t="s">
        <v>177</v>
      </c>
      <c r="H104" s="17">
        <f>(H103*E103)+E104</f>
        <v>8</v>
      </c>
      <c r="I104" s="2" t="s">
        <v>179</v>
      </c>
    </row>
    <row r="106" spans="4:13" x14ac:dyDescent="0.25">
      <c r="D106" t="s">
        <v>83</v>
      </c>
      <c r="E106">
        <v>1024</v>
      </c>
    </row>
    <row r="107" spans="4:13" x14ac:dyDescent="0.25">
      <c r="D107" t="s">
        <v>175</v>
      </c>
      <c r="E107">
        <v>1.5625</v>
      </c>
      <c r="F107" t="s">
        <v>176</v>
      </c>
      <c r="G107" s="2" t="s">
        <v>28</v>
      </c>
      <c r="H107" s="17">
        <f>H104/E107</f>
        <v>5.12</v>
      </c>
      <c r="J107">
        <f>H103/H109</f>
        <v>-9.4827586206896547E-2</v>
      </c>
    </row>
    <row r="108" spans="4:13" x14ac:dyDescent="0.25">
      <c r="D108" t="s">
        <v>178</v>
      </c>
      <c r="E108">
        <f>E104/E107</f>
        <v>512</v>
      </c>
    </row>
    <row r="109" spans="4:13" x14ac:dyDescent="0.25">
      <c r="D109" t="s">
        <v>187</v>
      </c>
      <c r="E109">
        <f>0.00192*1000</f>
        <v>1.9200000000000002</v>
      </c>
      <c r="G109" s="2" t="s">
        <v>28</v>
      </c>
      <c r="H109" s="10">
        <v>522</v>
      </c>
    </row>
    <row r="110" spans="4:13" x14ac:dyDescent="0.25">
      <c r="D110" t="s">
        <v>181</v>
      </c>
      <c r="E110">
        <f>(E103/E107)/1000</f>
        <v>1.0240000000000001E-2</v>
      </c>
      <c r="G110" s="2" t="s">
        <v>160</v>
      </c>
      <c r="H110" s="17">
        <f>(H109*E107 - E104)/E103</f>
        <v>0.9765625</v>
      </c>
      <c r="I110" s="2" t="s">
        <v>180</v>
      </c>
    </row>
    <row r="111" spans="4:13" x14ac:dyDescent="0.25">
      <c r="H111" s="17"/>
    </row>
    <row r="112" spans="4:13" x14ac:dyDescent="0.25">
      <c r="D112" t="s">
        <v>188</v>
      </c>
      <c r="E112">
        <f>E108/E103</f>
        <v>32</v>
      </c>
      <c r="H112" s="17"/>
    </row>
    <row r="113" spans="4:9" x14ac:dyDescent="0.25">
      <c r="H113" s="17"/>
    </row>
    <row r="114" spans="4:9" ht="15.75" thickBot="1" x14ac:dyDescent="0.3"/>
    <row r="115" spans="4:9" ht="15.75" thickBot="1" x14ac:dyDescent="0.3">
      <c r="D115" s="40" t="s">
        <v>182</v>
      </c>
      <c r="E115" s="41"/>
      <c r="F115" s="41"/>
      <c r="G115" s="41"/>
      <c r="H115" s="41"/>
      <c r="I115" s="42"/>
    </row>
    <row r="117" spans="4:9" x14ac:dyDescent="0.25">
      <c r="D117" t="s">
        <v>99</v>
      </c>
      <c r="E117">
        <v>1024</v>
      </c>
      <c r="G117" s="2" t="s">
        <v>185</v>
      </c>
      <c r="H117" s="10">
        <v>8800</v>
      </c>
    </row>
    <row r="118" spans="4:9" x14ac:dyDescent="0.25">
      <c r="D118" t="s">
        <v>183</v>
      </c>
      <c r="E118">
        <v>1.5625</v>
      </c>
      <c r="F118" t="s">
        <v>176</v>
      </c>
      <c r="G118" s="2" t="s">
        <v>186</v>
      </c>
      <c r="H118" s="2">
        <f>H117/16</f>
        <v>550</v>
      </c>
    </row>
    <row r="119" spans="4:9" x14ac:dyDescent="0.25">
      <c r="D119" t="s">
        <v>184</v>
      </c>
      <c r="E119">
        <v>8</v>
      </c>
    </row>
    <row r="120" spans="4:9" x14ac:dyDescent="0.25">
      <c r="G120" s="2" t="s">
        <v>189</v>
      </c>
      <c r="H120" s="2">
        <v>500</v>
      </c>
    </row>
    <row r="121" spans="4:9" x14ac:dyDescent="0.25">
      <c r="E121">
        <f>E118*E119</f>
        <v>12.5</v>
      </c>
      <c r="F121" t="s">
        <v>176</v>
      </c>
      <c r="G121" s="2" t="s">
        <v>28</v>
      </c>
      <c r="H121" s="2">
        <f>H120*E110</f>
        <v>5.12</v>
      </c>
    </row>
  </sheetData>
  <mergeCells count="11">
    <mergeCell ref="D101:I101"/>
    <mergeCell ref="D115:I115"/>
    <mergeCell ref="D89:I89"/>
    <mergeCell ref="G91:I91"/>
    <mergeCell ref="J91:L91"/>
    <mergeCell ref="G72:I72"/>
    <mergeCell ref="D2:I2"/>
    <mergeCell ref="D22:I22"/>
    <mergeCell ref="D42:I42"/>
    <mergeCell ref="G44:I44"/>
    <mergeCell ref="D70:I70"/>
  </mergeCells>
  <hyperlinks>
    <hyperlink ref="D25" r:id="rId1"/>
  </hyperlink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P23"/>
  <sheetViews>
    <sheetView topLeftCell="A10" zoomScale="145" zoomScaleNormal="145" workbookViewId="0">
      <selection activeCell="E25" sqref="E25"/>
    </sheetView>
  </sheetViews>
  <sheetFormatPr defaultRowHeight="15" x14ac:dyDescent="0.25"/>
  <sheetData>
    <row r="4" spans="5:16" x14ac:dyDescent="0.25">
      <c r="E4" t="s">
        <v>172</v>
      </c>
      <c r="F4" t="s">
        <v>173</v>
      </c>
      <c r="G4" t="s">
        <v>174</v>
      </c>
    </row>
    <row r="5" spans="5:16" x14ac:dyDescent="0.25">
      <c r="E5">
        <v>0</v>
      </c>
      <c r="F5">
        <v>1.621</v>
      </c>
    </row>
    <row r="7" spans="5:16" x14ac:dyDescent="0.25">
      <c r="E7">
        <v>0.3</v>
      </c>
      <c r="F7">
        <v>2.0821999999999998</v>
      </c>
      <c r="G7">
        <f>E7/F7</f>
        <v>0.14407837863797907</v>
      </c>
    </row>
    <row r="8" spans="5:16" x14ac:dyDescent="0.25">
      <c r="E8">
        <v>0.4</v>
      </c>
      <c r="F8">
        <v>2.0188000000000001</v>
      </c>
      <c r="G8">
        <f>E8/F8</f>
        <v>0.19813750743015651</v>
      </c>
    </row>
    <row r="9" spans="5:16" x14ac:dyDescent="0.25">
      <c r="E9">
        <v>0.5</v>
      </c>
      <c r="F9">
        <v>1.9550000000000001</v>
      </c>
      <c r="G9">
        <f>E9/F9</f>
        <v>0.25575447570332482</v>
      </c>
    </row>
    <row r="10" spans="5:16" x14ac:dyDescent="0.25">
      <c r="E10">
        <v>0.6</v>
      </c>
      <c r="F10">
        <v>1.8919999999999999</v>
      </c>
      <c r="G10">
        <f>E10/F10</f>
        <v>0.31712473572938688</v>
      </c>
    </row>
    <row r="11" spans="5:16" x14ac:dyDescent="0.25">
      <c r="E11">
        <v>0.7</v>
      </c>
      <c r="F11">
        <v>1.8280000000000001</v>
      </c>
      <c r="G11">
        <f>E11/F11</f>
        <v>0.3829321663019693</v>
      </c>
    </row>
    <row r="12" spans="5:16" x14ac:dyDescent="0.25">
      <c r="M12" t="s">
        <v>323</v>
      </c>
      <c r="N12">
        <v>12</v>
      </c>
    </row>
    <row r="13" spans="5:16" x14ac:dyDescent="0.25">
      <c r="M13" t="s">
        <v>324</v>
      </c>
      <c r="N13">
        <f>POWER(2,N12)-1</f>
        <v>4095</v>
      </c>
      <c r="O13" t="s">
        <v>326</v>
      </c>
      <c r="P13">
        <v>2.5</v>
      </c>
    </row>
    <row r="14" spans="5:16" x14ac:dyDescent="0.25">
      <c r="M14" t="s">
        <v>325</v>
      </c>
      <c r="N14">
        <f>POWER(2,N12-1)+1</f>
        <v>2049</v>
      </c>
      <c r="O14" t="s">
        <v>327</v>
      </c>
      <c r="P14">
        <v>1.25</v>
      </c>
    </row>
    <row r="15" spans="5:16" x14ac:dyDescent="0.25">
      <c r="M15" t="s">
        <v>328</v>
      </c>
      <c r="N15">
        <f>(N13-N14)/(P13-P14)</f>
        <v>1636.8</v>
      </c>
    </row>
    <row r="16" spans="5:16" x14ac:dyDescent="0.25">
      <c r="F16" t="s">
        <v>319</v>
      </c>
      <c r="G16" t="s">
        <v>320</v>
      </c>
      <c r="M16" t="s">
        <v>112</v>
      </c>
      <c r="N16">
        <v>2.5000000000000001E-2</v>
      </c>
    </row>
    <row r="17" spans="5:14" x14ac:dyDescent="0.25">
      <c r="F17">
        <v>4.0919999999999998E-2</v>
      </c>
      <c r="G17">
        <v>2049</v>
      </c>
      <c r="M17" t="s">
        <v>329</v>
      </c>
      <c r="N17">
        <f>N15*N16</f>
        <v>40.92</v>
      </c>
    </row>
    <row r="18" spans="5:14" x14ac:dyDescent="0.25">
      <c r="M18" t="s">
        <v>319</v>
      </c>
      <c r="N18">
        <f>N17/1000</f>
        <v>4.0920000000000005E-2</v>
      </c>
    </row>
    <row r="19" spans="5:14" x14ac:dyDescent="0.25">
      <c r="E19" t="s">
        <v>321</v>
      </c>
      <c r="F19" t="s">
        <v>322</v>
      </c>
      <c r="H19" t="s">
        <v>322</v>
      </c>
      <c r="I19" t="s">
        <v>321</v>
      </c>
    </row>
    <row r="20" spans="5:14" x14ac:dyDescent="0.25">
      <c r="E20">
        <v>3200</v>
      </c>
      <c r="F20">
        <f>(E20-$G$17)/$F$17</f>
        <v>28128.054740957967</v>
      </c>
      <c r="H20">
        <v>28128</v>
      </c>
      <c r="I20">
        <f>H20*$F$17+$G$17</f>
        <v>3199.9977600000002</v>
      </c>
      <c r="M20">
        <f>75/N18</f>
        <v>1832.8445747800583</v>
      </c>
    </row>
    <row r="21" spans="5:14" x14ac:dyDescent="0.25">
      <c r="E21">
        <v>2200</v>
      </c>
      <c r="F21">
        <f>(E21-$G$17)/$F$17</f>
        <v>3690.1270772238518</v>
      </c>
    </row>
    <row r="22" spans="5:14" x14ac:dyDescent="0.25">
      <c r="E22">
        <v>2075</v>
      </c>
      <c r="F22">
        <f>(E22-$G$17)/$F$17</f>
        <v>635.38611925708699</v>
      </c>
    </row>
    <row r="23" spans="5:14" x14ac:dyDescent="0.25">
      <c r="E23">
        <f>2049+75</f>
        <v>2124</v>
      </c>
      <c r="F23">
        <f>(E23-$G$17)/$F$17</f>
        <v>1832.8445747800588</v>
      </c>
      <c r="K23">
        <f>75/2000</f>
        <v>3.7499999999999999E-2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12"/>
  <sheetViews>
    <sheetView zoomScale="145" zoomScaleNormal="145" workbookViewId="0">
      <selection activeCell="C9" sqref="C9"/>
    </sheetView>
  </sheetViews>
  <sheetFormatPr defaultRowHeight="15" x14ac:dyDescent="0.25"/>
  <cols>
    <col min="7" max="7" width="11" bestFit="1" customWidth="1"/>
  </cols>
  <sheetData>
    <row r="6" spans="2:5" x14ac:dyDescent="0.25">
      <c r="B6" t="s">
        <v>116</v>
      </c>
      <c r="C6" t="s">
        <v>28</v>
      </c>
      <c r="D6" t="s">
        <v>117</v>
      </c>
      <c r="E6" t="s">
        <v>118</v>
      </c>
    </row>
    <row r="7" spans="2:5" x14ac:dyDescent="0.25">
      <c r="B7">
        <v>200</v>
      </c>
      <c r="C7">
        <v>617</v>
      </c>
      <c r="D7">
        <v>28000</v>
      </c>
      <c r="E7">
        <v>34</v>
      </c>
    </row>
    <row r="8" spans="2:5" x14ac:dyDescent="0.25">
      <c r="B8">
        <v>301</v>
      </c>
      <c r="C8">
        <v>920</v>
      </c>
      <c r="D8">
        <v>13600</v>
      </c>
      <c r="E8">
        <v>40</v>
      </c>
    </row>
    <row r="9" spans="2:5" x14ac:dyDescent="0.25">
      <c r="B9">
        <v>280</v>
      </c>
      <c r="C9">
        <v>854</v>
      </c>
      <c r="D9">
        <v>14650</v>
      </c>
      <c r="E9">
        <v>40</v>
      </c>
    </row>
    <row r="10" spans="2:5" x14ac:dyDescent="0.25">
      <c r="B10">
        <v>260</v>
      </c>
      <c r="C10">
        <v>792</v>
      </c>
      <c r="D10">
        <v>16000</v>
      </c>
      <c r="E10">
        <v>40</v>
      </c>
    </row>
    <row r="11" spans="2:5" x14ac:dyDescent="0.25">
      <c r="B11">
        <v>240</v>
      </c>
      <c r="C11">
        <v>732</v>
      </c>
      <c r="D11">
        <v>17350</v>
      </c>
      <c r="E11">
        <v>40</v>
      </c>
    </row>
    <row r="12" spans="2:5" x14ac:dyDescent="0.25">
      <c r="B12">
        <v>220</v>
      </c>
      <c r="C12">
        <v>671</v>
      </c>
      <c r="D12">
        <v>18900</v>
      </c>
      <c r="E12">
        <v>40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4"/>
  <sheetViews>
    <sheetView zoomScale="115" zoomScaleNormal="115" workbookViewId="0">
      <selection activeCell="N117" sqref="N117:R117"/>
    </sheetView>
  </sheetViews>
  <sheetFormatPr defaultRowHeight="15" x14ac:dyDescent="0.25"/>
  <cols>
    <col min="1" max="2" width="19" customWidth="1"/>
    <col min="3" max="3" width="12.85546875" bestFit="1" customWidth="1"/>
    <col min="4" max="4" width="11.28515625" bestFit="1" customWidth="1"/>
    <col min="5" max="5" width="10.5703125" bestFit="1" customWidth="1"/>
    <col min="6" max="6" width="19.5703125" customWidth="1"/>
  </cols>
  <sheetData>
    <row r="1" spans="1:6" x14ac:dyDescent="0.25">
      <c r="A1" s="8" t="s">
        <v>69</v>
      </c>
      <c r="B1" t="s">
        <v>70</v>
      </c>
    </row>
    <row r="2" spans="1:6" x14ac:dyDescent="0.25">
      <c r="A2" s="8" t="s">
        <v>71</v>
      </c>
      <c r="B2" t="s">
        <v>72</v>
      </c>
      <c r="E2" t="s">
        <v>83</v>
      </c>
      <c r="F2">
        <v>4095</v>
      </c>
    </row>
    <row r="3" spans="1:6" x14ac:dyDescent="0.25">
      <c r="A3" s="8" t="s">
        <v>77</v>
      </c>
      <c r="B3">
        <v>10</v>
      </c>
      <c r="C3" t="s">
        <v>78</v>
      </c>
      <c r="E3" t="s">
        <v>76</v>
      </c>
      <c r="F3">
        <v>2.5</v>
      </c>
    </row>
    <row r="4" spans="1:6" x14ac:dyDescent="0.25">
      <c r="A4" s="8" t="s">
        <v>79</v>
      </c>
      <c r="B4">
        <v>3</v>
      </c>
      <c r="C4" t="s">
        <v>56</v>
      </c>
      <c r="E4" t="s">
        <v>84</v>
      </c>
      <c r="F4">
        <f>F3/F2</f>
        <v>6.105006105006105E-4</v>
      </c>
    </row>
    <row r="5" spans="1:6" x14ac:dyDescent="0.25">
      <c r="A5" s="8" t="s">
        <v>73</v>
      </c>
      <c r="B5" t="s">
        <v>80</v>
      </c>
      <c r="C5" t="s">
        <v>82</v>
      </c>
      <c r="D5" t="s">
        <v>85</v>
      </c>
    </row>
    <row r="6" spans="1:6" x14ac:dyDescent="0.25">
      <c r="A6" s="8" t="s">
        <v>74</v>
      </c>
      <c r="B6" t="s">
        <v>75</v>
      </c>
      <c r="C6" t="s">
        <v>81</v>
      </c>
      <c r="D6" t="s">
        <v>28</v>
      </c>
    </row>
    <row r="7" spans="1:6" x14ac:dyDescent="0.25">
      <c r="A7" s="8">
        <v>-10</v>
      </c>
      <c r="B7">
        <v>42.45</v>
      </c>
      <c r="C7">
        <f>(B7/($B$3+B7))*$B$4</f>
        <v>2.4280266920877027</v>
      </c>
      <c r="D7">
        <f>C7/$F$4</f>
        <v>3977.107721639657</v>
      </c>
    </row>
    <row r="8" spans="1:6" x14ac:dyDescent="0.25">
      <c r="A8" s="8">
        <v>-9</v>
      </c>
      <c r="B8">
        <v>40.57</v>
      </c>
      <c r="C8">
        <f t="shared" ref="C8:C71" si="0">(B8/($B$3+B8))*$B$4</f>
        <v>2.4067629029068618</v>
      </c>
      <c r="D8">
        <f t="shared" ref="D8:D71" si="1">C8/$F$4</f>
        <v>3942.2776349614396</v>
      </c>
    </row>
    <row r="9" spans="1:6" x14ac:dyDescent="0.25">
      <c r="A9" s="8">
        <v>-8</v>
      </c>
      <c r="B9">
        <v>38.78</v>
      </c>
      <c r="C9">
        <f t="shared" si="0"/>
        <v>2.3849938499384993</v>
      </c>
      <c r="D9">
        <f t="shared" si="1"/>
        <v>3906.619926199262</v>
      </c>
    </row>
    <row r="10" spans="1:6" x14ac:dyDescent="0.25">
      <c r="A10" s="8">
        <v>-7</v>
      </c>
      <c r="B10">
        <v>37.08</v>
      </c>
      <c r="C10">
        <f t="shared" si="0"/>
        <v>2.3627867459643159</v>
      </c>
      <c r="D10">
        <f t="shared" si="1"/>
        <v>3870.2446898895496</v>
      </c>
    </row>
    <row r="11" spans="1:6" x14ac:dyDescent="0.25">
      <c r="A11" s="8">
        <v>-6</v>
      </c>
      <c r="B11">
        <v>35.46</v>
      </c>
      <c r="C11">
        <f t="shared" si="0"/>
        <v>2.3400791904971401</v>
      </c>
      <c r="D11">
        <f t="shared" si="1"/>
        <v>3833.0497140343155</v>
      </c>
    </row>
    <row r="12" spans="1:6" x14ac:dyDescent="0.25">
      <c r="A12" s="8">
        <v>-5</v>
      </c>
      <c r="B12">
        <v>33.93</v>
      </c>
      <c r="C12">
        <f t="shared" si="0"/>
        <v>2.3170953790120645</v>
      </c>
      <c r="D12">
        <f t="shared" si="1"/>
        <v>3795.4022308217618</v>
      </c>
    </row>
    <row r="13" spans="1:6" x14ac:dyDescent="0.25">
      <c r="A13" s="8">
        <v>-4</v>
      </c>
      <c r="B13">
        <v>32.46</v>
      </c>
      <c r="C13">
        <f t="shared" si="0"/>
        <v>2.2934526613283088</v>
      </c>
      <c r="D13">
        <f t="shared" si="1"/>
        <v>3756.67545925577</v>
      </c>
    </row>
    <row r="14" spans="1:6" x14ac:dyDescent="0.25">
      <c r="A14" s="8">
        <v>-3</v>
      </c>
      <c r="B14">
        <v>31.07</v>
      </c>
      <c r="C14">
        <f t="shared" si="0"/>
        <v>2.2695398100803508</v>
      </c>
      <c r="D14">
        <f t="shared" si="1"/>
        <v>3717.5062089116145</v>
      </c>
    </row>
    <row r="15" spans="1:6" x14ac:dyDescent="0.25">
      <c r="A15" s="8">
        <v>-2</v>
      </c>
      <c r="B15">
        <v>29.75</v>
      </c>
      <c r="C15">
        <f t="shared" si="0"/>
        <v>2.2452830188679243</v>
      </c>
      <c r="D15">
        <f t="shared" si="1"/>
        <v>3677.7735849056598</v>
      </c>
    </row>
    <row r="16" spans="1:6" x14ac:dyDescent="0.25">
      <c r="A16" s="8">
        <v>-1</v>
      </c>
      <c r="B16">
        <v>28.49</v>
      </c>
      <c r="C16">
        <f t="shared" si="0"/>
        <v>2.2205767731878412</v>
      </c>
      <c r="D16">
        <f t="shared" si="1"/>
        <v>3637.3047544816841</v>
      </c>
    </row>
    <row r="17" spans="1:8" x14ac:dyDescent="0.25">
      <c r="A17" s="8">
        <v>0</v>
      </c>
      <c r="B17">
        <v>27.28</v>
      </c>
      <c r="C17">
        <f t="shared" si="0"/>
        <v>2.1952789699570818</v>
      </c>
      <c r="D17">
        <f t="shared" si="1"/>
        <v>3595.8669527897</v>
      </c>
      <c r="E17" s="8">
        <v>0</v>
      </c>
    </row>
    <row r="18" spans="1:8" x14ac:dyDescent="0.25">
      <c r="A18" s="8">
        <v>1</v>
      </c>
      <c r="B18">
        <v>26.14</v>
      </c>
      <c r="C18">
        <f t="shared" si="0"/>
        <v>2.1698948533480911</v>
      </c>
      <c r="D18">
        <f t="shared" si="1"/>
        <v>3554.2877697841732</v>
      </c>
      <c r="E18" s="8">
        <v>1</v>
      </c>
    </row>
    <row r="19" spans="1:8" x14ac:dyDescent="0.25">
      <c r="A19" s="8">
        <v>2</v>
      </c>
      <c r="B19">
        <v>25.05</v>
      </c>
      <c r="C19">
        <f t="shared" si="0"/>
        <v>2.1440798858773182</v>
      </c>
      <c r="D19">
        <f t="shared" si="1"/>
        <v>3512.0028530670475</v>
      </c>
      <c r="E19" s="8">
        <v>2</v>
      </c>
    </row>
    <row r="20" spans="1:8" x14ac:dyDescent="0.25">
      <c r="A20" s="8">
        <v>3</v>
      </c>
      <c r="B20">
        <v>24.01</v>
      </c>
      <c r="C20">
        <f t="shared" si="0"/>
        <v>2.1179064980887974</v>
      </c>
      <c r="D20">
        <f t="shared" si="1"/>
        <v>3469.13084386945</v>
      </c>
      <c r="E20" s="8">
        <v>3</v>
      </c>
    </row>
    <row r="21" spans="1:8" x14ac:dyDescent="0.25">
      <c r="A21" s="8">
        <v>4</v>
      </c>
      <c r="B21">
        <v>23.02</v>
      </c>
      <c r="C21">
        <f t="shared" si="0"/>
        <v>2.0914597213809811</v>
      </c>
      <c r="D21">
        <f t="shared" si="1"/>
        <v>3425.8110236220473</v>
      </c>
      <c r="E21" s="8">
        <v>4</v>
      </c>
    </row>
    <row r="22" spans="1:8" x14ac:dyDescent="0.25">
      <c r="A22" s="8">
        <v>5</v>
      </c>
      <c r="B22">
        <v>22.07</v>
      </c>
      <c r="C22">
        <f t="shared" si="0"/>
        <v>2.0645463049579043</v>
      </c>
      <c r="D22">
        <f t="shared" si="1"/>
        <v>3381.7268475210471</v>
      </c>
      <c r="E22" s="8">
        <v>5</v>
      </c>
    </row>
    <row r="23" spans="1:8" x14ac:dyDescent="0.25">
      <c r="A23" s="8">
        <v>6</v>
      </c>
      <c r="B23">
        <v>21.17</v>
      </c>
      <c r="C23">
        <f t="shared" si="0"/>
        <v>2.0375360923965351</v>
      </c>
      <c r="D23">
        <f t="shared" si="1"/>
        <v>3337.4841193455245</v>
      </c>
      <c r="E23" s="8">
        <v>6</v>
      </c>
    </row>
    <row r="24" spans="1:8" x14ac:dyDescent="0.25">
      <c r="A24" s="8">
        <v>7</v>
      </c>
      <c r="B24">
        <v>20.309999999999999</v>
      </c>
      <c r="C24">
        <f t="shared" si="0"/>
        <v>2.0102276476410426</v>
      </c>
      <c r="D24">
        <f t="shared" si="1"/>
        <v>3292.7528868360278</v>
      </c>
      <c r="E24" s="8">
        <v>7</v>
      </c>
    </row>
    <row r="25" spans="1:8" x14ac:dyDescent="0.25">
      <c r="A25" s="8">
        <v>8</v>
      </c>
      <c r="B25">
        <v>19.489999999999998</v>
      </c>
      <c r="C25">
        <f t="shared" si="0"/>
        <v>1.9827060020345879</v>
      </c>
      <c r="D25">
        <f t="shared" si="1"/>
        <v>3247.6724313326549</v>
      </c>
      <c r="E25" s="8">
        <v>8</v>
      </c>
    </row>
    <row r="26" spans="1:8" x14ac:dyDescent="0.25">
      <c r="A26" s="8">
        <v>9</v>
      </c>
      <c r="B26">
        <v>18.71</v>
      </c>
      <c r="C26">
        <f t="shared" si="0"/>
        <v>1.955067920585162</v>
      </c>
      <c r="D26">
        <f t="shared" si="1"/>
        <v>3202.4012539184955</v>
      </c>
      <c r="E26" s="8">
        <v>9</v>
      </c>
    </row>
    <row r="27" spans="1:8" x14ac:dyDescent="0.25">
      <c r="A27" s="8">
        <v>10</v>
      </c>
      <c r="B27">
        <v>17.96</v>
      </c>
      <c r="C27">
        <f t="shared" si="0"/>
        <v>1.9270386266094421</v>
      </c>
      <c r="D27">
        <f t="shared" si="1"/>
        <v>3156.4892703862661</v>
      </c>
      <c r="E27" s="8">
        <v>10</v>
      </c>
    </row>
    <row r="28" spans="1:8" x14ac:dyDescent="0.25">
      <c r="A28" s="8">
        <v>11</v>
      </c>
      <c r="B28">
        <v>17.25</v>
      </c>
      <c r="C28">
        <f t="shared" si="0"/>
        <v>1.8990825688073394</v>
      </c>
      <c r="D28">
        <f t="shared" si="1"/>
        <v>3110.6972477064219</v>
      </c>
      <c r="E28" s="8">
        <v>11</v>
      </c>
    </row>
    <row r="29" spans="1:8" x14ac:dyDescent="0.25">
      <c r="A29" s="8">
        <v>12</v>
      </c>
      <c r="B29">
        <v>16.57</v>
      </c>
      <c r="C29">
        <f t="shared" si="0"/>
        <v>1.8709070380127963</v>
      </c>
      <c r="D29">
        <f t="shared" si="1"/>
        <v>3064.5457282649604</v>
      </c>
      <c r="E29" s="8">
        <v>12</v>
      </c>
    </row>
    <row r="30" spans="1:8" x14ac:dyDescent="0.25">
      <c r="A30" s="8">
        <v>13</v>
      </c>
      <c r="B30">
        <v>15.91</v>
      </c>
      <c r="C30">
        <f t="shared" si="0"/>
        <v>1.8421458896179081</v>
      </c>
      <c r="D30">
        <f t="shared" si="1"/>
        <v>3017.4349671941336</v>
      </c>
      <c r="E30" s="8">
        <v>13</v>
      </c>
    </row>
    <row r="31" spans="1:8" x14ac:dyDescent="0.25">
      <c r="A31" s="8">
        <v>14</v>
      </c>
      <c r="B31">
        <v>15.29</v>
      </c>
      <c r="C31">
        <f t="shared" si="0"/>
        <v>1.8137603795966786</v>
      </c>
      <c r="D31">
        <f t="shared" si="1"/>
        <v>2970.9395017793595</v>
      </c>
      <c r="E31" s="8">
        <v>14</v>
      </c>
    </row>
    <row r="32" spans="1:8" x14ac:dyDescent="0.25">
      <c r="A32" s="8">
        <v>15</v>
      </c>
      <c r="B32">
        <v>14.7</v>
      </c>
      <c r="C32">
        <f t="shared" si="0"/>
        <v>1.7854251012145748</v>
      </c>
      <c r="D32">
        <f t="shared" si="1"/>
        <v>2924.5263157894733</v>
      </c>
      <c r="E32" s="8">
        <v>15</v>
      </c>
      <c r="G32" t="s">
        <v>28</v>
      </c>
      <c r="H32" t="s">
        <v>73</v>
      </c>
    </row>
    <row r="33" spans="1:8" x14ac:dyDescent="0.25">
      <c r="A33" s="8">
        <v>16</v>
      </c>
      <c r="B33">
        <v>14.13</v>
      </c>
      <c r="C33">
        <f t="shared" si="0"/>
        <v>1.7567343555739741</v>
      </c>
      <c r="D33">
        <f t="shared" si="1"/>
        <v>2877.5308744301697</v>
      </c>
      <c r="E33" s="8">
        <v>16</v>
      </c>
      <c r="G33" s="11">
        <v>2216</v>
      </c>
      <c r="H33">
        <f>(-0.000000006*G33^3)+(0.00004*G33^2)-(0.1155*G33)+145.01</f>
        <v>20.196157823999982</v>
      </c>
    </row>
    <row r="34" spans="1:8" x14ac:dyDescent="0.25">
      <c r="A34" s="8">
        <v>17</v>
      </c>
      <c r="B34">
        <v>13.59</v>
      </c>
      <c r="C34">
        <f t="shared" si="0"/>
        <v>1.7282746926663841</v>
      </c>
      <c r="D34">
        <f t="shared" si="1"/>
        <v>2830.9139465875373</v>
      </c>
      <c r="E34" s="8">
        <v>17</v>
      </c>
      <c r="G34">
        <v>1500</v>
      </c>
      <c r="H34">
        <f>(0.00001*G34^2)-(0.0686*G34)+129.24</f>
        <v>48.840000000000018</v>
      </c>
    </row>
    <row r="35" spans="1:8" x14ac:dyDescent="0.25">
      <c r="A35" s="8">
        <v>18</v>
      </c>
      <c r="B35">
        <v>13.07</v>
      </c>
      <c r="C35">
        <f t="shared" si="0"/>
        <v>1.6996098829648894</v>
      </c>
      <c r="D35">
        <f t="shared" si="1"/>
        <v>2783.9609882964887</v>
      </c>
      <c r="E35" s="8">
        <v>18</v>
      </c>
    </row>
    <row r="36" spans="1:8" x14ac:dyDescent="0.25">
      <c r="A36" s="8">
        <v>19</v>
      </c>
      <c r="B36">
        <v>12.57</v>
      </c>
      <c r="C36">
        <f t="shared" si="0"/>
        <v>1.6708019494904742</v>
      </c>
      <c r="D36">
        <f t="shared" si="1"/>
        <v>2736.7735932653968</v>
      </c>
      <c r="E36" s="8">
        <v>19</v>
      </c>
    </row>
    <row r="37" spans="1:8" x14ac:dyDescent="0.25">
      <c r="A37" s="8">
        <v>20</v>
      </c>
      <c r="B37">
        <v>12.09</v>
      </c>
      <c r="C37">
        <f t="shared" si="0"/>
        <v>1.641919420552286</v>
      </c>
      <c r="D37">
        <f t="shared" si="1"/>
        <v>2689.4640108646445</v>
      </c>
      <c r="E37" s="8">
        <v>20</v>
      </c>
    </row>
    <row r="38" spans="1:8" x14ac:dyDescent="0.25">
      <c r="A38" s="8">
        <v>21</v>
      </c>
      <c r="B38">
        <v>11.64</v>
      </c>
      <c r="C38">
        <f t="shared" si="0"/>
        <v>1.613678373382625</v>
      </c>
      <c r="D38">
        <f t="shared" si="1"/>
        <v>2643.2051756007399</v>
      </c>
      <c r="E38" s="8">
        <v>21</v>
      </c>
      <c r="G38" t="s">
        <v>120</v>
      </c>
      <c r="H38" t="s">
        <v>119</v>
      </c>
    </row>
    <row r="39" spans="1:8" x14ac:dyDescent="0.25">
      <c r="A39" s="8">
        <v>22</v>
      </c>
      <c r="B39">
        <v>11.2</v>
      </c>
      <c r="C39">
        <f t="shared" si="0"/>
        <v>1.5849056603773586</v>
      </c>
      <c r="D39">
        <f t="shared" si="1"/>
        <v>2596.0754716981132</v>
      </c>
      <c r="E39" s="8">
        <v>22</v>
      </c>
      <c r="G39">
        <v>2216</v>
      </c>
      <c r="H39">
        <v>2126</v>
      </c>
    </row>
    <row r="40" spans="1:8" x14ac:dyDescent="0.25">
      <c r="A40" s="8">
        <v>23</v>
      </c>
      <c r="B40">
        <v>10.78</v>
      </c>
      <c r="C40">
        <f t="shared" si="0"/>
        <v>1.5563041385948027</v>
      </c>
      <c r="D40">
        <f t="shared" si="1"/>
        <v>2549.2261790182865</v>
      </c>
      <c r="E40" s="8">
        <v>23</v>
      </c>
    </row>
    <row r="41" spans="1:8" x14ac:dyDescent="0.25">
      <c r="A41" s="8">
        <v>24</v>
      </c>
      <c r="B41">
        <v>10.38</v>
      </c>
      <c r="C41">
        <f t="shared" si="0"/>
        <v>1.5279685966633956</v>
      </c>
      <c r="D41">
        <f t="shared" si="1"/>
        <v>2502.8125613346419</v>
      </c>
      <c r="E41" s="8">
        <v>24</v>
      </c>
    </row>
    <row r="42" spans="1:8" x14ac:dyDescent="0.25">
      <c r="A42" s="8">
        <v>25</v>
      </c>
      <c r="B42">
        <v>10</v>
      </c>
      <c r="C42">
        <f t="shared" si="0"/>
        <v>1.5</v>
      </c>
      <c r="D42">
        <f t="shared" si="1"/>
        <v>2457</v>
      </c>
      <c r="E42" s="8">
        <v>25</v>
      </c>
    </row>
    <row r="43" spans="1:8" x14ac:dyDescent="0.25">
      <c r="A43" s="8">
        <v>26</v>
      </c>
      <c r="B43">
        <v>9.6329999999999991</v>
      </c>
      <c r="C43">
        <f t="shared" si="0"/>
        <v>1.4719604747109458</v>
      </c>
      <c r="D43">
        <f t="shared" si="1"/>
        <v>2411.0712575765292</v>
      </c>
      <c r="E43" s="8">
        <v>26</v>
      </c>
    </row>
    <row r="44" spans="1:8" x14ac:dyDescent="0.25">
      <c r="A44" s="8">
        <v>27</v>
      </c>
      <c r="B44">
        <v>9.282</v>
      </c>
      <c r="C44">
        <f t="shared" si="0"/>
        <v>1.444144798257442</v>
      </c>
      <c r="D44">
        <f t="shared" si="1"/>
        <v>2365.5091795456901</v>
      </c>
      <c r="E44" s="8">
        <v>27</v>
      </c>
    </row>
    <row r="45" spans="1:8" x14ac:dyDescent="0.25">
      <c r="A45" s="8">
        <v>28</v>
      </c>
      <c r="B45">
        <v>8.9450000000000003</v>
      </c>
      <c r="C45">
        <f t="shared" si="0"/>
        <v>1.416468725257324</v>
      </c>
      <c r="D45">
        <f t="shared" si="1"/>
        <v>2320.1757719714969</v>
      </c>
      <c r="E45" s="8">
        <v>28</v>
      </c>
    </row>
    <row r="46" spans="1:8" x14ac:dyDescent="0.25">
      <c r="A46" s="8">
        <v>29</v>
      </c>
      <c r="B46">
        <v>8.6219999999999999</v>
      </c>
      <c r="C46">
        <f t="shared" si="0"/>
        <v>1.3890022553968424</v>
      </c>
      <c r="D46">
        <f t="shared" si="1"/>
        <v>2275.185694340028</v>
      </c>
      <c r="E46" s="8">
        <v>29</v>
      </c>
    </row>
    <row r="47" spans="1:8" x14ac:dyDescent="0.25">
      <c r="A47" s="8">
        <v>30</v>
      </c>
      <c r="B47">
        <v>8.3119999999999994</v>
      </c>
      <c r="C47">
        <f t="shared" si="0"/>
        <v>1.3617300131061598</v>
      </c>
      <c r="D47">
        <f t="shared" si="1"/>
        <v>2230.5137614678897</v>
      </c>
      <c r="E47" s="8">
        <v>30</v>
      </c>
    </row>
    <row r="48" spans="1:8" x14ac:dyDescent="0.25">
      <c r="A48" s="8">
        <v>31</v>
      </c>
      <c r="B48">
        <v>8.0150000000000006</v>
      </c>
      <c r="C48">
        <f t="shared" si="0"/>
        <v>1.334721065778518</v>
      </c>
      <c r="D48">
        <f t="shared" si="1"/>
        <v>2186.2731057452124</v>
      </c>
      <c r="E48" s="8">
        <v>31</v>
      </c>
    </row>
    <row r="49" spans="1:5" x14ac:dyDescent="0.25">
      <c r="A49" s="8">
        <v>32</v>
      </c>
      <c r="B49">
        <v>7.73</v>
      </c>
      <c r="C49">
        <f t="shared" si="0"/>
        <v>1.3079526226734348</v>
      </c>
      <c r="D49">
        <f t="shared" si="1"/>
        <v>2142.4263959390864</v>
      </c>
      <c r="E49" s="8">
        <v>32</v>
      </c>
    </row>
    <row r="50" spans="1:5" x14ac:dyDescent="0.25">
      <c r="A50" s="8">
        <v>33</v>
      </c>
      <c r="B50">
        <v>7.4560000000000004</v>
      </c>
      <c r="C50">
        <f t="shared" si="0"/>
        <v>1.2813932172318974</v>
      </c>
      <c r="D50">
        <f t="shared" si="1"/>
        <v>2098.9220898258477</v>
      </c>
      <c r="E50" s="8">
        <v>33</v>
      </c>
    </row>
    <row r="51" spans="1:5" x14ac:dyDescent="0.25">
      <c r="A51" s="8">
        <v>34</v>
      </c>
      <c r="B51">
        <v>7.194</v>
      </c>
      <c r="C51">
        <f t="shared" si="0"/>
        <v>1.2552053041758753</v>
      </c>
      <c r="D51">
        <f t="shared" si="1"/>
        <v>2056.0262882400839</v>
      </c>
      <c r="E51" s="8">
        <v>34</v>
      </c>
    </row>
    <row r="52" spans="1:5" x14ac:dyDescent="0.25">
      <c r="A52" s="8">
        <v>35</v>
      </c>
      <c r="B52">
        <v>6.9420000000000002</v>
      </c>
      <c r="C52">
        <f t="shared" si="0"/>
        <v>1.229252744658246</v>
      </c>
      <c r="D52">
        <f t="shared" si="1"/>
        <v>2013.5159957502069</v>
      </c>
      <c r="E52" s="8">
        <v>35</v>
      </c>
    </row>
    <row r="53" spans="1:5" x14ac:dyDescent="0.25">
      <c r="A53" s="8">
        <v>36</v>
      </c>
      <c r="B53">
        <v>6.7</v>
      </c>
      <c r="C53">
        <f t="shared" si="0"/>
        <v>1.2035928143712575</v>
      </c>
      <c r="D53">
        <f t="shared" si="1"/>
        <v>1971.4850299401198</v>
      </c>
      <c r="E53" s="8">
        <v>36</v>
      </c>
    </row>
    <row r="54" spans="1:5" x14ac:dyDescent="0.25">
      <c r="A54" s="8">
        <v>37</v>
      </c>
      <c r="B54">
        <v>6.468</v>
      </c>
      <c r="C54">
        <f t="shared" si="0"/>
        <v>1.1782851590964294</v>
      </c>
      <c r="D54">
        <f t="shared" si="1"/>
        <v>1930.0310905999513</v>
      </c>
      <c r="E54" s="8">
        <v>37</v>
      </c>
    </row>
    <row r="55" spans="1:5" x14ac:dyDescent="0.25">
      <c r="A55" s="8">
        <v>38</v>
      </c>
      <c r="B55">
        <v>6.2450000000000001</v>
      </c>
      <c r="C55">
        <f t="shared" si="0"/>
        <v>1.1532779316712833</v>
      </c>
      <c r="D55">
        <f t="shared" si="1"/>
        <v>1889.0692520775622</v>
      </c>
      <c r="E55" s="8">
        <v>38</v>
      </c>
    </row>
    <row r="56" spans="1:5" x14ac:dyDescent="0.25">
      <c r="A56" s="8">
        <v>39</v>
      </c>
      <c r="B56">
        <v>6.0309999999999997</v>
      </c>
      <c r="C56">
        <f t="shared" si="0"/>
        <v>1.1286257875366479</v>
      </c>
      <c r="D56">
        <f t="shared" si="1"/>
        <v>1848.6890399850292</v>
      </c>
      <c r="E56" s="8">
        <v>39</v>
      </c>
    </row>
    <row r="57" spans="1:5" x14ac:dyDescent="0.25">
      <c r="A57" s="8">
        <v>40</v>
      </c>
      <c r="B57">
        <v>5.8259999999999996</v>
      </c>
      <c r="C57">
        <f t="shared" si="0"/>
        <v>1.1043851889296095</v>
      </c>
      <c r="D57">
        <f t="shared" si="1"/>
        <v>1808.9829394667004</v>
      </c>
      <c r="E57" s="8">
        <v>40</v>
      </c>
    </row>
    <row r="58" spans="1:5" x14ac:dyDescent="0.25">
      <c r="A58" s="8">
        <v>41</v>
      </c>
      <c r="B58">
        <v>5.6280000000000001</v>
      </c>
      <c r="C58">
        <f t="shared" si="0"/>
        <v>1.0803685692347069</v>
      </c>
      <c r="D58">
        <f t="shared" si="1"/>
        <v>1769.64371640645</v>
      </c>
      <c r="E58" s="8">
        <v>41</v>
      </c>
    </row>
    <row r="59" spans="1:5" x14ac:dyDescent="0.25">
      <c r="A59" s="8">
        <v>42</v>
      </c>
      <c r="B59">
        <v>5.4379999999999997</v>
      </c>
      <c r="C59">
        <f t="shared" si="0"/>
        <v>1.0567431014380102</v>
      </c>
      <c r="D59">
        <f t="shared" si="1"/>
        <v>1730.9452001554607</v>
      </c>
      <c r="E59" s="8">
        <v>42</v>
      </c>
    </row>
    <row r="60" spans="1:5" x14ac:dyDescent="0.25">
      <c r="A60" s="8">
        <v>43</v>
      </c>
      <c r="B60">
        <v>5.2549999999999999</v>
      </c>
      <c r="C60">
        <f t="shared" si="0"/>
        <v>1.0334316617502459</v>
      </c>
      <c r="D60">
        <f t="shared" si="1"/>
        <v>1692.7610619469028</v>
      </c>
      <c r="E60" s="8">
        <v>43</v>
      </c>
    </row>
    <row r="61" spans="1:5" x14ac:dyDescent="0.25">
      <c r="A61" s="8">
        <v>44</v>
      </c>
      <c r="B61">
        <v>5.08</v>
      </c>
      <c r="C61">
        <f t="shared" si="0"/>
        <v>1.0106100795755968</v>
      </c>
      <c r="D61">
        <f t="shared" si="1"/>
        <v>1655.3793103448274</v>
      </c>
      <c r="E61" s="8">
        <v>44</v>
      </c>
    </row>
    <row r="62" spans="1:5" x14ac:dyDescent="0.25">
      <c r="A62" s="8">
        <v>45</v>
      </c>
      <c r="B62">
        <v>4.9109999999999996</v>
      </c>
      <c r="C62">
        <f t="shared" si="0"/>
        <v>0.98806250419153652</v>
      </c>
      <c r="D62">
        <f t="shared" si="1"/>
        <v>1618.4463818657368</v>
      </c>
      <c r="E62" s="8">
        <v>45</v>
      </c>
    </row>
    <row r="63" spans="1:5" x14ac:dyDescent="0.25">
      <c r="A63" s="8">
        <v>46</v>
      </c>
      <c r="B63">
        <v>4.7489999999999997</v>
      </c>
      <c r="C63">
        <f t="shared" si="0"/>
        <v>0.96596379415553602</v>
      </c>
      <c r="D63">
        <f t="shared" si="1"/>
        <v>1582.2486948267681</v>
      </c>
      <c r="E63" s="8">
        <v>46</v>
      </c>
    </row>
    <row r="64" spans="1:5" x14ac:dyDescent="0.25">
      <c r="A64" s="8">
        <v>47</v>
      </c>
      <c r="B64">
        <v>4.5919999999999996</v>
      </c>
      <c r="C64">
        <f t="shared" si="0"/>
        <v>0.94407894736842102</v>
      </c>
      <c r="D64">
        <f t="shared" si="1"/>
        <v>1546.4013157894735</v>
      </c>
      <c r="E64" s="8">
        <v>47</v>
      </c>
    </row>
    <row r="65" spans="1:5" x14ac:dyDescent="0.25">
      <c r="A65" s="8">
        <v>48</v>
      </c>
      <c r="B65">
        <v>4.4420000000000002</v>
      </c>
      <c r="C65">
        <f t="shared" si="0"/>
        <v>0.92272538429580397</v>
      </c>
      <c r="D65">
        <f t="shared" si="1"/>
        <v>1511.4241794765269</v>
      </c>
      <c r="E65" s="8">
        <v>48</v>
      </c>
    </row>
    <row r="66" spans="1:5" x14ac:dyDescent="0.25">
      <c r="A66" s="8">
        <v>49</v>
      </c>
      <c r="B66">
        <v>4.2969999999999997</v>
      </c>
      <c r="C66">
        <f t="shared" si="0"/>
        <v>0.90165769042456445</v>
      </c>
      <c r="D66">
        <f t="shared" si="1"/>
        <v>1476.9152969154366</v>
      </c>
      <c r="E66" s="8">
        <v>49</v>
      </c>
    </row>
    <row r="67" spans="1:5" x14ac:dyDescent="0.25">
      <c r="A67" s="8">
        <v>50</v>
      </c>
      <c r="B67">
        <v>4.1580000000000004</v>
      </c>
      <c r="C67">
        <f t="shared" si="0"/>
        <v>0.88105664641898573</v>
      </c>
      <c r="D67">
        <f t="shared" si="1"/>
        <v>1443.1707868342987</v>
      </c>
      <c r="E67" s="8">
        <v>50</v>
      </c>
    </row>
    <row r="68" spans="1:5" x14ac:dyDescent="0.25">
      <c r="A68" s="8">
        <v>51</v>
      </c>
      <c r="B68">
        <v>4.024</v>
      </c>
      <c r="C68">
        <f t="shared" si="0"/>
        <v>0.86081003993154592</v>
      </c>
      <c r="D68">
        <f t="shared" si="1"/>
        <v>1410.0068454078723</v>
      </c>
      <c r="E68" s="8">
        <v>51</v>
      </c>
    </row>
    <row r="69" spans="1:5" x14ac:dyDescent="0.25">
      <c r="A69" s="8">
        <v>52</v>
      </c>
      <c r="B69">
        <v>3.895</v>
      </c>
      <c r="C69">
        <f t="shared" si="0"/>
        <v>0.84094998200791649</v>
      </c>
      <c r="D69">
        <f t="shared" si="1"/>
        <v>1377.4760705289673</v>
      </c>
      <c r="E69" s="8">
        <v>52</v>
      </c>
    </row>
    <row r="70" spans="1:5" x14ac:dyDescent="0.25">
      <c r="A70" s="8">
        <v>53</v>
      </c>
      <c r="B70">
        <v>3.7709999999999999</v>
      </c>
      <c r="C70">
        <f t="shared" si="0"/>
        <v>0.8215089681214145</v>
      </c>
      <c r="D70">
        <f t="shared" si="1"/>
        <v>1345.6316897828769</v>
      </c>
      <c r="E70" s="8">
        <v>53</v>
      </c>
    </row>
    <row r="71" spans="1:5" x14ac:dyDescent="0.25">
      <c r="A71" s="8">
        <v>54</v>
      </c>
      <c r="B71">
        <v>3.6509999999999998</v>
      </c>
      <c r="C71">
        <f t="shared" si="0"/>
        <v>0.80235880155299988</v>
      </c>
      <c r="D71">
        <f t="shared" si="1"/>
        <v>1314.2637169438137</v>
      </c>
      <c r="E71" s="8">
        <v>54</v>
      </c>
    </row>
    <row r="72" spans="1:5" x14ac:dyDescent="0.25">
      <c r="A72" s="8">
        <v>55</v>
      </c>
      <c r="B72">
        <v>3.536</v>
      </c>
      <c r="C72">
        <f t="shared" ref="C72:C135" si="2">(B72/($B$3+B72))*$B$4</f>
        <v>0.78368794326241131</v>
      </c>
      <c r="D72">
        <f t="shared" ref="D72:D135" si="3">C72/$F$4</f>
        <v>1283.6808510638298</v>
      </c>
      <c r="E72" s="8">
        <v>55</v>
      </c>
    </row>
    <row r="73" spans="1:5" x14ac:dyDescent="0.25">
      <c r="A73" s="8">
        <v>56</v>
      </c>
      <c r="B73">
        <v>3.4249999999999998</v>
      </c>
      <c r="C73">
        <f t="shared" si="2"/>
        <v>0.76536312849162003</v>
      </c>
      <c r="D73">
        <f t="shared" si="3"/>
        <v>1253.6648044692736</v>
      </c>
      <c r="E73" s="8">
        <v>56</v>
      </c>
    </row>
    <row r="74" spans="1:5" x14ac:dyDescent="0.25">
      <c r="A74" s="8">
        <v>57</v>
      </c>
      <c r="B74">
        <v>3.3180000000000001</v>
      </c>
      <c r="C74">
        <f t="shared" si="2"/>
        <v>0.74740952094909152</v>
      </c>
      <c r="D74">
        <f t="shared" si="3"/>
        <v>1224.256795314612</v>
      </c>
      <c r="E74" s="8">
        <v>57</v>
      </c>
    </row>
    <row r="75" spans="1:5" x14ac:dyDescent="0.25">
      <c r="A75" s="8">
        <v>58</v>
      </c>
      <c r="B75">
        <v>3.2149999999999999</v>
      </c>
      <c r="C75">
        <f t="shared" si="2"/>
        <v>0.72985244040862662</v>
      </c>
      <c r="D75">
        <f t="shared" si="3"/>
        <v>1195.4982973893304</v>
      </c>
      <c r="E75" s="8">
        <v>58</v>
      </c>
    </row>
    <row r="76" spans="1:5" x14ac:dyDescent="0.25">
      <c r="A76" s="8">
        <v>59</v>
      </c>
      <c r="B76">
        <v>3.1150000000000002</v>
      </c>
      <c r="C76">
        <f t="shared" si="2"/>
        <v>0.71254288982081593</v>
      </c>
      <c r="D76">
        <f t="shared" si="3"/>
        <v>1167.1452535264964</v>
      </c>
      <c r="E76" s="8">
        <v>59</v>
      </c>
    </row>
    <row r="77" spans="1:5" x14ac:dyDescent="0.25">
      <c r="A77" s="8">
        <v>60</v>
      </c>
      <c r="B77">
        <v>3.0190000000000001</v>
      </c>
      <c r="C77">
        <f t="shared" si="2"/>
        <v>0.69567555111759738</v>
      </c>
      <c r="D77">
        <f t="shared" si="3"/>
        <v>1139.5165527306244</v>
      </c>
      <c r="E77" s="8">
        <v>60</v>
      </c>
    </row>
    <row r="78" spans="1:5" x14ac:dyDescent="0.25">
      <c r="A78" s="8">
        <v>61</v>
      </c>
      <c r="B78">
        <v>2.927</v>
      </c>
      <c r="C78">
        <f t="shared" si="2"/>
        <v>0.67927593409143661</v>
      </c>
      <c r="D78">
        <f t="shared" si="3"/>
        <v>1112.6539800417731</v>
      </c>
      <c r="E78" s="8">
        <v>61</v>
      </c>
    </row>
    <row r="79" spans="1:5" x14ac:dyDescent="0.25">
      <c r="A79" s="8">
        <v>62</v>
      </c>
      <c r="B79">
        <v>2.8370000000000002</v>
      </c>
      <c r="C79">
        <f t="shared" si="2"/>
        <v>0.66300537508763735</v>
      </c>
      <c r="D79">
        <f t="shared" si="3"/>
        <v>1086.0028043935499</v>
      </c>
      <c r="E79" s="8">
        <v>62</v>
      </c>
    </row>
    <row r="80" spans="1:5" x14ac:dyDescent="0.25">
      <c r="A80" s="8">
        <v>63</v>
      </c>
      <c r="B80">
        <v>2.7509999999999999</v>
      </c>
      <c r="C80">
        <f t="shared" si="2"/>
        <v>0.64724335346247353</v>
      </c>
      <c r="D80">
        <f t="shared" si="3"/>
        <v>1060.1846129715316</v>
      </c>
      <c r="E80" s="8">
        <v>63</v>
      </c>
    </row>
    <row r="81" spans="1:5" x14ac:dyDescent="0.25">
      <c r="A81" s="8">
        <v>64</v>
      </c>
      <c r="B81">
        <v>2.6680000000000001</v>
      </c>
      <c r="C81">
        <f t="shared" si="2"/>
        <v>0.63182822860751497</v>
      </c>
      <c r="D81">
        <f t="shared" si="3"/>
        <v>1034.9346384591095</v>
      </c>
      <c r="E81" s="8">
        <v>64</v>
      </c>
    </row>
    <row r="82" spans="1:5" x14ac:dyDescent="0.25">
      <c r="A82" s="8">
        <v>65</v>
      </c>
      <c r="B82">
        <v>2.5880000000000001</v>
      </c>
      <c r="C82">
        <f t="shared" si="2"/>
        <v>0.61677788369876074</v>
      </c>
      <c r="D82">
        <f t="shared" si="3"/>
        <v>1010.28217349857</v>
      </c>
      <c r="E82" s="8">
        <v>65</v>
      </c>
    </row>
    <row r="83" spans="1:5" x14ac:dyDescent="0.25">
      <c r="A83" s="8">
        <v>66</v>
      </c>
      <c r="B83">
        <v>2.5110000000000001</v>
      </c>
      <c r="C83">
        <f t="shared" si="2"/>
        <v>0.60211014307409483</v>
      </c>
      <c r="D83">
        <f t="shared" si="3"/>
        <v>986.25641435536738</v>
      </c>
      <c r="E83" s="8">
        <v>66</v>
      </c>
    </row>
    <row r="84" spans="1:5" x14ac:dyDescent="0.25">
      <c r="A84" s="8">
        <v>67</v>
      </c>
      <c r="B84">
        <v>2.4359999999999999</v>
      </c>
      <c r="C84">
        <f t="shared" si="2"/>
        <v>0.5876487616596977</v>
      </c>
      <c r="D84">
        <f t="shared" si="3"/>
        <v>962.56867159858484</v>
      </c>
      <c r="E84" s="8">
        <v>67</v>
      </c>
    </row>
    <row r="85" spans="1:5" x14ac:dyDescent="0.25">
      <c r="A85" s="8">
        <v>68</v>
      </c>
      <c r="B85">
        <v>2.3639999999999999</v>
      </c>
      <c r="C85">
        <f t="shared" si="2"/>
        <v>0.57360077644775143</v>
      </c>
      <c r="D85">
        <f t="shared" si="3"/>
        <v>939.55807182141689</v>
      </c>
      <c r="E85" s="8">
        <v>68</v>
      </c>
    </row>
    <row r="86" spans="1:5" x14ac:dyDescent="0.25">
      <c r="A86" s="8">
        <v>69</v>
      </c>
      <c r="B86">
        <v>2.2949999999999999</v>
      </c>
      <c r="C86">
        <f t="shared" si="2"/>
        <v>0.55998373322488815</v>
      </c>
      <c r="D86">
        <f t="shared" si="3"/>
        <v>917.2533550223668</v>
      </c>
      <c r="E86" s="8">
        <v>69</v>
      </c>
    </row>
    <row r="87" spans="1:5" x14ac:dyDescent="0.25">
      <c r="A87" s="8">
        <v>70</v>
      </c>
      <c r="B87">
        <v>2.2269999999999999</v>
      </c>
      <c r="C87">
        <f t="shared" si="2"/>
        <v>0.54641367465445323</v>
      </c>
      <c r="D87">
        <f t="shared" si="3"/>
        <v>895.02559908399439</v>
      </c>
      <c r="E87" s="8">
        <v>70</v>
      </c>
    </row>
    <row r="88" spans="1:5" x14ac:dyDescent="0.25">
      <c r="A88" s="8">
        <v>71</v>
      </c>
      <c r="B88">
        <v>2.1629999999999998</v>
      </c>
      <c r="C88">
        <f t="shared" si="2"/>
        <v>0.53350324755405731</v>
      </c>
      <c r="D88">
        <f t="shared" si="3"/>
        <v>873.87831949354586</v>
      </c>
      <c r="E88" s="8">
        <v>71</v>
      </c>
    </row>
    <row r="89" spans="1:5" x14ac:dyDescent="0.25">
      <c r="A89" s="8">
        <v>72</v>
      </c>
      <c r="B89">
        <v>2.1</v>
      </c>
      <c r="C89">
        <f t="shared" si="2"/>
        <v>0.52066115702479343</v>
      </c>
      <c r="D89">
        <f t="shared" si="3"/>
        <v>852.84297520661164</v>
      </c>
      <c r="E89" s="8">
        <v>72</v>
      </c>
    </row>
    <row r="90" spans="1:5" x14ac:dyDescent="0.25">
      <c r="A90" s="8">
        <v>73</v>
      </c>
      <c r="B90">
        <v>2.0390000000000001</v>
      </c>
      <c r="C90">
        <f t="shared" si="2"/>
        <v>0.50809867929230002</v>
      </c>
      <c r="D90">
        <f t="shared" si="3"/>
        <v>832.26563668078745</v>
      </c>
      <c r="E90" s="8">
        <v>73</v>
      </c>
    </row>
    <row r="91" spans="1:5" x14ac:dyDescent="0.25">
      <c r="A91" s="8">
        <v>74</v>
      </c>
      <c r="B91">
        <v>1.9810000000000001</v>
      </c>
      <c r="C91">
        <f t="shared" si="2"/>
        <v>0.49603538936649705</v>
      </c>
      <c r="D91">
        <f t="shared" si="3"/>
        <v>812.50596778232216</v>
      </c>
      <c r="E91" s="8">
        <v>74</v>
      </c>
    </row>
    <row r="92" spans="1:5" x14ac:dyDescent="0.25">
      <c r="A92" s="8">
        <v>75</v>
      </c>
      <c r="B92">
        <v>1.9239999999999999</v>
      </c>
      <c r="C92">
        <f t="shared" si="2"/>
        <v>0.4840657497484066</v>
      </c>
      <c r="D92">
        <f t="shared" si="3"/>
        <v>792.89969808788999</v>
      </c>
      <c r="E92" s="8">
        <v>75</v>
      </c>
    </row>
    <row r="93" spans="1:5" x14ac:dyDescent="0.25">
      <c r="A93" s="8">
        <v>76</v>
      </c>
      <c r="B93">
        <v>1.869</v>
      </c>
      <c r="C93">
        <f t="shared" si="2"/>
        <v>0.47240711096132787</v>
      </c>
      <c r="D93">
        <f t="shared" si="3"/>
        <v>773.80284775465509</v>
      </c>
      <c r="E93" s="8">
        <v>76</v>
      </c>
    </row>
    <row r="94" spans="1:5" x14ac:dyDescent="0.25">
      <c r="A94" s="8">
        <v>77</v>
      </c>
      <c r="B94">
        <v>1.8169999999999999</v>
      </c>
      <c r="C94">
        <f t="shared" si="2"/>
        <v>0.4612845899974613</v>
      </c>
      <c r="D94">
        <f t="shared" si="3"/>
        <v>755.58415841584167</v>
      </c>
      <c r="E94" s="8">
        <v>77</v>
      </c>
    </row>
    <row r="95" spans="1:5" x14ac:dyDescent="0.25">
      <c r="A95" s="8">
        <v>78</v>
      </c>
      <c r="B95">
        <v>1.7649999999999999</v>
      </c>
      <c r="C95">
        <f t="shared" si="2"/>
        <v>0.45006374840628982</v>
      </c>
      <c r="D95">
        <f t="shared" si="3"/>
        <v>737.20441988950267</v>
      </c>
      <c r="E95" s="8">
        <v>78</v>
      </c>
    </row>
    <row r="96" spans="1:5" x14ac:dyDescent="0.25">
      <c r="A96" s="8">
        <v>79</v>
      </c>
      <c r="B96">
        <v>1.716</v>
      </c>
      <c r="C96">
        <f t="shared" si="2"/>
        <v>0.4393991123250256</v>
      </c>
      <c r="D96">
        <f t="shared" si="3"/>
        <v>719.73574598839195</v>
      </c>
      <c r="E96" s="8">
        <v>79</v>
      </c>
    </row>
    <row r="97" spans="1:18" x14ac:dyDescent="0.25">
      <c r="A97" s="8">
        <v>80</v>
      </c>
      <c r="B97">
        <v>1.6679999999999999</v>
      </c>
      <c r="C97">
        <f t="shared" si="2"/>
        <v>0.42886527254028106</v>
      </c>
      <c r="D97">
        <f t="shared" si="3"/>
        <v>702.48131642098042</v>
      </c>
      <c r="E97" s="8">
        <v>80</v>
      </c>
      <c r="N97">
        <v>13.7</v>
      </c>
      <c r="O97">
        <f>P98*N97</f>
        <v>1253.6339754816108</v>
      </c>
      <c r="P97">
        <f>O97/N97</f>
        <v>91.506129597197869</v>
      </c>
      <c r="R97">
        <f>O97/1200</f>
        <v>1.0446949795680089</v>
      </c>
    </row>
    <row r="98" spans="1:18" x14ac:dyDescent="0.25">
      <c r="A98" s="8">
        <v>81</v>
      </c>
      <c r="B98">
        <v>1.6220000000000001</v>
      </c>
      <c r="C98">
        <f t="shared" si="2"/>
        <v>0.41868869385647911</v>
      </c>
      <c r="D98">
        <f t="shared" si="3"/>
        <v>685.81208053691273</v>
      </c>
      <c r="E98" s="8">
        <v>81</v>
      </c>
      <c r="N98">
        <v>13.6</v>
      </c>
      <c r="O98">
        <f>P99*N98</f>
        <v>1244.483362521891</v>
      </c>
      <c r="P98">
        <f>O98/N98</f>
        <v>91.506129597197869</v>
      </c>
      <c r="R98">
        <f t="shared" ref="R98:R121" si="4">O98/1230</f>
        <v>1.0117750914812123</v>
      </c>
    </row>
    <row r="99" spans="1:18" x14ac:dyDescent="0.25">
      <c r="A99" s="8">
        <v>82</v>
      </c>
      <c r="B99">
        <v>1.577</v>
      </c>
      <c r="C99">
        <f t="shared" si="2"/>
        <v>0.40865509199274425</v>
      </c>
      <c r="D99">
        <f t="shared" si="3"/>
        <v>669.37704068411506</v>
      </c>
      <c r="E99" s="8">
        <v>82</v>
      </c>
      <c r="N99">
        <v>13.5</v>
      </c>
      <c r="O99">
        <f>P100*N99</f>
        <v>1235.3327495621713</v>
      </c>
      <c r="P99">
        <f>O99/N99</f>
        <v>91.506129597197869</v>
      </c>
      <c r="R99">
        <f t="shared" si="4"/>
        <v>1.0043355687497328</v>
      </c>
    </row>
    <row r="100" spans="1:18" x14ac:dyDescent="0.25">
      <c r="A100" s="8">
        <v>83</v>
      </c>
      <c r="B100">
        <v>1.534</v>
      </c>
      <c r="C100">
        <f t="shared" si="2"/>
        <v>0.39899427778741109</v>
      </c>
      <c r="D100">
        <f t="shared" si="3"/>
        <v>653.55262701577931</v>
      </c>
      <c r="E100" s="8">
        <v>83</v>
      </c>
      <c r="N100">
        <v>13.4</v>
      </c>
      <c r="O100">
        <f t="shared" ref="O100:O105" si="5">P101*N100</f>
        <v>1226.1821366024517</v>
      </c>
      <c r="P100">
        <f t="shared" ref="P100:P105" si="6">O100/N100</f>
        <v>91.506129597197884</v>
      </c>
      <c r="R100">
        <f t="shared" si="4"/>
        <v>0.99689604601825343</v>
      </c>
    </row>
    <row r="101" spans="1:18" x14ac:dyDescent="0.25">
      <c r="A101" s="8">
        <v>84</v>
      </c>
      <c r="B101">
        <v>1.492</v>
      </c>
      <c r="C101">
        <f t="shared" si="2"/>
        <v>0.38948833971458402</v>
      </c>
      <c r="D101">
        <f t="shared" si="3"/>
        <v>637.98190045248862</v>
      </c>
      <c r="E101" s="8">
        <v>84</v>
      </c>
      <c r="N101">
        <v>13.3</v>
      </c>
      <c r="O101">
        <f t="shared" si="5"/>
        <v>1217.0315236427318</v>
      </c>
      <c r="P101">
        <f t="shared" si="6"/>
        <v>91.506129597197884</v>
      </c>
      <c r="R101">
        <f t="shared" si="4"/>
        <v>0.9894565232867738</v>
      </c>
    </row>
    <row r="102" spans="1:18" x14ac:dyDescent="0.25">
      <c r="A102" s="8">
        <v>85</v>
      </c>
      <c r="B102">
        <v>1.4510000000000001</v>
      </c>
      <c r="C102">
        <f t="shared" si="2"/>
        <v>0.38014147236049256</v>
      </c>
      <c r="D102">
        <f t="shared" si="3"/>
        <v>622.67173172648677</v>
      </c>
      <c r="E102" s="8">
        <v>85</v>
      </c>
      <c r="N102">
        <v>13.2</v>
      </c>
      <c r="O102">
        <f t="shared" si="5"/>
        <v>1207.880910683012</v>
      </c>
      <c r="P102">
        <f t="shared" si="6"/>
        <v>91.506129597197884</v>
      </c>
      <c r="R102">
        <f t="shared" si="4"/>
        <v>0.98201700055529428</v>
      </c>
    </row>
    <row r="103" spans="1:18" x14ac:dyDescent="0.25">
      <c r="A103" s="8">
        <v>86</v>
      </c>
      <c r="B103">
        <v>1.4119999999999999</v>
      </c>
      <c r="C103">
        <f t="shared" si="2"/>
        <v>0.37118822292323872</v>
      </c>
      <c r="D103">
        <f t="shared" si="3"/>
        <v>608.00630914826502</v>
      </c>
      <c r="E103" s="8">
        <v>86</v>
      </c>
      <c r="N103">
        <v>13.1</v>
      </c>
      <c r="O103">
        <f t="shared" si="5"/>
        <v>1198.7302977232923</v>
      </c>
      <c r="P103">
        <f t="shared" si="6"/>
        <v>91.506129597197884</v>
      </c>
      <c r="R103">
        <f t="shared" si="4"/>
        <v>0.97457747782381488</v>
      </c>
    </row>
    <row r="104" spans="1:18" x14ac:dyDescent="0.25">
      <c r="A104" s="8">
        <v>87</v>
      </c>
      <c r="B104">
        <v>1.3740000000000001</v>
      </c>
      <c r="C104">
        <f t="shared" si="2"/>
        <v>0.36240548619658869</v>
      </c>
      <c r="D104">
        <f t="shared" si="3"/>
        <v>593.62018639001224</v>
      </c>
      <c r="E104" s="8">
        <v>87</v>
      </c>
      <c r="N104">
        <v>13</v>
      </c>
      <c r="O104">
        <f t="shared" si="5"/>
        <v>1189.5796847635725</v>
      </c>
      <c r="P104">
        <f t="shared" si="6"/>
        <v>91.506129597197884</v>
      </c>
      <c r="R104">
        <f t="shared" si="4"/>
        <v>0.96713795509233536</v>
      </c>
    </row>
    <row r="105" spans="1:18" x14ac:dyDescent="0.25">
      <c r="A105" s="8">
        <v>88</v>
      </c>
      <c r="B105">
        <v>1.337</v>
      </c>
      <c r="C105">
        <f t="shared" si="2"/>
        <v>0.3537973008732469</v>
      </c>
      <c r="D105">
        <f t="shared" si="3"/>
        <v>579.51997883037848</v>
      </c>
      <c r="E105" s="8">
        <v>88</v>
      </c>
      <c r="N105">
        <v>12.9</v>
      </c>
      <c r="O105">
        <f t="shared" si="5"/>
        <v>1180.4290718038528</v>
      </c>
      <c r="P105">
        <f t="shared" si="6"/>
        <v>91.506129597197884</v>
      </c>
      <c r="R105">
        <f t="shared" si="4"/>
        <v>0.95969843236085595</v>
      </c>
    </row>
    <row r="106" spans="1:18" x14ac:dyDescent="0.25">
      <c r="A106" s="8">
        <v>89</v>
      </c>
      <c r="B106">
        <v>1.302</v>
      </c>
      <c r="C106">
        <f t="shared" si="2"/>
        <v>0.34560254822155373</v>
      </c>
      <c r="D106">
        <f t="shared" si="3"/>
        <v>566.09697398690503</v>
      </c>
      <c r="E106" s="8">
        <v>89</v>
      </c>
      <c r="N106">
        <v>12.8</v>
      </c>
      <c r="O106">
        <f t="shared" ref="O106:O111" si="7">P107*N106</f>
        <v>1171.2784588441332</v>
      </c>
      <c r="P106">
        <f t="shared" ref="P106:P111" si="8">O106/N106</f>
        <v>91.506129597197898</v>
      </c>
      <c r="R106">
        <f t="shared" si="4"/>
        <v>0.95225890962937654</v>
      </c>
    </row>
    <row r="107" spans="1:18" x14ac:dyDescent="0.25">
      <c r="A107" s="8">
        <v>90</v>
      </c>
      <c r="B107">
        <v>1.2669999999999999</v>
      </c>
      <c r="C107">
        <f t="shared" si="2"/>
        <v>0.33735688293245758</v>
      </c>
      <c r="D107">
        <f t="shared" si="3"/>
        <v>552.5905742433655</v>
      </c>
      <c r="E107" s="8">
        <v>90</v>
      </c>
      <c r="N107">
        <v>12.7</v>
      </c>
      <c r="O107">
        <f t="shared" si="7"/>
        <v>1162.1278458844133</v>
      </c>
      <c r="P107">
        <f t="shared" si="8"/>
        <v>91.506129597197898</v>
      </c>
      <c r="R107">
        <f t="shared" si="4"/>
        <v>0.94481938689789702</v>
      </c>
    </row>
    <row r="108" spans="1:18" x14ac:dyDescent="0.25">
      <c r="A108" s="8">
        <v>91</v>
      </c>
      <c r="B108">
        <v>1.234</v>
      </c>
      <c r="C108">
        <f t="shared" si="2"/>
        <v>0.3295353391490119</v>
      </c>
      <c r="D108">
        <f t="shared" si="3"/>
        <v>539.77888552608147</v>
      </c>
      <c r="E108" s="8">
        <v>91</v>
      </c>
      <c r="N108">
        <v>12.6</v>
      </c>
      <c r="O108">
        <f t="shared" si="7"/>
        <v>1152.9772329246937</v>
      </c>
      <c r="P108">
        <f t="shared" si="8"/>
        <v>91.506129597197912</v>
      </c>
      <c r="R108">
        <f t="shared" si="4"/>
        <v>0.93737986416641761</v>
      </c>
    </row>
    <row r="109" spans="1:18" x14ac:dyDescent="0.25">
      <c r="A109" s="8">
        <v>92</v>
      </c>
      <c r="B109">
        <v>1.2010000000000001</v>
      </c>
      <c r="C109">
        <f t="shared" si="2"/>
        <v>0.32166770824033569</v>
      </c>
      <c r="D109">
        <f t="shared" si="3"/>
        <v>526.89170609766984</v>
      </c>
      <c r="E109" s="8">
        <v>92</v>
      </c>
      <c r="N109">
        <v>12.5</v>
      </c>
      <c r="O109">
        <f t="shared" si="7"/>
        <v>1143.8266199649738</v>
      </c>
      <c r="P109">
        <f t="shared" si="8"/>
        <v>91.506129597197912</v>
      </c>
      <c r="R109">
        <f t="shared" si="4"/>
        <v>0.92994034143493809</v>
      </c>
    </row>
    <row r="110" spans="1:18" x14ac:dyDescent="0.25">
      <c r="A110" s="8">
        <v>93</v>
      </c>
      <c r="B110">
        <v>1.17</v>
      </c>
      <c r="C110">
        <f t="shared" si="2"/>
        <v>0.31423455684870183</v>
      </c>
      <c r="D110">
        <f t="shared" si="3"/>
        <v>514.71620411817355</v>
      </c>
      <c r="E110" s="8">
        <v>93</v>
      </c>
      <c r="N110">
        <v>12.4</v>
      </c>
      <c r="O110">
        <f t="shared" si="7"/>
        <v>1134.6760070052542</v>
      </c>
      <c r="P110">
        <f t="shared" si="8"/>
        <v>91.506129597197912</v>
      </c>
      <c r="R110">
        <f t="shared" si="4"/>
        <v>0.92250081870345868</v>
      </c>
    </row>
    <row r="111" spans="1:18" x14ac:dyDescent="0.25">
      <c r="A111" s="8">
        <v>94</v>
      </c>
      <c r="B111">
        <v>1.139</v>
      </c>
      <c r="C111">
        <f t="shared" si="2"/>
        <v>0.30676003231887961</v>
      </c>
      <c r="D111">
        <f t="shared" si="3"/>
        <v>502.47293293832479</v>
      </c>
      <c r="E111" s="8">
        <v>94</v>
      </c>
      <c r="N111">
        <v>12.3</v>
      </c>
      <c r="O111">
        <f t="shared" si="7"/>
        <v>1125.5253940455343</v>
      </c>
      <c r="P111">
        <f t="shared" si="8"/>
        <v>91.506129597197912</v>
      </c>
      <c r="R111">
        <f t="shared" si="4"/>
        <v>0.91506129597197916</v>
      </c>
    </row>
    <row r="112" spans="1:18" x14ac:dyDescent="0.25">
      <c r="A112" s="8">
        <v>95</v>
      </c>
      <c r="B112">
        <v>1.1100000000000001</v>
      </c>
      <c r="C112">
        <f t="shared" si="2"/>
        <v>0.29972997299729975</v>
      </c>
      <c r="D112">
        <f t="shared" si="3"/>
        <v>490.95769576957701</v>
      </c>
      <c r="E112" s="8">
        <v>95</v>
      </c>
      <c r="N112">
        <v>12.2</v>
      </c>
      <c r="O112">
        <f>P113*N112</f>
        <v>1116.3747810858142</v>
      </c>
      <c r="P112">
        <f>O112/N112</f>
        <v>91.506129597197898</v>
      </c>
      <c r="R112">
        <f t="shared" si="4"/>
        <v>0.90762177324049942</v>
      </c>
    </row>
    <row r="113" spans="1:18" x14ac:dyDescent="0.25">
      <c r="A113" s="8">
        <v>96</v>
      </c>
      <c r="B113">
        <v>1.081</v>
      </c>
      <c r="C113">
        <f t="shared" si="2"/>
        <v>0.29266311704719794</v>
      </c>
      <c r="D113">
        <f t="shared" si="3"/>
        <v>479.38218572331022</v>
      </c>
      <c r="E113" s="8">
        <v>96</v>
      </c>
      <c r="N113">
        <v>12.1</v>
      </c>
      <c r="O113">
        <f>P114*N113</f>
        <v>1107.2241681260946</v>
      </c>
      <c r="P113">
        <f>O113/N113</f>
        <v>91.506129597197898</v>
      </c>
      <c r="R113">
        <f t="shared" si="4"/>
        <v>0.90018225050902001</v>
      </c>
    </row>
    <row r="114" spans="1:18" x14ac:dyDescent="0.25">
      <c r="A114" s="8">
        <v>97</v>
      </c>
      <c r="B114">
        <v>1.054</v>
      </c>
      <c r="C114">
        <f t="shared" si="2"/>
        <v>0.28605029853446717</v>
      </c>
      <c r="D114">
        <f t="shared" si="3"/>
        <v>468.55038899945725</v>
      </c>
      <c r="E114" s="8">
        <v>97</v>
      </c>
      <c r="N114">
        <v>12</v>
      </c>
      <c r="O114">
        <f>P115*N114</f>
        <v>1098.0735551663747</v>
      </c>
      <c r="P114">
        <f>O114/N114</f>
        <v>91.506129597197898</v>
      </c>
      <c r="R114">
        <f t="shared" si="4"/>
        <v>0.89274272777754038</v>
      </c>
    </row>
    <row r="115" spans="1:18" x14ac:dyDescent="0.25">
      <c r="A115" s="8">
        <v>98</v>
      </c>
      <c r="B115">
        <v>1.0269999999999999</v>
      </c>
      <c r="C115">
        <f t="shared" si="2"/>
        <v>0.27940509658111906</v>
      </c>
      <c r="D115">
        <f t="shared" si="3"/>
        <v>457.665548199873</v>
      </c>
      <c r="E115" s="8">
        <v>98</v>
      </c>
      <c r="N115">
        <v>11.42</v>
      </c>
      <c r="O115">
        <v>1045</v>
      </c>
      <c r="P115">
        <f>O115/N115</f>
        <v>91.506129597197898</v>
      </c>
      <c r="Q115">
        <f>N115/O115</f>
        <v>1.092822966507177E-2</v>
      </c>
      <c r="R115">
        <f t="shared" si="4"/>
        <v>0.84959349593495936</v>
      </c>
    </row>
    <row r="116" spans="1:18" x14ac:dyDescent="0.25">
      <c r="A116" s="8">
        <v>99</v>
      </c>
      <c r="B116">
        <v>1.0009999999999999</v>
      </c>
      <c r="C116">
        <f t="shared" si="2"/>
        <v>0.27297518407417509</v>
      </c>
      <c r="D116">
        <f t="shared" si="3"/>
        <v>447.13335151349878</v>
      </c>
      <c r="E116" s="8">
        <v>99</v>
      </c>
      <c r="F116" s="5" t="s">
        <v>122</v>
      </c>
      <c r="N116">
        <v>11.2</v>
      </c>
      <c r="O116">
        <f>P115*N116</f>
        <v>1024.8686514886165</v>
      </c>
      <c r="P116">
        <f>O116/N116</f>
        <v>91.506129597197912</v>
      </c>
      <c r="R116">
        <f t="shared" si="4"/>
        <v>0.83322654592570444</v>
      </c>
    </row>
    <row r="117" spans="1:18" x14ac:dyDescent="0.25">
      <c r="A117" s="8">
        <v>100</v>
      </c>
      <c r="B117">
        <v>0.97499999999999998</v>
      </c>
      <c r="C117">
        <f t="shared" si="2"/>
        <v>0.26651480637813207</v>
      </c>
      <c r="D117">
        <f t="shared" si="3"/>
        <v>436.55125284738034</v>
      </c>
      <c r="E117" s="8">
        <v>100</v>
      </c>
      <c r="F117" s="13">
        <f>1-(E117-100)*0.036</f>
        <v>1</v>
      </c>
      <c r="H117">
        <f>9/25</f>
        <v>0.36</v>
      </c>
      <c r="K117">
        <v>1200</v>
      </c>
      <c r="N117">
        <v>11</v>
      </c>
      <c r="O117">
        <f>P116*N117</f>
        <v>1006.567425569177</v>
      </c>
      <c r="P117">
        <f t="shared" ref="P117:P122" si="9">O117/N117</f>
        <v>91.506129597197912</v>
      </c>
      <c r="R117">
        <f t="shared" si="4"/>
        <v>0.81834750046274551</v>
      </c>
    </row>
    <row r="118" spans="1:18" x14ac:dyDescent="0.25">
      <c r="A118" s="8">
        <v>101</v>
      </c>
      <c r="B118">
        <v>0.95099999999999996</v>
      </c>
      <c r="C118">
        <f t="shared" si="2"/>
        <v>0.26052415304538395</v>
      </c>
      <c r="D118">
        <f t="shared" si="3"/>
        <v>426.7385626883389</v>
      </c>
      <c r="E118" s="8">
        <v>101</v>
      </c>
      <c r="F118" s="13">
        <f t="shared" ref="F118:F142" si="10">1-(E118-100)*0.036</f>
        <v>0.96399999999999997</v>
      </c>
      <c r="N118">
        <v>10.8</v>
      </c>
      <c r="O118">
        <f>P117*N118</f>
        <v>988.26619964973747</v>
      </c>
      <c r="P118">
        <f t="shared" si="9"/>
        <v>91.506129597197912</v>
      </c>
      <c r="R118">
        <f t="shared" si="4"/>
        <v>0.80346845499978659</v>
      </c>
    </row>
    <row r="119" spans="1:18" x14ac:dyDescent="0.25">
      <c r="A119" s="8">
        <v>102</v>
      </c>
      <c r="B119">
        <v>0.92700000000000005</v>
      </c>
      <c r="C119">
        <f t="shared" si="2"/>
        <v>0.25450718403953509</v>
      </c>
      <c r="D119">
        <f t="shared" si="3"/>
        <v>416.88276745675847</v>
      </c>
      <c r="E119" s="8">
        <v>102</v>
      </c>
      <c r="F119" s="13">
        <f t="shared" si="10"/>
        <v>0.92800000000000005</v>
      </c>
      <c r="N119">
        <v>10.6</v>
      </c>
      <c r="O119">
        <f>P118*N119</f>
        <v>969.96497373029786</v>
      </c>
      <c r="P119">
        <f t="shared" si="9"/>
        <v>91.506129597197912</v>
      </c>
      <c r="R119">
        <f t="shared" si="4"/>
        <v>0.78858940953682755</v>
      </c>
    </row>
    <row r="120" spans="1:18" x14ac:dyDescent="0.25">
      <c r="A120" s="8">
        <v>103</v>
      </c>
      <c r="B120">
        <v>0.90400000000000003</v>
      </c>
      <c r="C120">
        <f t="shared" si="2"/>
        <v>0.2487160674981658</v>
      </c>
      <c r="D120">
        <f t="shared" si="3"/>
        <v>407.39691856199556</v>
      </c>
      <c r="E120" s="8">
        <v>103</v>
      </c>
      <c r="F120" s="13">
        <f t="shared" si="10"/>
        <v>0.89200000000000002</v>
      </c>
      <c r="P120" t="e">
        <f t="shared" si="9"/>
        <v>#DIV/0!</v>
      </c>
      <c r="R120">
        <f t="shared" si="4"/>
        <v>0</v>
      </c>
    </row>
    <row r="121" spans="1:18" x14ac:dyDescent="0.25">
      <c r="A121" s="8">
        <v>104</v>
      </c>
      <c r="B121">
        <v>0.88100000000000001</v>
      </c>
      <c r="C121">
        <f t="shared" si="2"/>
        <v>0.24290046870692034</v>
      </c>
      <c r="D121">
        <f t="shared" si="3"/>
        <v>397.87096774193549</v>
      </c>
      <c r="E121" s="8">
        <v>104</v>
      </c>
      <c r="F121" s="13">
        <f t="shared" si="10"/>
        <v>0.85599999999999998</v>
      </c>
      <c r="P121" t="e">
        <f t="shared" si="9"/>
        <v>#DIV/0!</v>
      </c>
      <c r="R121">
        <f t="shared" si="4"/>
        <v>0</v>
      </c>
    </row>
    <row r="122" spans="1:18" x14ac:dyDescent="0.25">
      <c r="A122" s="8">
        <v>105</v>
      </c>
      <c r="B122">
        <v>0.86</v>
      </c>
      <c r="C122">
        <f t="shared" si="2"/>
        <v>0.23756906077348067</v>
      </c>
      <c r="D122">
        <f t="shared" si="3"/>
        <v>389.13812154696132</v>
      </c>
      <c r="E122" s="8">
        <v>105</v>
      </c>
      <c r="F122" s="13">
        <f t="shared" si="10"/>
        <v>0.82000000000000006</v>
      </c>
      <c r="P122" t="e">
        <f t="shared" si="9"/>
        <v>#DIV/0!</v>
      </c>
    </row>
    <row r="123" spans="1:18" x14ac:dyDescent="0.25">
      <c r="A123" s="8">
        <v>106</v>
      </c>
      <c r="B123">
        <v>0.83799999999999997</v>
      </c>
      <c r="C123">
        <f t="shared" si="2"/>
        <v>0.23196161653441594</v>
      </c>
      <c r="D123">
        <f t="shared" si="3"/>
        <v>379.95312788337333</v>
      </c>
      <c r="E123" s="8">
        <v>106</v>
      </c>
      <c r="F123" s="13">
        <f t="shared" si="10"/>
        <v>0.78400000000000003</v>
      </c>
      <c r="K123">
        <f>1204/1205</f>
        <v>0.9991701244813278</v>
      </c>
    </row>
    <row r="124" spans="1:18" x14ac:dyDescent="0.25">
      <c r="A124" s="8">
        <v>107</v>
      </c>
      <c r="B124">
        <v>0.81799999999999995</v>
      </c>
      <c r="C124">
        <f t="shared" si="2"/>
        <v>0.22684414864115363</v>
      </c>
      <c r="D124">
        <f t="shared" si="3"/>
        <v>371.57071547420963</v>
      </c>
      <c r="E124" s="8">
        <v>107</v>
      </c>
      <c r="F124" s="13">
        <f t="shared" si="10"/>
        <v>0.748</v>
      </c>
    </row>
    <row r="125" spans="1:18" x14ac:dyDescent="0.25">
      <c r="A125" s="8">
        <v>108</v>
      </c>
      <c r="B125">
        <v>0.79800000000000004</v>
      </c>
      <c r="C125">
        <f t="shared" si="2"/>
        <v>0.22170772365252828</v>
      </c>
      <c r="D125">
        <f t="shared" si="3"/>
        <v>363.15725134284133</v>
      </c>
      <c r="E125" s="8">
        <v>108</v>
      </c>
      <c r="F125" s="13">
        <f t="shared" si="10"/>
        <v>0.71199999999999997</v>
      </c>
    </row>
    <row r="126" spans="1:18" x14ac:dyDescent="0.25">
      <c r="A126" s="8">
        <v>109</v>
      </c>
      <c r="B126">
        <v>0.77900000000000003</v>
      </c>
      <c r="C126">
        <f t="shared" si="2"/>
        <v>0.21681046479265237</v>
      </c>
      <c r="D126">
        <f t="shared" si="3"/>
        <v>355.13554133036456</v>
      </c>
      <c r="E126" s="8">
        <v>109</v>
      </c>
      <c r="F126" s="13">
        <f t="shared" si="10"/>
        <v>0.67600000000000005</v>
      </c>
    </row>
    <row r="127" spans="1:18" x14ac:dyDescent="0.25">
      <c r="A127" s="8">
        <v>110</v>
      </c>
      <c r="B127">
        <v>0.76</v>
      </c>
      <c r="C127">
        <f t="shared" si="2"/>
        <v>0.21189591078066916</v>
      </c>
      <c r="D127">
        <f t="shared" si="3"/>
        <v>347.08550185873611</v>
      </c>
      <c r="E127" s="8">
        <v>110</v>
      </c>
      <c r="F127" s="13">
        <f t="shared" si="10"/>
        <v>0.64</v>
      </c>
    </row>
    <row r="128" spans="1:18" x14ac:dyDescent="0.25">
      <c r="A128" s="8">
        <v>111</v>
      </c>
      <c r="B128">
        <v>0.74199999999999999</v>
      </c>
      <c r="C128">
        <f t="shared" si="2"/>
        <v>0.20722398063675293</v>
      </c>
      <c r="D128">
        <f t="shared" si="3"/>
        <v>339.43288028300128</v>
      </c>
      <c r="E128" s="8">
        <v>111</v>
      </c>
      <c r="F128" s="13">
        <f t="shared" si="10"/>
        <v>0.60400000000000009</v>
      </c>
    </row>
    <row r="129" spans="1:6" x14ac:dyDescent="0.25">
      <c r="A129" s="8">
        <v>112</v>
      </c>
      <c r="B129">
        <v>0.72399999999999998</v>
      </c>
      <c r="C129">
        <f t="shared" si="2"/>
        <v>0.2025363670272286</v>
      </c>
      <c r="D129">
        <f t="shared" si="3"/>
        <v>331.75456919060048</v>
      </c>
      <c r="E129" s="8">
        <v>112</v>
      </c>
      <c r="F129" s="13">
        <f t="shared" si="10"/>
        <v>0.56800000000000006</v>
      </c>
    </row>
    <row r="130" spans="1:6" x14ac:dyDescent="0.25">
      <c r="A130" s="8">
        <v>113</v>
      </c>
      <c r="B130">
        <v>0.70699999999999996</v>
      </c>
      <c r="C130">
        <f t="shared" si="2"/>
        <v>0.19809470439899129</v>
      </c>
      <c r="D130">
        <f t="shared" si="3"/>
        <v>324.47912580554777</v>
      </c>
      <c r="E130" s="8">
        <v>113</v>
      </c>
      <c r="F130" s="13">
        <f t="shared" si="10"/>
        <v>0.53200000000000003</v>
      </c>
    </row>
    <row r="131" spans="1:6" x14ac:dyDescent="0.25">
      <c r="A131" s="8">
        <v>114</v>
      </c>
      <c r="B131">
        <v>0.69</v>
      </c>
      <c r="C131">
        <f t="shared" si="2"/>
        <v>0.19363891487371376</v>
      </c>
      <c r="D131">
        <f t="shared" si="3"/>
        <v>317.18054256314315</v>
      </c>
      <c r="E131" s="8">
        <v>114</v>
      </c>
      <c r="F131" s="13">
        <f t="shared" si="10"/>
        <v>0.496</v>
      </c>
    </row>
    <row r="132" spans="1:6" x14ac:dyDescent="0.25">
      <c r="A132" s="8">
        <v>115</v>
      </c>
      <c r="B132">
        <v>0.67400000000000004</v>
      </c>
      <c r="C132">
        <f t="shared" si="2"/>
        <v>0.18943226531759416</v>
      </c>
      <c r="D132">
        <f t="shared" si="3"/>
        <v>310.29005059021921</v>
      </c>
      <c r="E132" s="8">
        <v>115</v>
      </c>
      <c r="F132" s="13">
        <f t="shared" si="10"/>
        <v>0.46000000000000008</v>
      </c>
    </row>
    <row r="133" spans="1:6" x14ac:dyDescent="0.25">
      <c r="A133" s="8">
        <v>116</v>
      </c>
      <c r="B133">
        <v>0.65800000000000003</v>
      </c>
      <c r="C133">
        <f t="shared" si="2"/>
        <v>0.18521298555076002</v>
      </c>
      <c r="D133">
        <f t="shared" si="3"/>
        <v>303.37887033214491</v>
      </c>
      <c r="E133" s="8">
        <v>116</v>
      </c>
      <c r="F133" s="13">
        <f t="shared" si="10"/>
        <v>0.42400000000000004</v>
      </c>
    </row>
    <row r="134" spans="1:6" x14ac:dyDescent="0.25">
      <c r="A134" s="8">
        <v>117</v>
      </c>
      <c r="B134">
        <v>0.64300000000000002</v>
      </c>
      <c r="C134">
        <f t="shared" si="2"/>
        <v>0.1812458893169219</v>
      </c>
      <c r="D134">
        <f t="shared" si="3"/>
        <v>296.88076670111809</v>
      </c>
      <c r="E134" s="8">
        <v>117</v>
      </c>
      <c r="F134" s="13">
        <f t="shared" si="10"/>
        <v>0.38800000000000001</v>
      </c>
    </row>
    <row r="135" spans="1:6" x14ac:dyDescent="0.25">
      <c r="A135" s="8">
        <v>118</v>
      </c>
      <c r="B135">
        <v>0.628</v>
      </c>
      <c r="C135">
        <f t="shared" si="2"/>
        <v>0.17726759503199097</v>
      </c>
      <c r="D135">
        <f t="shared" si="3"/>
        <v>290.36432066240121</v>
      </c>
      <c r="E135" s="8">
        <v>118</v>
      </c>
      <c r="F135" s="13">
        <f t="shared" si="10"/>
        <v>0.35200000000000009</v>
      </c>
    </row>
    <row r="136" spans="1:6" x14ac:dyDescent="0.25">
      <c r="A136" s="8">
        <v>119</v>
      </c>
      <c r="B136">
        <v>0.61299999999999999</v>
      </c>
      <c r="C136">
        <f t="shared" ref="C136:C142" si="11">(B136/($B$3+B136))*$B$4</f>
        <v>0.17327805521530198</v>
      </c>
      <c r="D136">
        <f t="shared" ref="D136:D142" si="12">C136/$F$4</f>
        <v>283.82945444266466</v>
      </c>
      <c r="E136" s="8">
        <v>119</v>
      </c>
      <c r="F136" s="13">
        <f t="shared" si="10"/>
        <v>0.31600000000000006</v>
      </c>
    </row>
    <row r="137" spans="1:6" x14ac:dyDescent="0.25">
      <c r="A137" s="8">
        <v>120</v>
      </c>
      <c r="B137">
        <v>0.59899999999999998</v>
      </c>
      <c r="C137">
        <f t="shared" si="11"/>
        <v>0.16954429663175771</v>
      </c>
      <c r="D137">
        <f t="shared" si="12"/>
        <v>277.71355788281915</v>
      </c>
      <c r="E137" s="8">
        <v>120</v>
      </c>
      <c r="F137" s="13">
        <f t="shared" si="10"/>
        <v>0.28000000000000003</v>
      </c>
    </row>
    <row r="138" spans="1:6" x14ac:dyDescent="0.25">
      <c r="A138" s="8">
        <v>121</v>
      </c>
      <c r="B138">
        <v>0.58499999999999996</v>
      </c>
      <c r="C138">
        <f t="shared" si="11"/>
        <v>0.165800661313179</v>
      </c>
      <c r="D138">
        <f t="shared" si="12"/>
        <v>271.5814832309872</v>
      </c>
      <c r="E138" s="8">
        <v>121</v>
      </c>
      <c r="F138" s="13">
        <f t="shared" si="10"/>
        <v>0.24400000000000011</v>
      </c>
    </row>
    <row r="139" spans="1:6" x14ac:dyDescent="0.25">
      <c r="A139" s="8">
        <v>122</v>
      </c>
      <c r="B139">
        <v>0.57199999999999995</v>
      </c>
      <c r="C139">
        <f t="shared" si="11"/>
        <v>0.16231555051078322</v>
      </c>
      <c r="D139">
        <f t="shared" si="12"/>
        <v>265.87287173666294</v>
      </c>
      <c r="E139" s="8">
        <v>122</v>
      </c>
      <c r="F139" s="13">
        <f t="shared" si="10"/>
        <v>0.20800000000000007</v>
      </c>
    </row>
    <row r="140" spans="1:6" x14ac:dyDescent="0.25">
      <c r="A140" s="8">
        <v>123</v>
      </c>
      <c r="B140">
        <v>0.55900000000000005</v>
      </c>
      <c r="C140">
        <f t="shared" si="11"/>
        <v>0.15882185813050481</v>
      </c>
      <c r="D140">
        <f t="shared" si="12"/>
        <v>260.15020361776686</v>
      </c>
      <c r="E140" s="8">
        <v>123</v>
      </c>
      <c r="F140" s="13">
        <f t="shared" si="10"/>
        <v>0.17200000000000004</v>
      </c>
    </row>
    <row r="141" spans="1:6" x14ac:dyDescent="0.25">
      <c r="A141" s="8">
        <v>124</v>
      </c>
      <c r="B141">
        <v>0.54600000000000004</v>
      </c>
      <c r="C141">
        <f t="shared" si="11"/>
        <v>0.15531955243694295</v>
      </c>
      <c r="D141">
        <f t="shared" si="12"/>
        <v>254.41342689171256</v>
      </c>
      <c r="E141" s="8">
        <v>124</v>
      </c>
      <c r="F141" s="13">
        <f t="shared" si="10"/>
        <v>0.13600000000000012</v>
      </c>
    </row>
    <row r="142" spans="1:6" x14ac:dyDescent="0.25">
      <c r="A142" s="8">
        <v>125</v>
      </c>
      <c r="B142">
        <v>0.53400000000000003</v>
      </c>
      <c r="C142">
        <f t="shared" si="11"/>
        <v>0.15207898234288969</v>
      </c>
      <c r="D142">
        <f t="shared" si="12"/>
        <v>249.10537307765333</v>
      </c>
      <c r="E142" s="8">
        <v>125</v>
      </c>
      <c r="F142" s="13">
        <f t="shared" si="10"/>
        <v>0.10000000000000009</v>
      </c>
    </row>
    <row r="148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'Temp Sensor'!D130:D130</xm:f>
              <xm:sqref>E130</xm:sqref>
            </x14:sparkline>
            <x14:sparkline>
              <xm:f>'Temp Sensor'!D131:D131</xm:f>
              <xm:sqref>E131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4"/>
  <sheetViews>
    <sheetView zoomScale="115" zoomScaleNormal="115" workbookViewId="0">
      <selection activeCell="V2" sqref="V2"/>
    </sheetView>
  </sheetViews>
  <sheetFormatPr defaultRowHeight="15" x14ac:dyDescent="0.25"/>
  <cols>
    <col min="2" max="3" width="19" customWidth="1"/>
    <col min="4" max="4" width="12.85546875" bestFit="1" customWidth="1"/>
    <col min="5" max="5" width="11.28515625" bestFit="1" customWidth="1"/>
    <col min="6" max="6" width="10.5703125" bestFit="1" customWidth="1"/>
    <col min="7" max="7" width="19.5703125" customWidth="1"/>
  </cols>
  <sheetData>
    <row r="1" spans="1:23" x14ac:dyDescent="0.25">
      <c r="B1" s="8" t="s">
        <v>69</v>
      </c>
      <c r="C1" t="s">
        <v>70</v>
      </c>
      <c r="S1" t="s">
        <v>73</v>
      </c>
      <c r="T1" t="s">
        <v>192</v>
      </c>
    </row>
    <row r="2" spans="1:23" x14ac:dyDescent="0.25">
      <c r="B2" s="8" t="s">
        <v>71</v>
      </c>
      <c r="C2" t="s">
        <v>72</v>
      </c>
      <c r="F2" t="s">
        <v>83</v>
      </c>
      <c r="G2">
        <v>4095</v>
      </c>
      <c r="S2">
        <v>-11</v>
      </c>
      <c r="T2">
        <f>(-0.000000005)*POWER(S2,5) + (0.000002)*POWER(S2,4) - (0.0003)*POWER(S2,3) + (0.0255)*POWER(S2,2) - (1.1736)*S2 + 27.455</f>
        <v>43.879487255000001</v>
      </c>
      <c r="U2">
        <f>(T2/($C$3+T2))*$C$4</f>
        <v>2.4432018282205159</v>
      </c>
      <c r="V2">
        <f>U2/$G$4</f>
        <v>4001.9645946252049</v>
      </c>
      <c r="W2">
        <f>ROUND(V2,0)</f>
        <v>4002</v>
      </c>
    </row>
    <row r="3" spans="1:23" x14ac:dyDescent="0.25">
      <c r="B3" s="8" t="s">
        <v>77</v>
      </c>
      <c r="C3">
        <v>10</v>
      </c>
      <c r="D3" t="s">
        <v>78</v>
      </c>
      <c r="F3" t="s">
        <v>76</v>
      </c>
      <c r="G3">
        <v>2.5</v>
      </c>
      <c r="S3">
        <v>-12</v>
      </c>
      <c r="T3">
        <f t="shared" ref="T3:T31" si="0">(-0.000000005)*POWER(S3,5) + (0.000002)*POWER(S3,4) - (0.0003)*POWER(S3,3) + (0.0255)*POWER(S3,2) - (1.1736)*S3 + 27.455</f>
        <v>45.771316159999998</v>
      </c>
      <c r="U3">
        <f t="shared" ref="U3:U31" si="1">(T3/($C$3+T3))*$C$4</f>
        <v>2.4620890797352843</v>
      </c>
      <c r="V3">
        <f t="shared" ref="V3:V31" si="2">U3/$G$4</f>
        <v>4032.9019126063959</v>
      </c>
      <c r="W3">
        <f t="shared" ref="W3:W31" si="3">ROUND(V3,0)</f>
        <v>4033</v>
      </c>
    </row>
    <row r="4" spans="1:23" x14ac:dyDescent="0.25">
      <c r="B4" s="8" t="s">
        <v>79</v>
      </c>
      <c r="C4">
        <v>3</v>
      </c>
      <c r="D4" t="s">
        <v>56</v>
      </c>
      <c r="F4" t="s">
        <v>84</v>
      </c>
      <c r="G4">
        <f>G3/G2</f>
        <v>6.105006105006105E-4</v>
      </c>
      <c r="S4">
        <v>-13</v>
      </c>
      <c r="T4">
        <f t="shared" si="0"/>
        <v>47.739378465000001</v>
      </c>
      <c r="U4">
        <f t="shared" si="1"/>
        <v>2.4804239186920731</v>
      </c>
      <c r="V4">
        <f t="shared" si="2"/>
        <v>4062.9343788176157</v>
      </c>
      <c r="W4">
        <f t="shared" si="3"/>
        <v>4063</v>
      </c>
    </row>
    <row r="5" spans="1:23" x14ac:dyDescent="0.25">
      <c r="B5" s="8" t="s">
        <v>73</v>
      </c>
      <c r="C5" t="s">
        <v>80</v>
      </c>
      <c r="D5" t="s">
        <v>82</v>
      </c>
      <c r="E5" t="s">
        <v>85</v>
      </c>
      <c r="S5">
        <v>-14</v>
      </c>
      <c r="T5">
        <f t="shared" si="0"/>
        <v>49.786121119999997</v>
      </c>
      <c r="U5">
        <f t="shared" si="1"/>
        <v>2.4982112999138151</v>
      </c>
      <c r="V5">
        <f t="shared" si="2"/>
        <v>4092.0701092588292</v>
      </c>
      <c r="W5">
        <f t="shared" si="3"/>
        <v>4092</v>
      </c>
    </row>
    <row r="6" spans="1:23" x14ac:dyDescent="0.25">
      <c r="B6" s="8" t="s">
        <v>74</v>
      </c>
      <c r="C6" t="s">
        <v>75</v>
      </c>
      <c r="D6" t="s">
        <v>81</v>
      </c>
      <c r="E6" t="s">
        <v>28</v>
      </c>
      <c r="S6">
        <v>-15</v>
      </c>
      <c r="T6">
        <f t="shared" si="0"/>
        <v>51.914046874999997</v>
      </c>
      <c r="U6">
        <f t="shared" si="1"/>
        <v>2.5154572909671398</v>
      </c>
      <c r="V6">
        <f t="shared" si="2"/>
        <v>4120.3190426041747</v>
      </c>
      <c r="W6">
        <f t="shared" si="3"/>
        <v>4120</v>
      </c>
    </row>
    <row r="7" spans="1:23" x14ac:dyDescent="0.25">
      <c r="A7" t="str">
        <f t="shared" ref="A7:A15" si="4">ROUND(E7,0)&amp;","</f>
        <v>3977,</v>
      </c>
      <c r="B7" s="8">
        <v>-10</v>
      </c>
      <c r="C7">
        <v>42.45</v>
      </c>
      <c r="D7">
        <f>(C7/($C$3+C7))*$C$4</f>
        <v>2.4280266920877027</v>
      </c>
      <c r="E7">
        <f>D7/$G$4</f>
        <v>3977.107721639657</v>
      </c>
      <c r="S7">
        <v>-16</v>
      </c>
      <c r="T7">
        <f t="shared" si="0"/>
        <v>54.125714879999997</v>
      </c>
      <c r="U7">
        <f t="shared" si="1"/>
        <v>2.5321689581762987</v>
      </c>
      <c r="V7">
        <f t="shared" si="2"/>
        <v>4147.6927534927772</v>
      </c>
      <c r="W7">
        <f t="shared" si="3"/>
        <v>4148</v>
      </c>
    </row>
    <row r="8" spans="1:23" x14ac:dyDescent="0.25">
      <c r="A8" t="str">
        <f t="shared" si="4"/>
        <v>3942,</v>
      </c>
      <c r="B8" s="8">
        <v>-9</v>
      </c>
      <c r="C8">
        <v>40.57</v>
      </c>
      <c r="D8">
        <f t="shared" ref="D8:D71" si="5">(C8/($C$3+C8))*$C$4</f>
        <v>2.4067629029068618</v>
      </c>
      <c r="E8">
        <f t="shared" ref="E8:E71" si="6">D8/$G$4</f>
        <v>3942.2776349614396</v>
      </c>
      <c r="S8">
        <v>-17</v>
      </c>
      <c r="T8">
        <f t="shared" si="0"/>
        <v>56.423741284999998</v>
      </c>
      <c r="U8">
        <f t="shared" si="1"/>
        <v>2.5483542567817583</v>
      </c>
      <c r="V8">
        <f t="shared" si="2"/>
        <v>4174.2042726085201</v>
      </c>
      <c r="W8">
        <f t="shared" si="3"/>
        <v>4174</v>
      </c>
    </row>
    <row r="9" spans="1:23" x14ac:dyDescent="0.25">
      <c r="A9" t="str">
        <f t="shared" si="4"/>
        <v>3907,</v>
      </c>
      <c r="B9" s="8">
        <v>-8</v>
      </c>
      <c r="C9">
        <v>38.78</v>
      </c>
      <c r="D9">
        <f t="shared" si="5"/>
        <v>2.3849938499384993</v>
      </c>
      <c r="E9">
        <f t="shared" si="6"/>
        <v>3906.619926199262</v>
      </c>
      <c r="S9">
        <v>-18</v>
      </c>
      <c r="T9">
        <f t="shared" si="0"/>
        <v>58.810799840000001</v>
      </c>
      <c r="U9">
        <f t="shared" si="1"/>
        <v>2.5640219257768186</v>
      </c>
      <c r="V9">
        <f t="shared" si="2"/>
        <v>4199.8679144224288</v>
      </c>
      <c r="W9">
        <f t="shared" si="3"/>
        <v>4200</v>
      </c>
    </row>
    <row r="10" spans="1:23" x14ac:dyDescent="0.25">
      <c r="A10" t="str">
        <f t="shared" si="4"/>
        <v>3870,</v>
      </c>
      <c r="B10" s="8">
        <v>-7</v>
      </c>
      <c r="C10">
        <v>37.08</v>
      </c>
      <c r="D10">
        <f t="shared" si="5"/>
        <v>2.3627867459643159</v>
      </c>
      <c r="E10">
        <f t="shared" si="6"/>
        <v>3870.2446898895496</v>
      </c>
      <c r="S10">
        <v>-19</v>
      </c>
      <c r="T10">
        <f t="shared" si="0"/>
        <v>61.289622494999996</v>
      </c>
      <c r="U10">
        <f t="shared" si="1"/>
        <v>2.5791813878365804</v>
      </c>
      <c r="V10">
        <f t="shared" si="2"/>
        <v>4224.6991132763187</v>
      </c>
      <c r="W10">
        <f t="shared" si="3"/>
        <v>4225</v>
      </c>
    </row>
    <row r="11" spans="1:23" x14ac:dyDescent="0.25">
      <c r="A11" t="str">
        <f t="shared" si="4"/>
        <v>3833,</v>
      </c>
      <c r="B11" s="8">
        <v>-6</v>
      </c>
      <c r="C11">
        <v>35.46</v>
      </c>
      <c r="D11">
        <f t="shared" si="5"/>
        <v>2.3400791904971401</v>
      </c>
      <c r="E11">
        <f t="shared" si="6"/>
        <v>3833.0497140343155</v>
      </c>
      <c r="S11">
        <v>-20</v>
      </c>
      <c r="T11">
        <f t="shared" si="0"/>
        <v>63.863</v>
      </c>
      <c r="U11">
        <f t="shared" si="1"/>
        <v>2.5938426546444093</v>
      </c>
      <c r="V11">
        <f t="shared" si="2"/>
        <v>4248.7142683075426</v>
      </c>
      <c r="W11">
        <f t="shared" si="3"/>
        <v>4249</v>
      </c>
    </row>
    <row r="12" spans="1:23" x14ac:dyDescent="0.25">
      <c r="A12" t="str">
        <f t="shared" si="4"/>
        <v>3795,</v>
      </c>
      <c r="B12" s="8">
        <v>-5</v>
      </c>
      <c r="C12">
        <v>33.93</v>
      </c>
      <c r="D12">
        <f t="shared" si="5"/>
        <v>2.3170953790120645</v>
      </c>
      <c r="E12">
        <f t="shared" si="6"/>
        <v>3795.4022308217618</v>
      </c>
      <c r="S12">
        <v>-21</v>
      </c>
      <c r="T12">
        <f t="shared" si="0"/>
        <v>66.533782505000005</v>
      </c>
      <c r="U12">
        <f t="shared" si="1"/>
        <v>2.6080162378222966</v>
      </c>
      <c r="V12">
        <f t="shared" si="2"/>
        <v>4271.9305975529223</v>
      </c>
      <c r="W12">
        <f t="shared" si="3"/>
        <v>4272</v>
      </c>
    </row>
    <row r="13" spans="1:23" x14ac:dyDescent="0.25">
      <c r="A13" t="str">
        <f t="shared" si="4"/>
        <v>3757,</v>
      </c>
      <c r="B13" s="8">
        <v>-4</v>
      </c>
      <c r="C13">
        <v>32.46</v>
      </c>
      <c r="D13">
        <f t="shared" si="5"/>
        <v>2.2934526613283088</v>
      </c>
      <c r="E13">
        <f t="shared" si="6"/>
        <v>3756.67545925577</v>
      </c>
      <c r="S13">
        <v>-22</v>
      </c>
      <c r="T13">
        <f t="shared" si="0"/>
        <v>69.304880159999996</v>
      </c>
      <c r="U13">
        <f t="shared" si="1"/>
        <v>2.6217130655834282</v>
      </c>
      <c r="V13">
        <f t="shared" si="2"/>
        <v>4294.3660014256557</v>
      </c>
      <c r="W13">
        <f t="shared" si="3"/>
        <v>4294</v>
      </c>
    </row>
    <row r="14" spans="1:23" x14ac:dyDescent="0.25">
      <c r="A14" t="str">
        <f t="shared" si="4"/>
        <v>3718,</v>
      </c>
      <c r="B14" s="8">
        <v>-3</v>
      </c>
      <c r="C14">
        <v>31.07</v>
      </c>
      <c r="D14">
        <f t="shared" si="5"/>
        <v>2.2695398100803508</v>
      </c>
      <c r="E14">
        <f t="shared" si="6"/>
        <v>3717.5062089116145</v>
      </c>
      <c r="S14">
        <v>-23</v>
      </c>
      <c r="T14">
        <f t="shared" si="0"/>
        <v>72.17926371499999</v>
      </c>
      <c r="U14">
        <f t="shared" si="1"/>
        <v>2.6349444051477406</v>
      </c>
      <c r="V14">
        <f t="shared" si="2"/>
        <v>4316.0389356319993</v>
      </c>
      <c r="W14">
        <f t="shared" si="3"/>
        <v>4316</v>
      </c>
    </row>
    <row r="15" spans="1:23" x14ac:dyDescent="0.25">
      <c r="A15" t="str">
        <f t="shared" si="4"/>
        <v>3678,</v>
      </c>
      <c r="B15" s="8">
        <v>-2</v>
      </c>
      <c r="C15">
        <v>29.75</v>
      </c>
      <c r="D15">
        <f t="shared" si="5"/>
        <v>2.2452830188679243</v>
      </c>
      <c r="E15">
        <f t="shared" si="6"/>
        <v>3677.7735849056598</v>
      </c>
      <c r="S15">
        <v>-24</v>
      </c>
      <c r="T15">
        <f t="shared" si="0"/>
        <v>75.159965119999995</v>
      </c>
      <c r="U15">
        <f t="shared" si="1"/>
        <v>2.6477217908940354</v>
      </c>
      <c r="V15">
        <f t="shared" si="2"/>
        <v>4336.9682934844295</v>
      </c>
      <c r="W15">
        <f t="shared" si="3"/>
        <v>4337</v>
      </c>
    </row>
    <row r="16" spans="1:23" x14ac:dyDescent="0.25">
      <c r="A16" t="str">
        <f>ROUND(E16,0)&amp;","</f>
        <v>3637,</v>
      </c>
      <c r="B16" s="8">
        <v>-1</v>
      </c>
      <c r="C16">
        <v>28.49</v>
      </c>
      <c r="D16">
        <f t="shared" si="5"/>
        <v>2.2205767731878412</v>
      </c>
      <c r="E16">
        <f t="shared" si="6"/>
        <v>3637.3047544816841</v>
      </c>
      <c r="S16">
        <v>-25</v>
      </c>
      <c r="T16">
        <f t="shared" si="0"/>
        <v>78.250078125000002</v>
      </c>
      <c r="U16">
        <f t="shared" si="1"/>
        <v>2.6600569581648741</v>
      </c>
      <c r="V16">
        <f t="shared" si="2"/>
        <v>4357.1732974740635</v>
      </c>
      <c r="W16">
        <f t="shared" si="3"/>
        <v>4357</v>
      </c>
    </row>
    <row r="17" spans="1:23" x14ac:dyDescent="0.25">
      <c r="A17" t="s">
        <v>193</v>
      </c>
      <c r="B17" s="8">
        <v>0</v>
      </c>
      <c r="C17">
        <v>27.28</v>
      </c>
      <c r="D17">
        <f t="shared" si="5"/>
        <v>2.1952789699570818</v>
      </c>
      <c r="E17">
        <f t="shared" si="6"/>
        <v>3595.8669527897</v>
      </c>
      <c r="F17" s="8">
        <v>0</v>
      </c>
      <c r="S17">
        <v>-26</v>
      </c>
      <c r="T17">
        <f t="shared" si="0"/>
        <v>81.452758880000005</v>
      </c>
      <c r="U17">
        <f t="shared" si="1"/>
        <v>2.6719617825924251</v>
      </c>
      <c r="V17">
        <f t="shared" si="2"/>
        <v>4376.673399886392</v>
      </c>
      <c r="W17">
        <f t="shared" si="3"/>
        <v>4377</v>
      </c>
    </row>
    <row r="18" spans="1:23" x14ac:dyDescent="0.25">
      <c r="A18" t="s">
        <v>194</v>
      </c>
      <c r="B18" s="8">
        <v>1</v>
      </c>
      <c r="C18">
        <v>26.14</v>
      </c>
      <c r="D18">
        <f t="shared" si="5"/>
        <v>2.1698948533480911</v>
      </c>
      <c r="E18">
        <f t="shared" si="6"/>
        <v>3554.2877697841732</v>
      </c>
      <c r="F18" s="8">
        <v>1</v>
      </c>
      <c r="S18">
        <v>-27</v>
      </c>
      <c r="T18">
        <f t="shared" si="0"/>
        <v>84.771226534999997</v>
      </c>
      <c r="U18">
        <f t="shared" si="1"/>
        <v>2.6834482247739961</v>
      </c>
      <c r="V18">
        <f t="shared" si="2"/>
        <v>4395.488192179806</v>
      </c>
      <c r="W18">
        <f t="shared" si="3"/>
        <v>4395</v>
      </c>
    </row>
    <row r="19" spans="1:23" x14ac:dyDescent="0.25">
      <c r="A19" t="s">
        <v>195</v>
      </c>
      <c r="B19" s="8">
        <v>2</v>
      </c>
      <c r="C19">
        <v>25.05</v>
      </c>
      <c r="D19">
        <f t="shared" si="5"/>
        <v>2.1440798858773182</v>
      </c>
      <c r="E19">
        <f t="shared" si="6"/>
        <v>3512.0028530670475</v>
      </c>
      <c r="F19" s="8">
        <v>2</v>
      </c>
      <c r="S19">
        <v>-28</v>
      </c>
      <c r="T19">
        <f t="shared" si="0"/>
        <v>88.208763839999989</v>
      </c>
      <c r="U19">
        <f t="shared" si="1"/>
        <v>2.6945282800944783</v>
      </c>
      <c r="V19">
        <f t="shared" si="2"/>
        <v>4413.6373227947552</v>
      </c>
      <c r="W19">
        <f t="shared" si="3"/>
        <v>4414</v>
      </c>
    </row>
    <row r="20" spans="1:23" x14ac:dyDescent="0.25">
      <c r="A20" t="s">
        <v>196</v>
      </c>
      <c r="B20" s="8">
        <v>3</v>
      </c>
      <c r="C20">
        <v>24.01</v>
      </c>
      <c r="D20">
        <f t="shared" si="5"/>
        <v>2.1179064980887974</v>
      </c>
      <c r="E20">
        <f t="shared" si="6"/>
        <v>3469.13084386945</v>
      </c>
      <c r="F20" s="8">
        <v>3</v>
      </c>
      <c r="S20">
        <v>-29</v>
      </c>
      <c r="T20">
        <f t="shared" si="0"/>
        <v>91.768717744999989</v>
      </c>
      <c r="U20">
        <f t="shared" si="1"/>
        <v>2.7052139334685297</v>
      </c>
      <c r="V20">
        <f t="shared" si="2"/>
        <v>4431.1404230214512</v>
      </c>
      <c r="W20">
        <f t="shared" si="3"/>
        <v>4431</v>
      </c>
    </row>
    <row r="21" spans="1:23" x14ac:dyDescent="0.25">
      <c r="A21" t="s">
        <v>197</v>
      </c>
      <c r="B21" s="8">
        <v>4</v>
      </c>
      <c r="C21">
        <v>23.02</v>
      </c>
      <c r="D21">
        <f t="shared" si="5"/>
        <v>2.0914597213809811</v>
      </c>
      <c r="E21">
        <f t="shared" si="6"/>
        <v>3425.8110236220473</v>
      </c>
      <c r="F21" s="8">
        <v>4</v>
      </c>
      <c r="S21">
        <v>-30</v>
      </c>
      <c r="T21">
        <f t="shared" si="0"/>
        <v>95.454499999999996</v>
      </c>
      <c r="U21">
        <f t="shared" si="1"/>
        <v>2.7155171187573788</v>
      </c>
      <c r="V21">
        <f t="shared" si="2"/>
        <v>4448.0170405245863</v>
      </c>
      <c r="W21">
        <f t="shared" si="3"/>
        <v>4448</v>
      </c>
    </row>
    <row r="22" spans="1:23" x14ac:dyDescent="0.25">
      <c r="A22" t="s">
        <v>198</v>
      </c>
      <c r="B22" s="8">
        <v>5</v>
      </c>
      <c r="C22">
        <v>22.07</v>
      </c>
      <c r="D22">
        <f t="shared" si="5"/>
        <v>2.0645463049579043</v>
      </c>
      <c r="E22">
        <f t="shared" si="6"/>
        <v>3381.7268475210471</v>
      </c>
      <c r="F22" s="8">
        <v>5</v>
      </c>
      <c r="S22">
        <v>-31</v>
      </c>
      <c r="T22">
        <f t="shared" si="0"/>
        <v>99.269587754999989</v>
      </c>
      <c r="U22">
        <f t="shared" si="1"/>
        <v>2.7254496826027674</v>
      </c>
      <c r="V22">
        <f t="shared" si="2"/>
        <v>4464.2865801033331</v>
      </c>
      <c r="W22">
        <f t="shared" si="3"/>
        <v>4464</v>
      </c>
    </row>
    <row r="23" spans="1:23" x14ac:dyDescent="0.25">
      <c r="A23" t="s">
        <v>199</v>
      </c>
      <c r="B23" s="8">
        <v>6</v>
      </c>
      <c r="C23">
        <v>21.17</v>
      </c>
      <c r="D23">
        <f t="shared" si="5"/>
        <v>2.0375360923965351</v>
      </c>
      <c r="E23">
        <f t="shared" si="6"/>
        <v>3337.4841193455245</v>
      </c>
      <c r="F23" s="8">
        <v>6</v>
      </c>
      <c r="S23">
        <v>-32</v>
      </c>
      <c r="T23">
        <f t="shared" si="0"/>
        <v>103.21752416</v>
      </c>
      <c r="U23">
        <f t="shared" si="1"/>
        <v>2.7350233524131502</v>
      </c>
      <c r="V23">
        <f t="shared" si="2"/>
        <v>4479.9682512527397</v>
      </c>
      <c r="W23">
        <f t="shared" si="3"/>
        <v>4480</v>
      </c>
    </row>
    <row r="24" spans="1:23" x14ac:dyDescent="0.25">
      <c r="A24" t="s">
        <v>200</v>
      </c>
      <c r="B24" s="8">
        <v>7</v>
      </c>
      <c r="C24">
        <v>20.309999999999999</v>
      </c>
      <c r="D24">
        <f t="shared" si="5"/>
        <v>2.0102276476410426</v>
      </c>
      <c r="E24">
        <f t="shared" si="6"/>
        <v>3292.7528868360278</v>
      </c>
      <c r="F24" s="8">
        <v>7</v>
      </c>
      <c r="S24">
        <v>-33</v>
      </c>
      <c r="T24">
        <f t="shared" si="0"/>
        <v>107.30191896499998</v>
      </c>
      <c r="U24">
        <f t="shared" si="1"/>
        <v>2.7442497082340891</v>
      </c>
      <c r="V24">
        <f t="shared" si="2"/>
        <v>4495.0810220874382</v>
      </c>
      <c r="W24">
        <f t="shared" si="3"/>
        <v>4495</v>
      </c>
    </row>
    <row r="25" spans="1:23" x14ac:dyDescent="0.25">
      <c r="A25" t="s">
        <v>201</v>
      </c>
      <c r="B25" s="8">
        <v>8</v>
      </c>
      <c r="C25">
        <v>19.489999999999998</v>
      </c>
      <c r="D25">
        <f t="shared" si="5"/>
        <v>1.9827060020345879</v>
      </c>
      <c r="E25">
        <f t="shared" si="6"/>
        <v>3247.6724313326549</v>
      </c>
      <c r="F25" s="8">
        <v>8</v>
      </c>
      <c r="S25">
        <v>-34</v>
      </c>
      <c r="T25">
        <f t="shared" si="0"/>
        <v>111.52644912</v>
      </c>
      <c r="U25">
        <f t="shared" si="1"/>
        <v>2.75314015823521</v>
      </c>
      <c r="V25">
        <f t="shared" si="2"/>
        <v>4509.6435791892736</v>
      </c>
      <c r="W25">
        <f t="shared" si="3"/>
        <v>4510</v>
      </c>
    </row>
    <row r="26" spans="1:23" x14ac:dyDescent="0.25">
      <c r="A26" t="s">
        <v>202</v>
      </c>
      <c r="B26" s="8">
        <v>9</v>
      </c>
      <c r="C26">
        <v>18.71</v>
      </c>
      <c r="D26">
        <f t="shared" si="5"/>
        <v>1.955067920585162</v>
      </c>
      <c r="E26">
        <f t="shared" si="6"/>
        <v>3202.4012539184955</v>
      </c>
      <c r="F26" s="8">
        <v>9</v>
      </c>
      <c r="S26">
        <v>-35</v>
      </c>
      <c r="T26">
        <f t="shared" si="0"/>
        <v>115.894859375</v>
      </c>
      <c r="U26">
        <f t="shared" si="1"/>
        <v>2.7617059175495027</v>
      </c>
      <c r="V26">
        <f t="shared" si="2"/>
        <v>4523.6742929460852</v>
      </c>
      <c r="W26">
        <f t="shared" si="3"/>
        <v>4524</v>
      </c>
    </row>
    <row r="27" spans="1:23" x14ac:dyDescent="0.25">
      <c r="A27" t="s">
        <v>203</v>
      </c>
      <c r="B27" s="8">
        <v>10</v>
      </c>
      <c r="C27">
        <v>17.96</v>
      </c>
      <c r="D27">
        <f t="shared" si="5"/>
        <v>1.9270386266094421</v>
      </c>
      <c r="E27">
        <f t="shared" si="6"/>
        <v>3156.4892703862661</v>
      </c>
      <c r="F27" s="8">
        <v>10</v>
      </c>
      <c r="S27">
        <v>-36</v>
      </c>
      <c r="T27">
        <f t="shared" si="0"/>
        <v>120.41096287999999</v>
      </c>
      <c r="U27">
        <f t="shared" si="1"/>
        <v>2.7699579902066587</v>
      </c>
      <c r="V27">
        <f t="shared" si="2"/>
        <v>4537.1911879585068</v>
      </c>
      <c r="W27">
        <f t="shared" si="3"/>
        <v>4537</v>
      </c>
    </row>
    <row r="28" spans="1:23" x14ac:dyDescent="0.25">
      <c r="A28" t="s">
        <v>204</v>
      </c>
      <c r="B28" s="8">
        <v>11</v>
      </c>
      <c r="C28">
        <v>17.25</v>
      </c>
      <c r="D28">
        <f t="shared" si="5"/>
        <v>1.8990825688073394</v>
      </c>
      <c r="E28">
        <f t="shared" si="6"/>
        <v>3110.6972477064219</v>
      </c>
      <c r="F28" s="8">
        <v>11</v>
      </c>
      <c r="S28">
        <v>-37</v>
      </c>
      <c r="T28">
        <f t="shared" si="0"/>
        <v>125.07864178499999</v>
      </c>
      <c r="U28">
        <f t="shared" si="1"/>
        <v>2.7779071539100162</v>
      </c>
      <c r="V28">
        <f t="shared" si="2"/>
        <v>4550.2119181046064</v>
      </c>
      <c r="W28">
        <f t="shared" si="3"/>
        <v>4550</v>
      </c>
    </row>
    <row r="29" spans="1:23" x14ac:dyDescent="0.25">
      <c r="A29" t="s">
        <v>205</v>
      </c>
      <c r="B29" s="8">
        <v>12</v>
      </c>
      <c r="C29">
        <v>16.57</v>
      </c>
      <c r="D29">
        <f t="shared" si="5"/>
        <v>1.8709070380127963</v>
      </c>
      <c r="E29">
        <f t="shared" si="6"/>
        <v>3064.5457282649604</v>
      </c>
      <c r="F29" s="8">
        <v>12</v>
      </c>
      <c r="S29">
        <v>-38</v>
      </c>
      <c r="T29">
        <f t="shared" si="0"/>
        <v>129.90184783999999</v>
      </c>
      <c r="U29">
        <f t="shared" si="1"/>
        <v>2.7855639474161218</v>
      </c>
      <c r="V29">
        <f t="shared" si="2"/>
        <v>4562.7537458676079</v>
      </c>
      <c r="W29">
        <f t="shared" si="3"/>
        <v>4563</v>
      </c>
    </row>
    <row r="30" spans="1:23" x14ac:dyDescent="0.25">
      <c r="A30" t="s">
        <v>206</v>
      </c>
      <c r="B30" s="8">
        <v>13</v>
      </c>
      <c r="C30">
        <v>15.91</v>
      </c>
      <c r="D30">
        <f t="shared" si="5"/>
        <v>1.8421458896179081</v>
      </c>
      <c r="E30">
        <f t="shared" si="6"/>
        <v>3017.4349671941336</v>
      </c>
      <c r="F30" s="8">
        <v>13</v>
      </c>
      <c r="S30">
        <v>-39</v>
      </c>
      <c r="T30">
        <f t="shared" si="0"/>
        <v>134.88460299500002</v>
      </c>
      <c r="U30">
        <f t="shared" si="1"/>
        <v>2.7929386602865227</v>
      </c>
      <c r="V30">
        <f t="shared" si="2"/>
        <v>4574.8335255493239</v>
      </c>
      <c r="W30">
        <f t="shared" si="3"/>
        <v>4575</v>
      </c>
    </row>
    <row r="31" spans="1:23" x14ac:dyDescent="0.25">
      <c r="A31" t="s">
        <v>207</v>
      </c>
      <c r="B31" s="8">
        <v>14</v>
      </c>
      <c r="C31">
        <v>15.29</v>
      </c>
      <c r="D31">
        <f t="shared" si="5"/>
        <v>1.8137603795966786</v>
      </c>
      <c r="E31">
        <f t="shared" si="6"/>
        <v>2970.9395017793595</v>
      </c>
      <c r="F31" s="8">
        <v>14</v>
      </c>
      <c r="S31">
        <v>-40</v>
      </c>
      <c r="T31">
        <f t="shared" si="0"/>
        <v>140.03100000000001</v>
      </c>
      <c r="U31">
        <f t="shared" si="1"/>
        <v>2.8000413247928759</v>
      </c>
      <c r="V31">
        <f t="shared" si="2"/>
        <v>4586.4676900107306</v>
      </c>
      <c r="W31">
        <f t="shared" si="3"/>
        <v>4586</v>
      </c>
    </row>
    <row r="32" spans="1:23" x14ac:dyDescent="0.25">
      <c r="A32" t="s">
        <v>208</v>
      </c>
      <c r="B32" s="8">
        <v>15</v>
      </c>
      <c r="C32">
        <v>14.7</v>
      </c>
      <c r="D32">
        <f t="shared" si="5"/>
        <v>1.7854251012145748</v>
      </c>
      <c r="E32">
        <f t="shared" si="6"/>
        <v>2924.5263157894733</v>
      </c>
      <c r="F32" s="8">
        <v>15</v>
      </c>
      <c r="H32" t="s">
        <v>28</v>
      </c>
      <c r="I32" t="s">
        <v>73</v>
      </c>
    </row>
    <row r="33" spans="1:9" x14ac:dyDescent="0.25">
      <c r="A33" t="s">
        <v>209</v>
      </c>
      <c r="B33" s="8">
        <v>16</v>
      </c>
      <c r="C33">
        <v>14.13</v>
      </c>
      <c r="D33">
        <f t="shared" si="5"/>
        <v>1.7567343555739741</v>
      </c>
      <c r="E33">
        <f t="shared" si="6"/>
        <v>2877.5308744301697</v>
      </c>
      <c r="F33" s="8">
        <v>16</v>
      </c>
      <c r="H33" s="11">
        <v>2216</v>
      </c>
      <c r="I33">
        <f>(-0.000000006*H33^3)+(0.00004*H33^2)-(0.1155*H33)+145.01</f>
        <v>20.196157823999982</v>
      </c>
    </row>
    <row r="34" spans="1:9" x14ac:dyDescent="0.25">
      <c r="A34" t="s">
        <v>210</v>
      </c>
      <c r="B34" s="8">
        <v>17</v>
      </c>
      <c r="C34">
        <v>13.59</v>
      </c>
      <c r="D34">
        <f t="shared" si="5"/>
        <v>1.7282746926663841</v>
      </c>
      <c r="E34">
        <f t="shared" si="6"/>
        <v>2830.9139465875373</v>
      </c>
      <c r="F34" s="8">
        <v>17</v>
      </c>
      <c r="H34">
        <v>1500</v>
      </c>
      <c r="I34">
        <f>(0.00001*H34^2)-(0.0686*H34)+129.24</f>
        <v>48.840000000000018</v>
      </c>
    </row>
    <row r="35" spans="1:9" x14ac:dyDescent="0.25">
      <c r="A35" t="s">
        <v>211</v>
      </c>
      <c r="B35" s="8">
        <v>18</v>
      </c>
      <c r="C35">
        <v>13.07</v>
      </c>
      <c r="D35">
        <f t="shared" si="5"/>
        <v>1.6996098829648894</v>
      </c>
      <c r="E35">
        <f t="shared" si="6"/>
        <v>2783.9609882964887</v>
      </c>
      <c r="F35" s="8">
        <v>18</v>
      </c>
    </row>
    <row r="36" spans="1:9" x14ac:dyDescent="0.25">
      <c r="A36" t="s">
        <v>212</v>
      </c>
      <c r="B36" s="8">
        <v>19</v>
      </c>
      <c r="C36">
        <v>12.57</v>
      </c>
      <c r="D36">
        <f t="shared" si="5"/>
        <v>1.6708019494904742</v>
      </c>
      <c r="E36">
        <f t="shared" si="6"/>
        <v>2736.7735932653968</v>
      </c>
      <c r="F36" s="8">
        <v>19</v>
      </c>
    </row>
    <row r="37" spans="1:9" x14ac:dyDescent="0.25">
      <c r="A37" t="s">
        <v>213</v>
      </c>
      <c r="B37" s="8">
        <v>20</v>
      </c>
      <c r="C37">
        <v>12.09</v>
      </c>
      <c r="D37">
        <f t="shared" si="5"/>
        <v>1.641919420552286</v>
      </c>
      <c r="E37">
        <f t="shared" si="6"/>
        <v>2689.4640108646445</v>
      </c>
      <c r="F37" s="8">
        <v>20</v>
      </c>
    </row>
    <row r="38" spans="1:9" x14ac:dyDescent="0.25">
      <c r="A38" t="s">
        <v>214</v>
      </c>
      <c r="B38" s="8">
        <v>21</v>
      </c>
      <c r="C38">
        <v>11.64</v>
      </c>
      <c r="D38">
        <f t="shared" si="5"/>
        <v>1.613678373382625</v>
      </c>
      <c r="E38">
        <f t="shared" si="6"/>
        <v>2643.2051756007399</v>
      </c>
      <c r="F38" s="8">
        <v>21</v>
      </c>
      <c r="H38" t="s">
        <v>120</v>
      </c>
      <c r="I38" t="s">
        <v>119</v>
      </c>
    </row>
    <row r="39" spans="1:9" x14ac:dyDescent="0.25">
      <c r="A39" t="s">
        <v>215</v>
      </c>
      <c r="B39" s="8">
        <v>22</v>
      </c>
      <c r="C39">
        <v>11.2</v>
      </c>
      <c r="D39">
        <f t="shared" si="5"/>
        <v>1.5849056603773586</v>
      </c>
      <c r="E39">
        <f t="shared" si="6"/>
        <v>2596.0754716981132</v>
      </c>
      <c r="F39" s="8">
        <v>22</v>
      </c>
      <c r="H39">
        <v>2216</v>
      </c>
      <c r="I39">
        <v>2126</v>
      </c>
    </row>
    <row r="40" spans="1:9" x14ac:dyDescent="0.25">
      <c r="A40" t="s">
        <v>216</v>
      </c>
      <c r="B40" s="8">
        <v>23</v>
      </c>
      <c r="C40">
        <v>10.78</v>
      </c>
      <c r="D40">
        <f t="shared" si="5"/>
        <v>1.5563041385948027</v>
      </c>
      <c r="E40">
        <f t="shared" si="6"/>
        <v>2549.2261790182865</v>
      </c>
      <c r="F40" s="8">
        <v>23</v>
      </c>
    </row>
    <row r="41" spans="1:9" x14ac:dyDescent="0.25">
      <c r="A41" t="s">
        <v>217</v>
      </c>
      <c r="B41" s="8">
        <v>24</v>
      </c>
      <c r="C41">
        <v>10.38</v>
      </c>
      <c r="D41">
        <f t="shared" si="5"/>
        <v>1.5279685966633956</v>
      </c>
      <c r="E41">
        <f t="shared" si="6"/>
        <v>2502.8125613346419</v>
      </c>
      <c r="F41" s="8">
        <v>24</v>
      </c>
    </row>
    <row r="42" spans="1:9" x14ac:dyDescent="0.25">
      <c r="A42" t="s">
        <v>218</v>
      </c>
      <c r="B42" s="8">
        <v>25</v>
      </c>
      <c r="C42">
        <v>10</v>
      </c>
      <c r="D42">
        <f t="shared" si="5"/>
        <v>1.5</v>
      </c>
      <c r="E42">
        <f t="shared" si="6"/>
        <v>2457</v>
      </c>
      <c r="F42" s="8">
        <v>25</v>
      </c>
    </row>
    <row r="43" spans="1:9" x14ac:dyDescent="0.25">
      <c r="A43" t="s">
        <v>219</v>
      </c>
      <c r="B43" s="8">
        <v>26</v>
      </c>
      <c r="C43">
        <v>9.6329999999999991</v>
      </c>
      <c r="D43">
        <f t="shared" si="5"/>
        <v>1.4719604747109458</v>
      </c>
      <c r="E43">
        <f t="shared" si="6"/>
        <v>2411.0712575765292</v>
      </c>
      <c r="F43" s="8">
        <v>26</v>
      </c>
    </row>
    <row r="44" spans="1:9" x14ac:dyDescent="0.25">
      <c r="A44" t="s">
        <v>220</v>
      </c>
      <c r="B44" s="8">
        <v>27</v>
      </c>
      <c r="C44">
        <v>9.282</v>
      </c>
      <c r="D44">
        <f t="shared" si="5"/>
        <v>1.444144798257442</v>
      </c>
      <c r="E44">
        <f t="shared" si="6"/>
        <v>2365.5091795456901</v>
      </c>
      <c r="F44" s="8">
        <v>27</v>
      </c>
    </row>
    <row r="45" spans="1:9" x14ac:dyDescent="0.25">
      <c r="A45" t="s">
        <v>221</v>
      </c>
      <c r="B45" s="8">
        <v>28</v>
      </c>
      <c r="C45">
        <v>8.9450000000000003</v>
      </c>
      <c r="D45">
        <f t="shared" si="5"/>
        <v>1.416468725257324</v>
      </c>
      <c r="E45">
        <f t="shared" si="6"/>
        <v>2320.1757719714969</v>
      </c>
      <c r="F45" s="8">
        <v>28</v>
      </c>
    </row>
    <row r="46" spans="1:9" x14ac:dyDescent="0.25">
      <c r="A46" t="s">
        <v>222</v>
      </c>
      <c r="B46" s="8">
        <v>29</v>
      </c>
      <c r="C46">
        <v>8.6219999999999999</v>
      </c>
      <c r="D46">
        <f t="shared" si="5"/>
        <v>1.3890022553968424</v>
      </c>
      <c r="E46">
        <f t="shared" si="6"/>
        <v>2275.185694340028</v>
      </c>
      <c r="F46" s="8">
        <v>29</v>
      </c>
    </row>
    <row r="47" spans="1:9" x14ac:dyDescent="0.25">
      <c r="A47" t="s">
        <v>223</v>
      </c>
      <c r="B47" s="8">
        <v>30</v>
      </c>
      <c r="C47">
        <v>8.3119999999999994</v>
      </c>
      <c r="D47">
        <f t="shared" si="5"/>
        <v>1.3617300131061598</v>
      </c>
      <c r="E47">
        <f t="shared" si="6"/>
        <v>2230.5137614678897</v>
      </c>
      <c r="F47" s="8">
        <v>30</v>
      </c>
    </row>
    <row r="48" spans="1:9" x14ac:dyDescent="0.25">
      <c r="A48" t="s">
        <v>224</v>
      </c>
      <c r="B48" s="8">
        <v>31</v>
      </c>
      <c r="C48">
        <v>8.0150000000000006</v>
      </c>
      <c r="D48">
        <f t="shared" si="5"/>
        <v>1.334721065778518</v>
      </c>
      <c r="E48">
        <f t="shared" si="6"/>
        <v>2186.2731057452124</v>
      </c>
      <c r="F48" s="8">
        <v>31</v>
      </c>
    </row>
    <row r="49" spans="1:6" x14ac:dyDescent="0.25">
      <c r="A49" t="s">
        <v>225</v>
      </c>
      <c r="B49" s="8">
        <v>32</v>
      </c>
      <c r="C49">
        <v>7.73</v>
      </c>
      <c r="D49">
        <f t="shared" si="5"/>
        <v>1.3079526226734348</v>
      </c>
      <c r="E49">
        <f t="shared" si="6"/>
        <v>2142.4263959390864</v>
      </c>
      <c r="F49" s="8">
        <v>32</v>
      </c>
    </row>
    <row r="50" spans="1:6" x14ac:dyDescent="0.25">
      <c r="A50" t="s">
        <v>226</v>
      </c>
      <c r="B50" s="8">
        <v>33</v>
      </c>
      <c r="C50">
        <v>7.4560000000000004</v>
      </c>
      <c r="D50">
        <f t="shared" si="5"/>
        <v>1.2813932172318974</v>
      </c>
      <c r="E50">
        <f t="shared" si="6"/>
        <v>2098.9220898258477</v>
      </c>
      <c r="F50" s="8">
        <v>33</v>
      </c>
    </row>
    <row r="51" spans="1:6" x14ac:dyDescent="0.25">
      <c r="A51" t="s">
        <v>227</v>
      </c>
      <c r="B51" s="8">
        <v>34</v>
      </c>
      <c r="C51">
        <v>7.194</v>
      </c>
      <c r="D51">
        <f t="shared" si="5"/>
        <v>1.2552053041758753</v>
      </c>
      <c r="E51">
        <f t="shared" si="6"/>
        <v>2056.0262882400839</v>
      </c>
      <c r="F51" s="8">
        <v>34</v>
      </c>
    </row>
    <row r="52" spans="1:6" x14ac:dyDescent="0.25">
      <c r="A52" t="s">
        <v>228</v>
      </c>
      <c r="B52" s="8">
        <v>35</v>
      </c>
      <c r="C52">
        <v>6.9420000000000002</v>
      </c>
      <c r="D52">
        <f t="shared" si="5"/>
        <v>1.229252744658246</v>
      </c>
      <c r="E52">
        <f t="shared" si="6"/>
        <v>2013.5159957502069</v>
      </c>
      <c r="F52" s="8">
        <v>35</v>
      </c>
    </row>
    <row r="53" spans="1:6" x14ac:dyDescent="0.25">
      <c r="A53" t="s">
        <v>229</v>
      </c>
      <c r="B53" s="8">
        <v>36</v>
      </c>
      <c r="C53">
        <v>6.7</v>
      </c>
      <c r="D53">
        <f t="shared" si="5"/>
        <v>1.2035928143712575</v>
      </c>
      <c r="E53">
        <f t="shared" si="6"/>
        <v>1971.4850299401198</v>
      </c>
      <c r="F53" s="8">
        <v>36</v>
      </c>
    </row>
    <row r="54" spans="1:6" x14ac:dyDescent="0.25">
      <c r="A54" t="s">
        <v>230</v>
      </c>
      <c r="B54" s="8">
        <v>37</v>
      </c>
      <c r="C54">
        <v>6.468</v>
      </c>
      <c r="D54">
        <f t="shared" si="5"/>
        <v>1.1782851590964294</v>
      </c>
      <c r="E54">
        <f t="shared" si="6"/>
        <v>1930.0310905999513</v>
      </c>
      <c r="F54" s="8">
        <v>37</v>
      </c>
    </row>
    <row r="55" spans="1:6" x14ac:dyDescent="0.25">
      <c r="A55" t="s">
        <v>231</v>
      </c>
      <c r="B55" s="8">
        <v>38</v>
      </c>
      <c r="C55">
        <v>6.2450000000000001</v>
      </c>
      <c r="D55">
        <f t="shared" si="5"/>
        <v>1.1532779316712833</v>
      </c>
      <c r="E55">
        <f t="shared" si="6"/>
        <v>1889.0692520775622</v>
      </c>
      <c r="F55" s="8">
        <v>38</v>
      </c>
    </row>
    <row r="56" spans="1:6" x14ac:dyDescent="0.25">
      <c r="A56" t="s">
        <v>232</v>
      </c>
      <c r="B56" s="8">
        <v>39</v>
      </c>
      <c r="C56">
        <v>6.0309999999999997</v>
      </c>
      <c r="D56">
        <f t="shared" si="5"/>
        <v>1.1286257875366479</v>
      </c>
      <c r="E56">
        <f t="shared" si="6"/>
        <v>1848.6890399850292</v>
      </c>
      <c r="F56" s="8">
        <v>39</v>
      </c>
    </row>
    <row r="57" spans="1:6" x14ac:dyDescent="0.25">
      <c r="A57" t="s">
        <v>233</v>
      </c>
      <c r="B57" s="8">
        <v>40</v>
      </c>
      <c r="C57">
        <v>5.8259999999999996</v>
      </c>
      <c r="D57">
        <f t="shared" si="5"/>
        <v>1.1043851889296095</v>
      </c>
      <c r="E57">
        <f t="shared" si="6"/>
        <v>1808.9829394667004</v>
      </c>
      <c r="F57" s="8">
        <v>40</v>
      </c>
    </row>
    <row r="58" spans="1:6" x14ac:dyDescent="0.25">
      <c r="A58" t="s">
        <v>234</v>
      </c>
      <c r="B58" s="8">
        <v>41</v>
      </c>
      <c r="C58">
        <v>5.6280000000000001</v>
      </c>
      <c r="D58">
        <f t="shared" si="5"/>
        <v>1.0803685692347069</v>
      </c>
      <c r="E58">
        <f t="shared" si="6"/>
        <v>1769.64371640645</v>
      </c>
      <c r="F58" s="8">
        <v>41</v>
      </c>
    </row>
    <row r="59" spans="1:6" x14ac:dyDescent="0.25">
      <c r="A59" t="s">
        <v>235</v>
      </c>
      <c r="B59" s="8">
        <v>42</v>
      </c>
      <c r="C59">
        <v>5.4379999999999997</v>
      </c>
      <c r="D59">
        <f t="shared" si="5"/>
        <v>1.0567431014380102</v>
      </c>
      <c r="E59">
        <f t="shared" si="6"/>
        <v>1730.9452001554607</v>
      </c>
      <c r="F59" s="8">
        <v>42</v>
      </c>
    </row>
    <row r="60" spans="1:6" x14ac:dyDescent="0.25">
      <c r="A60" t="s">
        <v>236</v>
      </c>
      <c r="B60" s="8">
        <v>43</v>
      </c>
      <c r="C60">
        <v>5.2549999999999999</v>
      </c>
      <c r="D60">
        <f t="shared" si="5"/>
        <v>1.0334316617502459</v>
      </c>
      <c r="E60">
        <f t="shared" si="6"/>
        <v>1692.7610619469028</v>
      </c>
      <c r="F60" s="8">
        <v>43</v>
      </c>
    </row>
    <row r="61" spans="1:6" x14ac:dyDescent="0.25">
      <c r="A61" t="s">
        <v>237</v>
      </c>
      <c r="B61" s="8">
        <v>44</v>
      </c>
      <c r="C61">
        <v>5.08</v>
      </c>
      <c r="D61">
        <f t="shared" si="5"/>
        <v>1.0106100795755968</v>
      </c>
      <c r="E61">
        <f t="shared" si="6"/>
        <v>1655.3793103448274</v>
      </c>
      <c r="F61" s="8">
        <v>44</v>
      </c>
    </row>
    <row r="62" spans="1:6" x14ac:dyDescent="0.25">
      <c r="A62" t="s">
        <v>238</v>
      </c>
      <c r="B62" s="8">
        <v>45</v>
      </c>
      <c r="C62">
        <v>4.9109999999999996</v>
      </c>
      <c r="D62">
        <f t="shared" si="5"/>
        <v>0.98806250419153652</v>
      </c>
      <c r="E62">
        <f t="shared" si="6"/>
        <v>1618.4463818657368</v>
      </c>
      <c r="F62" s="8">
        <v>45</v>
      </c>
    </row>
    <row r="63" spans="1:6" x14ac:dyDescent="0.25">
      <c r="A63" t="s">
        <v>239</v>
      </c>
      <c r="B63" s="8">
        <v>46</v>
      </c>
      <c r="C63">
        <v>4.7489999999999997</v>
      </c>
      <c r="D63">
        <f t="shared" si="5"/>
        <v>0.96596379415553602</v>
      </c>
      <c r="E63">
        <f t="shared" si="6"/>
        <v>1582.2486948267681</v>
      </c>
      <c r="F63" s="8">
        <v>46</v>
      </c>
    </row>
    <row r="64" spans="1:6" x14ac:dyDescent="0.25">
      <c r="A64" t="s">
        <v>240</v>
      </c>
      <c r="B64" s="8">
        <v>47</v>
      </c>
      <c r="C64">
        <v>4.5919999999999996</v>
      </c>
      <c r="D64">
        <f t="shared" si="5"/>
        <v>0.94407894736842102</v>
      </c>
      <c r="E64">
        <f t="shared" si="6"/>
        <v>1546.4013157894735</v>
      </c>
      <c r="F64" s="8">
        <v>47</v>
      </c>
    </row>
    <row r="65" spans="1:6" x14ac:dyDescent="0.25">
      <c r="A65" t="s">
        <v>241</v>
      </c>
      <c r="B65" s="8">
        <v>48</v>
      </c>
      <c r="C65">
        <v>4.4420000000000002</v>
      </c>
      <c r="D65">
        <f t="shared" si="5"/>
        <v>0.92272538429580397</v>
      </c>
      <c r="E65">
        <f t="shared" si="6"/>
        <v>1511.4241794765269</v>
      </c>
      <c r="F65" s="8">
        <v>48</v>
      </c>
    </row>
    <row r="66" spans="1:6" x14ac:dyDescent="0.25">
      <c r="A66" t="s">
        <v>242</v>
      </c>
      <c r="B66" s="8">
        <v>49</v>
      </c>
      <c r="C66">
        <v>4.2969999999999997</v>
      </c>
      <c r="D66">
        <f t="shared" si="5"/>
        <v>0.90165769042456445</v>
      </c>
      <c r="E66">
        <f t="shared" si="6"/>
        <v>1476.9152969154366</v>
      </c>
      <c r="F66" s="8">
        <v>49</v>
      </c>
    </row>
    <row r="67" spans="1:6" x14ac:dyDescent="0.25">
      <c r="A67" t="s">
        <v>243</v>
      </c>
      <c r="B67" s="8">
        <v>50</v>
      </c>
      <c r="C67">
        <v>4.1580000000000004</v>
      </c>
      <c r="D67">
        <f t="shared" si="5"/>
        <v>0.88105664641898573</v>
      </c>
      <c r="E67">
        <f t="shared" si="6"/>
        <v>1443.1707868342987</v>
      </c>
      <c r="F67" s="8">
        <v>50</v>
      </c>
    </row>
    <row r="68" spans="1:6" x14ac:dyDescent="0.25">
      <c r="A68" t="s">
        <v>244</v>
      </c>
      <c r="B68" s="8">
        <v>51</v>
      </c>
      <c r="C68">
        <v>4.024</v>
      </c>
      <c r="D68">
        <f t="shared" si="5"/>
        <v>0.86081003993154592</v>
      </c>
      <c r="E68">
        <f t="shared" si="6"/>
        <v>1410.0068454078723</v>
      </c>
      <c r="F68" s="8">
        <v>51</v>
      </c>
    </row>
    <row r="69" spans="1:6" x14ac:dyDescent="0.25">
      <c r="A69" t="s">
        <v>245</v>
      </c>
      <c r="B69" s="8">
        <v>52</v>
      </c>
      <c r="C69">
        <v>3.895</v>
      </c>
      <c r="D69">
        <f t="shared" si="5"/>
        <v>0.84094998200791649</v>
      </c>
      <c r="E69">
        <f t="shared" si="6"/>
        <v>1377.4760705289673</v>
      </c>
      <c r="F69" s="8">
        <v>52</v>
      </c>
    </row>
    <row r="70" spans="1:6" x14ac:dyDescent="0.25">
      <c r="A70" t="s">
        <v>246</v>
      </c>
      <c r="B70" s="8">
        <v>53</v>
      </c>
      <c r="C70">
        <v>3.7709999999999999</v>
      </c>
      <c r="D70">
        <f t="shared" si="5"/>
        <v>0.8215089681214145</v>
      </c>
      <c r="E70">
        <f t="shared" si="6"/>
        <v>1345.6316897828769</v>
      </c>
      <c r="F70" s="8">
        <v>53</v>
      </c>
    </row>
    <row r="71" spans="1:6" x14ac:dyDescent="0.25">
      <c r="A71" t="s">
        <v>247</v>
      </c>
      <c r="B71" s="8">
        <v>54</v>
      </c>
      <c r="C71">
        <v>3.6509999999999998</v>
      </c>
      <c r="D71">
        <f t="shared" si="5"/>
        <v>0.80235880155299988</v>
      </c>
      <c r="E71">
        <f t="shared" si="6"/>
        <v>1314.2637169438137</v>
      </c>
      <c r="F71" s="8">
        <v>54</v>
      </c>
    </row>
    <row r="72" spans="1:6" x14ac:dyDescent="0.25">
      <c r="A72" t="s">
        <v>248</v>
      </c>
      <c r="B72" s="8">
        <v>55</v>
      </c>
      <c r="C72">
        <v>3.536</v>
      </c>
      <c r="D72">
        <f t="shared" ref="D72:D135" si="7">(C72/($C$3+C72))*$C$4</f>
        <v>0.78368794326241131</v>
      </c>
      <c r="E72">
        <f t="shared" ref="E72:E135" si="8">D72/$G$4</f>
        <v>1283.6808510638298</v>
      </c>
      <c r="F72" s="8">
        <v>55</v>
      </c>
    </row>
    <row r="73" spans="1:6" x14ac:dyDescent="0.25">
      <c r="A73" t="s">
        <v>249</v>
      </c>
      <c r="B73" s="8">
        <v>56</v>
      </c>
      <c r="C73">
        <v>3.4249999999999998</v>
      </c>
      <c r="D73">
        <f t="shared" si="7"/>
        <v>0.76536312849162003</v>
      </c>
      <c r="E73">
        <f t="shared" si="8"/>
        <v>1253.6648044692736</v>
      </c>
      <c r="F73" s="8">
        <v>56</v>
      </c>
    </row>
    <row r="74" spans="1:6" x14ac:dyDescent="0.25">
      <c r="A74" t="s">
        <v>250</v>
      </c>
      <c r="B74" s="8">
        <v>57</v>
      </c>
      <c r="C74">
        <v>3.3180000000000001</v>
      </c>
      <c r="D74">
        <f t="shared" si="7"/>
        <v>0.74740952094909152</v>
      </c>
      <c r="E74">
        <f t="shared" si="8"/>
        <v>1224.256795314612</v>
      </c>
      <c r="F74" s="8">
        <v>57</v>
      </c>
    </row>
    <row r="75" spans="1:6" x14ac:dyDescent="0.25">
      <c r="A75" t="s">
        <v>251</v>
      </c>
      <c r="B75" s="8">
        <v>58</v>
      </c>
      <c r="C75">
        <v>3.2149999999999999</v>
      </c>
      <c r="D75">
        <f t="shared" si="7"/>
        <v>0.72985244040862662</v>
      </c>
      <c r="E75">
        <f t="shared" si="8"/>
        <v>1195.4982973893304</v>
      </c>
      <c r="F75" s="8">
        <v>58</v>
      </c>
    </row>
    <row r="76" spans="1:6" x14ac:dyDescent="0.25">
      <c r="A76" t="s">
        <v>252</v>
      </c>
      <c r="B76" s="8">
        <v>59</v>
      </c>
      <c r="C76">
        <v>3.1150000000000002</v>
      </c>
      <c r="D76">
        <f t="shared" si="7"/>
        <v>0.71254288982081593</v>
      </c>
      <c r="E76">
        <f t="shared" si="8"/>
        <v>1167.1452535264964</v>
      </c>
      <c r="F76" s="8">
        <v>59</v>
      </c>
    </row>
    <row r="77" spans="1:6" x14ac:dyDescent="0.25">
      <c r="A77" t="s">
        <v>253</v>
      </c>
      <c r="B77" s="8">
        <v>60</v>
      </c>
      <c r="C77">
        <v>3.0190000000000001</v>
      </c>
      <c r="D77">
        <f t="shared" si="7"/>
        <v>0.69567555111759738</v>
      </c>
      <c r="E77">
        <f t="shared" si="8"/>
        <v>1139.5165527306244</v>
      </c>
      <c r="F77" s="8">
        <v>60</v>
      </c>
    </row>
    <row r="78" spans="1:6" x14ac:dyDescent="0.25">
      <c r="A78" t="s">
        <v>254</v>
      </c>
      <c r="B78" s="8">
        <v>61</v>
      </c>
      <c r="C78">
        <v>2.927</v>
      </c>
      <c r="D78">
        <f t="shared" si="7"/>
        <v>0.67927593409143661</v>
      </c>
      <c r="E78">
        <f t="shared" si="8"/>
        <v>1112.6539800417731</v>
      </c>
      <c r="F78" s="8">
        <v>61</v>
      </c>
    </row>
    <row r="79" spans="1:6" x14ac:dyDescent="0.25">
      <c r="A79" t="s">
        <v>255</v>
      </c>
      <c r="B79" s="8">
        <v>62</v>
      </c>
      <c r="C79">
        <v>2.8370000000000002</v>
      </c>
      <c r="D79">
        <f t="shared" si="7"/>
        <v>0.66300537508763735</v>
      </c>
      <c r="E79">
        <f t="shared" si="8"/>
        <v>1086.0028043935499</v>
      </c>
      <c r="F79" s="8">
        <v>62</v>
      </c>
    </row>
    <row r="80" spans="1:6" x14ac:dyDescent="0.25">
      <c r="A80" t="s">
        <v>256</v>
      </c>
      <c r="B80" s="8">
        <v>63</v>
      </c>
      <c r="C80">
        <v>2.7509999999999999</v>
      </c>
      <c r="D80">
        <f t="shared" si="7"/>
        <v>0.64724335346247353</v>
      </c>
      <c r="E80">
        <f t="shared" si="8"/>
        <v>1060.1846129715316</v>
      </c>
      <c r="F80" s="8">
        <v>63</v>
      </c>
    </row>
    <row r="81" spans="1:6" x14ac:dyDescent="0.25">
      <c r="A81" t="s">
        <v>257</v>
      </c>
      <c r="B81" s="8">
        <v>64</v>
      </c>
      <c r="C81">
        <v>2.6680000000000001</v>
      </c>
      <c r="D81">
        <f t="shared" si="7"/>
        <v>0.63182822860751497</v>
      </c>
      <c r="E81">
        <f t="shared" si="8"/>
        <v>1034.9346384591095</v>
      </c>
      <c r="F81" s="8">
        <v>64</v>
      </c>
    </row>
    <row r="82" spans="1:6" x14ac:dyDescent="0.25">
      <c r="A82" t="s">
        <v>258</v>
      </c>
      <c r="B82" s="8">
        <v>65</v>
      </c>
      <c r="C82">
        <v>2.5880000000000001</v>
      </c>
      <c r="D82">
        <f t="shared" si="7"/>
        <v>0.61677788369876074</v>
      </c>
      <c r="E82">
        <f t="shared" si="8"/>
        <v>1010.28217349857</v>
      </c>
      <c r="F82" s="8">
        <v>65</v>
      </c>
    </row>
    <row r="83" spans="1:6" x14ac:dyDescent="0.25">
      <c r="A83" t="s">
        <v>259</v>
      </c>
      <c r="B83" s="8">
        <v>66</v>
      </c>
      <c r="C83">
        <v>2.5110000000000001</v>
      </c>
      <c r="D83">
        <f t="shared" si="7"/>
        <v>0.60211014307409483</v>
      </c>
      <c r="E83">
        <f t="shared" si="8"/>
        <v>986.25641435536738</v>
      </c>
      <c r="F83" s="8">
        <v>66</v>
      </c>
    </row>
    <row r="84" spans="1:6" x14ac:dyDescent="0.25">
      <c r="A84" t="s">
        <v>260</v>
      </c>
      <c r="B84" s="8">
        <v>67</v>
      </c>
      <c r="C84">
        <v>2.4359999999999999</v>
      </c>
      <c r="D84">
        <f t="shared" si="7"/>
        <v>0.5876487616596977</v>
      </c>
      <c r="E84">
        <f t="shared" si="8"/>
        <v>962.56867159858484</v>
      </c>
      <c r="F84" s="8">
        <v>67</v>
      </c>
    </row>
    <row r="85" spans="1:6" x14ac:dyDescent="0.25">
      <c r="A85" t="s">
        <v>261</v>
      </c>
      <c r="B85" s="8">
        <v>68</v>
      </c>
      <c r="C85">
        <v>2.3639999999999999</v>
      </c>
      <c r="D85">
        <f t="shared" si="7"/>
        <v>0.57360077644775143</v>
      </c>
      <c r="E85">
        <f t="shared" si="8"/>
        <v>939.55807182141689</v>
      </c>
      <c r="F85" s="8">
        <v>68</v>
      </c>
    </row>
    <row r="86" spans="1:6" x14ac:dyDescent="0.25">
      <c r="A86" t="s">
        <v>262</v>
      </c>
      <c r="B86" s="8">
        <v>69</v>
      </c>
      <c r="C86">
        <v>2.2949999999999999</v>
      </c>
      <c r="D86">
        <f t="shared" si="7"/>
        <v>0.55998373322488815</v>
      </c>
      <c r="E86">
        <f t="shared" si="8"/>
        <v>917.2533550223668</v>
      </c>
      <c r="F86" s="8">
        <v>69</v>
      </c>
    </row>
    <row r="87" spans="1:6" x14ac:dyDescent="0.25">
      <c r="A87" t="s">
        <v>263</v>
      </c>
      <c r="B87" s="8">
        <v>70</v>
      </c>
      <c r="C87">
        <v>2.2269999999999999</v>
      </c>
      <c r="D87">
        <f t="shared" si="7"/>
        <v>0.54641367465445323</v>
      </c>
      <c r="E87">
        <f t="shared" si="8"/>
        <v>895.02559908399439</v>
      </c>
      <c r="F87" s="8">
        <v>70</v>
      </c>
    </row>
    <row r="88" spans="1:6" x14ac:dyDescent="0.25">
      <c r="A88" t="s">
        <v>264</v>
      </c>
      <c r="B88" s="8">
        <v>71</v>
      </c>
      <c r="C88">
        <v>2.1629999999999998</v>
      </c>
      <c r="D88">
        <f t="shared" si="7"/>
        <v>0.53350324755405731</v>
      </c>
      <c r="E88">
        <f t="shared" si="8"/>
        <v>873.87831949354586</v>
      </c>
      <c r="F88" s="8">
        <v>71</v>
      </c>
    </row>
    <row r="89" spans="1:6" x14ac:dyDescent="0.25">
      <c r="A89" t="s">
        <v>265</v>
      </c>
      <c r="B89" s="8">
        <v>72</v>
      </c>
      <c r="C89">
        <v>2.1</v>
      </c>
      <c r="D89">
        <f t="shared" si="7"/>
        <v>0.52066115702479343</v>
      </c>
      <c r="E89">
        <f t="shared" si="8"/>
        <v>852.84297520661164</v>
      </c>
      <c r="F89" s="8">
        <v>72</v>
      </c>
    </row>
    <row r="90" spans="1:6" x14ac:dyDescent="0.25">
      <c r="A90" t="s">
        <v>266</v>
      </c>
      <c r="B90" s="8">
        <v>73</v>
      </c>
      <c r="C90">
        <v>2.0390000000000001</v>
      </c>
      <c r="D90">
        <f t="shared" si="7"/>
        <v>0.50809867929230002</v>
      </c>
      <c r="E90">
        <f t="shared" si="8"/>
        <v>832.26563668078745</v>
      </c>
      <c r="F90" s="8">
        <v>73</v>
      </c>
    </row>
    <row r="91" spans="1:6" x14ac:dyDescent="0.25">
      <c r="A91" t="s">
        <v>267</v>
      </c>
      <c r="B91" s="8">
        <v>74</v>
      </c>
      <c r="C91">
        <v>1.9810000000000001</v>
      </c>
      <c r="D91">
        <f t="shared" si="7"/>
        <v>0.49603538936649705</v>
      </c>
      <c r="E91">
        <f t="shared" si="8"/>
        <v>812.50596778232216</v>
      </c>
      <c r="F91" s="8">
        <v>74</v>
      </c>
    </row>
    <row r="92" spans="1:6" x14ac:dyDescent="0.25">
      <c r="A92" t="s">
        <v>268</v>
      </c>
      <c r="B92" s="8">
        <v>75</v>
      </c>
      <c r="C92">
        <v>1.9239999999999999</v>
      </c>
      <c r="D92">
        <f t="shared" si="7"/>
        <v>0.4840657497484066</v>
      </c>
      <c r="E92">
        <f t="shared" si="8"/>
        <v>792.89969808788999</v>
      </c>
      <c r="F92" s="8">
        <v>75</v>
      </c>
    </row>
    <row r="93" spans="1:6" x14ac:dyDescent="0.25">
      <c r="A93" t="s">
        <v>269</v>
      </c>
      <c r="B93" s="8">
        <v>76</v>
      </c>
      <c r="C93">
        <v>1.869</v>
      </c>
      <c r="D93">
        <f t="shared" si="7"/>
        <v>0.47240711096132787</v>
      </c>
      <c r="E93">
        <f t="shared" si="8"/>
        <v>773.80284775465509</v>
      </c>
      <c r="F93" s="8">
        <v>76</v>
      </c>
    </row>
    <row r="94" spans="1:6" x14ac:dyDescent="0.25">
      <c r="A94" t="s">
        <v>270</v>
      </c>
      <c r="B94" s="8">
        <v>77</v>
      </c>
      <c r="C94">
        <v>1.8169999999999999</v>
      </c>
      <c r="D94">
        <f t="shared" si="7"/>
        <v>0.4612845899974613</v>
      </c>
      <c r="E94">
        <f t="shared" si="8"/>
        <v>755.58415841584167</v>
      </c>
      <c r="F94" s="8">
        <v>77</v>
      </c>
    </row>
    <row r="95" spans="1:6" x14ac:dyDescent="0.25">
      <c r="A95" t="s">
        <v>271</v>
      </c>
      <c r="B95" s="8">
        <v>78</v>
      </c>
      <c r="C95">
        <v>1.7649999999999999</v>
      </c>
      <c r="D95">
        <f t="shared" si="7"/>
        <v>0.45006374840628982</v>
      </c>
      <c r="E95">
        <f t="shared" si="8"/>
        <v>737.20441988950267</v>
      </c>
      <c r="F95" s="8">
        <v>78</v>
      </c>
    </row>
    <row r="96" spans="1:6" x14ac:dyDescent="0.25">
      <c r="A96" t="s">
        <v>272</v>
      </c>
      <c r="B96" s="8">
        <v>79</v>
      </c>
      <c r="C96">
        <v>1.716</v>
      </c>
      <c r="D96">
        <f t="shared" si="7"/>
        <v>0.4393991123250256</v>
      </c>
      <c r="E96">
        <f t="shared" si="8"/>
        <v>719.73574598839195</v>
      </c>
      <c r="F96" s="8">
        <v>79</v>
      </c>
    </row>
    <row r="97" spans="1:6" x14ac:dyDescent="0.25">
      <c r="A97" t="s">
        <v>273</v>
      </c>
      <c r="B97" s="8">
        <v>80</v>
      </c>
      <c r="C97">
        <v>1.6679999999999999</v>
      </c>
      <c r="D97">
        <f t="shared" si="7"/>
        <v>0.42886527254028106</v>
      </c>
      <c r="E97">
        <f t="shared" si="8"/>
        <v>702.48131642098042</v>
      </c>
      <c r="F97" s="8">
        <v>80</v>
      </c>
    </row>
    <row r="98" spans="1:6" x14ac:dyDescent="0.25">
      <c r="A98" t="s">
        <v>274</v>
      </c>
      <c r="B98" s="8">
        <v>81</v>
      </c>
      <c r="C98">
        <v>1.6220000000000001</v>
      </c>
      <c r="D98">
        <f t="shared" si="7"/>
        <v>0.41868869385647911</v>
      </c>
      <c r="E98">
        <f t="shared" si="8"/>
        <v>685.81208053691273</v>
      </c>
      <c r="F98" s="8">
        <v>81</v>
      </c>
    </row>
    <row r="99" spans="1:6" x14ac:dyDescent="0.25">
      <c r="A99" t="s">
        <v>275</v>
      </c>
      <c r="B99" s="8">
        <v>82</v>
      </c>
      <c r="C99">
        <v>1.577</v>
      </c>
      <c r="D99">
        <f t="shared" si="7"/>
        <v>0.40865509199274425</v>
      </c>
      <c r="E99">
        <f t="shared" si="8"/>
        <v>669.37704068411506</v>
      </c>
      <c r="F99" s="8">
        <v>82</v>
      </c>
    </row>
    <row r="100" spans="1:6" x14ac:dyDescent="0.25">
      <c r="A100" t="s">
        <v>276</v>
      </c>
      <c r="B100" s="8">
        <v>83</v>
      </c>
      <c r="C100">
        <v>1.534</v>
      </c>
      <c r="D100">
        <f t="shared" si="7"/>
        <v>0.39899427778741109</v>
      </c>
      <c r="E100">
        <f t="shared" si="8"/>
        <v>653.55262701577931</v>
      </c>
      <c r="F100" s="8">
        <v>83</v>
      </c>
    </row>
    <row r="101" spans="1:6" x14ac:dyDescent="0.25">
      <c r="A101" t="s">
        <v>277</v>
      </c>
      <c r="B101" s="8">
        <v>84</v>
      </c>
      <c r="C101">
        <v>1.492</v>
      </c>
      <c r="D101">
        <f t="shared" si="7"/>
        <v>0.38948833971458402</v>
      </c>
      <c r="E101">
        <f t="shared" si="8"/>
        <v>637.98190045248862</v>
      </c>
      <c r="F101" s="8">
        <v>84</v>
      </c>
    </row>
    <row r="102" spans="1:6" x14ac:dyDescent="0.25">
      <c r="A102" t="s">
        <v>278</v>
      </c>
      <c r="B102" s="8">
        <v>85</v>
      </c>
      <c r="C102">
        <v>1.4510000000000001</v>
      </c>
      <c r="D102">
        <f t="shared" si="7"/>
        <v>0.38014147236049256</v>
      </c>
      <c r="E102">
        <f t="shared" si="8"/>
        <v>622.67173172648677</v>
      </c>
      <c r="F102" s="8">
        <v>85</v>
      </c>
    </row>
    <row r="103" spans="1:6" x14ac:dyDescent="0.25">
      <c r="A103" t="s">
        <v>279</v>
      </c>
      <c r="B103" s="8">
        <v>86</v>
      </c>
      <c r="C103">
        <v>1.4119999999999999</v>
      </c>
      <c r="D103">
        <f t="shared" si="7"/>
        <v>0.37118822292323872</v>
      </c>
      <c r="E103">
        <f t="shared" si="8"/>
        <v>608.00630914826502</v>
      </c>
      <c r="F103" s="8">
        <v>86</v>
      </c>
    </row>
    <row r="104" spans="1:6" x14ac:dyDescent="0.25">
      <c r="A104" t="s">
        <v>280</v>
      </c>
      <c r="B104" s="8">
        <v>87</v>
      </c>
      <c r="C104">
        <v>1.3740000000000001</v>
      </c>
      <c r="D104">
        <f t="shared" si="7"/>
        <v>0.36240548619658869</v>
      </c>
      <c r="E104">
        <f t="shared" si="8"/>
        <v>593.62018639001224</v>
      </c>
      <c r="F104" s="8">
        <v>87</v>
      </c>
    </row>
    <row r="105" spans="1:6" x14ac:dyDescent="0.25">
      <c r="A105" t="s">
        <v>281</v>
      </c>
      <c r="B105" s="8">
        <v>88</v>
      </c>
      <c r="C105">
        <v>1.337</v>
      </c>
      <c r="D105">
        <f t="shared" si="7"/>
        <v>0.3537973008732469</v>
      </c>
      <c r="E105">
        <f t="shared" si="8"/>
        <v>579.51997883037848</v>
      </c>
      <c r="F105" s="8">
        <v>88</v>
      </c>
    </row>
    <row r="106" spans="1:6" x14ac:dyDescent="0.25">
      <c r="A106" t="s">
        <v>282</v>
      </c>
      <c r="B106" s="8">
        <v>89</v>
      </c>
      <c r="C106">
        <v>1.302</v>
      </c>
      <c r="D106">
        <f t="shared" si="7"/>
        <v>0.34560254822155373</v>
      </c>
      <c r="E106">
        <f t="shared" si="8"/>
        <v>566.09697398690503</v>
      </c>
      <c r="F106" s="8">
        <v>89</v>
      </c>
    </row>
    <row r="107" spans="1:6" x14ac:dyDescent="0.25">
      <c r="A107" t="s">
        <v>283</v>
      </c>
      <c r="B107" s="8">
        <v>90</v>
      </c>
      <c r="C107">
        <v>1.2669999999999999</v>
      </c>
      <c r="D107">
        <f t="shared" si="7"/>
        <v>0.33735688293245758</v>
      </c>
      <c r="E107">
        <f t="shared" si="8"/>
        <v>552.5905742433655</v>
      </c>
      <c r="F107" s="8">
        <v>90</v>
      </c>
    </row>
    <row r="108" spans="1:6" x14ac:dyDescent="0.25">
      <c r="A108" t="s">
        <v>284</v>
      </c>
      <c r="B108" s="8">
        <v>91</v>
      </c>
      <c r="C108">
        <v>1.234</v>
      </c>
      <c r="D108">
        <f t="shared" si="7"/>
        <v>0.3295353391490119</v>
      </c>
      <c r="E108">
        <f t="shared" si="8"/>
        <v>539.77888552608147</v>
      </c>
      <c r="F108" s="8">
        <v>91</v>
      </c>
    </row>
    <row r="109" spans="1:6" x14ac:dyDescent="0.25">
      <c r="A109" t="s">
        <v>285</v>
      </c>
      <c r="B109" s="8">
        <v>92</v>
      </c>
      <c r="C109">
        <v>1.2010000000000001</v>
      </c>
      <c r="D109">
        <f t="shared" si="7"/>
        <v>0.32166770824033569</v>
      </c>
      <c r="E109">
        <f t="shared" si="8"/>
        <v>526.89170609766984</v>
      </c>
      <c r="F109" s="8">
        <v>92</v>
      </c>
    </row>
    <row r="110" spans="1:6" x14ac:dyDescent="0.25">
      <c r="A110" t="s">
        <v>286</v>
      </c>
      <c r="B110" s="8">
        <v>93</v>
      </c>
      <c r="C110">
        <v>1.17</v>
      </c>
      <c r="D110">
        <f t="shared" si="7"/>
        <v>0.31423455684870183</v>
      </c>
      <c r="E110">
        <f t="shared" si="8"/>
        <v>514.71620411817355</v>
      </c>
      <c r="F110" s="8">
        <v>93</v>
      </c>
    </row>
    <row r="111" spans="1:6" x14ac:dyDescent="0.25">
      <c r="A111" t="s">
        <v>287</v>
      </c>
      <c r="B111" s="8">
        <v>94</v>
      </c>
      <c r="C111">
        <v>1.139</v>
      </c>
      <c r="D111">
        <f t="shared" si="7"/>
        <v>0.30676003231887961</v>
      </c>
      <c r="E111">
        <f t="shared" si="8"/>
        <v>502.47293293832479</v>
      </c>
      <c r="F111" s="8">
        <v>94</v>
      </c>
    </row>
    <row r="112" spans="1:6" x14ac:dyDescent="0.25">
      <c r="A112" t="s">
        <v>288</v>
      </c>
      <c r="B112" s="8">
        <v>95</v>
      </c>
      <c r="C112">
        <v>1.1100000000000001</v>
      </c>
      <c r="D112">
        <f t="shared" si="7"/>
        <v>0.29972997299729975</v>
      </c>
      <c r="E112">
        <f t="shared" si="8"/>
        <v>490.95769576957701</v>
      </c>
      <c r="F112" s="8">
        <v>95</v>
      </c>
    </row>
    <row r="113" spans="1:12" x14ac:dyDescent="0.25">
      <c r="A113" t="s">
        <v>289</v>
      </c>
      <c r="B113" s="8">
        <v>96</v>
      </c>
      <c r="C113">
        <v>1.081</v>
      </c>
      <c r="D113">
        <f t="shared" si="7"/>
        <v>0.29266311704719794</v>
      </c>
      <c r="E113">
        <f t="shared" si="8"/>
        <v>479.38218572331022</v>
      </c>
      <c r="F113" s="8">
        <v>96</v>
      </c>
    </row>
    <row r="114" spans="1:12" x14ac:dyDescent="0.25">
      <c r="A114" t="s">
        <v>290</v>
      </c>
      <c r="B114" s="8">
        <v>97</v>
      </c>
      <c r="C114">
        <v>1.054</v>
      </c>
      <c r="D114">
        <f t="shared" si="7"/>
        <v>0.28605029853446717</v>
      </c>
      <c r="E114">
        <f t="shared" si="8"/>
        <v>468.55038899945725</v>
      </c>
      <c r="F114" s="8">
        <v>97</v>
      </c>
    </row>
    <row r="115" spans="1:12" x14ac:dyDescent="0.25">
      <c r="A115" t="s">
        <v>291</v>
      </c>
      <c r="B115" s="8">
        <v>98</v>
      </c>
      <c r="C115">
        <v>1.0269999999999999</v>
      </c>
      <c r="D115">
        <f t="shared" si="7"/>
        <v>0.27940509658111906</v>
      </c>
      <c r="E115">
        <f t="shared" si="8"/>
        <v>457.665548199873</v>
      </c>
      <c r="F115" s="8">
        <v>98</v>
      </c>
    </row>
    <row r="116" spans="1:12" x14ac:dyDescent="0.25">
      <c r="A116" t="s">
        <v>292</v>
      </c>
      <c r="B116" s="8">
        <v>99</v>
      </c>
      <c r="C116">
        <v>1.0009999999999999</v>
      </c>
      <c r="D116">
        <f t="shared" si="7"/>
        <v>0.27297518407417509</v>
      </c>
      <c r="E116">
        <f t="shared" si="8"/>
        <v>447.13335151349878</v>
      </c>
      <c r="F116" s="8">
        <v>99</v>
      </c>
      <c r="G116" s="19" t="s">
        <v>122</v>
      </c>
    </row>
    <row r="117" spans="1:12" x14ac:dyDescent="0.25">
      <c r="A117" t="s">
        <v>293</v>
      </c>
      <c r="B117" s="8">
        <v>100</v>
      </c>
      <c r="C117">
        <v>0.97499999999999998</v>
      </c>
      <c r="D117">
        <f t="shared" si="7"/>
        <v>0.26651480637813207</v>
      </c>
      <c r="E117">
        <f t="shared" si="8"/>
        <v>436.55125284738034</v>
      </c>
      <c r="F117" s="8">
        <v>100</v>
      </c>
      <c r="G117" s="13">
        <f>1-(F117-100)*0.036</f>
        <v>1</v>
      </c>
      <c r="I117">
        <f>9/25</f>
        <v>0.36</v>
      </c>
      <c r="L117">
        <v>1200</v>
      </c>
    </row>
    <row r="118" spans="1:12" x14ac:dyDescent="0.25">
      <c r="A118" t="s">
        <v>294</v>
      </c>
      <c r="B118" s="8">
        <v>101</v>
      </c>
      <c r="C118">
        <v>0.95099999999999996</v>
      </c>
      <c r="D118">
        <f t="shared" si="7"/>
        <v>0.26052415304538395</v>
      </c>
      <c r="E118">
        <f t="shared" si="8"/>
        <v>426.7385626883389</v>
      </c>
      <c r="F118" s="8">
        <v>101</v>
      </c>
      <c r="G118" s="13">
        <f t="shared" ref="G118:G142" si="9">1-(F118-100)*0.036</f>
        <v>0.96399999999999997</v>
      </c>
    </row>
    <row r="119" spans="1:12" x14ac:dyDescent="0.25">
      <c r="A119" t="s">
        <v>295</v>
      </c>
      <c r="B119" s="8">
        <v>102</v>
      </c>
      <c r="C119">
        <v>0.92700000000000005</v>
      </c>
      <c r="D119">
        <f t="shared" si="7"/>
        <v>0.25450718403953509</v>
      </c>
      <c r="E119">
        <f t="shared" si="8"/>
        <v>416.88276745675847</v>
      </c>
      <c r="F119" s="8">
        <v>102</v>
      </c>
      <c r="G119" s="13">
        <f t="shared" si="9"/>
        <v>0.92800000000000005</v>
      </c>
    </row>
    <row r="120" spans="1:12" x14ac:dyDescent="0.25">
      <c r="A120" t="s">
        <v>296</v>
      </c>
      <c r="B120" s="8">
        <v>103</v>
      </c>
      <c r="C120">
        <v>0.90400000000000003</v>
      </c>
      <c r="D120">
        <f t="shared" si="7"/>
        <v>0.2487160674981658</v>
      </c>
      <c r="E120">
        <f t="shared" si="8"/>
        <v>407.39691856199556</v>
      </c>
      <c r="F120" s="8">
        <v>103</v>
      </c>
      <c r="G120" s="13">
        <f t="shared" si="9"/>
        <v>0.89200000000000002</v>
      </c>
    </row>
    <row r="121" spans="1:12" x14ac:dyDescent="0.25">
      <c r="A121" t="s">
        <v>297</v>
      </c>
      <c r="B121" s="8">
        <v>104</v>
      </c>
      <c r="C121">
        <v>0.88100000000000001</v>
      </c>
      <c r="D121">
        <f t="shared" si="7"/>
        <v>0.24290046870692034</v>
      </c>
      <c r="E121">
        <f t="shared" si="8"/>
        <v>397.87096774193549</v>
      </c>
      <c r="F121" s="8">
        <v>104</v>
      </c>
      <c r="G121" s="13">
        <f t="shared" si="9"/>
        <v>0.85599999999999998</v>
      </c>
    </row>
    <row r="122" spans="1:12" x14ac:dyDescent="0.25">
      <c r="A122" t="s">
        <v>298</v>
      </c>
      <c r="B122" s="8">
        <v>105</v>
      </c>
      <c r="C122">
        <v>0.86</v>
      </c>
      <c r="D122">
        <f t="shared" si="7"/>
        <v>0.23756906077348067</v>
      </c>
      <c r="E122">
        <f t="shared" si="8"/>
        <v>389.13812154696132</v>
      </c>
      <c r="F122" s="8">
        <v>105</v>
      </c>
      <c r="G122" s="13">
        <f t="shared" si="9"/>
        <v>0.82000000000000006</v>
      </c>
    </row>
    <row r="123" spans="1:12" x14ac:dyDescent="0.25">
      <c r="A123" t="s">
        <v>299</v>
      </c>
      <c r="B123" s="8">
        <v>106</v>
      </c>
      <c r="C123">
        <v>0.83799999999999997</v>
      </c>
      <c r="D123">
        <f t="shared" si="7"/>
        <v>0.23196161653441594</v>
      </c>
      <c r="E123">
        <f t="shared" si="8"/>
        <v>379.95312788337333</v>
      </c>
      <c r="F123" s="8">
        <v>106</v>
      </c>
      <c r="G123" s="13">
        <f t="shared" si="9"/>
        <v>0.78400000000000003</v>
      </c>
      <c r="L123">
        <f>1204/1205</f>
        <v>0.9991701244813278</v>
      </c>
    </row>
    <row r="124" spans="1:12" x14ac:dyDescent="0.25">
      <c r="A124" t="s">
        <v>300</v>
      </c>
      <c r="B124" s="8">
        <v>107</v>
      </c>
      <c r="C124">
        <v>0.81799999999999995</v>
      </c>
      <c r="D124">
        <f t="shared" si="7"/>
        <v>0.22684414864115363</v>
      </c>
      <c r="E124">
        <f t="shared" si="8"/>
        <v>371.57071547420963</v>
      </c>
      <c r="F124" s="8">
        <v>107</v>
      </c>
      <c r="G124" s="13">
        <f t="shared" si="9"/>
        <v>0.748</v>
      </c>
    </row>
    <row r="125" spans="1:12" x14ac:dyDescent="0.25">
      <c r="A125" t="s">
        <v>301</v>
      </c>
      <c r="B125" s="8">
        <v>108</v>
      </c>
      <c r="C125">
        <v>0.79800000000000004</v>
      </c>
      <c r="D125">
        <f t="shared" si="7"/>
        <v>0.22170772365252828</v>
      </c>
      <c r="E125">
        <f t="shared" si="8"/>
        <v>363.15725134284133</v>
      </c>
      <c r="F125" s="8">
        <v>108</v>
      </c>
      <c r="G125" s="13">
        <f t="shared" si="9"/>
        <v>0.71199999999999997</v>
      </c>
    </row>
    <row r="126" spans="1:12" x14ac:dyDescent="0.25">
      <c r="A126" t="s">
        <v>302</v>
      </c>
      <c r="B126" s="8">
        <v>109</v>
      </c>
      <c r="C126">
        <v>0.77900000000000003</v>
      </c>
      <c r="D126">
        <f t="shared" si="7"/>
        <v>0.21681046479265237</v>
      </c>
      <c r="E126">
        <f t="shared" si="8"/>
        <v>355.13554133036456</v>
      </c>
      <c r="F126" s="8">
        <v>109</v>
      </c>
      <c r="G126" s="13">
        <f t="shared" si="9"/>
        <v>0.67600000000000005</v>
      </c>
    </row>
    <row r="127" spans="1:12" x14ac:dyDescent="0.25">
      <c r="A127" t="s">
        <v>303</v>
      </c>
      <c r="B127" s="8">
        <v>110</v>
      </c>
      <c r="C127">
        <v>0.76</v>
      </c>
      <c r="D127">
        <f t="shared" si="7"/>
        <v>0.21189591078066916</v>
      </c>
      <c r="E127">
        <f t="shared" si="8"/>
        <v>347.08550185873611</v>
      </c>
      <c r="F127" s="8">
        <v>110</v>
      </c>
      <c r="G127" s="13">
        <f t="shared" si="9"/>
        <v>0.64</v>
      </c>
    </row>
    <row r="128" spans="1:12" x14ac:dyDescent="0.25">
      <c r="A128" t="s">
        <v>304</v>
      </c>
      <c r="B128" s="8">
        <v>111</v>
      </c>
      <c r="C128">
        <v>0.74199999999999999</v>
      </c>
      <c r="D128">
        <f t="shared" si="7"/>
        <v>0.20722398063675293</v>
      </c>
      <c r="E128">
        <f t="shared" si="8"/>
        <v>339.43288028300128</v>
      </c>
      <c r="F128" s="8">
        <v>111</v>
      </c>
      <c r="G128" s="13">
        <f t="shared" si="9"/>
        <v>0.60400000000000009</v>
      </c>
    </row>
    <row r="129" spans="1:7" x14ac:dyDescent="0.25">
      <c r="A129" t="s">
        <v>305</v>
      </c>
      <c r="B129" s="8">
        <v>112</v>
      </c>
      <c r="C129">
        <v>0.72399999999999998</v>
      </c>
      <c r="D129">
        <f t="shared" si="7"/>
        <v>0.2025363670272286</v>
      </c>
      <c r="E129">
        <f t="shared" si="8"/>
        <v>331.75456919060048</v>
      </c>
      <c r="F129" s="8">
        <v>112</v>
      </c>
      <c r="G129" s="13">
        <f t="shared" si="9"/>
        <v>0.56800000000000006</v>
      </c>
    </row>
    <row r="130" spans="1:7" x14ac:dyDescent="0.25">
      <c r="A130" t="s">
        <v>306</v>
      </c>
      <c r="B130" s="8">
        <v>113</v>
      </c>
      <c r="C130">
        <v>0.70699999999999996</v>
      </c>
      <c r="D130">
        <f t="shared" si="7"/>
        <v>0.19809470439899129</v>
      </c>
      <c r="E130">
        <f t="shared" si="8"/>
        <v>324.47912580554777</v>
      </c>
      <c r="F130" s="8">
        <v>113</v>
      </c>
      <c r="G130" s="13">
        <f t="shared" si="9"/>
        <v>0.53200000000000003</v>
      </c>
    </row>
    <row r="131" spans="1:7" x14ac:dyDescent="0.25">
      <c r="A131" t="s">
        <v>307</v>
      </c>
      <c r="B131" s="8">
        <v>114</v>
      </c>
      <c r="C131">
        <v>0.69</v>
      </c>
      <c r="D131">
        <f t="shared" si="7"/>
        <v>0.19363891487371376</v>
      </c>
      <c r="E131">
        <f t="shared" si="8"/>
        <v>317.18054256314315</v>
      </c>
      <c r="F131" s="8">
        <v>114</v>
      </c>
      <c r="G131" s="13">
        <f t="shared" si="9"/>
        <v>0.496</v>
      </c>
    </row>
    <row r="132" spans="1:7" x14ac:dyDescent="0.25">
      <c r="A132" t="s">
        <v>308</v>
      </c>
      <c r="B132" s="8">
        <v>115</v>
      </c>
      <c r="C132">
        <v>0.67400000000000004</v>
      </c>
      <c r="D132">
        <f t="shared" si="7"/>
        <v>0.18943226531759416</v>
      </c>
      <c r="E132">
        <f t="shared" si="8"/>
        <v>310.29005059021921</v>
      </c>
      <c r="F132" s="8">
        <v>115</v>
      </c>
      <c r="G132" s="13">
        <f t="shared" si="9"/>
        <v>0.46000000000000008</v>
      </c>
    </row>
    <row r="133" spans="1:7" x14ac:dyDescent="0.25">
      <c r="A133" t="s">
        <v>309</v>
      </c>
      <c r="B133" s="8">
        <v>116</v>
      </c>
      <c r="C133">
        <v>0.65800000000000003</v>
      </c>
      <c r="D133">
        <f t="shared" si="7"/>
        <v>0.18521298555076002</v>
      </c>
      <c r="E133">
        <f t="shared" si="8"/>
        <v>303.37887033214491</v>
      </c>
      <c r="F133" s="8">
        <v>116</v>
      </c>
      <c r="G133" s="13">
        <f t="shared" si="9"/>
        <v>0.42400000000000004</v>
      </c>
    </row>
    <row r="134" spans="1:7" x14ac:dyDescent="0.25">
      <c r="A134" t="s">
        <v>310</v>
      </c>
      <c r="B134" s="8">
        <v>117</v>
      </c>
      <c r="C134">
        <v>0.64300000000000002</v>
      </c>
      <c r="D134">
        <f t="shared" si="7"/>
        <v>0.1812458893169219</v>
      </c>
      <c r="E134">
        <f t="shared" si="8"/>
        <v>296.88076670111809</v>
      </c>
      <c r="F134" s="8">
        <v>117</v>
      </c>
      <c r="G134" s="13">
        <f t="shared" si="9"/>
        <v>0.38800000000000001</v>
      </c>
    </row>
    <row r="135" spans="1:7" x14ac:dyDescent="0.25">
      <c r="A135" t="s">
        <v>311</v>
      </c>
      <c r="B135" s="8">
        <v>118</v>
      </c>
      <c r="C135">
        <v>0.628</v>
      </c>
      <c r="D135">
        <f t="shared" si="7"/>
        <v>0.17726759503199097</v>
      </c>
      <c r="E135">
        <f t="shared" si="8"/>
        <v>290.36432066240121</v>
      </c>
      <c r="F135" s="8">
        <v>118</v>
      </c>
      <c r="G135" s="13">
        <f t="shared" si="9"/>
        <v>0.35200000000000009</v>
      </c>
    </row>
    <row r="136" spans="1:7" x14ac:dyDescent="0.25">
      <c r="A136" t="s">
        <v>312</v>
      </c>
      <c r="B136" s="8">
        <v>119</v>
      </c>
      <c r="C136">
        <v>0.61299999999999999</v>
      </c>
      <c r="D136">
        <f t="shared" ref="D136:D142" si="10">(C136/($C$3+C136))*$C$4</f>
        <v>0.17327805521530198</v>
      </c>
      <c r="E136">
        <f t="shared" ref="E136:E142" si="11">D136/$G$4</f>
        <v>283.82945444266466</v>
      </c>
      <c r="F136" s="8">
        <v>119</v>
      </c>
      <c r="G136" s="13">
        <f t="shared" si="9"/>
        <v>0.31600000000000006</v>
      </c>
    </row>
    <row r="137" spans="1:7" x14ac:dyDescent="0.25">
      <c r="A137" t="s">
        <v>313</v>
      </c>
      <c r="B137" s="8">
        <v>120</v>
      </c>
      <c r="C137">
        <v>0.59899999999999998</v>
      </c>
      <c r="D137">
        <f t="shared" si="10"/>
        <v>0.16954429663175771</v>
      </c>
      <c r="E137">
        <f t="shared" si="11"/>
        <v>277.71355788281915</v>
      </c>
      <c r="F137" s="8">
        <v>120</v>
      </c>
      <c r="G137" s="13">
        <f t="shared" si="9"/>
        <v>0.28000000000000003</v>
      </c>
    </row>
    <row r="138" spans="1:7" x14ac:dyDescent="0.25">
      <c r="A138" t="s">
        <v>314</v>
      </c>
      <c r="B138" s="8">
        <v>121</v>
      </c>
      <c r="C138">
        <v>0.58499999999999996</v>
      </c>
      <c r="D138">
        <f t="shared" si="10"/>
        <v>0.165800661313179</v>
      </c>
      <c r="E138">
        <f t="shared" si="11"/>
        <v>271.5814832309872</v>
      </c>
      <c r="F138" s="8">
        <v>121</v>
      </c>
      <c r="G138" s="13">
        <f t="shared" si="9"/>
        <v>0.24400000000000011</v>
      </c>
    </row>
    <row r="139" spans="1:7" x14ac:dyDescent="0.25">
      <c r="A139" t="s">
        <v>315</v>
      </c>
      <c r="B139" s="8">
        <v>122</v>
      </c>
      <c r="C139">
        <v>0.57199999999999995</v>
      </c>
      <c r="D139">
        <f t="shared" si="10"/>
        <v>0.16231555051078322</v>
      </c>
      <c r="E139">
        <f t="shared" si="11"/>
        <v>265.87287173666294</v>
      </c>
      <c r="F139" s="8">
        <v>122</v>
      </c>
      <c r="G139" s="13">
        <f t="shared" si="9"/>
        <v>0.20800000000000007</v>
      </c>
    </row>
    <row r="140" spans="1:7" x14ac:dyDescent="0.25">
      <c r="A140" t="s">
        <v>316</v>
      </c>
      <c r="B140" s="8">
        <v>123</v>
      </c>
      <c r="C140">
        <v>0.55900000000000005</v>
      </c>
      <c r="D140">
        <f t="shared" si="10"/>
        <v>0.15882185813050481</v>
      </c>
      <c r="E140">
        <f t="shared" si="11"/>
        <v>260.15020361776686</v>
      </c>
      <c r="F140" s="8">
        <v>123</v>
      </c>
      <c r="G140" s="13">
        <f t="shared" si="9"/>
        <v>0.17200000000000004</v>
      </c>
    </row>
    <row r="141" spans="1:7" x14ac:dyDescent="0.25">
      <c r="A141" t="s">
        <v>317</v>
      </c>
      <c r="B141" s="8">
        <v>124</v>
      </c>
      <c r="C141">
        <v>0.54600000000000004</v>
      </c>
      <c r="D141">
        <f t="shared" si="10"/>
        <v>0.15531955243694295</v>
      </c>
      <c r="E141">
        <f t="shared" si="11"/>
        <v>254.41342689171256</v>
      </c>
      <c r="F141" s="8">
        <v>124</v>
      </c>
      <c r="G141" s="13">
        <f t="shared" si="9"/>
        <v>0.13600000000000012</v>
      </c>
    </row>
    <row r="142" spans="1:7" x14ac:dyDescent="0.25">
      <c r="A142" t="s">
        <v>318</v>
      </c>
      <c r="B142" s="8">
        <v>125</v>
      </c>
      <c r="C142">
        <v>0.53400000000000003</v>
      </c>
      <c r="D142">
        <f t="shared" si="10"/>
        <v>0.15207898234288969</v>
      </c>
      <c r="E142">
        <f t="shared" si="11"/>
        <v>249.10537307765333</v>
      </c>
      <c r="F142" s="8">
        <v>125</v>
      </c>
      <c r="G142" s="13">
        <f t="shared" si="9"/>
        <v>0.10000000000000009</v>
      </c>
    </row>
    <row r="148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'Neg Temp'!E130:E130</xm:f>
              <xm:sqref>F130</xm:sqref>
            </x14:sparkline>
            <x14:sparkline>
              <xm:f>'Neg Temp'!E131:E131</xm:f>
              <xm:sqref>F131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Command_Protocol</vt:lpstr>
      <vt:lpstr>Command List</vt:lpstr>
      <vt:lpstr>pmbus_topology.h config</vt:lpstr>
      <vt:lpstr>Fault_Register</vt:lpstr>
      <vt:lpstr>ADC_Calcs</vt:lpstr>
      <vt:lpstr>Sheet1</vt:lpstr>
      <vt:lpstr>Max_Duty_Calc</vt:lpstr>
      <vt:lpstr>Temp Sensor</vt:lpstr>
      <vt:lpstr>Neg Temp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Kamal</dc:creator>
  <cp:lastModifiedBy>Justin Landseadel</cp:lastModifiedBy>
  <dcterms:created xsi:type="dcterms:W3CDTF">2019-05-11T18:54:56Z</dcterms:created>
  <dcterms:modified xsi:type="dcterms:W3CDTF">2020-10-28T23:02:06Z</dcterms:modified>
</cp:coreProperties>
</file>