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IDA-010054\DAB_PPTs\"/>
    </mc:Choice>
  </mc:AlternateContent>
  <xr:revisionPtr revIDLastSave="0" documentId="13_ncr:1_{5903E093-4738-40DF-B26A-3D7C48F7A432}" xr6:coauthVersionLast="36" xr6:coauthVersionMax="36" xr10:uidLastSave="{00000000-0000-0000-0000-000000000000}"/>
  <bookViews>
    <workbookView xWindow="480" yWindow="230" windowWidth="15480" windowHeight="6190" xr2:uid="{00000000-000D-0000-FFFF-FFFF00000000}"/>
  </bookViews>
  <sheets>
    <sheet name="Circuit Gains" sheetId="20" r:id="rId1"/>
    <sheet name="AMC1311_pri_reg_fit" sheetId="37" r:id="rId2"/>
    <sheet name="AMC1311_sec_reg_fit" sheetId="38" r:id="rId3"/>
    <sheet name="AMC1311_cal_data" sheetId="21" r:id="rId4"/>
    <sheet name="AMC1302_sec_reg" sheetId="39" r:id="rId5"/>
    <sheet name="AMC1302_pri_reg" sheetId="40" r:id="rId6"/>
    <sheet name="AMC1302_cal_data" sheetId="22" r:id="rId7"/>
    <sheet name="Sheet2" sheetId="42" r:id="rId8"/>
    <sheet name="Sheet3" sheetId="43" r:id="rId9"/>
    <sheet name="Sheet4" sheetId="44" r:id="rId10"/>
    <sheet name="Sheet1" sheetId="41" r:id="rId11"/>
  </sheets>
  <calcPr calcId="191029"/>
</workbook>
</file>

<file path=xl/calcChain.xml><?xml version="1.0" encoding="utf-8"?>
<calcChain xmlns="http://schemas.openxmlformats.org/spreadsheetml/2006/main">
  <c r="K29" i="20" l="1"/>
  <c r="G37" i="20"/>
  <c r="G42" i="20"/>
  <c r="K26" i="20" l="1"/>
  <c r="K30" i="20"/>
  <c r="K27" i="20"/>
  <c r="L27" i="20" s="1"/>
  <c r="E27" i="20" l="1"/>
  <c r="E25" i="20"/>
  <c r="E26" i="20" s="1"/>
  <c r="B37" i="20"/>
  <c r="B24" i="20"/>
  <c r="E28" i="20" l="1"/>
  <c r="G34" i="20" l="1"/>
  <c r="G33" i="20"/>
  <c r="B32" i="41" l="1"/>
  <c r="B31" i="41" l="1"/>
  <c r="B30" i="41"/>
  <c r="B29" i="41"/>
  <c r="B28" i="41"/>
  <c r="B27" i="41"/>
  <c r="B26" i="41"/>
  <c r="B25" i="41"/>
  <c r="B24" i="41"/>
  <c r="B23" i="41"/>
  <c r="B22" i="41"/>
  <c r="B21" i="41"/>
  <c r="B20" i="41"/>
  <c r="B19" i="41"/>
  <c r="B18" i="41"/>
  <c r="B17" i="41"/>
  <c r="B16" i="41"/>
  <c r="B15" i="41"/>
  <c r="B14" i="41"/>
  <c r="B13" i="41"/>
  <c r="B12" i="41"/>
  <c r="B11" i="41"/>
  <c r="B10" i="41"/>
  <c r="B9" i="41"/>
  <c r="B8" i="41"/>
  <c r="B7" i="41"/>
  <c r="B6" i="41"/>
  <c r="B5" i="41"/>
  <c r="C30" i="41" l="1"/>
  <c r="C24" i="41"/>
  <c r="C25" i="41"/>
  <c r="C17" i="41"/>
  <c r="C21" i="41"/>
  <c r="C29" i="41"/>
  <c r="C18" i="41"/>
  <c r="C22" i="41"/>
  <c r="C26" i="41"/>
  <c r="C31" i="41"/>
  <c r="C16" i="41"/>
  <c r="C19" i="41"/>
  <c r="C23" i="41"/>
  <c r="C27" i="41"/>
  <c r="C32" i="41"/>
  <c r="C20" i="41"/>
  <c r="C28" i="41"/>
  <c r="B27" i="20"/>
  <c r="B30" i="20" s="1"/>
  <c r="B42" i="20" s="1"/>
  <c r="I6" i="21"/>
  <c r="I7" i="21"/>
  <c r="I8" i="21"/>
  <c r="I9" i="21"/>
  <c r="J14" i="21" s="1"/>
  <c r="I10" i="21"/>
  <c r="I11" i="21"/>
  <c r="I12" i="21"/>
  <c r="I13" i="21"/>
  <c r="I14" i="21"/>
  <c r="I5" i="21"/>
  <c r="J13" i="21" s="1"/>
  <c r="B5" i="21"/>
  <c r="B4" i="21"/>
  <c r="J10" i="21" l="1"/>
  <c r="J11" i="21"/>
  <c r="J12" i="21"/>
  <c r="B20" i="21" l="1"/>
  <c r="B19" i="21"/>
  <c r="B18" i="21"/>
  <c r="B17" i="21"/>
  <c r="B16" i="21"/>
  <c r="B15" i="21"/>
  <c r="B14" i="21"/>
  <c r="B13" i="21"/>
  <c r="B6" i="21" l="1"/>
  <c r="B7" i="21"/>
  <c r="B8" i="21"/>
  <c r="B9" i="21"/>
  <c r="B10" i="21"/>
  <c r="B11" i="21"/>
  <c r="B12" i="21"/>
  <c r="B85" i="22" l="1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6" i="22"/>
  <c r="G117" i="22"/>
  <c r="G118" i="22"/>
  <c r="G119" i="22"/>
  <c r="G120" i="22"/>
  <c r="G121" i="22"/>
  <c r="G122" i="22"/>
  <c r="G123" i="22"/>
  <c r="G124" i="22"/>
  <c r="G125" i="22"/>
  <c r="G126" i="22"/>
  <c r="G127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G12" i="22"/>
  <c r="G11" i="22"/>
  <c r="G10" i="22"/>
  <c r="G9" i="22"/>
  <c r="B12" i="22"/>
  <c r="G8" i="22"/>
  <c r="B11" i="22"/>
  <c r="G7" i="22"/>
  <c r="B10" i="22"/>
  <c r="G6" i="22"/>
  <c r="B9" i="22"/>
  <c r="G5" i="22"/>
  <c r="B8" i="22"/>
  <c r="G4" i="22"/>
  <c r="B7" i="22"/>
  <c r="B6" i="22"/>
  <c r="B5" i="22"/>
  <c r="B4" i="22"/>
  <c r="G40" i="20" l="1"/>
  <c r="B40" i="20"/>
  <c r="B33" i="20"/>
  <c r="B34" i="20"/>
  <c r="G6" i="20"/>
  <c r="G13" i="20" s="1"/>
  <c r="G22" i="20"/>
  <c r="G18" i="20"/>
  <c r="G15" i="20"/>
  <c r="B6" i="20"/>
  <c r="B9" i="20" s="1"/>
  <c r="G27" i="20"/>
  <c r="G30" i="20" s="1"/>
  <c r="B22" i="20"/>
  <c r="B18" i="20"/>
  <c r="B15" i="20"/>
  <c r="B12" i="20" l="1"/>
  <c r="B13" i="20"/>
  <c r="B26" i="20"/>
  <c r="B41" i="20"/>
  <c r="G12" i="20"/>
  <c r="G9" i="20"/>
  <c r="G19" i="20" s="1"/>
  <c r="G41" i="20"/>
  <c r="B19" i="20"/>
  <c r="G26" i="20"/>
</calcChain>
</file>

<file path=xl/sharedStrings.xml><?xml version="1.0" encoding="utf-8"?>
<sst xmlns="http://schemas.openxmlformats.org/spreadsheetml/2006/main" count="354" uniqueCount="93">
  <si>
    <t>Amps</t>
  </si>
  <si>
    <t>Ohms</t>
  </si>
  <si>
    <t>Volts</t>
  </si>
  <si>
    <t>Ra</t>
  </si>
  <si>
    <t>Rb</t>
  </si>
  <si>
    <t>Rc</t>
  </si>
  <si>
    <t>Rd</t>
  </si>
  <si>
    <t>Resitor Divider Gain</t>
  </si>
  <si>
    <t>ADC Ref</t>
  </si>
  <si>
    <t>VPRIM</t>
  </si>
  <si>
    <t>VPRIM_MAX_SENSE</t>
  </si>
  <si>
    <t>nF</t>
  </si>
  <si>
    <t>Fc</t>
  </si>
  <si>
    <t>VSEC</t>
  </si>
  <si>
    <t>AMC1311 Range</t>
  </si>
  <si>
    <t>AMC1311 Clipping</t>
  </si>
  <si>
    <t>AMC1311 Opamp Gain</t>
  </si>
  <si>
    <t>AMC1311 common mode voltage</t>
  </si>
  <si>
    <t>VoutP</t>
  </si>
  <si>
    <t>VoutN</t>
  </si>
  <si>
    <t xml:space="preserve">Diff to Singe Ended opamp Range </t>
  </si>
  <si>
    <t>Gain needed from opamp 2</t>
  </si>
  <si>
    <t>Diff Opamp Gain</t>
  </si>
  <si>
    <t>VSEC_MAX_SENSE</t>
  </si>
  <si>
    <t>Cfltr</t>
  </si>
  <si>
    <t>Rfltr</t>
  </si>
  <si>
    <t>ISEC</t>
  </si>
  <si>
    <t>Rsh</t>
  </si>
  <si>
    <t>I2 curr max</t>
  </si>
  <si>
    <t>Power Loss</t>
  </si>
  <si>
    <t>Watts</t>
  </si>
  <si>
    <t>Voltage drop acrosss shunt</t>
  </si>
  <si>
    <t>AMC1302 Voltage Input Range</t>
  </si>
  <si>
    <t>AMC1302 Gain</t>
  </si>
  <si>
    <t>I2Max sensed that is linear</t>
  </si>
  <si>
    <t>AMC1302 common mode voltage</t>
  </si>
  <si>
    <t>AMC1302 half range</t>
  </si>
  <si>
    <t>Offset</t>
  </si>
  <si>
    <t>Actual Gain</t>
  </si>
  <si>
    <t>Power Loss per Res</t>
  </si>
  <si>
    <t>ISEC_MAX_SENSE</t>
  </si>
  <si>
    <t>IPRIM</t>
  </si>
  <si>
    <t>IPRIM_MAX_SENSE</t>
  </si>
  <si>
    <r>
      <t>V</t>
    </r>
    <r>
      <rPr>
        <b/>
        <sz val="8"/>
        <rFont val="Arial"/>
        <family val="2"/>
      </rPr>
      <t>PRIM_MAX_SENSE_AMC1311</t>
    </r>
  </si>
  <si>
    <t>Rd is R92</t>
  </si>
  <si>
    <t>Rc is R97 + R98</t>
  </si>
  <si>
    <r>
      <t>V</t>
    </r>
    <r>
      <rPr>
        <b/>
        <sz val="8"/>
        <rFont val="Arial"/>
        <family val="2"/>
      </rPr>
      <t>SEC_MAX_SENSE_AMC1311</t>
    </r>
  </si>
  <si>
    <t>Rc is R116 + R117</t>
  </si>
  <si>
    <t>Actual pu</t>
  </si>
  <si>
    <t>Software PU</t>
  </si>
  <si>
    <t>AMC1302 (Secondary)</t>
  </si>
  <si>
    <t>AMC1302 (primary)</t>
  </si>
  <si>
    <t>Actual Amp (mA)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</si>
  <si>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</si>
  <si>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</si>
  <si>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</si>
  <si>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</si>
  <si>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</si>
  <si>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</si>
  <si>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</si>
  <si>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</si>
  <si>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</si>
  <si>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</si>
  <si>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</si>
  <si>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</si>
  <si>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</si>
  <si>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</si>
  <si>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</si>
  <si>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</si>
  <si>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</si>
  <si>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</si>
  <si>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</si>
  <si>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</si>
  <si>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</si>
  <si>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</si>
  <si>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</si>
  <si>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</si>
  <si>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</si>
  <si>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AMC1311 (primary)</t>
  </si>
  <si>
    <t>Actual Volt</t>
  </si>
  <si>
    <t>Software pu</t>
  </si>
  <si>
    <t>AMC1311 (secondary)</t>
  </si>
  <si>
    <t>Rc is R79 + R80</t>
  </si>
  <si>
    <t>Rd is R77</t>
  </si>
  <si>
    <t>Rd is R111</t>
  </si>
  <si>
    <t>Rc is R69 + R70</t>
  </si>
  <si>
    <t>Rd is R65</t>
  </si>
  <si>
    <t>Lower 97.0%</t>
  </si>
  <si>
    <t>Upper 97.0%</t>
  </si>
  <si>
    <t>Base value from Circuit_gains sheet</t>
  </si>
  <si>
    <t>Base voltage value from circuit_gains sheet</t>
  </si>
  <si>
    <t>Note: DAB_IPRIM_MAX_SENSE &amp; DAB_ISEC_MAX_SENSE have been used for calibration purpose. DAB_IPRIM_TRIP_LIMIT &amp; DAB_ISEC_TRIP_LIMIT are used for setting the trip limits. DAB_ISEC_NOMINAL is used to set reference current for current loop and can be modified by user as per their requirement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</si>
  <si>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When R97 &amp; R98 are each 4.7K instead of 5.5K as shown in Circuit Gains sheet, then the variables should be set to following values DAB_vPrimSensedCalXvariable_pu=1.1567 &amp; DAB_vPrimSensedOffset_pu=0.000466. DAB_VSEC_NOMINAL is used to set reference voltage for voltage loop and can be modified by user as per their requirement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</si>
</sst>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0"/>
      <name val="Arial"/>
    </font>
    <font>
      <b/>
      <sz val="16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0" applyFont="1" applyBorder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6" fillId="3" borderId="2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7" fillId="0" borderId="2" xfId="0" applyFont="1" applyBorder="1"/>
    <xf numFmtId="0" fontId="7" fillId="3" borderId="2" xfId="0" applyFont="1" applyFill="1" applyBorder="1"/>
    <xf numFmtId="0" fontId="6" fillId="0" borderId="2" xfId="0" applyFont="1" applyFill="1" applyBorder="1"/>
    <xf numFmtId="0" fontId="7" fillId="0" borderId="2" xfId="0" applyFont="1" applyFill="1" applyBorder="1"/>
    <xf numFmtId="0" fontId="8" fillId="3" borderId="2" xfId="0" applyFont="1" applyFill="1" applyBorder="1"/>
    <xf numFmtId="0" fontId="3" fillId="0" borderId="0" xfId="0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4" fillId="0" borderId="4" xfId="0" applyFont="1" applyFill="1" applyBorder="1"/>
    <xf numFmtId="0" fontId="3" fillId="0" borderId="4" xfId="0" applyFont="1" applyFill="1" applyBorder="1"/>
    <xf numFmtId="0" fontId="6" fillId="3" borderId="4" xfId="0" applyFont="1" applyFill="1" applyBorder="1"/>
    <xf numFmtId="0" fontId="6" fillId="0" borderId="4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 applyAlignment="1"/>
    <xf numFmtId="0" fontId="0" fillId="0" borderId="5" xfId="0" applyFill="1" applyBorder="1" applyAlignment="1"/>
    <xf numFmtId="0" fontId="10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Continuous"/>
    </xf>
    <xf numFmtId="164" fontId="0" fillId="0" borderId="0" xfId="0" applyNumberFormat="1"/>
    <xf numFmtId="1" fontId="0" fillId="0" borderId="0" xfId="0" applyNumberFormat="1"/>
    <xf numFmtId="0" fontId="2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2"/>
  <sheetViews>
    <sheetView tabSelected="1" topLeftCell="B22" zoomScale="90" zoomScaleNormal="90" workbookViewId="0">
      <selection activeCell="G38" sqref="G38"/>
    </sheetView>
  </sheetViews>
  <sheetFormatPr defaultRowHeight="12.5" x14ac:dyDescent="0.25"/>
  <cols>
    <col min="1" max="1" width="34.6328125" bestFit="1" customWidth="1"/>
    <col min="2" max="2" width="14.453125" bestFit="1" customWidth="1"/>
    <col min="3" max="3" width="6.7265625" bestFit="1" customWidth="1"/>
    <col min="4" max="4" width="19.453125" bestFit="1" customWidth="1"/>
    <col min="5" max="5" width="19.453125" customWidth="1"/>
    <col min="6" max="6" width="34.6328125" bestFit="1" customWidth="1"/>
    <col min="7" max="7" width="15.1796875" bestFit="1" customWidth="1"/>
    <col min="8" max="8" width="6.7265625" bestFit="1" customWidth="1"/>
    <col min="9" max="9" width="19.26953125" bestFit="1" customWidth="1"/>
    <col min="10" max="10" width="9.26953125" bestFit="1" customWidth="1"/>
  </cols>
  <sheetData>
    <row r="2" spans="1:10" ht="14.5" x14ac:dyDescent="0.35">
      <c r="A2" s="2" t="s">
        <v>8</v>
      </c>
      <c r="B2">
        <v>3.3</v>
      </c>
      <c r="C2" t="s">
        <v>2</v>
      </c>
      <c r="G2">
        <v>3.3</v>
      </c>
    </row>
    <row r="3" spans="1:10" ht="20" x14ac:dyDescent="0.4">
      <c r="A3" s="32" t="s">
        <v>9</v>
      </c>
      <c r="B3" s="32"/>
      <c r="C3" s="32"/>
      <c r="D3" s="33"/>
      <c r="E3" s="21"/>
      <c r="F3" s="36" t="s">
        <v>13</v>
      </c>
      <c r="G3" s="32"/>
      <c r="H3" s="32"/>
      <c r="I3" s="32"/>
    </row>
    <row r="4" spans="1:10" ht="15.5" x14ac:dyDescent="0.35">
      <c r="A4" s="3" t="s">
        <v>3</v>
      </c>
      <c r="B4" s="3">
        <v>1992000</v>
      </c>
      <c r="C4" s="3" t="s">
        <v>1</v>
      </c>
      <c r="D4" s="14"/>
      <c r="E4" s="3"/>
      <c r="F4" s="15" t="s">
        <v>3</v>
      </c>
      <c r="G4" s="3">
        <v>1992000</v>
      </c>
      <c r="H4" s="3" t="s">
        <v>1</v>
      </c>
      <c r="I4" s="3"/>
      <c r="J4" s="3"/>
    </row>
    <row r="5" spans="1:10" ht="15.5" x14ac:dyDescent="0.35">
      <c r="A5" s="3" t="s">
        <v>4</v>
      </c>
      <c r="B5" s="3">
        <v>3600</v>
      </c>
      <c r="C5" s="3" t="s">
        <v>1</v>
      </c>
      <c r="D5" s="14"/>
      <c r="E5" s="3"/>
      <c r="F5" s="15" t="s">
        <v>4</v>
      </c>
      <c r="G5" s="3">
        <v>6500</v>
      </c>
      <c r="H5" s="3" t="s">
        <v>1</v>
      </c>
      <c r="I5" s="3"/>
      <c r="J5" s="3"/>
    </row>
    <row r="6" spans="1:10" ht="15.5" x14ac:dyDescent="0.35">
      <c r="A6" s="4" t="s">
        <v>7</v>
      </c>
      <c r="B6" s="3">
        <f>B5/(B4+B5)</f>
        <v>1.8039687312086591E-3</v>
      </c>
      <c r="C6" s="3"/>
      <c r="D6" s="14"/>
      <c r="E6" s="3"/>
      <c r="F6" s="16" t="s">
        <v>7</v>
      </c>
      <c r="G6" s="3">
        <f>G5/(G4+G5)</f>
        <v>3.2524393294971229E-3</v>
      </c>
      <c r="H6" s="3"/>
      <c r="I6" s="3"/>
      <c r="J6" s="3"/>
    </row>
    <row r="7" spans="1:10" ht="15.5" x14ac:dyDescent="0.35">
      <c r="A7" s="3" t="s">
        <v>14</v>
      </c>
      <c r="B7" s="3">
        <v>2</v>
      </c>
      <c r="C7" s="3" t="s">
        <v>2</v>
      </c>
      <c r="D7" s="14"/>
      <c r="E7" s="3"/>
      <c r="F7" s="15" t="s">
        <v>14</v>
      </c>
      <c r="G7" s="3">
        <v>2</v>
      </c>
      <c r="H7" s="3" t="s">
        <v>2</v>
      </c>
      <c r="I7" s="3"/>
      <c r="J7" s="3"/>
    </row>
    <row r="8" spans="1:10" ht="15.5" x14ac:dyDescent="0.35">
      <c r="A8" s="3" t="s">
        <v>15</v>
      </c>
      <c r="B8" s="3">
        <v>2.516</v>
      </c>
      <c r="C8" s="3" t="s">
        <v>2</v>
      </c>
      <c r="D8" s="14"/>
      <c r="E8" s="3"/>
      <c r="F8" s="15" t="s">
        <v>15</v>
      </c>
      <c r="G8" s="3">
        <v>2.516</v>
      </c>
      <c r="H8" s="3" t="s">
        <v>2</v>
      </c>
      <c r="I8" s="3"/>
      <c r="J8" s="3"/>
    </row>
    <row r="9" spans="1:10" ht="18" x14ac:dyDescent="0.4">
      <c r="A9" s="7" t="s">
        <v>43</v>
      </c>
      <c r="B9" s="6">
        <f>B7/(B6)</f>
        <v>1108.6666666666665</v>
      </c>
      <c r="C9" s="6" t="s">
        <v>2</v>
      </c>
      <c r="D9" s="14"/>
      <c r="E9" s="6"/>
      <c r="F9" s="17" t="s">
        <v>46</v>
      </c>
      <c r="G9" s="6">
        <f>G7/(G6)</f>
        <v>614.92307692307691</v>
      </c>
      <c r="H9" s="6" t="s">
        <v>2</v>
      </c>
      <c r="I9" s="3"/>
      <c r="J9" s="6"/>
    </row>
    <row r="10" spans="1:10" ht="15.5" x14ac:dyDescent="0.35">
      <c r="A10" s="3" t="s">
        <v>16</v>
      </c>
      <c r="B10" s="3">
        <v>1</v>
      </c>
      <c r="C10" s="3"/>
      <c r="D10" s="14"/>
      <c r="E10" s="3"/>
      <c r="F10" s="15" t="s">
        <v>16</v>
      </c>
      <c r="G10" s="3">
        <v>1</v>
      </c>
      <c r="H10" s="3"/>
      <c r="I10" s="3"/>
      <c r="J10" s="3"/>
    </row>
    <row r="11" spans="1:10" ht="15.5" x14ac:dyDescent="0.35">
      <c r="A11" s="3" t="s">
        <v>17</v>
      </c>
      <c r="B11" s="3">
        <v>1.44</v>
      </c>
      <c r="C11" s="3" t="s">
        <v>2</v>
      </c>
      <c r="D11" s="14"/>
      <c r="E11" s="3"/>
      <c r="F11" s="15" t="s">
        <v>17</v>
      </c>
      <c r="G11" s="3">
        <v>1.44</v>
      </c>
      <c r="H11" s="3" t="s">
        <v>2</v>
      </c>
      <c r="I11" s="3"/>
      <c r="J11" s="3"/>
    </row>
    <row r="12" spans="1:10" ht="15.5" x14ac:dyDescent="0.35">
      <c r="A12" s="3" t="s">
        <v>18</v>
      </c>
      <c r="B12" s="3">
        <f>B11+800*B6</f>
        <v>2.883174984966927</v>
      </c>
      <c r="C12" s="3"/>
      <c r="D12" s="14"/>
      <c r="E12" s="3"/>
      <c r="F12" s="15" t="s">
        <v>18</v>
      </c>
      <c r="G12" s="3">
        <f>G11+500*G6</f>
        <v>3.0662196647485613</v>
      </c>
      <c r="H12" s="3"/>
      <c r="I12" s="3"/>
      <c r="J12" s="3"/>
    </row>
    <row r="13" spans="1:10" ht="15.5" x14ac:dyDescent="0.35">
      <c r="A13" s="3" t="s">
        <v>19</v>
      </c>
      <c r="B13" s="3">
        <f>B11-800*B6</f>
        <v>-3.1749849669273633E-3</v>
      </c>
      <c r="C13" s="3"/>
      <c r="D13" s="14"/>
      <c r="E13" s="3"/>
      <c r="F13" s="15" t="s">
        <v>19</v>
      </c>
      <c r="G13" s="3">
        <f>G11-500*G6</f>
        <v>-0.18621966474856144</v>
      </c>
      <c r="H13" s="3"/>
      <c r="I13" s="3"/>
      <c r="J13" s="3"/>
    </row>
    <row r="14" spans="1:10" ht="15.5" x14ac:dyDescent="0.35">
      <c r="A14" s="3" t="s">
        <v>20</v>
      </c>
      <c r="B14" s="3">
        <v>3.24</v>
      </c>
      <c r="C14" s="3" t="s">
        <v>2</v>
      </c>
      <c r="D14" s="14"/>
      <c r="E14" s="3"/>
      <c r="F14" s="15" t="s">
        <v>20</v>
      </c>
      <c r="G14" s="3">
        <v>3.24</v>
      </c>
      <c r="H14" s="3" t="s">
        <v>2</v>
      </c>
      <c r="I14" s="3"/>
      <c r="J14" s="3"/>
    </row>
    <row r="15" spans="1:10" ht="15.5" x14ac:dyDescent="0.35">
      <c r="A15" s="3" t="s">
        <v>21</v>
      </c>
      <c r="B15" s="6">
        <f>B14/B7</f>
        <v>1.62</v>
      </c>
      <c r="C15" s="3"/>
      <c r="D15" s="14"/>
      <c r="E15" s="6"/>
      <c r="F15" s="15" t="s">
        <v>21</v>
      </c>
      <c r="G15" s="6">
        <f>G14/G7</f>
        <v>1.62</v>
      </c>
      <c r="H15" s="3"/>
      <c r="I15" s="3"/>
      <c r="J15" s="6"/>
    </row>
    <row r="16" spans="1:10" ht="15.5" x14ac:dyDescent="0.35">
      <c r="A16" s="3" t="s">
        <v>5</v>
      </c>
      <c r="B16" s="3">
        <v>9400</v>
      </c>
      <c r="C16" s="3" t="s">
        <v>1</v>
      </c>
      <c r="D16" s="14" t="s">
        <v>45</v>
      </c>
      <c r="E16" s="3"/>
      <c r="F16" s="15" t="s">
        <v>5</v>
      </c>
      <c r="G16" s="3">
        <v>9400</v>
      </c>
      <c r="H16" s="3" t="s">
        <v>1</v>
      </c>
      <c r="I16" s="3" t="s">
        <v>47</v>
      </c>
      <c r="J16" s="3"/>
    </row>
    <row r="17" spans="1:12" ht="15.5" x14ac:dyDescent="0.35">
      <c r="A17" s="3" t="s">
        <v>6</v>
      </c>
      <c r="B17" s="3">
        <v>15000</v>
      </c>
      <c r="C17" s="3" t="s">
        <v>1</v>
      </c>
      <c r="D17" s="14" t="s">
        <v>44</v>
      </c>
      <c r="E17" s="3"/>
      <c r="F17" s="15" t="s">
        <v>6</v>
      </c>
      <c r="G17" s="3">
        <v>15000</v>
      </c>
      <c r="H17" s="3" t="s">
        <v>1</v>
      </c>
      <c r="I17" s="3" t="s">
        <v>84</v>
      </c>
      <c r="J17" s="3"/>
    </row>
    <row r="18" spans="1:12" ht="15.5" x14ac:dyDescent="0.35">
      <c r="A18" s="6" t="s">
        <v>22</v>
      </c>
      <c r="B18" s="8">
        <f>B17/B16</f>
        <v>1.5957446808510638</v>
      </c>
      <c r="C18" s="3"/>
      <c r="D18" s="14"/>
      <c r="E18" s="8"/>
      <c r="F18" s="18" t="s">
        <v>22</v>
      </c>
      <c r="G18" s="8">
        <f>G17/G16</f>
        <v>1.5957446808510638</v>
      </c>
      <c r="H18" s="3"/>
      <c r="I18" s="3"/>
      <c r="J18" s="8"/>
    </row>
    <row r="19" spans="1:12" ht="15.5" x14ac:dyDescent="0.35">
      <c r="A19" s="5" t="s">
        <v>10</v>
      </c>
      <c r="B19" s="9">
        <f>B9*B$2/(B18*B7)</f>
        <v>1146.3613333333333</v>
      </c>
      <c r="C19" s="5" t="s">
        <v>2</v>
      </c>
      <c r="D19" s="14"/>
      <c r="E19" s="9"/>
      <c r="F19" s="19" t="s">
        <v>23</v>
      </c>
      <c r="G19" s="9">
        <f>G9*G$2/(G18*G7)</f>
        <v>635.83046153846146</v>
      </c>
      <c r="H19" s="5" t="s">
        <v>2</v>
      </c>
      <c r="I19" s="3"/>
      <c r="J19" s="9"/>
    </row>
    <row r="20" spans="1:12" ht="15.5" x14ac:dyDescent="0.35">
      <c r="A20" s="10" t="s">
        <v>24</v>
      </c>
      <c r="B20" s="11">
        <v>100</v>
      </c>
      <c r="C20" s="6" t="s">
        <v>11</v>
      </c>
      <c r="D20" s="14"/>
      <c r="E20" s="22"/>
      <c r="F20" s="20" t="s">
        <v>24</v>
      </c>
      <c r="G20" s="11">
        <v>100</v>
      </c>
      <c r="H20" s="6" t="s">
        <v>11</v>
      </c>
      <c r="I20" s="3"/>
    </row>
    <row r="21" spans="1:12" ht="15.5" x14ac:dyDescent="0.35">
      <c r="A21" s="10" t="s">
        <v>25</v>
      </c>
      <c r="B21" s="11">
        <v>25</v>
      </c>
      <c r="C21" s="6" t="s">
        <v>1</v>
      </c>
      <c r="D21" s="14"/>
      <c r="E21" s="22"/>
      <c r="F21" s="20" t="s">
        <v>25</v>
      </c>
      <c r="G21" s="11">
        <v>25</v>
      </c>
      <c r="H21" s="6" t="s">
        <v>1</v>
      </c>
      <c r="I21" s="3"/>
    </row>
    <row r="22" spans="1:12" ht="15.5" x14ac:dyDescent="0.35">
      <c r="A22" s="10" t="s">
        <v>12</v>
      </c>
      <c r="B22" s="11">
        <f>1/(2*3.14*B21*B20*10^-9)</f>
        <v>63694.267515923559</v>
      </c>
      <c r="C22" s="6"/>
      <c r="D22" s="14"/>
      <c r="E22" s="22"/>
      <c r="F22" s="20" t="s">
        <v>12</v>
      </c>
      <c r="G22" s="11">
        <f>1/(2*3.14*G21*G20*10^-9)</f>
        <v>63694.267515923559</v>
      </c>
      <c r="H22" s="6"/>
      <c r="I22" s="3"/>
    </row>
    <row r="23" spans="1:12" ht="20" x14ac:dyDescent="0.4">
      <c r="A23" s="34" t="s">
        <v>41</v>
      </c>
      <c r="B23" s="35"/>
      <c r="C23" s="35"/>
      <c r="D23" s="35"/>
      <c r="E23" s="21"/>
      <c r="F23" s="34" t="s">
        <v>26</v>
      </c>
      <c r="G23" s="35"/>
      <c r="H23" s="35"/>
      <c r="I23" s="35"/>
    </row>
    <row r="24" spans="1:12" ht="15.5" x14ac:dyDescent="0.35">
      <c r="A24" s="3" t="s">
        <v>27</v>
      </c>
      <c r="B24" s="3">
        <f>0.003</f>
        <v>3.0000000000000001E-3</v>
      </c>
      <c r="C24" s="3" t="s">
        <v>1</v>
      </c>
      <c r="D24" s="4"/>
      <c r="E24" s="13"/>
      <c r="F24" s="3" t="s">
        <v>27</v>
      </c>
      <c r="G24" s="3">
        <v>1.5E-3</v>
      </c>
      <c r="H24" s="3" t="s">
        <v>1</v>
      </c>
      <c r="I24" s="4"/>
    </row>
    <row r="25" spans="1:12" ht="15.5" x14ac:dyDescent="0.35">
      <c r="A25" s="3" t="s">
        <v>28</v>
      </c>
      <c r="B25" s="3">
        <v>16.5</v>
      </c>
      <c r="C25" s="3" t="s">
        <v>0</v>
      </c>
      <c r="D25" s="3"/>
      <c r="E25" s="1">
        <f>50*41/1000</f>
        <v>2.0499999999999998</v>
      </c>
      <c r="F25" s="3" t="s">
        <v>28</v>
      </c>
      <c r="G25" s="3">
        <v>33</v>
      </c>
      <c r="H25" s="3" t="s">
        <v>0</v>
      </c>
      <c r="I25" s="3"/>
    </row>
    <row r="26" spans="1:12" ht="15.5" x14ac:dyDescent="0.35">
      <c r="A26" s="3" t="s">
        <v>29</v>
      </c>
      <c r="B26" s="3">
        <f>B25*B25*B24/(1.414*1.414)</f>
        <v>0.40849836650668508</v>
      </c>
      <c r="C26" s="3" t="s">
        <v>30</v>
      </c>
      <c r="D26" s="3"/>
      <c r="E26" s="1">
        <f>2*E25</f>
        <v>4.0999999999999996</v>
      </c>
      <c r="F26" s="3" t="s">
        <v>29</v>
      </c>
      <c r="G26" s="3">
        <f>G25*G25*G24/(1.414*1.414)</f>
        <v>0.81699673301337017</v>
      </c>
      <c r="H26" s="3" t="s">
        <v>30</v>
      </c>
      <c r="I26" s="3"/>
      <c r="K26">
        <f>5*1.5*41/1000</f>
        <v>0.3075</v>
      </c>
    </row>
    <row r="27" spans="1:12" ht="15.5" x14ac:dyDescent="0.35">
      <c r="A27" s="4" t="s">
        <v>31</v>
      </c>
      <c r="B27" s="3">
        <f>B24*B25</f>
        <v>4.9500000000000002E-2</v>
      </c>
      <c r="C27" s="3" t="s">
        <v>2</v>
      </c>
      <c r="D27" s="3"/>
      <c r="E27" s="1">
        <f>3.24/4.1</f>
        <v>0.79024390243902454</v>
      </c>
      <c r="F27" s="4" t="s">
        <v>31</v>
      </c>
      <c r="G27" s="3">
        <f>G24*G25</f>
        <v>4.9500000000000002E-2</v>
      </c>
      <c r="H27" s="3" t="s">
        <v>2</v>
      </c>
      <c r="I27" s="3"/>
      <c r="K27">
        <f>K26*0.79+1.65</f>
        <v>1.892925</v>
      </c>
      <c r="L27">
        <f>4096*K27/3.3</f>
        <v>2349.5214545454546</v>
      </c>
    </row>
    <row r="28" spans="1:12" ht="15.5" x14ac:dyDescent="0.35">
      <c r="A28" s="3" t="s">
        <v>32</v>
      </c>
      <c r="B28" s="3">
        <v>0.05</v>
      </c>
      <c r="C28" s="3" t="s">
        <v>2</v>
      </c>
      <c r="D28" s="3"/>
      <c r="E28" s="1">
        <f>E26*E27</f>
        <v>3.24</v>
      </c>
      <c r="F28" s="3" t="s">
        <v>32</v>
      </c>
      <c r="G28" s="3">
        <v>0.05</v>
      </c>
      <c r="H28" s="3" t="s">
        <v>2</v>
      </c>
      <c r="I28" s="3"/>
    </row>
    <row r="29" spans="1:12" ht="15.5" x14ac:dyDescent="0.35">
      <c r="A29" s="3" t="s">
        <v>33</v>
      </c>
      <c r="B29" s="3">
        <v>41</v>
      </c>
      <c r="C29" s="3"/>
      <c r="D29" s="3"/>
      <c r="E29" s="1"/>
      <c r="F29" s="3" t="s">
        <v>33</v>
      </c>
      <c r="G29" s="3">
        <v>41</v>
      </c>
      <c r="H29" s="3"/>
      <c r="I29" s="3"/>
      <c r="K29">
        <f>(L27*0.000244-0.5)*2*33.95</f>
        <v>4.9759316503272757</v>
      </c>
    </row>
    <row r="30" spans="1:12" ht="15.5" x14ac:dyDescent="0.35">
      <c r="A30" s="3" t="s">
        <v>34</v>
      </c>
      <c r="B30" s="3">
        <f>(B28/B27)*B25</f>
        <v>16.666666666666668</v>
      </c>
      <c r="C30" s="3" t="s">
        <v>0</v>
      </c>
      <c r="D30" s="3"/>
      <c r="E30" s="1"/>
      <c r="F30" s="3" t="s">
        <v>34</v>
      </c>
      <c r="G30" s="3">
        <f>(G28/G27)*G25</f>
        <v>33.333333333333336</v>
      </c>
      <c r="H30" s="3" t="s">
        <v>0</v>
      </c>
      <c r="I30" s="3"/>
      <c r="K30">
        <f>(L28*0.000244-0.5)*2*33.95</f>
        <v>-33.950000000000003</v>
      </c>
    </row>
    <row r="31" spans="1:12" ht="15.5" x14ac:dyDescent="0.35">
      <c r="A31" s="3" t="s">
        <v>35</v>
      </c>
      <c r="B31" s="3">
        <v>1.44</v>
      </c>
      <c r="C31" s="3" t="s">
        <v>2</v>
      </c>
      <c r="D31" s="3"/>
      <c r="E31" s="1"/>
      <c r="F31" s="3" t="s">
        <v>35</v>
      </c>
      <c r="G31" s="3">
        <v>1.44</v>
      </c>
      <c r="H31" s="3" t="s">
        <v>2</v>
      </c>
      <c r="I31" s="3"/>
    </row>
    <row r="32" spans="1:12" ht="15.5" x14ac:dyDescent="0.35">
      <c r="A32" s="3" t="s">
        <v>36</v>
      </c>
      <c r="B32" s="3">
        <v>2.0499999999999998</v>
      </c>
      <c r="C32" s="3" t="s">
        <v>2</v>
      </c>
      <c r="D32" s="3"/>
      <c r="E32" s="1"/>
      <c r="F32" s="3" t="s">
        <v>36</v>
      </c>
      <c r="G32" s="3">
        <v>2.0499999999999998</v>
      </c>
      <c r="H32" s="3" t="s">
        <v>2</v>
      </c>
      <c r="I32" s="3"/>
    </row>
    <row r="33" spans="1:9" ht="15.5" x14ac:dyDescent="0.35">
      <c r="A33" s="3" t="s">
        <v>18</v>
      </c>
      <c r="B33" s="3">
        <f>B31+B29*B24*B25</f>
        <v>3.4695</v>
      </c>
      <c r="C33" s="3" t="s">
        <v>2</v>
      </c>
      <c r="D33" s="3"/>
      <c r="E33" s="1"/>
      <c r="F33" s="3" t="s">
        <v>18</v>
      </c>
      <c r="G33" s="3">
        <f>G31+G29*G24*G25</f>
        <v>3.4695</v>
      </c>
      <c r="H33" s="3" t="s">
        <v>2</v>
      </c>
      <c r="I33" s="3"/>
    </row>
    <row r="34" spans="1:9" ht="15.5" x14ac:dyDescent="0.35">
      <c r="A34" s="3" t="s">
        <v>19</v>
      </c>
      <c r="B34" s="3">
        <f>B31-B24*B25*B29</f>
        <v>-0.58950000000000014</v>
      </c>
      <c r="C34" s="3" t="s">
        <v>2</v>
      </c>
      <c r="D34" s="3"/>
      <c r="E34" s="1"/>
      <c r="F34" s="3" t="s">
        <v>19</v>
      </c>
      <c r="G34" s="3">
        <f>G31-G24*G25*G29</f>
        <v>-0.58950000000000014</v>
      </c>
      <c r="H34" s="3" t="s">
        <v>2</v>
      </c>
      <c r="I34" s="3"/>
    </row>
    <row r="35" spans="1:9" ht="15.5" x14ac:dyDescent="0.35">
      <c r="A35" s="3" t="s">
        <v>20</v>
      </c>
      <c r="B35" s="3">
        <v>3.24</v>
      </c>
      <c r="C35" s="3" t="s">
        <v>2</v>
      </c>
      <c r="D35" s="3"/>
      <c r="E35" s="1"/>
      <c r="F35" s="3" t="s">
        <v>20</v>
      </c>
      <c r="G35" s="3">
        <v>3.24</v>
      </c>
      <c r="H35" s="3" t="s">
        <v>2</v>
      </c>
      <c r="I35" s="3"/>
    </row>
    <row r="36" spans="1:9" ht="15.5" x14ac:dyDescent="0.35">
      <c r="A36" s="3" t="s">
        <v>37</v>
      </c>
      <c r="B36" s="3">
        <v>1.65</v>
      </c>
      <c r="C36" s="3" t="s">
        <v>2</v>
      </c>
      <c r="D36" s="3"/>
      <c r="E36" s="1"/>
      <c r="F36" s="3" t="s">
        <v>37</v>
      </c>
      <c r="G36" s="3">
        <v>1.65</v>
      </c>
      <c r="H36" s="3" t="s">
        <v>2</v>
      </c>
      <c r="I36" s="3"/>
    </row>
    <row r="37" spans="1:9" ht="15.5" x14ac:dyDescent="0.35">
      <c r="A37" s="3" t="s">
        <v>21</v>
      </c>
      <c r="B37" s="6">
        <f>(B35-B36)/B32</f>
        <v>0.77560975609756122</v>
      </c>
      <c r="C37" s="3"/>
      <c r="D37" s="3"/>
      <c r="E37" s="1"/>
      <c r="F37" s="3" t="s">
        <v>21</v>
      </c>
      <c r="G37" s="6">
        <f>(G35-G36)/G32</f>
        <v>0.77560975609756122</v>
      </c>
      <c r="H37" s="3"/>
      <c r="I37" s="3"/>
    </row>
    <row r="38" spans="1:9" ht="15.5" x14ac:dyDescent="0.35">
      <c r="A38" s="3" t="s">
        <v>5</v>
      </c>
      <c r="B38" s="6">
        <v>10000</v>
      </c>
      <c r="C38" s="3" t="s">
        <v>1</v>
      </c>
      <c r="D38" s="3" t="s">
        <v>85</v>
      </c>
      <c r="E38" s="1"/>
      <c r="F38" s="3" t="s">
        <v>5</v>
      </c>
      <c r="G38" s="6">
        <v>10000</v>
      </c>
      <c r="H38" s="3" t="s">
        <v>1</v>
      </c>
      <c r="I38" s="3" t="s">
        <v>82</v>
      </c>
    </row>
    <row r="39" spans="1:9" ht="15.5" x14ac:dyDescent="0.35">
      <c r="A39" s="3" t="s">
        <v>6</v>
      </c>
      <c r="B39" s="6">
        <v>7900</v>
      </c>
      <c r="C39" s="3" t="s">
        <v>1</v>
      </c>
      <c r="D39" s="3" t="s">
        <v>86</v>
      </c>
      <c r="E39" s="1"/>
      <c r="F39" s="3" t="s">
        <v>6</v>
      </c>
      <c r="G39" s="6">
        <v>8000</v>
      </c>
      <c r="H39" s="3" t="s">
        <v>1</v>
      </c>
      <c r="I39" s="3" t="s">
        <v>83</v>
      </c>
    </row>
    <row r="40" spans="1:9" ht="15.5" x14ac:dyDescent="0.35">
      <c r="A40" s="3" t="s">
        <v>38</v>
      </c>
      <c r="B40" s="6">
        <f>B39/B38</f>
        <v>0.79</v>
      </c>
      <c r="C40" s="3"/>
      <c r="D40" s="3"/>
      <c r="E40" s="1"/>
      <c r="F40" s="3" t="s">
        <v>38</v>
      </c>
      <c r="G40" s="6">
        <f>G39/G38</f>
        <v>0.8</v>
      </c>
      <c r="H40" s="3"/>
      <c r="I40" s="3"/>
    </row>
    <row r="41" spans="1:9" ht="15.5" x14ac:dyDescent="0.35">
      <c r="A41" s="3" t="s">
        <v>39</v>
      </c>
      <c r="B41" s="6">
        <f>B25*B25*B24/5</f>
        <v>0.16335</v>
      </c>
      <c r="C41" s="3"/>
      <c r="D41" s="3"/>
      <c r="E41" s="1"/>
      <c r="F41" s="3" t="s">
        <v>39</v>
      </c>
      <c r="G41" s="6">
        <f>G25*G25*G24/5</f>
        <v>0.32669999999999999</v>
      </c>
      <c r="H41" s="3"/>
      <c r="I41" s="3"/>
    </row>
    <row r="42" spans="1:9" ht="15.5" x14ac:dyDescent="0.35">
      <c r="A42" s="5" t="s">
        <v>42</v>
      </c>
      <c r="B42" s="12">
        <f>B30*B2/B35</f>
        <v>16.975308641975307</v>
      </c>
      <c r="C42" s="5" t="s">
        <v>0</v>
      </c>
      <c r="D42" s="3"/>
      <c r="E42" s="1"/>
      <c r="F42" s="5" t="s">
        <v>40</v>
      </c>
      <c r="G42" s="12">
        <f>G30*B2/G35</f>
        <v>33.950617283950614</v>
      </c>
      <c r="H42" s="5" t="s">
        <v>0</v>
      </c>
      <c r="I42" s="3"/>
    </row>
  </sheetData>
  <mergeCells count="4">
    <mergeCell ref="A3:D3"/>
    <mergeCell ref="F23:I23"/>
    <mergeCell ref="F3:I3"/>
    <mergeCell ref="A23:D2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"/>
  <sheetViews>
    <sheetView workbookViewId="0">
      <selection activeCell="H26" sqref="H26"/>
    </sheetView>
  </sheetViews>
  <sheetFormatPr defaultRowHeight="12.5" x14ac:dyDescent="0.25"/>
  <sheetData>
    <row r="1" spans="1:9" x14ac:dyDescent="0.25">
      <c r="A1" t="s">
        <v>53</v>
      </c>
    </row>
    <row r="2" spans="1:9" ht="13" thickBot="1" x14ac:dyDescent="0.3"/>
    <row r="3" spans="1:9" ht="13" x14ac:dyDescent="0.3">
      <c r="A3" s="26" t="s">
        <v>54</v>
      </c>
      <c r="B3" s="26"/>
    </row>
    <row r="4" spans="1:9" x14ac:dyDescent="0.25">
      <c r="A4" s="23" t="s">
        <v>55</v>
      </c>
      <c r="B4" s="23">
        <v>0.999999531738473</v>
      </c>
    </row>
    <row r="5" spans="1:9" x14ac:dyDescent="0.25">
      <c r="A5" s="23" t="s">
        <v>56</v>
      </c>
      <c r="B5" s="23">
        <v>0.99999906347716527</v>
      </c>
    </row>
    <row r="6" spans="1:9" x14ac:dyDescent="0.25">
      <c r="A6" s="23" t="s">
        <v>57</v>
      </c>
      <c r="B6" s="23">
        <v>0.99999902879113434</v>
      </c>
    </row>
    <row r="7" spans="1:9" x14ac:dyDescent="0.25">
      <c r="A7" s="23" t="s">
        <v>58</v>
      </c>
      <c r="B7" s="23">
        <v>5.0990789878361327E-4</v>
      </c>
    </row>
    <row r="8" spans="1:9" ht="13" thickBot="1" x14ac:dyDescent="0.3">
      <c r="A8" s="24" t="s">
        <v>59</v>
      </c>
      <c r="B8" s="24">
        <v>29</v>
      </c>
    </row>
    <row r="10" spans="1:9" ht="13" thickBot="1" x14ac:dyDescent="0.3">
      <c r="A10" t="s">
        <v>60</v>
      </c>
    </row>
    <row r="11" spans="1:9" ht="13" x14ac:dyDescent="0.3">
      <c r="A11" s="25"/>
      <c r="B11" s="25" t="s">
        <v>65</v>
      </c>
      <c r="C11" s="25" t="s">
        <v>66</v>
      </c>
      <c r="D11" s="25" t="s">
        <v>67</v>
      </c>
      <c r="E11" s="25" t="s">
        <v>68</v>
      </c>
      <c r="F11" s="25" t="s">
        <v>69</v>
      </c>
    </row>
    <row r="12" spans="1:9" x14ac:dyDescent="0.25">
      <c r="A12" s="23" t="s">
        <v>61</v>
      </c>
      <c r="B12" s="23">
        <v>1</v>
      </c>
      <c r="C12" s="23">
        <v>7.4959807992296419</v>
      </c>
      <c r="D12" s="23">
        <v>7.4959807992296419</v>
      </c>
      <c r="E12" s="23">
        <v>28830022.839102209</v>
      </c>
      <c r="F12" s="23">
        <v>6.276767611938195E-83</v>
      </c>
    </row>
    <row r="13" spans="1:9" x14ac:dyDescent="0.25">
      <c r="A13" s="23" t="s">
        <v>62</v>
      </c>
      <c r="B13" s="23">
        <v>27</v>
      </c>
      <c r="C13" s="23">
        <v>7.0201637615318294E-6</v>
      </c>
      <c r="D13" s="23">
        <v>2.6000606524191963E-7</v>
      </c>
      <c r="E13" s="23"/>
      <c r="F13" s="23"/>
    </row>
    <row r="14" spans="1:9" ht="13" thickBot="1" x14ac:dyDescent="0.3">
      <c r="A14" s="24" t="s">
        <v>63</v>
      </c>
      <c r="B14" s="24">
        <v>28</v>
      </c>
      <c r="C14" s="24">
        <v>7.4959878193934033</v>
      </c>
      <c r="D14" s="24"/>
      <c r="E14" s="24"/>
      <c r="F14" s="24"/>
    </row>
    <row r="15" spans="1:9" ht="13" thickBot="1" x14ac:dyDescent="0.3"/>
    <row r="16" spans="1:9" ht="13" x14ac:dyDescent="0.3">
      <c r="A16" s="25"/>
      <c r="B16" s="25" t="s">
        <v>70</v>
      </c>
      <c r="C16" s="25" t="s">
        <v>58</v>
      </c>
      <c r="D16" s="25" t="s">
        <v>71</v>
      </c>
      <c r="E16" s="25" t="s">
        <v>72</v>
      </c>
      <c r="F16" s="25" t="s">
        <v>73</v>
      </c>
      <c r="G16" s="25" t="s">
        <v>74</v>
      </c>
      <c r="H16" s="25" t="s">
        <v>75</v>
      </c>
      <c r="I16" s="25" t="s">
        <v>76</v>
      </c>
    </row>
    <row r="17" spans="1:9" x14ac:dyDescent="0.25">
      <c r="A17" s="23" t="s">
        <v>64</v>
      </c>
      <c r="B17" s="23">
        <v>8.6030681979617496E-3</v>
      </c>
      <c r="C17" s="23">
        <v>1.4638751451361384E-4</v>
      </c>
      <c r="D17" s="23">
        <v>58.769139065898109</v>
      </c>
      <c r="E17" s="23">
        <v>4.9492049560466074E-30</v>
      </c>
      <c r="F17" s="23">
        <v>8.3027058284510166E-3</v>
      </c>
      <c r="G17" s="23">
        <v>8.9034305674724826E-3</v>
      </c>
      <c r="H17" s="23">
        <v>8.3027058284510166E-3</v>
      </c>
      <c r="I17" s="23">
        <v>8.9034305674724826E-3</v>
      </c>
    </row>
    <row r="18" spans="1:9" ht="13" thickBot="1" x14ac:dyDescent="0.3">
      <c r="A18" s="24" t="s">
        <v>77</v>
      </c>
      <c r="B18" s="24">
        <v>1.7086720546390497</v>
      </c>
      <c r="C18" s="24">
        <v>3.1822641288701165E-4</v>
      </c>
      <c r="D18" s="24">
        <v>5369.3596302633896</v>
      </c>
      <c r="E18" s="24">
        <v>6.276767611938195E-83</v>
      </c>
      <c r="F18" s="24">
        <v>1.708019107973938</v>
      </c>
      <c r="G18" s="24">
        <v>1.7093250013041614</v>
      </c>
      <c r="H18" s="24">
        <v>1.708019107973938</v>
      </c>
      <c r="I18" s="24">
        <v>1.7093250013041614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15"/>
  <sheetViews>
    <sheetView workbookViewId="0">
      <selection activeCell="C1" sqref="C1"/>
    </sheetView>
  </sheetViews>
  <sheetFormatPr defaultRowHeight="12.5" x14ac:dyDescent="0.25"/>
  <cols>
    <col min="1" max="1" width="19" bestFit="1" customWidth="1"/>
    <col min="2" max="2" width="12.26953125" customWidth="1"/>
    <col min="3" max="3" width="13.36328125" customWidth="1"/>
    <col min="4" max="4" width="14.08984375" customWidth="1"/>
  </cols>
  <sheetData>
    <row r="1" spans="1:4" ht="35.15" customHeight="1" x14ac:dyDescent="0.25">
      <c r="A1" t="s">
        <v>50</v>
      </c>
      <c r="C1" s="30">
        <v>6.3</v>
      </c>
      <c r="D1" s="31" t="s">
        <v>89</v>
      </c>
    </row>
    <row r="3" spans="1:4" x14ac:dyDescent="0.25">
      <c r="A3" t="s">
        <v>52</v>
      </c>
      <c r="B3" t="s">
        <v>48</v>
      </c>
      <c r="C3" t="s">
        <v>49</v>
      </c>
    </row>
    <row r="4" spans="1:4" x14ac:dyDescent="0.25">
      <c r="A4">
        <v>0</v>
      </c>
      <c r="B4">
        <v>0</v>
      </c>
      <c r="C4">
        <v>-4.4000000000000003E-3</v>
      </c>
    </row>
    <row r="5" spans="1:4" x14ac:dyDescent="0.25">
      <c r="A5">
        <v>240</v>
      </c>
      <c r="B5">
        <f t="shared" ref="B5:B31" si="0">A5/(1000*C$1)</f>
        <v>3.8095238095238099E-2</v>
      </c>
      <c r="C5">
        <v>1.7500000000000002E-2</v>
      </c>
    </row>
    <row r="6" spans="1:4" x14ac:dyDescent="0.25">
      <c r="A6">
        <v>345</v>
      </c>
      <c r="B6">
        <f t="shared" si="0"/>
        <v>5.4761904761904762E-2</v>
      </c>
      <c r="C6">
        <v>2.63E-2</v>
      </c>
    </row>
    <row r="7" spans="1:4" x14ac:dyDescent="0.25">
      <c r="A7">
        <v>502</v>
      </c>
      <c r="B7">
        <f t="shared" si="0"/>
        <v>7.9682539682539688E-2</v>
      </c>
      <c r="C7">
        <v>4.1500000000000002E-2</v>
      </c>
    </row>
    <row r="8" spans="1:4" x14ac:dyDescent="0.25">
      <c r="A8">
        <v>606</v>
      </c>
      <c r="B8">
        <f t="shared" si="0"/>
        <v>9.6190476190476187E-2</v>
      </c>
      <c r="C8">
        <v>5.1700000000000003E-2</v>
      </c>
    </row>
    <row r="9" spans="1:4" x14ac:dyDescent="0.25">
      <c r="A9">
        <v>710</v>
      </c>
      <c r="B9">
        <f t="shared" si="0"/>
        <v>0.1126984126984127</v>
      </c>
      <c r="C9">
        <v>6.0999999999999999E-2</v>
      </c>
    </row>
    <row r="10" spans="1:4" x14ac:dyDescent="0.25">
      <c r="A10">
        <v>815</v>
      </c>
      <c r="B10">
        <f t="shared" si="0"/>
        <v>0.12936507936507938</v>
      </c>
      <c r="C10">
        <v>7.0000000000000007E-2</v>
      </c>
    </row>
    <row r="11" spans="1:4" x14ac:dyDescent="0.25">
      <c r="A11">
        <v>919</v>
      </c>
      <c r="B11">
        <f t="shared" si="0"/>
        <v>0.14587301587301588</v>
      </c>
      <c r="C11">
        <v>8.1000000000000003E-2</v>
      </c>
    </row>
    <row r="12" spans="1:4" x14ac:dyDescent="0.25">
      <c r="A12">
        <v>1023</v>
      </c>
      <c r="B12">
        <f t="shared" si="0"/>
        <v>0.16238095238095238</v>
      </c>
      <c r="C12">
        <v>0.09</v>
      </c>
    </row>
    <row r="13" spans="1:4" x14ac:dyDescent="0.25">
      <c r="A13">
        <v>1153</v>
      </c>
      <c r="B13">
        <f t="shared" si="0"/>
        <v>0.18301587301587302</v>
      </c>
      <c r="C13">
        <v>0.10199999999999999</v>
      </c>
    </row>
    <row r="14" spans="1:4" x14ac:dyDescent="0.25">
      <c r="A14">
        <v>1284</v>
      </c>
      <c r="B14">
        <f t="shared" si="0"/>
        <v>0.2038095238095238</v>
      </c>
      <c r="C14" s="27">
        <v>0.1137</v>
      </c>
    </row>
    <row r="15" spans="1:4" x14ac:dyDescent="0.25">
      <c r="A15">
        <v>1492</v>
      </c>
      <c r="B15">
        <f t="shared" si="0"/>
        <v>0.23682539682539683</v>
      </c>
      <c r="C15" s="27">
        <v>0.13370000000000001</v>
      </c>
    </row>
    <row r="16" spans="1:4" x14ac:dyDescent="0.25">
      <c r="A16">
        <v>2000</v>
      </c>
      <c r="B16">
        <f t="shared" si="0"/>
        <v>0.31746031746031744</v>
      </c>
      <c r="C16" s="27">
        <f t="shared" ref="C16:C32" si="1">TREND(C$5:C$15,B$5:B$15,B16)</f>
        <v>0.18071859544398483</v>
      </c>
    </row>
    <row r="17" spans="1:3" x14ac:dyDescent="0.25">
      <c r="A17">
        <v>2500</v>
      </c>
      <c r="B17">
        <f t="shared" si="0"/>
        <v>0.3968253968253968</v>
      </c>
      <c r="C17" s="27">
        <f t="shared" si="1"/>
        <v>0.22717140893185694</v>
      </c>
    </row>
    <row r="18" spans="1:3" x14ac:dyDescent="0.25">
      <c r="A18">
        <v>3000</v>
      </c>
      <c r="B18">
        <f t="shared" si="0"/>
        <v>0.47619047619047616</v>
      </c>
      <c r="C18" s="27">
        <f t="shared" si="1"/>
        <v>0.273624222419729</v>
      </c>
    </row>
    <row r="19" spans="1:3" x14ac:dyDescent="0.25">
      <c r="A19">
        <v>3500</v>
      </c>
      <c r="B19">
        <f t="shared" si="0"/>
        <v>0.55555555555555558</v>
      </c>
      <c r="C19" s="27">
        <f t="shared" si="1"/>
        <v>0.32007703590760117</v>
      </c>
    </row>
    <row r="20" spans="1:3" x14ac:dyDescent="0.25">
      <c r="A20">
        <v>4000</v>
      </c>
      <c r="B20">
        <f t="shared" si="0"/>
        <v>0.63492063492063489</v>
      </c>
      <c r="C20" s="27">
        <f t="shared" si="1"/>
        <v>0.36652984939547323</v>
      </c>
    </row>
    <row r="21" spans="1:3" x14ac:dyDescent="0.25">
      <c r="A21">
        <v>4500</v>
      </c>
      <c r="B21">
        <f t="shared" si="0"/>
        <v>0.7142857142857143</v>
      </c>
      <c r="C21" s="27">
        <f t="shared" si="1"/>
        <v>0.41298266288334534</v>
      </c>
    </row>
    <row r="22" spans="1:3" x14ac:dyDescent="0.25">
      <c r="A22">
        <v>5000</v>
      </c>
      <c r="B22">
        <f t="shared" si="0"/>
        <v>0.79365079365079361</v>
      </c>
      <c r="C22" s="27">
        <f t="shared" si="1"/>
        <v>0.4594354763712174</v>
      </c>
    </row>
    <row r="23" spans="1:3" x14ac:dyDescent="0.25">
      <c r="A23">
        <v>5500</v>
      </c>
      <c r="B23">
        <f t="shared" si="0"/>
        <v>0.87301587301587302</v>
      </c>
      <c r="C23" s="27">
        <f t="shared" si="1"/>
        <v>0.50588828985908962</v>
      </c>
    </row>
    <row r="24" spans="1:3" x14ac:dyDescent="0.25">
      <c r="A24">
        <v>6000</v>
      </c>
      <c r="B24">
        <f t="shared" si="0"/>
        <v>0.95238095238095233</v>
      </c>
      <c r="C24" s="27">
        <f t="shared" si="1"/>
        <v>0.55234110334696163</v>
      </c>
    </row>
    <row r="25" spans="1:3" x14ac:dyDescent="0.25">
      <c r="A25">
        <v>6500</v>
      </c>
      <c r="B25">
        <f t="shared" si="0"/>
        <v>1.0317460317460319</v>
      </c>
      <c r="C25" s="27">
        <f t="shared" si="1"/>
        <v>0.59879391683483385</v>
      </c>
    </row>
    <row r="26" spans="1:3" x14ac:dyDescent="0.25">
      <c r="A26">
        <v>7000</v>
      </c>
      <c r="B26">
        <f t="shared" si="0"/>
        <v>1.1111111111111112</v>
      </c>
      <c r="C26" s="27">
        <f t="shared" si="1"/>
        <v>0.64524673032270596</v>
      </c>
    </row>
    <row r="27" spans="1:3" x14ac:dyDescent="0.25">
      <c r="A27">
        <v>7500</v>
      </c>
      <c r="B27">
        <f t="shared" si="0"/>
        <v>1.1904761904761905</v>
      </c>
      <c r="C27" s="27">
        <f t="shared" si="1"/>
        <v>0.69169954381057797</v>
      </c>
    </row>
    <row r="28" spans="1:3" x14ac:dyDescent="0.25">
      <c r="A28">
        <v>8000</v>
      </c>
      <c r="B28">
        <f t="shared" si="0"/>
        <v>1.2698412698412698</v>
      </c>
      <c r="C28" s="27">
        <f t="shared" si="1"/>
        <v>0.73815235729845008</v>
      </c>
    </row>
    <row r="29" spans="1:3" x14ac:dyDescent="0.25">
      <c r="A29">
        <v>8500</v>
      </c>
      <c r="B29">
        <f t="shared" si="0"/>
        <v>1.3492063492063493</v>
      </c>
      <c r="C29" s="27">
        <f t="shared" si="1"/>
        <v>0.7846051707863223</v>
      </c>
    </row>
    <row r="30" spans="1:3" x14ac:dyDescent="0.25">
      <c r="A30">
        <v>9000</v>
      </c>
      <c r="B30">
        <f t="shared" si="0"/>
        <v>1.4285714285714286</v>
      </c>
      <c r="C30" s="27">
        <f t="shared" si="1"/>
        <v>0.83105798427419431</v>
      </c>
    </row>
    <row r="31" spans="1:3" x14ac:dyDescent="0.25">
      <c r="A31">
        <v>9500</v>
      </c>
      <c r="B31">
        <f t="shared" si="0"/>
        <v>1.5079365079365079</v>
      </c>
      <c r="C31" s="27">
        <f t="shared" si="1"/>
        <v>0.87751079776206642</v>
      </c>
    </row>
    <row r="32" spans="1:3" x14ac:dyDescent="0.25">
      <c r="A32">
        <v>10000</v>
      </c>
      <c r="B32">
        <f>A32/(1000*C$1)</f>
        <v>1.5873015873015872</v>
      </c>
      <c r="C32" s="27">
        <f t="shared" si="1"/>
        <v>0.92396361124993842</v>
      </c>
    </row>
    <row r="33" spans="3:3" x14ac:dyDescent="0.25">
      <c r="C33" s="27"/>
    </row>
    <row r="34" spans="3:3" x14ac:dyDescent="0.25">
      <c r="C34" s="27"/>
    </row>
    <row r="35" spans="3:3" x14ac:dyDescent="0.25">
      <c r="C35" s="27"/>
    </row>
    <row r="36" spans="3:3" x14ac:dyDescent="0.25">
      <c r="C36" s="27"/>
    </row>
    <row r="37" spans="3:3" x14ac:dyDescent="0.25">
      <c r="C37" s="27"/>
    </row>
    <row r="38" spans="3:3" x14ac:dyDescent="0.25">
      <c r="C38" s="27"/>
    </row>
    <row r="39" spans="3:3" x14ac:dyDescent="0.25">
      <c r="C39" s="27"/>
    </row>
    <row r="40" spans="3:3" x14ac:dyDescent="0.25">
      <c r="C40" s="27"/>
    </row>
    <row r="41" spans="3:3" x14ac:dyDescent="0.25">
      <c r="C41" s="27"/>
    </row>
    <row r="42" spans="3:3" x14ac:dyDescent="0.25">
      <c r="C42" s="27"/>
    </row>
    <row r="43" spans="3:3" x14ac:dyDescent="0.25">
      <c r="C43" s="27"/>
    </row>
    <row r="44" spans="3:3" x14ac:dyDescent="0.25">
      <c r="C44" s="27"/>
    </row>
    <row r="45" spans="3:3" x14ac:dyDescent="0.25">
      <c r="C45" s="27"/>
    </row>
    <row r="46" spans="3:3" x14ac:dyDescent="0.25">
      <c r="C46" s="27"/>
    </row>
    <row r="47" spans="3:3" x14ac:dyDescent="0.25">
      <c r="C47" s="27"/>
    </row>
    <row r="48" spans="3:3" x14ac:dyDescent="0.25">
      <c r="C48" s="27"/>
    </row>
    <row r="49" spans="3:3" x14ac:dyDescent="0.25">
      <c r="C49" s="27"/>
    </row>
    <row r="50" spans="3:3" x14ac:dyDescent="0.25">
      <c r="C50" s="27"/>
    </row>
    <row r="51" spans="3:3" x14ac:dyDescent="0.25">
      <c r="C51" s="27"/>
    </row>
    <row r="52" spans="3:3" x14ac:dyDescent="0.25">
      <c r="C52" s="27"/>
    </row>
    <row r="53" spans="3:3" x14ac:dyDescent="0.25">
      <c r="C53" s="27"/>
    </row>
    <row r="54" spans="3:3" x14ac:dyDescent="0.25">
      <c r="C54" s="27"/>
    </row>
    <row r="55" spans="3:3" x14ac:dyDescent="0.25">
      <c r="C55" s="27"/>
    </row>
    <row r="56" spans="3:3" x14ac:dyDescent="0.25">
      <c r="C56" s="27"/>
    </row>
    <row r="57" spans="3:3" x14ac:dyDescent="0.25">
      <c r="C57" s="27"/>
    </row>
    <row r="58" spans="3:3" x14ac:dyDescent="0.25">
      <c r="C58" s="27"/>
    </row>
    <row r="59" spans="3:3" x14ac:dyDescent="0.25">
      <c r="C59" s="27"/>
    </row>
    <row r="60" spans="3:3" x14ac:dyDescent="0.25">
      <c r="C60" s="27"/>
    </row>
    <row r="61" spans="3:3" x14ac:dyDescent="0.25">
      <c r="C61" s="27"/>
    </row>
    <row r="62" spans="3:3" x14ac:dyDescent="0.25">
      <c r="C62" s="27"/>
    </row>
    <row r="63" spans="3:3" x14ac:dyDescent="0.25">
      <c r="C63" s="27"/>
    </row>
    <row r="64" spans="3:3" x14ac:dyDescent="0.25">
      <c r="C64" s="27"/>
    </row>
    <row r="65" spans="3:3" x14ac:dyDescent="0.25">
      <c r="C65" s="27"/>
    </row>
    <row r="66" spans="3:3" x14ac:dyDescent="0.25">
      <c r="C66" s="27"/>
    </row>
    <row r="67" spans="3:3" x14ac:dyDescent="0.25">
      <c r="C67" s="27"/>
    </row>
    <row r="68" spans="3:3" x14ac:dyDescent="0.25">
      <c r="C68" s="27"/>
    </row>
    <row r="69" spans="3:3" x14ac:dyDescent="0.25">
      <c r="C69" s="27"/>
    </row>
    <row r="70" spans="3:3" x14ac:dyDescent="0.25">
      <c r="C70" s="27"/>
    </row>
    <row r="71" spans="3:3" x14ac:dyDescent="0.25">
      <c r="C71" s="27"/>
    </row>
    <row r="72" spans="3:3" x14ac:dyDescent="0.25">
      <c r="C72" s="27"/>
    </row>
    <row r="73" spans="3:3" x14ac:dyDescent="0.25">
      <c r="C73" s="27"/>
    </row>
    <row r="74" spans="3:3" x14ac:dyDescent="0.25">
      <c r="C74" s="27"/>
    </row>
    <row r="75" spans="3:3" x14ac:dyDescent="0.25">
      <c r="C75" s="27"/>
    </row>
    <row r="76" spans="3:3" x14ac:dyDescent="0.25">
      <c r="C76" s="27"/>
    </row>
    <row r="77" spans="3:3" x14ac:dyDescent="0.25">
      <c r="C77" s="27"/>
    </row>
    <row r="78" spans="3:3" x14ac:dyDescent="0.25">
      <c r="C78" s="27"/>
    </row>
    <row r="79" spans="3:3" x14ac:dyDescent="0.25">
      <c r="C79" s="27"/>
    </row>
    <row r="80" spans="3:3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5" spans="1:1" x14ac:dyDescent="0.25">
      <c r="A115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D27" sqref="D27"/>
    </sheetView>
  </sheetViews>
  <sheetFormatPr defaultRowHeight="12.5" x14ac:dyDescent="0.25"/>
  <sheetData>
    <row r="1" spans="1:9" x14ac:dyDescent="0.25">
      <c r="A1" t="s">
        <v>53</v>
      </c>
    </row>
    <row r="2" spans="1:9" ht="13" thickBot="1" x14ac:dyDescent="0.3"/>
    <row r="3" spans="1:9" ht="13" x14ac:dyDescent="0.3">
      <c r="A3" s="26" t="s">
        <v>54</v>
      </c>
      <c r="B3" s="26"/>
    </row>
    <row r="4" spans="1:9" x14ac:dyDescent="0.25">
      <c r="A4" s="23" t="s">
        <v>55</v>
      </c>
      <c r="B4" s="23">
        <v>0.99999986133036656</v>
      </c>
    </row>
    <row r="5" spans="1:9" x14ac:dyDescent="0.25">
      <c r="A5" s="23" t="s">
        <v>56</v>
      </c>
      <c r="B5" s="23">
        <v>0.99999972266075243</v>
      </c>
    </row>
    <row r="6" spans="1:9" x14ac:dyDescent="0.25">
      <c r="A6" s="23" t="s">
        <v>57</v>
      </c>
      <c r="B6" s="23">
        <v>0.99999970417146922</v>
      </c>
    </row>
    <row r="7" spans="1:9" x14ac:dyDescent="0.25">
      <c r="A7" s="23" t="s">
        <v>58</v>
      </c>
      <c r="B7" s="23">
        <v>1.0766143828325264E-4</v>
      </c>
    </row>
    <row r="8" spans="1:9" ht="13" thickBot="1" x14ac:dyDescent="0.3">
      <c r="A8" s="24" t="s">
        <v>59</v>
      </c>
      <c r="B8" s="24">
        <v>17</v>
      </c>
    </row>
    <row r="10" spans="1:9" ht="13" thickBot="1" x14ac:dyDescent="0.3">
      <c r="A10" t="s">
        <v>60</v>
      </c>
    </row>
    <row r="11" spans="1:9" ht="13" x14ac:dyDescent="0.3">
      <c r="A11" s="25"/>
      <c r="B11" s="25" t="s">
        <v>65</v>
      </c>
      <c r="C11" s="25" t="s">
        <v>66</v>
      </c>
      <c r="D11" s="25" t="s">
        <v>67</v>
      </c>
      <c r="E11" s="25" t="s">
        <v>68</v>
      </c>
      <c r="F11" s="25" t="s">
        <v>69</v>
      </c>
    </row>
    <row r="12" spans="1:9" x14ac:dyDescent="0.25">
      <c r="A12" s="23" t="s">
        <v>61</v>
      </c>
      <c r="B12" s="23">
        <v>1</v>
      </c>
      <c r="C12" s="23">
        <v>0.62690272886289689</v>
      </c>
      <c r="D12" s="23">
        <v>0.62690272886289689</v>
      </c>
      <c r="E12" s="23">
        <v>54085370.053024784</v>
      </c>
      <c r="F12" s="23">
        <v>1.346624697998911E-50</v>
      </c>
    </row>
    <row r="13" spans="1:9" x14ac:dyDescent="0.25">
      <c r="A13" s="23" t="s">
        <v>62</v>
      </c>
      <c r="B13" s="23">
        <v>15</v>
      </c>
      <c r="C13" s="23">
        <v>1.7386477939827925E-7</v>
      </c>
      <c r="D13" s="23">
        <v>1.1590985293218617E-8</v>
      </c>
      <c r="E13" s="23"/>
      <c r="F13" s="23"/>
    </row>
    <row r="14" spans="1:9" ht="13" thickBot="1" x14ac:dyDescent="0.3">
      <c r="A14" s="24" t="s">
        <v>63</v>
      </c>
      <c r="B14" s="24">
        <v>16</v>
      </c>
      <c r="C14" s="24">
        <v>0.62690290272767624</v>
      </c>
      <c r="D14" s="24"/>
      <c r="E14" s="24"/>
      <c r="F14" s="24"/>
    </row>
    <row r="15" spans="1:9" ht="13" thickBot="1" x14ac:dyDescent="0.3"/>
    <row r="16" spans="1:9" ht="13" x14ac:dyDescent="0.3">
      <c r="A16" s="25"/>
      <c r="B16" s="25" t="s">
        <v>70</v>
      </c>
      <c r="C16" s="25" t="s">
        <v>58</v>
      </c>
      <c r="D16" s="25" t="s">
        <v>71</v>
      </c>
      <c r="E16" s="25" t="s">
        <v>72</v>
      </c>
      <c r="F16" s="25" t="s">
        <v>73</v>
      </c>
      <c r="G16" s="25" t="s">
        <v>74</v>
      </c>
      <c r="H16" s="25" t="s">
        <v>87</v>
      </c>
      <c r="I16" s="25" t="s">
        <v>88</v>
      </c>
    </row>
    <row r="17" spans="1:9" x14ac:dyDescent="0.25">
      <c r="A17" s="23" t="s">
        <v>64</v>
      </c>
      <c r="B17" s="23">
        <v>-3.897810514187916E-4</v>
      </c>
      <c r="C17" s="23">
        <v>4.4077398679729087E-5</v>
      </c>
      <c r="D17" s="23">
        <v>-8.8431046997800582</v>
      </c>
      <c r="E17" s="23">
        <v>2.4548727686185648E-7</v>
      </c>
      <c r="F17" s="23">
        <v>-4.8372980280415715E-4</v>
      </c>
      <c r="G17" s="23">
        <v>-2.9583230003342605E-4</v>
      </c>
      <c r="H17" s="23">
        <v>-4.9543479810910734E-4</v>
      </c>
      <c r="I17" s="23">
        <v>-2.8412730472847581E-4</v>
      </c>
    </row>
    <row r="18" spans="1:9" ht="13" thickBot="1" x14ac:dyDescent="0.3">
      <c r="A18" s="24" t="s">
        <v>77</v>
      </c>
      <c r="B18" s="24">
        <v>0.98861521786797402</v>
      </c>
      <c r="C18" s="24">
        <v>1.3442727299130654E-4</v>
      </c>
      <c r="D18" s="24">
        <v>7354.2756307487407</v>
      </c>
      <c r="E18" s="24">
        <v>1.346624697998911E-50</v>
      </c>
      <c r="F18" s="24">
        <v>0.98832869291804581</v>
      </c>
      <c r="G18" s="24">
        <v>0.98890174281790222</v>
      </c>
      <c r="H18" s="24">
        <v>0.98829299501739043</v>
      </c>
      <c r="I18" s="24">
        <v>0.9889374407185576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workbookViewId="0">
      <selection activeCell="D26" sqref="D26"/>
    </sheetView>
  </sheetViews>
  <sheetFormatPr defaultRowHeight="12.5" x14ac:dyDescent="0.25"/>
  <sheetData>
    <row r="1" spans="1:9" x14ac:dyDescent="0.25">
      <c r="A1" t="s">
        <v>53</v>
      </c>
    </row>
    <row r="2" spans="1:9" ht="13" thickBot="1" x14ac:dyDescent="0.3"/>
    <row r="3" spans="1:9" ht="13" x14ac:dyDescent="0.3">
      <c r="A3" s="26" t="s">
        <v>54</v>
      </c>
      <c r="B3" s="26"/>
    </row>
    <row r="4" spans="1:9" x14ac:dyDescent="0.25">
      <c r="A4" s="23" t="s">
        <v>55</v>
      </c>
      <c r="B4" s="23">
        <v>0.99999820756915603</v>
      </c>
    </row>
    <row r="5" spans="1:9" x14ac:dyDescent="0.25">
      <c r="A5" s="23" t="s">
        <v>56</v>
      </c>
      <c r="B5" s="23">
        <v>0.99999641514152482</v>
      </c>
    </row>
    <row r="6" spans="1:9" x14ac:dyDescent="0.25">
      <c r="A6" s="23" t="s">
        <v>57</v>
      </c>
      <c r="B6" s="23">
        <v>0.99999601682391648</v>
      </c>
    </row>
    <row r="7" spans="1:9" x14ac:dyDescent="0.25">
      <c r="A7" s="23" t="s">
        <v>58</v>
      </c>
      <c r="B7" s="23">
        <v>4.0484239008043446E-4</v>
      </c>
    </row>
    <row r="8" spans="1:9" ht="13" thickBot="1" x14ac:dyDescent="0.3">
      <c r="A8" s="24" t="s">
        <v>59</v>
      </c>
      <c r="B8" s="24">
        <v>11</v>
      </c>
    </row>
    <row r="10" spans="1:9" ht="13" thickBot="1" x14ac:dyDescent="0.3">
      <c r="A10" t="s">
        <v>60</v>
      </c>
    </row>
    <row r="11" spans="1:9" ht="13" x14ac:dyDescent="0.3">
      <c r="A11" s="25"/>
      <c r="B11" s="25" t="s">
        <v>65</v>
      </c>
      <c r="C11" s="25" t="s">
        <v>66</v>
      </c>
      <c r="D11" s="25" t="s">
        <v>67</v>
      </c>
      <c r="E11" s="25" t="s">
        <v>68</v>
      </c>
      <c r="F11" s="25" t="s">
        <v>69</v>
      </c>
    </row>
    <row r="12" spans="1:9" x14ac:dyDescent="0.25">
      <c r="A12" s="23" t="s">
        <v>61</v>
      </c>
      <c r="B12" s="23">
        <v>1</v>
      </c>
      <c r="C12" s="23">
        <v>0.41147257822127736</v>
      </c>
      <c r="D12" s="23">
        <v>0.41147257822127736</v>
      </c>
      <c r="E12" s="23">
        <v>2510550.3602844896</v>
      </c>
      <c r="F12" s="23">
        <v>8.0891752317919211E-26</v>
      </c>
    </row>
    <row r="13" spans="1:9" x14ac:dyDescent="0.25">
      <c r="A13" s="23" t="s">
        <v>62</v>
      </c>
      <c r="B13" s="23">
        <v>9</v>
      </c>
      <c r="C13" s="23">
        <v>1.4750762472543479E-6</v>
      </c>
      <c r="D13" s="23">
        <v>1.6389736080603865E-7</v>
      </c>
      <c r="E13" s="23"/>
      <c r="F13" s="23"/>
    </row>
    <row r="14" spans="1:9" ht="13" thickBot="1" x14ac:dyDescent="0.3">
      <c r="A14" s="24" t="s">
        <v>63</v>
      </c>
      <c r="B14" s="24">
        <v>10</v>
      </c>
      <c r="C14" s="24">
        <v>0.41147405329752462</v>
      </c>
      <c r="D14" s="24"/>
      <c r="E14" s="24"/>
      <c r="F14" s="24"/>
    </row>
    <row r="15" spans="1:9" ht="13" thickBot="1" x14ac:dyDescent="0.3"/>
    <row r="16" spans="1:9" ht="13" x14ac:dyDescent="0.3">
      <c r="A16" s="25"/>
      <c r="B16" s="25" t="s">
        <v>70</v>
      </c>
      <c r="C16" s="25" t="s">
        <v>58</v>
      </c>
      <c r="D16" s="25" t="s">
        <v>71</v>
      </c>
      <c r="E16" s="25" t="s">
        <v>72</v>
      </c>
      <c r="F16" s="25" t="s">
        <v>73</v>
      </c>
      <c r="G16" s="25" t="s">
        <v>74</v>
      </c>
      <c r="H16" s="25" t="s">
        <v>75</v>
      </c>
      <c r="I16" s="25" t="s">
        <v>76</v>
      </c>
    </row>
    <row r="17" spans="1:9" x14ac:dyDescent="0.25">
      <c r="A17" s="23" t="s">
        <v>64</v>
      </c>
      <c r="B17" s="23">
        <v>-9.7151072557860596E-4</v>
      </c>
      <c r="C17" s="23">
        <v>2.0551519493256556E-4</v>
      </c>
      <c r="D17" s="23">
        <v>-4.7271965749169143</v>
      </c>
      <c r="E17" s="23">
        <v>1.078133241038148E-3</v>
      </c>
      <c r="F17" s="23">
        <v>-1.4364183958591786E-3</v>
      </c>
      <c r="G17" s="23">
        <v>-5.066030552980333E-4</v>
      </c>
      <c r="H17" s="23">
        <v>-1.4364183958591786E-3</v>
      </c>
      <c r="I17" s="23">
        <v>-5.066030552980333E-4</v>
      </c>
    </row>
    <row r="18" spans="1:9" ht="13" thickBot="1" x14ac:dyDescent="0.3">
      <c r="A18" s="24" t="s">
        <v>77</v>
      </c>
      <c r="B18" s="24">
        <v>1.0012440682356509</v>
      </c>
      <c r="C18" s="24">
        <v>6.3191037724167265E-4</v>
      </c>
      <c r="D18" s="24">
        <v>1584.4716344209164</v>
      </c>
      <c r="E18" s="24">
        <v>8.0891752317919211E-26</v>
      </c>
      <c r="F18" s="24">
        <v>0.99981458764952713</v>
      </c>
      <c r="G18" s="24">
        <v>1.0026735488217746</v>
      </c>
      <c r="H18" s="24">
        <v>0.99981458764952713</v>
      </c>
      <c r="I18" s="24">
        <v>1.0026735488217746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workbookViewId="0">
      <selection activeCell="E29" sqref="E29"/>
    </sheetView>
  </sheetViews>
  <sheetFormatPr defaultRowHeight="12.5" x14ac:dyDescent="0.25"/>
  <cols>
    <col min="1" max="1" width="16.26953125" bestFit="1" customWidth="1"/>
    <col min="3" max="3" width="9.90625" customWidth="1"/>
    <col min="4" max="4" width="21.26953125" customWidth="1"/>
    <col min="8" max="8" width="18.7265625" bestFit="1" customWidth="1"/>
    <col min="10" max="10" width="9.7265625" customWidth="1"/>
    <col min="11" max="11" width="17.36328125" customWidth="1"/>
  </cols>
  <sheetData>
    <row r="1" spans="1:11" ht="37.75" customHeight="1" x14ac:dyDescent="0.25">
      <c r="A1" s="29" t="s">
        <v>78</v>
      </c>
      <c r="C1" s="30">
        <v>970</v>
      </c>
      <c r="D1" s="31" t="s">
        <v>90</v>
      </c>
      <c r="H1" s="29" t="s">
        <v>81</v>
      </c>
      <c r="J1" s="30">
        <v>566</v>
      </c>
      <c r="K1" s="31" t="s">
        <v>90</v>
      </c>
    </row>
    <row r="3" spans="1:11" x14ac:dyDescent="0.25">
      <c r="A3" s="29" t="s">
        <v>79</v>
      </c>
      <c r="B3" s="29" t="s">
        <v>48</v>
      </c>
      <c r="C3" s="29" t="s">
        <v>80</v>
      </c>
      <c r="H3" s="29" t="s">
        <v>79</v>
      </c>
      <c r="I3" s="29" t="s">
        <v>48</v>
      </c>
      <c r="J3" s="29" t="s">
        <v>80</v>
      </c>
    </row>
    <row r="4" spans="1:11" x14ac:dyDescent="0.25">
      <c r="A4">
        <v>0</v>
      </c>
      <c r="B4">
        <f>A4/C$1</f>
        <v>0</v>
      </c>
      <c r="C4" s="27">
        <v>4.8000000000000001E-4</v>
      </c>
      <c r="H4">
        <v>0</v>
      </c>
      <c r="I4">
        <v>0</v>
      </c>
      <c r="J4">
        <v>9.7599999999999998E-4</v>
      </c>
    </row>
    <row r="5" spans="1:11" x14ac:dyDescent="0.25">
      <c r="A5">
        <v>25</v>
      </c>
      <c r="B5">
        <f>A5/C$1</f>
        <v>2.5773195876288658E-2</v>
      </c>
      <c r="C5" s="27">
        <v>2.63E-2</v>
      </c>
      <c r="H5">
        <v>25</v>
      </c>
      <c r="I5">
        <f>H5/J$1</f>
        <v>4.4169611307420496E-2</v>
      </c>
      <c r="J5">
        <v>4.4670000000000001E-2</v>
      </c>
    </row>
    <row r="6" spans="1:11" x14ac:dyDescent="0.25">
      <c r="A6">
        <v>50</v>
      </c>
      <c r="B6">
        <f t="shared" ref="B6:B20" si="0">A6/C$1</f>
        <v>5.1546391752577317E-2</v>
      </c>
      <c r="C6" s="27">
        <v>5.2499999999999998E-2</v>
      </c>
      <c r="H6">
        <v>50</v>
      </c>
      <c r="I6">
        <f t="shared" ref="I6:I14" si="1">H6/J$1</f>
        <v>8.8339222614840993E-2</v>
      </c>
      <c r="J6">
        <v>0.09</v>
      </c>
    </row>
    <row r="7" spans="1:11" x14ac:dyDescent="0.25">
      <c r="A7">
        <v>75</v>
      </c>
      <c r="B7">
        <f t="shared" si="0"/>
        <v>7.7319587628865982E-2</v>
      </c>
      <c r="C7" s="27">
        <v>7.8799999999999995E-2</v>
      </c>
      <c r="H7">
        <v>75</v>
      </c>
      <c r="I7">
        <f t="shared" si="1"/>
        <v>0.13250883392226148</v>
      </c>
      <c r="J7">
        <v>0.1333</v>
      </c>
    </row>
    <row r="8" spans="1:11" x14ac:dyDescent="0.25">
      <c r="A8">
        <v>100</v>
      </c>
      <c r="B8">
        <f t="shared" si="0"/>
        <v>0.10309278350515463</v>
      </c>
      <c r="C8" s="27">
        <v>0.1047</v>
      </c>
      <c r="H8">
        <v>100</v>
      </c>
      <c r="I8">
        <f t="shared" si="1"/>
        <v>0.17667844522968199</v>
      </c>
      <c r="J8">
        <v>0.1767</v>
      </c>
    </row>
    <row r="9" spans="1:11" x14ac:dyDescent="0.25">
      <c r="A9">
        <v>125</v>
      </c>
      <c r="B9">
        <f t="shared" si="0"/>
        <v>0.12886597938144329</v>
      </c>
      <c r="C9" s="27">
        <v>0.13059999999999999</v>
      </c>
      <c r="H9">
        <v>125</v>
      </c>
      <c r="I9">
        <f t="shared" si="1"/>
        <v>0.22084805653710246</v>
      </c>
      <c r="J9">
        <v>0.22189999999999999</v>
      </c>
    </row>
    <row r="10" spans="1:11" x14ac:dyDescent="0.25">
      <c r="A10">
        <v>150</v>
      </c>
      <c r="B10">
        <f t="shared" si="0"/>
        <v>0.15463917525773196</v>
      </c>
      <c r="C10" s="27">
        <v>0.15670000000000001</v>
      </c>
      <c r="H10">
        <v>150</v>
      </c>
      <c r="I10">
        <f t="shared" si="1"/>
        <v>0.26501766784452296</v>
      </c>
      <c r="J10">
        <f>TREND(J4:J9,I4:I9,I10)</f>
        <v>0.26565866666666665</v>
      </c>
    </row>
    <row r="11" spans="1:11" x14ac:dyDescent="0.25">
      <c r="A11">
        <v>175</v>
      </c>
      <c r="B11">
        <f t="shared" si="0"/>
        <v>0.18041237113402062</v>
      </c>
      <c r="C11" s="27">
        <v>0.18279999999999999</v>
      </c>
      <c r="H11">
        <v>200</v>
      </c>
      <c r="I11">
        <f t="shared" si="1"/>
        <v>0.35335689045936397</v>
      </c>
      <c r="J11">
        <f>TREND(J4:J9,I4:I9,I11)</f>
        <v>0.35388780952380955</v>
      </c>
    </row>
    <row r="12" spans="1:11" x14ac:dyDescent="0.25">
      <c r="A12">
        <v>200</v>
      </c>
      <c r="B12">
        <f t="shared" si="0"/>
        <v>0.20618556701030927</v>
      </c>
      <c r="C12" s="27">
        <v>0.2092</v>
      </c>
      <c r="H12">
        <v>250</v>
      </c>
      <c r="I12">
        <f t="shared" si="1"/>
        <v>0.44169611307420492</v>
      </c>
      <c r="J12">
        <f>TREND(J4:J9,I4:I9,I12)</f>
        <v>0.44211695238095239</v>
      </c>
    </row>
    <row r="13" spans="1:11" x14ac:dyDescent="0.25">
      <c r="A13">
        <v>250</v>
      </c>
      <c r="B13">
        <f t="shared" si="0"/>
        <v>0.25773195876288657</v>
      </c>
      <c r="C13" s="27">
        <v>0.26109888888888882</v>
      </c>
      <c r="H13">
        <v>300</v>
      </c>
      <c r="I13">
        <f t="shared" si="1"/>
        <v>0.53003533568904593</v>
      </c>
      <c r="J13">
        <f>TREND(J4:J9,I4:I9,I13)</f>
        <v>0.53034609523809517</v>
      </c>
    </row>
    <row r="14" spans="1:11" x14ac:dyDescent="0.25">
      <c r="A14">
        <v>300</v>
      </c>
      <c r="B14">
        <f t="shared" si="0"/>
        <v>0.30927835051546393</v>
      </c>
      <c r="C14" s="27">
        <v>0.31323555555555549</v>
      </c>
      <c r="H14">
        <v>350</v>
      </c>
      <c r="I14">
        <f t="shared" si="1"/>
        <v>0.61837455830388688</v>
      </c>
      <c r="J14">
        <f>TREND(J4:J9,I4:I9,I14)</f>
        <v>0.61857523809523807</v>
      </c>
    </row>
    <row r="15" spans="1:11" x14ac:dyDescent="0.25">
      <c r="A15">
        <v>350</v>
      </c>
      <c r="B15">
        <f t="shared" si="0"/>
        <v>0.36082474226804123</v>
      </c>
      <c r="C15" s="27">
        <v>0.36537222222222215</v>
      </c>
      <c r="J15" s="27"/>
    </row>
    <row r="16" spans="1:11" x14ac:dyDescent="0.25">
      <c r="A16">
        <v>400</v>
      </c>
      <c r="B16">
        <f t="shared" si="0"/>
        <v>0.41237113402061853</v>
      </c>
      <c r="C16" s="27">
        <v>0.41750888888888882</v>
      </c>
      <c r="J16" s="27"/>
    </row>
    <row r="17" spans="1:10" x14ac:dyDescent="0.25">
      <c r="A17">
        <v>450</v>
      </c>
      <c r="B17">
        <f t="shared" si="0"/>
        <v>0.46391752577319589</v>
      </c>
      <c r="C17" s="27">
        <v>0.46968986666666657</v>
      </c>
      <c r="J17" s="27"/>
    </row>
    <row r="18" spans="1:10" x14ac:dyDescent="0.25">
      <c r="A18">
        <v>500</v>
      </c>
      <c r="B18">
        <f t="shared" si="0"/>
        <v>0.51546391752577314</v>
      </c>
      <c r="C18" s="27">
        <v>0.52178222222222215</v>
      </c>
      <c r="J18" s="27"/>
    </row>
    <row r="19" spans="1:10" x14ac:dyDescent="0.25">
      <c r="A19">
        <v>550</v>
      </c>
      <c r="B19">
        <f t="shared" si="0"/>
        <v>0.5670103092783505</v>
      </c>
      <c r="C19" s="27">
        <v>0.57391888888888887</v>
      </c>
      <c r="J19" s="27"/>
    </row>
    <row r="20" spans="1:10" x14ac:dyDescent="0.25">
      <c r="A20">
        <v>600</v>
      </c>
      <c r="B20">
        <f t="shared" si="0"/>
        <v>0.61855670103092786</v>
      </c>
      <c r="C20" s="27">
        <v>0.62605555555555548</v>
      </c>
      <c r="J20" s="27"/>
    </row>
    <row r="21" spans="1:10" x14ac:dyDescent="0.25">
      <c r="J21" s="27"/>
    </row>
    <row r="22" spans="1:10" x14ac:dyDescent="0.25">
      <c r="J22" s="27"/>
    </row>
    <row r="24" spans="1:10" ht="13" x14ac:dyDescent="0.3">
      <c r="A24" s="29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workbookViewId="0">
      <selection activeCell="I26" sqref="I26"/>
    </sheetView>
  </sheetViews>
  <sheetFormatPr defaultRowHeight="12.5" x14ac:dyDescent="0.25"/>
  <sheetData>
    <row r="1" spans="1:9" x14ac:dyDescent="0.25">
      <c r="A1" t="s">
        <v>53</v>
      </c>
    </row>
    <row r="2" spans="1:9" ht="13" thickBot="1" x14ac:dyDescent="0.3"/>
    <row r="3" spans="1:9" ht="13" x14ac:dyDescent="0.3">
      <c r="A3" s="26" t="s">
        <v>54</v>
      </c>
      <c r="B3" s="26"/>
    </row>
    <row r="4" spans="1:9" x14ac:dyDescent="0.25">
      <c r="A4" s="23" t="s">
        <v>55</v>
      </c>
      <c r="B4" s="23">
        <v>0.99999953328839442</v>
      </c>
    </row>
    <row r="5" spans="1:9" x14ac:dyDescent="0.25">
      <c r="A5" s="23" t="s">
        <v>56</v>
      </c>
      <c r="B5" s="23">
        <v>0.99999906657700666</v>
      </c>
    </row>
    <row r="6" spans="1:9" x14ac:dyDescent="0.25">
      <c r="A6" s="23" t="s">
        <v>57</v>
      </c>
      <c r="B6" s="23">
        <v>0.99999905886276708</v>
      </c>
    </row>
    <row r="7" spans="1:9" x14ac:dyDescent="0.25">
      <c r="A7" s="23" t="s">
        <v>58</v>
      </c>
      <c r="B7" s="23">
        <v>1.7282269186759451E-4</v>
      </c>
    </row>
    <row r="8" spans="1:9" ht="13" thickBot="1" x14ac:dyDescent="0.3">
      <c r="A8" s="24" t="s">
        <v>59</v>
      </c>
      <c r="B8" s="24">
        <v>123</v>
      </c>
    </row>
    <row r="10" spans="1:9" ht="13" thickBot="1" x14ac:dyDescent="0.3">
      <c r="A10" t="s">
        <v>60</v>
      </c>
    </row>
    <row r="11" spans="1:9" ht="13" x14ac:dyDescent="0.3">
      <c r="A11" s="25"/>
      <c r="B11" s="25" t="s">
        <v>65</v>
      </c>
      <c r="C11" s="25" t="s">
        <v>66</v>
      </c>
      <c r="D11" s="25" t="s">
        <v>67</v>
      </c>
      <c r="E11" s="25" t="s">
        <v>68</v>
      </c>
      <c r="F11" s="25" t="s">
        <v>69</v>
      </c>
    </row>
    <row r="12" spans="1:9" x14ac:dyDescent="0.25">
      <c r="A12" s="23" t="s">
        <v>61</v>
      </c>
      <c r="B12" s="23">
        <v>1</v>
      </c>
      <c r="C12" s="23">
        <v>3.8717561856851761</v>
      </c>
      <c r="D12" s="23">
        <v>3.8717561856851761</v>
      </c>
      <c r="E12" s="23">
        <v>129630283.28823639</v>
      </c>
      <c r="F12" s="23">
        <v>0</v>
      </c>
    </row>
    <row r="13" spans="1:9" x14ac:dyDescent="0.25">
      <c r="A13" s="23" t="s">
        <v>62</v>
      </c>
      <c r="B13" s="23">
        <v>121</v>
      </c>
      <c r="C13" s="23">
        <v>3.6139896217477441E-6</v>
      </c>
      <c r="D13" s="23">
        <v>2.9867682824361519E-8</v>
      </c>
      <c r="E13" s="23"/>
      <c r="F13" s="23"/>
    </row>
    <row r="14" spans="1:9" ht="13" thickBot="1" x14ac:dyDescent="0.3">
      <c r="A14" s="24" t="s">
        <v>63</v>
      </c>
      <c r="B14" s="24">
        <v>122</v>
      </c>
      <c r="C14" s="24">
        <v>3.8717597996747979</v>
      </c>
      <c r="D14" s="24"/>
      <c r="E14" s="24"/>
      <c r="F14" s="24"/>
    </row>
    <row r="15" spans="1:9" ht="13" thickBot="1" x14ac:dyDescent="0.3"/>
    <row r="16" spans="1:9" ht="13" x14ac:dyDescent="0.3">
      <c r="A16" s="25"/>
      <c r="B16" s="25" t="s">
        <v>70</v>
      </c>
      <c r="C16" s="25" t="s">
        <v>58</v>
      </c>
      <c r="D16" s="25" t="s">
        <v>71</v>
      </c>
      <c r="E16" s="25" t="s">
        <v>72</v>
      </c>
      <c r="F16" s="25" t="s">
        <v>73</v>
      </c>
      <c r="G16" s="25" t="s">
        <v>74</v>
      </c>
      <c r="H16" s="25" t="s">
        <v>75</v>
      </c>
      <c r="I16" s="25" t="s">
        <v>76</v>
      </c>
    </row>
    <row r="17" spans="1:9" x14ac:dyDescent="0.25">
      <c r="A17" s="23" t="s">
        <v>64</v>
      </c>
      <c r="B17" s="23">
        <v>4.7471360867940016E-3</v>
      </c>
      <c r="C17" s="23">
        <v>3.0666524658142575E-5</v>
      </c>
      <c r="D17" s="23">
        <v>154.79863270171836</v>
      </c>
      <c r="E17" s="23">
        <v>5.9576866524052958E-141</v>
      </c>
      <c r="F17" s="23">
        <v>4.6864236125538326E-3</v>
      </c>
      <c r="G17" s="23">
        <v>4.8078485610341705E-3</v>
      </c>
      <c r="H17" s="23">
        <v>4.6864236125538326E-3</v>
      </c>
      <c r="I17" s="23">
        <v>4.8078485610341705E-3</v>
      </c>
    </row>
    <row r="18" spans="1:9" ht="13" thickBot="1" x14ac:dyDescent="0.3">
      <c r="A18" s="24" t="s">
        <v>77</v>
      </c>
      <c r="B18" s="24">
        <v>1.08093616792085</v>
      </c>
      <c r="C18" s="24">
        <v>9.4939472295117952E-5</v>
      </c>
      <c r="D18" s="24">
        <v>11385.529556776721</v>
      </c>
      <c r="E18" s="24">
        <v>0</v>
      </c>
      <c r="F18" s="24">
        <v>1.0807482101939687</v>
      </c>
      <c r="G18" s="24">
        <v>1.0811241256477313</v>
      </c>
      <c r="H18" s="24">
        <v>1.0807482101939687</v>
      </c>
      <c r="I18" s="24">
        <v>1.0811241256477313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8"/>
  <sheetViews>
    <sheetView workbookViewId="0">
      <selection activeCell="I9" sqref="I9"/>
    </sheetView>
  </sheetViews>
  <sheetFormatPr defaultRowHeight="12.5" x14ac:dyDescent="0.25"/>
  <sheetData>
    <row r="1" spans="1:9" x14ac:dyDescent="0.25">
      <c r="A1" t="s">
        <v>53</v>
      </c>
    </row>
    <row r="2" spans="1:9" ht="13" thickBot="1" x14ac:dyDescent="0.3"/>
    <row r="3" spans="1:9" ht="13" x14ac:dyDescent="0.3">
      <c r="A3" s="26" t="s">
        <v>54</v>
      </c>
      <c r="B3" s="26"/>
    </row>
    <row r="4" spans="1:9" x14ac:dyDescent="0.25">
      <c r="A4" s="23" t="s">
        <v>55</v>
      </c>
      <c r="B4" s="23">
        <v>0.99999854504474484</v>
      </c>
    </row>
    <row r="5" spans="1:9" x14ac:dyDescent="0.25">
      <c r="A5" s="23" t="s">
        <v>56</v>
      </c>
      <c r="B5" s="23">
        <v>0.99999709009160664</v>
      </c>
    </row>
    <row r="6" spans="1:9" x14ac:dyDescent="0.25">
      <c r="A6" s="23" t="s">
        <v>57</v>
      </c>
      <c r="B6" s="23">
        <v>0.99999706623989859</v>
      </c>
    </row>
    <row r="7" spans="1:9" x14ac:dyDescent="0.25">
      <c r="A7" s="23" t="s">
        <v>58</v>
      </c>
      <c r="B7" s="23">
        <v>3.7842076423243707E-4</v>
      </c>
    </row>
    <row r="8" spans="1:9" ht="13" thickBot="1" x14ac:dyDescent="0.3">
      <c r="A8" s="24" t="s">
        <v>59</v>
      </c>
      <c r="B8" s="24">
        <v>124</v>
      </c>
    </row>
    <row r="10" spans="1:9" ht="13" thickBot="1" x14ac:dyDescent="0.3">
      <c r="A10" t="s">
        <v>60</v>
      </c>
    </row>
    <row r="11" spans="1:9" ht="13" x14ac:dyDescent="0.3">
      <c r="A11" s="25"/>
      <c r="B11" s="25" t="s">
        <v>65</v>
      </c>
      <c r="C11" s="25" t="s">
        <v>66</v>
      </c>
      <c r="D11" s="25" t="s">
        <v>67</v>
      </c>
      <c r="E11" s="25" t="s">
        <v>68</v>
      </c>
      <c r="F11" s="25" t="s">
        <v>69</v>
      </c>
    </row>
    <row r="12" spans="1:9" x14ac:dyDescent="0.25">
      <c r="A12" s="23" t="s">
        <v>61</v>
      </c>
      <c r="B12" s="23">
        <v>1</v>
      </c>
      <c r="C12" s="23">
        <v>6.0038407834624348</v>
      </c>
      <c r="D12" s="23">
        <v>6.0038407834624348</v>
      </c>
      <c r="E12" s="23">
        <v>41925596.445676088</v>
      </c>
      <c r="F12" s="23">
        <v>0</v>
      </c>
    </row>
    <row r="13" spans="1:9" x14ac:dyDescent="0.25">
      <c r="A13" s="23" t="s">
        <v>62</v>
      </c>
      <c r="B13" s="23">
        <v>122</v>
      </c>
      <c r="C13" s="23">
        <v>1.7470677525875932E-5</v>
      </c>
      <c r="D13" s="23">
        <v>1.4320227480226173E-7</v>
      </c>
      <c r="E13" s="23"/>
      <c r="F13" s="23"/>
    </row>
    <row r="14" spans="1:9" ht="13" thickBot="1" x14ac:dyDescent="0.3">
      <c r="A14" s="24" t="s">
        <v>63</v>
      </c>
      <c r="B14" s="24">
        <v>123</v>
      </c>
      <c r="C14" s="24">
        <v>6.0038582541399608</v>
      </c>
      <c r="D14" s="24"/>
      <c r="E14" s="24"/>
      <c r="F14" s="24"/>
    </row>
    <row r="15" spans="1:9" ht="13" thickBot="1" x14ac:dyDescent="0.3"/>
    <row r="16" spans="1:9" ht="13" x14ac:dyDescent="0.3">
      <c r="A16" s="25"/>
      <c r="B16" s="25" t="s">
        <v>70</v>
      </c>
      <c r="C16" s="25" t="s">
        <v>58</v>
      </c>
      <c r="D16" s="25" t="s">
        <v>71</v>
      </c>
      <c r="E16" s="25" t="s">
        <v>72</v>
      </c>
      <c r="F16" s="25" t="s">
        <v>73</v>
      </c>
      <c r="G16" s="25" t="s">
        <v>74</v>
      </c>
      <c r="H16" s="25" t="s">
        <v>75</v>
      </c>
      <c r="I16" s="25" t="s">
        <v>76</v>
      </c>
    </row>
    <row r="17" spans="1:9" x14ac:dyDescent="0.25">
      <c r="A17" s="23" t="s">
        <v>64</v>
      </c>
      <c r="B17" s="23">
        <v>-3.6082974230421949E-3</v>
      </c>
      <c r="C17" s="23">
        <v>6.8602499464554247E-5</v>
      </c>
      <c r="D17" s="23">
        <v>-52.597171403449245</v>
      </c>
      <c r="E17" s="23">
        <v>1.0823465505794008E-85</v>
      </c>
      <c r="F17" s="23">
        <v>-3.7441029226461062E-3</v>
      </c>
      <c r="G17" s="23">
        <v>-3.4724919234382836E-3</v>
      </c>
      <c r="H17" s="23">
        <v>-3.7441029226461062E-3</v>
      </c>
      <c r="I17" s="23">
        <v>-3.4724919234382836E-3</v>
      </c>
    </row>
    <row r="18" spans="1:9" ht="13" thickBot="1" x14ac:dyDescent="0.3">
      <c r="A18" s="24" t="s">
        <v>77</v>
      </c>
      <c r="B18" s="24">
        <v>1.0953508516845494</v>
      </c>
      <c r="C18" s="24">
        <v>1.6916621230742004E-4</v>
      </c>
      <c r="D18" s="24">
        <v>6474.9977950325283</v>
      </c>
      <c r="E18" s="24">
        <v>0</v>
      </c>
      <c r="F18" s="24">
        <v>1.0950159702712217</v>
      </c>
      <c r="G18" s="24">
        <v>1.0956857330978771</v>
      </c>
      <c r="H18" s="24">
        <v>1.0950159702712217</v>
      </c>
      <c r="I18" s="24">
        <v>1.0956857330978771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9"/>
  <sheetViews>
    <sheetView topLeftCell="A13" workbookViewId="0">
      <selection activeCell="F47" sqref="F47"/>
    </sheetView>
  </sheetViews>
  <sheetFormatPr defaultRowHeight="12.5" x14ac:dyDescent="0.25"/>
  <cols>
    <col min="1" max="1" width="19" bestFit="1" customWidth="1"/>
    <col min="2" max="2" width="12.26953125" customWidth="1"/>
    <col min="3" max="3" width="13.36328125" customWidth="1"/>
    <col min="4" max="4" width="14.08984375" customWidth="1"/>
    <col min="6" max="6" width="16.26953125" bestFit="1" customWidth="1"/>
    <col min="8" max="8" width="19.453125" customWidth="1"/>
  </cols>
  <sheetData>
    <row r="1" spans="1:8" ht="35.15" customHeight="1" x14ac:dyDescent="0.25">
      <c r="A1" t="s">
        <v>50</v>
      </c>
      <c r="C1" s="30">
        <v>50</v>
      </c>
      <c r="D1" s="31" t="s">
        <v>89</v>
      </c>
      <c r="F1" t="s">
        <v>51</v>
      </c>
      <c r="G1" s="30">
        <v>25</v>
      </c>
      <c r="H1" s="31" t="s">
        <v>89</v>
      </c>
    </row>
    <row r="3" spans="1:8" x14ac:dyDescent="0.25">
      <c r="A3" t="s">
        <v>52</v>
      </c>
      <c r="B3" t="s">
        <v>48</v>
      </c>
      <c r="C3" t="s">
        <v>49</v>
      </c>
      <c r="F3" t="s">
        <v>52</v>
      </c>
      <c r="G3" t="s">
        <v>48</v>
      </c>
      <c r="H3" t="s">
        <v>49</v>
      </c>
    </row>
    <row r="4" spans="1:8" x14ac:dyDescent="0.25">
      <c r="A4">
        <v>230</v>
      </c>
      <c r="B4">
        <f t="shared" ref="B4:B35" si="0">A4/(1000*C$1)</f>
        <v>4.5999999999999999E-3</v>
      </c>
      <c r="C4">
        <v>-4.0000000000000002E-4</v>
      </c>
      <c r="F4">
        <v>169</v>
      </c>
      <c r="G4" s="27">
        <f t="shared" ref="G4:G35" si="1">F4/(1000*G$1)</f>
        <v>6.7600000000000004E-3</v>
      </c>
      <c r="H4">
        <v>8.9999999999999993E-3</v>
      </c>
    </row>
    <row r="5" spans="1:8" x14ac:dyDescent="0.25">
      <c r="A5">
        <v>350</v>
      </c>
      <c r="B5">
        <f t="shared" si="0"/>
        <v>7.0000000000000001E-3</v>
      </c>
      <c r="C5">
        <v>2.3999999999999998E-3</v>
      </c>
      <c r="F5">
        <v>248</v>
      </c>
      <c r="G5" s="27">
        <f t="shared" si="1"/>
        <v>9.92E-3</v>
      </c>
      <c r="H5">
        <v>1.2999999999999999E-2</v>
      </c>
    </row>
    <row r="6" spans="1:8" x14ac:dyDescent="0.25">
      <c r="A6">
        <v>600</v>
      </c>
      <c r="B6">
        <f t="shared" si="0"/>
        <v>1.2E-2</v>
      </c>
      <c r="C6">
        <v>6.7999999999999996E-3</v>
      </c>
      <c r="F6">
        <v>404</v>
      </c>
      <c r="G6" s="27">
        <f t="shared" si="1"/>
        <v>1.6160000000000001E-2</v>
      </c>
      <c r="H6">
        <v>1.7000000000000001E-2</v>
      </c>
    </row>
    <row r="7" spans="1:8" x14ac:dyDescent="0.25">
      <c r="A7">
        <v>800</v>
      </c>
      <c r="B7">
        <f t="shared" si="0"/>
        <v>1.6E-2</v>
      </c>
      <c r="C7">
        <v>1.0699999999999999E-2</v>
      </c>
      <c r="F7">
        <v>547</v>
      </c>
      <c r="G7" s="27">
        <f t="shared" si="1"/>
        <v>2.188E-2</v>
      </c>
      <c r="H7">
        <v>2.24E-2</v>
      </c>
    </row>
    <row r="8" spans="1:8" x14ac:dyDescent="0.25">
      <c r="A8">
        <v>1000</v>
      </c>
      <c r="B8">
        <f t="shared" si="0"/>
        <v>0.02</v>
      </c>
      <c r="C8">
        <v>1.46E-2</v>
      </c>
      <c r="F8">
        <v>665</v>
      </c>
      <c r="G8" s="27">
        <f t="shared" si="1"/>
        <v>2.6599999999999999E-2</v>
      </c>
      <c r="H8">
        <v>2.7E-2</v>
      </c>
    </row>
    <row r="9" spans="1:8" x14ac:dyDescent="0.25">
      <c r="A9">
        <v>1300</v>
      </c>
      <c r="B9">
        <f t="shared" si="0"/>
        <v>2.5999999999999999E-2</v>
      </c>
      <c r="C9">
        <v>1.9040000000000001E-2</v>
      </c>
      <c r="F9">
        <v>864</v>
      </c>
      <c r="G9" s="27">
        <f t="shared" si="1"/>
        <v>3.456E-2</v>
      </c>
      <c r="H9">
        <v>3.5999999999999997E-2</v>
      </c>
    </row>
    <row r="10" spans="1:8" x14ac:dyDescent="0.25">
      <c r="A10">
        <v>1500</v>
      </c>
      <c r="B10">
        <f t="shared" si="0"/>
        <v>0.03</v>
      </c>
      <c r="C10">
        <v>2.29E-2</v>
      </c>
      <c r="F10">
        <v>997</v>
      </c>
      <c r="G10" s="27">
        <f t="shared" si="1"/>
        <v>3.9879999999999999E-2</v>
      </c>
      <c r="H10">
        <v>4.19E-2</v>
      </c>
    </row>
    <row r="11" spans="1:8" x14ac:dyDescent="0.25">
      <c r="A11">
        <v>1800</v>
      </c>
      <c r="B11">
        <f t="shared" si="0"/>
        <v>3.5999999999999997E-2</v>
      </c>
      <c r="C11">
        <v>2.8000000000000001E-2</v>
      </c>
      <c r="F11">
        <v>1198</v>
      </c>
      <c r="G11" s="27">
        <f t="shared" si="1"/>
        <v>4.7919999999999997E-2</v>
      </c>
      <c r="H11">
        <v>4.4900000000000002E-2</v>
      </c>
    </row>
    <row r="12" spans="1:8" x14ac:dyDescent="0.25">
      <c r="A12">
        <v>2000</v>
      </c>
      <c r="B12">
        <f t="shared" si="0"/>
        <v>0.04</v>
      </c>
      <c r="C12">
        <v>3.3689999999999998E-2</v>
      </c>
      <c r="F12">
        <v>1386</v>
      </c>
      <c r="G12" s="27">
        <f t="shared" si="1"/>
        <v>5.5440000000000003E-2</v>
      </c>
      <c r="H12">
        <v>5.2999999999999999E-2</v>
      </c>
    </row>
    <row r="13" spans="1:8" x14ac:dyDescent="0.25">
      <c r="A13">
        <v>2270</v>
      </c>
      <c r="B13">
        <f t="shared" si="0"/>
        <v>4.5400000000000003E-2</v>
      </c>
      <c r="C13" s="27">
        <v>3.7608887112650521E-2</v>
      </c>
      <c r="F13" s="28">
        <v>1488.19444444444</v>
      </c>
      <c r="G13" s="27">
        <f t="shared" si="1"/>
        <v>5.9527777777777603E-2</v>
      </c>
      <c r="H13" s="27">
        <v>5.7713643168527028E-2</v>
      </c>
    </row>
    <row r="14" spans="1:8" x14ac:dyDescent="0.25">
      <c r="A14">
        <v>2520</v>
      </c>
      <c r="B14">
        <f t="shared" si="0"/>
        <v>5.04E-2</v>
      </c>
      <c r="C14" s="27">
        <v>4.2234507870956284E-2</v>
      </c>
      <c r="F14" s="28">
        <v>1641.87777777777</v>
      </c>
      <c r="G14" s="27">
        <f t="shared" si="1"/>
        <v>6.5675111111110795E-2</v>
      </c>
      <c r="H14" s="27">
        <v>6.3324863662230321E-2</v>
      </c>
    </row>
    <row r="15" spans="1:8" x14ac:dyDescent="0.25">
      <c r="A15">
        <v>2770</v>
      </c>
      <c r="B15">
        <f t="shared" si="0"/>
        <v>5.5399999999999998E-2</v>
      </c>
      <c r="C15" s="27">
        <v>4.6860128629262053E-2</v>
      </c>
      <c r="F15" s="28">
        <v>1795.56111111111</v>
      </c>
      <c r="G15" s="27">
        <f t="shared" si="1"/>
        <v>7.1822444444444397E-2</v>
      </c>
      <c r="H15" s="27">
        <v>6.8936084155933997E-2</v>
      </c>
    </row>
    <row r="16" spans="1:8" x14ac:dyDescent="0.25">
      <c r="A16">
        <v>3020</v>
      </c>
      <c r="B16">
        <f t="shared" si="0"/>
        <v>6.0400000000000002E-2</v>
      </c>
      <c r="C16" s="27">
        <v>5.1485749387567815E-2</v>
      </c>
      <c r="F16" s="28">
        <v>1949.24444444444</v>
      </c>
      <c r="G16" s="27">
        <f t="shared" si="1"/>
        <v>7.7969777777777596E-2</v>
      </c>
      <c r="H16" s="27">
        <v>7.4547304649637297E-2</v>
      </c>
    </row>
    <row r="17" spans="1:8" x14ac:dyDescent="0.25">
      <c r="A17">
        <v>3270</v>
      </c>
      <c r="B17">
        <f t="shared" si="0"/>
        <v>6.54E-2</v>
      </c>
      <c r="C17" s="27">
        <v>5.6111370145873585E-2</v>
      </c>
      <c r="F17" s="28">
        <v>2102.9277777777702</v>
      </c>
      <c r="G17" s="27">
        <f t="shared" si="1"/>
        <v>8.4117111111110809E-2</v>
      </c>
      <c r="H17" s="27">
        <v>8.0158525143340612E-2</v>
      </c>
    </row>
    <row r="18" spans="1:8" x14ac:dyDescent="0.25">
      <c r="A18">
        <v>3520</v>
      </c>
      <c r="B18">
        <f t="shared" si="0"/>
        <v>7.0400000000000004E-2</v>
      </c>
      <c r="C18" s="27">
        <v>6.073699090417934E-2</v>
      </c>
      <c r="F18" s="28">
        <v>2256.6111111111099</v>
      </c>
      <c r="G18" s="27">
        <f t="shared" si="1"/>
        <v>9.0264444444444397E-2</v>
      </c>
      <c r="H18" s="27">
        <v>8.5769745637044273E-2</v>
      </c>
    </row>
    <row r="19" spans="1:8" x14ac:dyDescent="0.25">
      <c r="A19">
        <v>3770</v>
      </c>
      <c r="B19">
        <f t="shared" si="0"/>
        <v>7.5399999999999995E-2</v>
      </c>
      <c r="C19" s="27">
        <v>6.5362611662485109E-2</v>
      </c>
      <c r="F19" s="28">
        <v>2410.2944444444402</v>
      </c>
      <c r="G19" s="27">
        <f t="shared" si="1"/>
        <v>9.641177777777761E-2</v>
      </c>
      <c r="H19" s="27">
        <v>9.1380966130747587E-2</v>
      </c>
    </row>
    <row r="20" spans="1:8" x14ac:dyDescent="0.25">
      <c r="A20">
        <v>4020</v>
      </c>
      <c r="B20">
        <f t="shared" si="0"/>
        <v>8.0399999999999999E-2</v>
      </c>
      <c r="C20" s="27">
        <v>6.9988232420790886E-2</v>
      </c>
      <c r="F20" s="28">
        <v>2563.9777777777699</v>
      </c>
      <c r="G20" s="27">
        <f t="shared" si="1"/>
        <v>0.1025591111111108</v>
      </c>
      <c r="H20" s="27">
        <v>9.6992186624450888E-2</v>
      </c>
    </row>
    <row r="21" spans="1:8" x14ac:dyDescent="0.25">
      <c r="A21">
        <v>4270</v>
      </c>
      <c r="B21">
        <f t="shared" si="0"/>
        <v>8.5400000000000004E-2</v>
      </c>
      <c r="C21" s="27">
        <v>7.4613853179096634E-2</v>
      </c>
      <c r="F21" s="28">
        <v>2717.6611111111101</v>
      </c>
      <c r="G21" s="27">
        <f t="shared" si="1"/>
        <v>0.10870644444444441</v>
      </c>
      <c r="H21" s="27">
        <v>0.10260340711815458</v>
      </c>
    </row>
    <row r="22" spans="1:8" x14ac:dyDescent="0.25">
      <c r="A22">
        <v>4520</v>
      </c>
      <c r="B22">
        <f t="shared" si="0"/>
        <v>9.0399999999999994E-2</v>
      </c>
      <c r="C22" s="27">
        <v>7.923947393740241E-2</v>
      </c>
      <c r="F22" s="28">
        <v>2871.3444444444399</v>
      </c>
      <c r="G22" s="27">
        <f t="shared" si="1"/>
        <v>0.1148537777777776</v>
      </c>
      <c r="H22" s="27">
        <v>0.10821462761185786</v>
      </c>
    </row>
    <row r="23" spans="1:8" x14ac:dyDescent="0.25">
      <c r="A23">
        <v>4770</v>
      </c>
      <c r="B23">
        <f t="shared" si="0"/>
        <v>9.5399999999999999E-2</v>
      </c>
      <c r="C23" s="27">
        <v>8.3865094695708159E-2</v>
      </c>
      <c r="F23" s="28">
        <v>3025.0277777777701</v>
      </c>
      <c r="G23" s="27">
        <f t="shared" si="1"/>
        <v>0.12100111111111081</v>
      </c>
      <c r="H23" s="27">
        <v>0.11382584810556118</v>
      </c>
    </row>
    <row r="24" spans="1:8" x14ac:dyDescent="0.25">
      <c r="A24">
        <v>5020</v>
      </c>
      <c r="B24">
        <f t="shared" si="0"/>
        <v>0.1004</v>
      </c>
      <c r="C24" s="27">
        <v>8.8490715454013935E-2</v>
      </c>
      <c r="F24" s="28">
        <v>3178.7111111111099</v>
      </c>
      <c r="G24" s="27">
        <f t="shared" si="1"/>
        <v>0.1271484444444444</v>
      </c>
      <c r="H24" s="27">
        <v>0.11943706859926485</v>
      </c>
    </row>
    <row r="25" spans="1:8" x14ac:dyDescent="0.25">
      <c r="A25">
        <v>5270</v>
      </c>
      <c r="B25">
        <f t="shared" si="0"/>
        <v>0.10539999999999999</v>
      </c>
      <c r="C25" s="27">
        <v>9.3116336212319697E-2</v>
      </c>
      <c r="F25" s="28">
        <v>3332.3944444444401</v>
      </c>
      <c r="G25" s="27">
        <f t="shared" si="1"/>
        <v>0.1332957777777776</v>
      </c>
      <c r="H25" s="27">
        <v>0.12504828909296817</v>
      </c>
    </row>
    <row r="26" spans="1:8" x14ac:dyDescent="0.25">
      <c r="A26">
        <v>5520</v>
      </c>
      <c r="B26">
        <f t="shared" si="0"/>
        <v>0.1104</v>
      </c>
      <c r="C26" s="27">
        <v>9.7741956970625474E-2</v>
      </c>
      <c r="F26" s="28">
        <v>3486.0777777777698</v>
      </c>
      <c r="G26" s="27">
        <f t="shared" si="1"/>
        <v>0.1394431111111108</v>
      </c>
      <c r="H26" s="27">
        <v>0.13065950958667147</v>
      </c>
    </row>
    <row r="27" spans="1:8" x14ac:dyDescent="0.25">
      <c r="A27">
        <v>5770</v>
      </c>
      <c r="B27">
        <f t="shared" si="0"/>
        <v>0.1154</v>
      </c>
      <c r="C27" s="27">
        <v>0.10236757772893122</v>
      </c>
      <c r="F27" s="28">
        <v>3639.7611111111</v>
      </c>
      <c r="G27" s="27">
        <f t="shared" si="1"/>
        <v>0.14559044444444399</v>
      </c>
      <c r="H27" s="27">
        <v>0.13627073008037477</v>
      </c>
    </row>
    <row r="28" spans="1:8" x14ac:dyDescent="0.25">
      <c r="A28">
        <v>6020</v>
      </c>
      <c r="B28">
        <f t="shared" si="0"/>
        <v>0.12039999999999999</v>
      </c>
      <c r="C28" s="27">
        <v>0.10699319848723698</v>
      </c>
      <c r="F28" s="28">
        <v>3793.4444444444398</v>
      </c>
      <c r="G28" s="27">
        <f t="shared" si="1"/>
        <v>0.15173777777777758</v>
      </c>
      <c r="H28" s="27">
        <v>0.14188195057407843</v>
      </c>
    </row>
    <row r="29" spans="1:8" x14ac:dyDescent="0.25">
      <c r="A29">
        <v>6270</v>
      </c>
      <c r="B29">
        <f t="shared" si="0"/>
        <v>0.12540000000000001</v>
      </c>
      <c r="C29" s="27">
        <v>0.11161881924554276</v>
      </c>
      <c r="F29" s="28">
        <v>3947.12777777777</v>
      </c>
      <c r="G29" s="27">
        <f t="shared" si="1"/>
        <v>0.15788511111111081</v>
      </c>
      <c r="H29" s="27">
        <v>0.14749317106778176</v>
      </c>
    </row>
    <row r="30" spans="1:8" x14ac:dyDescent="0.25">
      <c r="A30">
        <v>6520</v>
      </c>
      <c r="B30">
        <f t="shared" si="0"/>
        <v>0.13039999999999999</v>
      </c>
      <c r="C30" s="27">
        <v>0.11624444000384852</v>
      </c>
      <c r="F30" s="28">
        <v>4100.8111111111002</v>
      </c>
      <c r="G30" s="27">
        <f t="shared" si="1"/>
        <v>0.16403244444444401</v>
      </c>
      <c r="H30" s="27">
        <v>0.15310439156148506</v>
      </c>
    </row>
    <row r="31" spans="1:8" x14ac:dyDescent="0.25">
      <c r="A31">
        <v>6770</v>
      </c>
      <c r="B31">
        <f t="shared" si="0"/>
        <v>0.13539999999999999</v>
      </c>
      <c r="C31" s="27">
        <v>0.1208700607621543</v>
      </c>
      <c r="F31" s="28">
        <v>4254.49444444444</v>
      </c>
      <c r="G31" s="27">
        <f t="shared" si="1"/>
        <v>0.1701797777777776</v>
      </c>
      <c r="H31" s="27">
        <v>0.15871561205518872</v>
      </c>
    </row>
    <row r="32" spans="1:8" x14ac:dyDescent="0.25">
      <c r="A32">
        <v>7020</v>
      </c>
      <c r="B32">
        <f t="shared" si="0"/>
        <v>0.1404</v>
      </c>
      <c r="C32" s="27">
        <v>0.12549568152046003</v>
      </c>
      <c r="F32" s="28">
        <v>4408.1777777777697</v>
      </c>
      <c r="G32" s="27">
        <f t="shared" si="1"/>
        <v>0.1763271111111108</v>
      </c>
      <c r="H32" s="27">
        <v>0.16432683254889202</v>
      </c>
    </row>
    <row r="33" spans="1:8" x14ac:dyDescent="0.25">
      <c r="A33">
        <v>7270</v>
      </c>
      <c r="B33">
        <f t="shared" si="0"/>
        <v>0.1454</v>
      </c>
      <c r="C33" s="27">
        <v>0.13012130227876581</v>
      </c>
      <c r="F33" s="28">
        <v>4561.8611111111004</v>
      </c>
      <c r="G33" s="27">
        <f t="shared" si="1"/>
        <v>0.18247444444444402</v>
      </c>
      <c r="H33" s="27">
        <v>0.16993805304259535</v>
      </c>
    </row>
    <row r="34" spans="1:8" x14ac:dyDescent="0.25">
      <c r="A34">
        <v>7520</v>
      </c>
      <c r="B34">
        <f t="shared" si="0"/>
        <v>0.15040000000000001</v>
      </c>
      <c r="C34" s="27">
        <v>0.13474692303707159</v>
      </c>
      <c r="F34" s="28">
        <v>4715.5444444444402</v>
      </c>
      <c r="G34" s="27">
        <f t="shared" si="1"/>
        <v>0.18862177777777761</v>
      </c>
      <c r="H34" s="27">
        <v>0.17554927353629901</v>
      </c>
    </row>
    <row r="35" spans="1:8" x14ac:dyDescent="0.25">
      <c r="A35">
        <v>7770</v>
      </c>
      <c r="B35">
        <f t="shared" si="0"/>
        <v>0.15540000000000001</v>
      </c>
      <c r="C35" s="27">
        <v>0.13937254379537736</v>
      </c>
      <c r="F35" s="28">
        <v>4869.2277777777699</v>
      </c>
      <c r="G35" s="27">
        <f t="shared" si="1"/>
        <v>0.19476911111111081</v>
      </c>
      <c r="H35" s="27">
        <v>0.18116049403000231</v>
      </c>
    </row>
    <row r="36" spans="1:8" x14ac:dyDescent="0.25">
      <c r="A36">
        <v>8020</v>
      </c>
      <c r="B36">
        <f t="shared" ref="B36:B67" si="2">A36/(1000*C$1)</f>
        <v>0.16039999999999999</v>
      </c>
      <c r="C36" s="27">
        <v>0.14399816455368311</v>
      </c>
      <c r="F36" s="28">
        <v>5022.9111111111097</v>
      </c>
      <c r="G36" s="27">
        <f t="shared" ref="G36:G67" si="3">F36/(1000*G$1)</f>
        <v>0.2009164444444444</v>
      </c>
      <c r="H36" s="27">
        <v>0.18677171452370597</v>
      </c>
    </row>
    <row r="37" spans="1:8" x14ac:dyDescent="0.25">
      <c r="A37">
        <v>8270</v>
      </c>
      <c r="B37">
        <f t="shared" si="2"/>
        <v>0.16539999999999999</v>
      </c>
      <c r="C37" s="27">
        <v>0.14862378531198886</v>
      </c>
      <c r="F37" s="28">
        <v>5176.5944444444403</v>
      </c>
      <c r="G37" s="27">
        <f t="shared" si="3"/>
        <v>0.20706377777777762</v>
      </c>
      <c r="H37" s="27">
        <v>0.1923829350174093</v>
      </c>
    </row>
    <row r="38" spans="1:8" x14ac:dyDescent="0.25">
      <c r="A38">
        <v>8520</v>
      </c>
      <c r="B38">
        <f t="shared" si="2"/>
        <v>0.1704</v>
      </c>
      <c r="C38" s="27">
        <v>0.15324940607029464</v>
      </c>
      <c r="F38" s="28">
        <v>5330.2777777777701</v>
      </c>
      <c r="G38" s="27">
        <f t="shared" si="3"/>
        <v>0.2132111111111108</v>
      </c>
      <c r="H38" s="27">
        <v>0.1979941555111126</v>
      </c>
    </row>
    <row r="39" spans="1:8" x14ac:dyDescent="0.25">
      <c r="A39">
        <v>8770</v>
      </c>
      <c r="B39">
        <f t="shared" si="2"/>
        <v>0.1754</v>
      </c>
      <c r="C39" s="27">
        <v>0.15787502682860041</v>
      </c>
      <c r="F39" s="28">
        <v>5483.9611111110999</v>
      </c>
      <c r="G39" s="27">
        <f t="shared" si="3"/>
        <v>0.219358444444444</v>
      </c>
      <c r="H39" s="27">
        <v>0.2036053760048159</v>
      </c>
    </row>
    <row r="40" spans="1:8" x14ac:dyDescent="0.25">
      <c r="A40">
        <v>9020</v>
      </c>
      <c r="B40">
        <f t="shared" si="2"/>
        <v>0.1804</v>
      </c>
      <c r="C40" s="27">
        <v>0.16250064758690616</v>
      </c>
      <c r="F40" s="28">
        <v>5637.6444444444496</v>
      </c>
      <c r="G40" s="27">
        <f t="shared" si="3"/>
        <v>0.22550577777777797</v>
      </c>
      <c r="H40" s="27">
        <v>0.2092165964985199</v>
      </c>
    </row>
    <row r="41" spans="1:8" x14ac:dyDescent="0.25">
      <c r="A41">
        <v>9270</v>
      </c>
      <c r="B41">
        <f t="shared" si="2"/>
        <v>0.18540000000000001</v>
      </c>
      <c r="C41" s="27">
        <v>0.16712626834521194</v>
      </c>
      <c r="F41" s="28">
        <v>5791.3277777777703</v>
      </c>
      <c r="G41" s="27">
        <f t="shared" si="3"/>
        <v>0.23165311111111081</v>
      </c>
      <c r="H41" s="27">
        <v>0.21482781699222289</v>
      </c>
    </row>
    <row r="42" spans="1:8" x14ac:dyDescent="0.25">
      <c r="A42">
        <v>9520</v>
      </c>
      <c r="B42">
        <f t="shared" si="2"/>
        <v>0.19040000000000001</v>
      </c>
      <c r="C42" s="27">
        <v>0.17175188910351769</v>
      </c>
      <c r="F42" s="28">
        <v>5945.0111111111</v>
      </c>
      <c r="G42" s="27">
        <f t="shared" si="3"/>
        <v>0.23780044444444401</v>
      </c>
      <c r="H42" s="27">
        <v>0.22043903748592619</v>
      </c>
    </row>
    <row r="43" spans="1:8" x14ac:dyDescent="0.25">
      <c r="A43">
        <v>9770</v>
      </c>
      <c r="B43">
        <f t="shared" si="2"/>
        <v>0.19539999999999999</v>
      </c>
      <c r="C43" s="27">
        <v>0.17637750986182346</v>
      </c>
      <c r="F43" s="28">
        <v>6098.6944444444398</v>
      </c>
      <c r="G43" s="27">
        <f t="shared" si="3"/>
        <v>0.2439477777777776</v>
      </c>
      <c r="H43" s="27">
        <v>0.22605025797962985</v>
      </c>
    </row>
    <row r="44" spans="1:8" x14ac:dyDescent="0.25">
      <c r="A44">
        <v>10020</v>
      </c>
      <c r="B44">
        <f t="shared" si="2"/>
        <v>0.20039999999999999</v>
      </c>
      <c r="C44" s="27">
        <v>0.18100313062012924</v>
      </c>
      <c r="F44" s="28">
        <v>6252.3777777777796</v>
      </c>
      <c r="G44" s="27">
        <f t="shared" si="3"/>
        <v>0.25009511111111116</v>
      </c>
      <c r="H44" s="27">
        <v>0.23166147847333346</v>
      </c>
    </row>
    <row r="45" spans="1:8" x14ac:dyDescent="0.25">
      <c r="A45">
        <v>10270</v>
      </c>
      <c r="B45">
        <f t="shared" si="2"/>
        <v>0.2054</v>
      </c>
      <c r="C45" s="27">
        <v>0.18562875137843499</v>
      </c>
      <c r="F45" s="28">
        <v>6406.0611111111002</v>
      </c>
      <c r="G45" s="27">
        <f t="shared" si="3"/>
        <v>0.256242444444444</v>
      </c>
      <c r="H45" s="27">
        <v>0.23727269896703643</v>
      </c>
    </row>
    <row r="46" spans="1:8" x14ac:dyDescent="0.25">
      <c r="A46">
        <v>10520</v>
      </c>
      <c r="B46">
        <f t="shared" si="2"/>
        <v>0.2104</v>
      </c>
      <c r="C46" s="27">
        <v>0.19025437213674076</v>
      </c>
      <c r="F46" s="28">
        <v>6559.74444444444</v>
      </c>
      <c r="G46" s="27">
        <f t="shared" si="3"/>
        <v>0.26238977777777761</v>
      </c>
      <c r="H46" s="27">
        <v>0.24288391946074012</v>
      </c>
    </row>
    <row r="47" spans="1:8" x14ac:dyDescent="0.25">
      <c r="A47">
        <v>10770</v>
      </c>
      <c r="B47">
        <f t="shared" si="2"/>
        <v>0.21540000000000001</v>
      </c>
      <c r="C47" s="27">
        <v>0.19487999289504651</v>
      </c>
      <c r="F47" s="28">
        <v>6713.4277777777697</v>
      </c>
      <c r="G47" s="27">
        <f t="shared" si="3"/>
        <v>0.26853711111111078</v>
      </c>
      <c r="H47" s="27">
        <v>0.24849513995444339</v>
      </c>
    </row>
    <row r="48" spans="1:8" x14ac:dyDescent="0.25">
      <c r="A48">
        <v>11020</v>
      </c>
      <c r="B48">
        <f t="shared" si="2"/>
        <v>0.22040000000000001</v>
      </c>
      <c r="C48" s="27">
        <v>0.19950561365335232</v>
      </c>
      <c r="F48" s="28">
        <v>6867.1111111111004</v>
      </c>
      <c r="G48" s="27">
        <f t="shared" si="3"/>
        <v>0.27468444444444401</v>
      </c>
      <c r="H48" s="27">
        <v>0.25410636044814672</v>
      </c>
    </row>
    <row r="49" spans="1:8" x14ac:dyDescent="0.25">
      <c r="A49">
        <v>11270</v>
      </c>
      <c r="B49">
        <f t="shared" si="2"/>
        <v>0.22539999999999999</v>
      </c>
      <c r="C49" s="27">
        <v>0.20413123441165806</v>
      </c>
      <c r="F49" s="28">
        <v>7020.7944444444402</v>
      </c>
      <c r="G49" s="27">
        <f t="shared" si="3"/>
        <v>0.28083177777777762</v>
      </c>
      <c r="H49" s="27">
        <v>0.25971758094185043</v>
      </c>
    </row>
    <row r="50" spans="1:8" x14ac:dyDescent="0.25">
      <c r="A50">
        <v>11520</v>
      </c>
      <c r="B50">
        <f t="shared" si="2"/>
        <v>0.23039999999999999</v>
      </c>
      <c r="C50" s="27">
        <v>0.20875685516996381</v>
      </c>
      <c r="F50" s="28">
        <v>7174.4777777777699</v>
      </c>
      <c r="G50" s="27">
        <f t="shared" si="3"/>
        <v>0.2869791111111108</v>
      </c>
      <c r="H50" s="27">
        <v>0.26532880143555371</v>
      </c>
    </row>
    <row r="51" spans="1:8" x14ac:dyDescent="0.25">
      <c r="A51">
        <v>11770</v>
      </c>
      <c r="B51">
        <f t="shared" si="2"/>
        <v>0.2354</v>
      </c>
      <c r="C51" s="27">
        <v>0.21338247592826959</v>
      </c>
      <c r="F51" s="28">
        <v>7328.1611111111097</v>
      </c>
      <c r="G51" s="27">
        <f t="shared" si="3"/>
        <v>0.29312644444444441</v>
      </c>
      <c r="H51" s="27">
        <v>0.27094002192925737</v>
      </c>
    </row>
    <row r="52" spans="1:8" x14ac:dyDescent="0.25">
      <c r="A52">
        <v>12020</v>
      </c>
      <c r="B52">
        <f t="shared" si="2"/>
        <v>0.2404</v>
      </c>
      <c r="C52" s="27">
        <v>0.21800809668657534</v>
      </c>
      <c r="F52" s="28">
        <v>7481.8444444444403</v>
      </c>
      <c r="G52" s="27">
        <f t="shared" si="3"/>
        <v>0.29927377777777764</v>
      </c>
      <c r="H52" s="27">
        <v>0.2765512424229607</v>
      </c>
    </row>
    <row r="53" spans="1:8" x14ac:dyDescent="0.25">
      <c r="A53">
        <v>12270</v>
      </c>
      <c r="B53">
        <f t="shared" si="2"/>
        <v>0.24540000000000001</v>
      </c>
      <c r="C53" s="27">
        <v>0.22263371744488111</v>
      </c>
      <c r="F53" s="28">
        <v>7635.5277777777701</v>
      </c>
      <c r="G53" s="27">
        <f t="shared" si="3"/>
        <v>0.30542111111111081</v>
      </c>
      <c r="H53" s="27">
        <v>0.28216246291666397</v>
      </c>
    </row>
    <row r="54" spans="1:8" x14ac:dyDescent="0.25">
      <c r="A54">
        <v>12520</v>
      </c>
      <c r="B54">
        <f t="shared" si="2"/>
        <v>0.25040000000000001</v>
      </c>
      <c r="C54" s="27">
        <v>0.22725933820318686</v>
      </c>
      <c r="F54" s="28">
        <v>7789.2111111110999</v>
      </c>
      <c r="G54" s="27">
        <f t="shared" si="3"/>
        <v>0.31156844444444398</v>
      </c>
      <c r="H54" s="27">
        <v>0.28777368341036724</v>
      </c>
    </row>
    <row r="55" spans="1:8" x14ac:dyDescent="0.25">
      <c r="A55">
        <v>12770</v>
      </c>
      <c r="B55">
        <f t="shared" si="2"/>
        <v>0.25540000000000002</v>
      </c>
      <c r="C55" s="27">
        <v>0.23188495896149261</v>
      </c>
      <c r="F55" s="28">
        <v>7942.8944444444496</v>
      </c>
      <c r="G55" s="27">
        <f t="shared" si="3"/>
        <v>0.31771577777777799</v>
      </c>
      <c r="H55" s="27">
        <v>0.29338490390407129</v>
      </c>
    </row>
    <row r="56" spans="1:8" x14ac:dyDescent="0.25">
      <c r="A56">
        <v>13020</v>
      </c>
      <c r="B56">
        <f t="shared" si="2"/>
        <v>0.26040000000000002</v>
      </c>
      <c r="C56" s="27">
        <v>0.23651057971979841</v>
      </c>
      <c r="F56" s="28">
        <v>8096.5777777777703</v>
      </c>
      <c r="G56" s="27">
        <f t="shared" si="3"/>
        <v>0.32386311111111082</v>
      </c>
      <c r="H56" s="27">
        <v>0.29899612439777429</v>
      </c>
    </row>
    <row r="57" spans="1:8" x14ac:dyDescent="0.25">
      <c r="A57">
        <v>13270</v>
      </c>
      <c r="B57">
        <f t="shared" si="2"/>
        <v>0.26540000000000002</v>
      </c>
      <c r="C57" s="27">
        <v>0.24113620047810416</v>
      </c>
      <c r="F57" s="28">
        <v>8250.2611111111091</v>
      </c>
      <c r="G57" s="27">
        <f t="shared" si="3"/>
        <v>0.33001044444444438</v>
      </c>
      <c r="H57" s="27">
        <v>0.30460734489147789</v>
      </c>
    </row>
    <row r="58" spans="1:8" x14ac:dyDescent="0.25">
      <c r="A58">
        <v>13520</v>
      </c>
      <c r="B58">
        <f t="shared" si="2"/>
        <v>0.27039999999999997</v>
      </c>
      <c r="C58" s="27">
        <v>0.24576182123640994</v>
      </c>
      <c r="F58" s="28">
        <v>8403.9444444444507</v>
      </c>
      <c r="G58" s="27">
        <f t="shared" si="3"/>
        <v>0.33615777777777806</v>
      </c>
      <c r="H58" s="27">
        <v>0.31021856538518167</v>
      </c>
    </row>
    <row r="59" spans="1:8" x14ac:dyDescent="0.25">
      <c r="A59">
        <v>13770</v>
      </c>
      <c r="B59">
        <f t="shared" si="2"/>
        <v>0.27539999999999998</v>
      </c>
      <c r="C59" s="27">
        <v>0.25038744199471569</v>
      </c>
      <c r="F59" s="28">
        <v>8557.6277777777796</v>
      </c>
      <c r="G59" s="27">
        <f t="shared" si="3"/>
        <v>0.34230511111111117</v>
      </c>
      <c r="H59" s="27">
        <v>0.31582978587888488</v>
      </c>
    </row>
    <row r="60" spans="1:8" x14ac:dyDescent="0.25">
      <c r="A60">
        <v>14020</v>
      </c>
      <c r="B60">
        <f t="shared" si="2"/>
        <v>0.28039999999999998</v>
      </c>
      <c r="C60" s="27">
        <v>0.25501306275302144</v>
      </c>
      <c r="F60" s="28">
        <v>8711.3111111110993</v>
      </c>
      <c r="G60" s="27">
        <f t="shared" si="3"/>
        <v>0.34845244444444395</v>
      </c>
      <c r="H60" s="27">
        <v>0.32144100637258782</v>
      </c>
    </row>
    <row r="61" spans="1:8" x14ac:dyDescent="0.25">
      <c r="A61">
        <v>14270</v>
      </c>
      <c r="B61">
        <f t="shared" si="2"/>
        <v>0.28539999999999999</v>
      </c>
      <c r="C61" s="27">
        <v>0.25963868351132724</v>
      </c>
      <c r="F61" s="28">
        <v>8864.99444444445</v>
      </c>
      <c r="G61" s="27">
        <f t="shared" si="3"/>
        <v>0.35459977777777801</v>
      </c>
      <c r="H61" s="27">
        <v>0.32705222686629187</v>
      </c>
    </row>
    <row r="62" spans="1:8" x14ac:dyDescent="0.25">
      <c r="A62">
        <v>14520</v>
      </c>
      <c r="B62">
        <f t="shared" si="2"/>
        <v>0.29039999999999999</v>
      </c>
      <c r="C62" s="27">
        <v>0.26426430426963299</v>
      </c>
      <c r="F62" s="28">
        <v>9018.6777777777806</v>
      </c>
      <c r="G62" s="27">
        <f t="shared" si="3"/>
        <v>0.36074711111111124</v>
      </c>
      <c r="H62" s="27">
        <v>0.3326634473599952</v>
      </c>
    </row>
    <row r="63" spans="1:8" x14ac:dyDescent="0.25">
      <c r="A63">
        <v>14770</v>
      </c>
      <c r="B63">
        <f t="shared" si="2"/>
        <v>0.2954</v>
      </c>
      <c r="C63" s="27">
        <v>0.26888992502793879</v>
      </c>
      <c r="F63" s="28">
        <v>9172.3611111111095</v>
      </c>
      <c r="G63" s="27">
        <f t="shared" si="3"/>
        <v>0.36689444444444436</v>
      </c>
      <c r="H63" s="27">
        <v>0.33827466785369847</v>
      </c>
    </row>
    <row r="64" spans="1:8" x14ac:dyDescent="0.25">
      <c r="A64">
        <v>15020</v>
      </c>
      <c r="B64">
        <f t="shared" si="2"/>
        <v>0.3004</v>
      </c>
      <c r="C64" s="27">
        <v>0.27351554578624454</v>
      </c>
      <c r="F64" s="28">
        <v>9326.0444444444402</v>
      </c>
      <c r="G64" s="27">
        <f t="shared" si="3"/>
        <v>0.37304177777777758</v>
      </c>
      <c r="H64" s="27">
        <v>0.3438858883474018</v>
      </c>
    </row>
    <row r="65" spans="1:8" x14ac:dyDescent="0.25">
      <c r="A65">
        <v>15270</v>
      </c>
      <c r="B65">
        <f t="shared" si="2"/>
        <v>0.3054</v>
      </c>
      <c r="C65" s="27">
        <v>0.27814116654455029</v>
      </c>
      <c r="F65" s="28">
        <v>9479.7277777777799</v>
      </c>
      <c r="G65" s="27">
        <f t="shared" si="3"/>
        <v>0.3791891111111112</v>
      </c>
      <c r="H65" s="27">
        <v>0.34949710884110546</v>
      </c>
    </row>
    <row r="66" spans="1:8" x14ac:dyDescent="0.25">
      <c r="A66">
        <v>15520</v>
      </c>
      <c r="B66">
        <f t="shared" si="2"/>
        <v>0.31040000000000001</v>
      </c>
      <c r="C66" s="27">
        <v>0.28276678730285604</v>
      </c>
      <c r="F66" s="28">
        <v>9633.4111111111106</v>
      </c>
      <c r="G66" s="27">
        <f t="shared" si="3"/>
        <v>0.38533644444444443</v>
      </c>
      <c r="H66" s="27">
        <v>0.35510832933480879</v>
      </c>
    </row>
    <row r="67" spans="1:8" x14ac:dyDescent="0.25">
      <c r="A67">
        <v>15770</v>
      </c>
      <c r="B67">
        <f t="shared" si="2"/>
        <v>0.31540000000000001</v>
      </c>
      <c r="C67" s="27">
        <v>0.28739240806116179</v>
      </c>
      <c r="F67" s="28">
        <v>9787.0944444444394</v>
      </c>
      <c r="G67" s="27">
        <f t="shared" si="3"/>
        <v>0.3914837777777776</v>
      </c>
      <c r="H67" s="27">
        <v>0.36071954982851206</v>
      </c>
    </row>
    <row r="68" spans="1:8" x14ac:dyDescent="0.25">
      <c r="A68">
        <v>16020</v>
      </c>
      <c r="B68">
        <f t="shared" ref="B68:B99" si="4">A68/(1000*C$1)</f>
        <v>0.32040000000000002</v>
      </c>
      <c r="C68" s="27">
        <v>0.29201802881946759</v>
      </c>
      <c r="F68" s="28">
        <v>9940.7777777777792</v>
      </c>
      <c r="G68" s="27">
        <f t="shared" ref="G68:G99" si="5">F68/(1000*G$1)</f>
        <v>0.39763111111111116</v>
      </c>
      <c r="H68" s="27">
        <v>0.36633077032221573</v>
      </c>
    </row>
    <row r="69" spans="1:8" x14ac:dyDescent="0.25">
      <c r="A69">
        <v>16270</v>
      </c>
      <c r="B69">
        <f t="shared" si="4"/>
        <v>0.32540000000000002</v>
      </c>
      <c r="C69" s="27">
        <v>0.29664364957777334</v>
      </c>
      <c r="F69" s="28">
        <v>10094.461111111101</v>
      </c>
      <c r="G69" s="27">
        <f t="shared" si="5"/>
        <v>0.40377844444444405</v>
      </c>
      <c r="H69" s="27">
        <v>0.37194199081591872</v>
      </c>
    </row>
    <row r="70" spans="1:8" x14ac:dyDescent="0.25">
      <c r="A70">
        <v>16520</v>
      </c>
      <c r="B70">
        <f t="shared" si="4"/>
        <v>0.33040000000000003</v>
      </c>
      <c r="C70" s="27">
        <v>0.30126927033607909</v>
      </c>
      <c r="F70" s="28">
        <v>10248.144444444401</v>
      </c>
      <c r="G70" s="27">
        <f t="shared" si="5"/>
        <v>0.409925777777776</v>
      </c>
      <c r="H70" s="27">
        <v>0.37755321130962088</v>
      </c>
    </row>
    <row r="71" spans="1:8" x14ac:dyDescent="0.25">
      <c r="A71">
        <v>16770</v>
      </c>
      <c r="B71">
        <f t="shared" si="4"/>
        <v>0.33539999999999998</v>
      </c>
      <c r="C71" s="27">
        <v>0.30589489109438489</v>
      </c>
      <c r="F71" s="28">
        <v>10401.8277777777</v>
      </c>
      <c r="G71" s="27">
        <f t="shared" si="5"/>
        <v>0.41607311111110801</v>
      </c>
      <c r="H71" s="27">
        <v>0.3831644318033231</v>
      </c>
    </row>
    <row r="72" spans="1:8" x14ac:dyDescent="0.25">
      <c r="A72">
        <v>17020</v>
      </c>
      <c r="B72">
        <f t="shared" si="4"/>
        <v>0.34039999999999998</v>
      </c>
      <c r="C72" s="27">
        <v>0.31052051185269064</v>
      </c>
      <c r="F72" s="28">
        <v>10555.5111111111</v>
      </c>
      <c r="G72" s="27">
        <f t="shared" si="5"/>
        <v>0.42222044444444401</v>
      </c>
      <c r="H72" s="27">
        <v>0.38877565229702898</v>
      </c>
    </row>
    <row r="73" spans="1:8" x14ac:dyDescent="0.25">
      <c r="A73">
        <v>17270</v>
      </c>
      <c r="B73">
        <f t="shared" si="4"/>
        <v>0.34539999999999998</v>
      </c>
      <c r="C73" s="27">
        <v>0.31514613261099644</v>
      </c>
      <c r="F73" s="28">
        <v>10709.1944444444</v>
      </c>
      <c r="G73" s="27">
        <f t="shared" si="5"/>
        <v>0.42836777777777602</v>
      </c>
      <c r="H73" s="27">
        <v>0.3943868727907312</v>
      </c>
    </row>
    <row r="74" spans="1:8" x14ac:dyDescent="0.25">
      <c r="A74">
        <v>17520</v>
      </c>
      <c r="B74">
        <f t="shared" si="4"/>
        <v>0.35039999999999999</v>
      </c>
      <c r="C74" s="27">
        <v>0.31977175336930219</v>
      </c>
      <c r="F74" s="28">
        <v>10862.8777777777</v>
      </c>
      <c r="G74" s="27">
        <f t="shared" si="5"/>
        <v>0.43451511111110797</v>
      </c>
      <c r="H74" s="27">
        <v>0.39999809328443336</v>
      </c>
    </row>
    <row r="75" spans="1:8" x14ac:dyDescent="0.25">
      <c r="A75">
        <v>17770</v>
      </c>
      <c r="B75">
        <f t="shared" si="4"/>
        <v>0.35539999999999999</v>
      </c>
      <c r="C75" s="27">
        <v>0.32439737412760794</v>
      </c>
      <c r="F75" s="28">
        <v>11016.561111111099</v>
      </c>
      <c r="G75" s="27">
        <f t="shared" si="5"/>
        <v>0.44066244444444397</v>
      </c>
      <c r="H75" s="27">
        <v>0.40560931377813925</v>
      </c>
    </row>
    <row r="76" spans="1:8" x14ac:dyDescent="0.25">
      <c r="A76">
        <v>18020</v>
      </c>
      <c r="B76">
        <f t="shared" si="4"/>
        <v>0.3604</v>
      </c>
      <c r="C76" s="27">
        <v>0.32902299488591369</v>
      </c>
      <c r="F76" s="28">
        <v>11170.244444444401</v>
      </c>
      <c r="G76" s="27">
        <f t="shared" si="5"/>
        <v>0.44680977777777603</v>
      </c>
      <c r="H76" s="27">
        <v>0.41122053427184146</v>
      </c>
    </row>
    <row r="77" spans="1:8" x14ac:dyDescent="0.25">
      <c r="A77">
        <v>18270</v>
      </c>
      <c r="B77">
        <f t="shared" si="4"/>
        <v>0.3654</v>
      </c>
      <c r="C77" s="27">
        <v>0.33364861564421944</v>
      </c>
      <c r="F77" s="28">
        <v>11323.927777777701</v>
      </c>
      <c r="G77" s="27">
        <f t="shared" si="5"/>
        <v>0.45295711111110804</v>
      </c>
      <c r="H77" s="27">
        <v>0.41683175476554368</v>
      </c>
    </row>
    <row r="78" spans="1:8" x14ac:dyDescent="0.25">
      <c r="A78">
        <v>18520</v>
      </c>
      <c r="B78">
        <f t="shared" si="4"/>
        <v>0.37040000000000001</v>
      </c>
      <c r="C78" s="27">
        <v>0.33827423640252524</v>
      </c>
      <c r="F78" s="28">
        <v>11477.6111111111</v>
      </c>
      <c r="G78" s="27">
        <f t="shared" si="5"/>
        <v>0.45910444444444404</v>
      </c>
      <c r="H78" s="27">
        <v>0.42244297525924956</v>
      </c>
    </row>
    <row r="79" spans="1:8" x14ac:dyDescent="0.25">
      <c r="A79">
        <v>18770</v>
      </c>
      <c r="B79">
        <f t="shared" si="4"/>
        <v>0.37540000000000001</v>
      </c>
      <c r="C79" s="27">
        <v>0.34289985716083099</v>
      </c>
      <c r="F79" s="28">
        <v>11631.2944444444</v>
      </c>
      <c r="G79" s="27">
        <f t="shared" si="5"/>
        <v>0.46525177777777599</v>
      </c>
      <c r="H79" s="27">
        <v>0.42805419575295173</v>
      </c>
    </row>
    <row r="80" spans="1:8" x14ac:dyDescent="0.25">
      <c r="A80">
        <v>19020</v>
      </c>
      <c r="B80">
        <f t="shared" si="4"/>
        <v>0.38040000000000002</v>
      </c>
      <c r="C80" s="27">
        <v>0.34752547791913674</v>
      </c>
      <c r="F80" s="28">
        <v>11784.9777777777</v>
      </c>
      <c r="G80" s="27">
        <f t="shared" si="5"/>
        <v>0.47139911111110799</v>
      </c>
      <c r="H80" s="27">
        <v>0.43366541624665395</v>
      </c>
    </row>
    <row r="81" spans="1:8" x14ac:dyDescent="0.25">
      <c r="A81">
        <v>19270</v>
      </c>
      <c r="B81">
        <f t="shared" si="4"/>
        <v>0.38540000000000002</v>
      </c>
      <c r="C81" s="27">
        <v>0.35215109867744254</v>
      </c>
      <c r="F81" s="28">
        <v>11938.6611111111</v>
      </c>
      <c r="G81" s="27">
        <f t="shared" si="5"/>
        <v>0.477546444444444</v>
      </c>
      <c r="H81" s="27">
        <v>0.43927663674035983</v>
      </c>
    </row>
    <row r="82" spans="1:8" x14ac:dyDescent="0.25">
      <c r="A82">
        <v>19520</v>
      </c>
      <c r="B82">
        <f t="shared" si="4"/>
        <v>0.39040000000000002</v>
      </c>
      <c r="C82" s="27">
        <v>0.35677671943574829</v>
      </c>
      <c r="F82" s="28">
        <v>12092.344444444399</v>
      </c>
      <c r="G82" s="27">
        <f t="shared" si="5"/>
        <v>0.483693777777776</v>
      </c>
      <c r="H82" s="27">
        <v>0.44488785723406205</v>
      </c>
    </row>
    <row r="83" spans="1:8" x14ac:dyDescent="0.25">
      <c r="A83">
        <v>19770</v>
      </c>
      <c r="B83">
        <f t="shared" si="4"/>
        <v>0.39539999999999997</v>
      </c>
      <c r="C83" s="27">
        <v>0.36140234019405409</v>
      </c>
      <c r="F83" s="28">
        <v>12246.027777777699</v>
      </c>
      <c r="G83" s="27">
        <f t="shared" si="5"/>
        <v>0.48984111111110795</v>
      </c>
      <c r="H83" s="27">
        <v>0.45049907772776421</v>
      </c>
    </row>
    <row r="84" spans="1:8" x14ac:dyDescent="0.25">
      <c r="A84">
        <v>20020</v>
      </c>
      <c r="B84">
        <f t="shared" si="4"/>
        <v>0.40039999999999998</v>
      </c>
      <c r="C84" s="27">
        <v>0.36602796095235979</v>
      </c>
      <c r="F84" s="28">
        <v>12399.711111111101</v>
      </c>
      <c r="G84" s="27">
        <f t="shared" si="5"/>
        <v>0.49598844444444401</v>
      </c>
      <c r="H84" s="27">
        <v>0.45611029822147009</v>
      </c>
    </row>
    <row r="85" spans="1:8" x14ac:dyDescent="0.25">
      <c r="A85">
        <v>20270</v>
      </c>
      <c r="B85">
        <f t="shared" si="4"/>
        <v>0.40539999999999998</v>
      </c>
      <c r="C85" s="27">
        <v>0.37065358171066559</v>
      </c>
      <c r="F85" s="28">
        <v>12553.394444444401</v>
      </c>
      <c r="G85" s="27">
        <f t="shared" si="5"/>
        <v>0.50213577777777607</v>
      </c>
      <c r="H85" s="27">
        <v>0.46172151871517242</v>
      </c>
    </row>
    <row r="86" spans="1:8" x14ac:dyDescent="0.25">
      <c r="A86">
        <v>20520</v>
      </c>
      <c r="B86">
        <f t="shared" si="4"/>
        <v>0.41039999999999999</v>
      </c>
      <c r="C86" s="27">
        <v>0.37527920246897134</v>
      </c>
      <c r="F86" s="28">
        <v>12707.0777777777</v>
      </c>
      <c r="G86" s="27">
        <f t="shared" si="5"/>
        <v>0.50828311111110802</v>
      </c>
      <c r="H86" s="27">
        <v>0.46733273920887458</v>
      </c>
    </row>
    <row r="87" spans="1:8" x14ac:dyDescent="0.25">
      <c r="A87">
        <v>20770</v>
      </c>
      <c r="B87">
        <f t="shared" si="4"/>
        <v>0.41539999999999999</v>
      </c>
      <c r="C87" s="27">
        <v>0.37990482322727709</v>
      </c>
      <c r="F87" s="28">
        <v>12860.7611111111</v>
      </c>
      <c r="G87" s="27">
        <f t="shared" si="5"/>
        <v>0.51443044444444397</v>
      </c>
      <c r="H87" s="27">
        <v>0.47294395970258041</v>
      </c>
    </row>
    <row r="88" spans="1:8" x14ac:dyDescent="0.25">
      <c r="A88">
        <v>21020</v>
      </c>
      <c r="B88">
        <f t="shared" si="4"/>
        <v>0.4204</v>
      </c>
      <c r="C88" s="27">
        <v>0.38453044398558284</v>
      </c>
      <c r="F88" s="28">
        <v>13014.4444444444</v>
      </c>
      <c r="G88" s="27">
        <f t="shared" si="5"/>
        <v>0.52057777777777603</v>
      </c>
      <c r="H88" s="27">
        <v>0.47855518019628268</v>
      </c>
    </row>
    <row r="89" spans="1:8" x14ac:dyDescent="0.25">
      <c r="A89">
        <v>21270</v>
      </c>
      <c r="B89">
        <f t="shared" si="4"/>
        <v>0.4254</v>
      </c>
      <c r="C89" s="27">
        <v>0.38915606474388859</v>
      </c>
      <c r="F89" s="28">
        <v>13168.1277777777</v>
      </c>
      <c r="G89" s="27">
        <f t="shared" si="5"/>
        <v>0.52672511111110798</v>
      </c>
      <c r="H89" s="27">
        <v>0.48416640068998484</v>
      </c>
    </row>
    <row r="90" spans="1:8" x14ac:dyDescent="0.25">
      <c r="A90">
        <v>21520</v>
      </c>
      <c r="B90">
        <f t="shared" si="4"/>
        <v>0.4304</v>
      </c>
      <c r="C90" s="27">
        <v>0.39378168550219445</v>
      </c>
      <c r="F90" s="28">
        <v>13321.811111111099</v>
      </c>
      <c r="G90" s="27">
        <f t="shared" si="5"/>
        <v>0.53287244444444393</v>
      </c>
      <c r="H90" s="27">
        <v>0.48977762118369061</v>
      </c>
    </row>
    <row r="91" spans="1:8" x14ac:dyDescent="0.25">
      <c r="A91">
        <v>21770</v>
      </c>
      <c r="B91">
        <f t="shared" si="4"/>
        <v>0.43540000000000001</v>
      </c>
      <c r="C91" s="27">
        <v>0.39840730626050019</v>
      </c>
      <c r="F91" s="28">
        <v>13475.494444444401</v>
      </c>
      <c r="G91" s="27">
        <f t="shared" si="5"/>
        <v>0.53901977777777599</v>
      </c>
      <c r="H91" s="27">
        <v>0.49538884167739289</v>
      </c>
    </row>
    <row r="92" spans="1:8" x14ac:dyDescent="0.25">
      <c r="A92">
        <v>22020</v>
      </c>
      <c r="B92">
        <f t="shared" si="4"/>
        <v>0.44040000000000001</v>
      </c>
      <c r="C92" s="27">
        <v>0.40303292701880594</v>
      </c>
      <c r="F92" s="28">
        <v>13629.177777777701</v>
      </c>
      <c r="G92" s="27">
        <f t="shared" si="5"/>
        <v>0.54516711111110805</v>
      </c>
      <c r="H92" s="27">
        <v>0.50100006217109516</v>
      </c>
    </row>
    <row r="93" spans="1:8" x14ac:dyDescent="0.25">
      <c r="A93">
        <v>22270</v>
      </c>
      <c r="B93">
        <f t="shared" si="4"/>
        <v>0.44540000000000002</v>
      </c>
      <c r="C93" s="27">
        <v>0.40765854777711169</v>
      </c>
      <c r="F93" s="28">
        <v>13782.8611111111</v>
      </c>
      <c r="G93" s="27">
        <f t="shared" si="5"/>
        <v>0.551314444444444</v>
      </c>
      <c r="H93" s="27">
        <v>0.50661128266480093</v>
      </c>
    </row>
    <row r="94" spans="1:8" x14ac:dyDescent="0.25">
      <c r="A94">
        <v>22520</v>
      </c>
      <c r="B94">
        <f t="shared" si="4"/>
        <v>0.45040000000000002</v>
      </c>
      <c r="C94" s="27">
        <v>0.41228416853541744</v>
      </c>
      <c r="F94" s="28">
        <v>13936.5444444444</v>
      </c>
      <c r="G94" s="27">
        <f t="shared" si="5"/>
        <v>0.55746177777777606</v>
      </c>
      <c r="H94" s="27">
        <v>0.51222250315850326</v>
      </c>
    </row>
    <row r="95" spans="1:8" x14ac:dyDescent="0.25">
      <c r="A95">
        <v>22770</v>
      </c>
      <c r="B95">
        <f t="shared" si="4"/>
        <v>0.45540000000000003</v>
      </c>
      <c r="C95" s="27">
        <v>0.41690978929372324</v>
      </c>
      <c r="F95" s="28">
        <v>14090.2277777777</v>
      </c>
      <c r="G95" s="27">
        <f t="shared" si="5"/>
        <v>0.56360911111110801</v>
      </c>
      <c r="H95" s="27">
        <v>0.51783372365220537</v>
      </c>
    </row>
    <row r="96" spans="1:8" x14ac:dyDescent="0.25">
      <c r="A96">
        <v>23020</v>
      </c>
      <c r="B96">
        <f t="shared" si="4"/>
        <v>0.46039999999999998</v>
      </c>
      <c r="C96" s="27">
        <v>0.42153541005202899</v>
      </c>
      <c r="F96" s="28">
        <v>14243.9111111111</v>
      </c>
      <c r="G96" s="27">
        <f t="shared" si="5"/>
        <v>0.56975644444444395</v>
      </c>
      <c r="H96" s="27">
        <v>0.52344494414591125</v>
      </c>
    </row>
    <row r="97" spans="1:8" x14ac:dyDescent="0.25">
      <c r="A97">
        <v>23270</v>
      </c>
      <c r="B97">
        <f t="shared" si="4"/>
        <v>0.46539999999999998</v>
      </c>
      <c r="C97" s="27">
        <v>0.42616103081033474</v>
      </c>
      <c r="F97" s="28">
        <v>14397.594444444399</v>
      </c>
      <c r="G97" s="27">
        <f t="shared" si="5"/>
        <v>0.57590377777777602</v>
      </c>
      <c r="H97" s="27">
        <v>0.52905616463961347</v>
      </c>
    </row>
    <row r="98" spans="1:8" x14ac:dyDescent="0.25">
      <c r="A98">
        <v>23520</v>
      </c>
      <c r="B98">
        <f t="shared" si="4"/>
        <v>0.47039999999999998</v>
      </c>
      <c r="C98" s="27">
        <v>0.43078665156864049</v>
      </c>
      <c r="F98" s="28">
        <v>14551.277777777699</v>
      </c>
      <c r="G98" s="27">
        <f t="shared" si="5"/>
        <v>0.58205111111110797</v>
      </c>
      <c r="H98" s="27">
        <v>0.53466738513331569</v>
      </c>
    </row>
    <row r="99" spans="1:8" x14ac:dyDescent="0.25">
      <c r="A99">
        <v>23770</v>
      </c>
      <c r="B99">
        <f t="shared" si="4"/>
        <v>0.47539999999999999</v>
      </c>
      <c r="C99" s="27">
        <v>0.43541227232694624</v>
      </c>
      <c r="F99" s="28">
        <v>14704.961111111101</v>
      </c>
      <c r="G99" s="27">
        <f t="shared" si="5"/>
        <v>0.58819844444444402</v>
      </c>
      <c r="H99" s="27">
        <v>0.54027860562702157</v>
      </c>
    </row>
    <row r="100" spans="1:8" x14ac:dyDescent="0.25">
      <c r="A100">
        <v>24020</v>
      </c>
      <c r="B100">
        <f t="shared" ref="B100:B126" si="6">A100/(1000*C$1)</f>
        <v>0.48039999999999999</v>
      </c>
      <c r="C100" s="27">
        <v>0.4400378930852521</v>
      </c>
      <c r="F100" s="28">
        <v>14858.644444444401</v>
      </c>
      <c r="G100" s="27">
        <f t="shared" ref="G100:G127" si="7">F100/(1000*G$1)</f>
        <v>0.59434577777777597</v>
      </c>
      <c r="H100" s="27">
        <v>0.54588982612072379</v>
      </c>
    </row>
    <row r="101" spans="1:8" x14ac:dyDescent="0.25">
      <c r="A101">
        <v>24270</v>
      </c>
      <c r="B101">
        <f t="shared" si="6"/>
        <v>0.4854</v>
      </c>
      <c r="C101" s="27">
        <v>0.44466351384355784</v>
      </c>
      <c r="F101" s="28">
        <v>15012.3277777777</v>
      </c>
      <c r="G101" s="27">
        <f t="shared" si="7"/>
        <v>0.60049311111110804</v>
      </c>
      <c r="H101" s="27">
        <v>0.551501046614426</v>
      </c>
    </row>
    <row r="102" spans="1:8" x14ac:dyDescent="0.25">
      <c r="A102">
        <v>24520</v>
      </c>
      <c r="B102">
        <f t="shared" si="6"/>
        <v>0.4904</v>
      </c>
      <c r="C102" s="27">
        <v>0.44928913460186359</v>
      </c>
      <c r="F102" s="28">
        <v>15166.0111111111</v>
      </c>
      <c r="G102" s="27">
        <f t="shared" si="7"/>
        <v>0.60664044444444398</v>
      </c>
      <c r="H102" s="27">
        <v>0.55711226710813178</v>
      </c>
    </row>
    <row r="103" spans="1:8" x14ac:dyDescent="0.25">
      <c r="A103">
        <v>24770</v>
      </c>
      <c r="B103">
        <f t="shared" si="6"/>
        <v>0.49540000000000001</v>
      </c>
      <c r="C103" s="27">
        <v>0.45391475536016934</v>
      </c>
      <c r="F103" s="28">
        <v>15319.6944444444</v>
      </c>
      <c r="G103" s="27">
        <f t="shared" si="7"/>
        <v>0.61278777777777604</v>
      </c>
      <c r="H103" s="27">
        <v>0.5627234876018341</v>
      </c>
    </row>
    <row r="104" spans="1:8" x14ac:dyDescent="0.25">
      <c r="A104">
        <v>25020</v>
      </c>
      <c r="B104">
        <f t="shared" si="6"/>
        <v>0.50039999999999996</v>
      </c>
      <c r="C104" s="27">
        <v>0.45854037611847509</v>
      </c>
      <c r="F104" s="28">
        <v>15473.3777777777</v>
      </c>
      <c r="G104" s="27">
        <f t="shared" si="7"/>
        <v>0.61893511111110799</v>
      </c>
      <c r="H104" s="27">
        <v>0.56833470809553621</v>
      </c>
    </row>
    <row r="105" spans="1:8" x14ac:dyDescent="0.25">
      <c r="A105">
        <v>25270</v>
      </c>
      <c r="B105">
        <f t="shared" si="6"/>
        <v>0.50539999999999996</v>
      </c>
      <c r="C105" s="27">
        <v>0.46316599687678089</v>
      </c>
      <c r="F105" s="28">
        <v>15627.061111111099</v>
      </c>
      <c r="G105" s="27">
        <f t="shared" si="7"/>
        <v>0.62508244444444394</v>
      </c>
      <c r="H105" s="27">
        <v>0.57394592858924209</v>
      </c>
    </row>
    <row r="106" spans="1:8" x14ac:dyDescent="0.25">
      <c r="A106">
        <v>25520</v>
      </c>
      <c r="B106">
        <f t="shared" si="6"/>
        <v>0.51039999999999996</v>
      </c>
      <c r="C106" s="27">
        <v>0.46779161763508664</v>
      </c>
      <c r="F106" s="28">
        <v>15780.744444444401</v>
      </c>
      <c r="G106" s="27">
        <f t="shared" si="7"/>
        <v>0.631229777777776</v>
      </c>
      <c r="H106" s="27">
        <v>0.57955714908294431</v>
      </c>
    </row>
    <row r="107" spans="1:8" x14ac:dyDescent="0.25">
      <c r="A107">
        <v>25770</v>
      </c>
      <c r="B107">
        <f t="shared" si="6"/>
        <v>0.51539999999999997</v>
      </c>
      <c r="C107" s="27">
        <v>0.47241723839339239</v>
      </c>
      <c r="F107" s="28">
        <v>15934.427777777701</v>
      </c>
      <c r="G107" s="27">
        <f t="shared" si="7"/>
        <v>0.63737711111110806</v>
      </c>
      <c r="H107" s="27">
        <v>0.58516836957664664</v>
      </c>
    </row>
    <row r="108" spans="1:8" x14ac:dyDescent="0.25">
      <c r="A108">
        <v>26020</v>
      </c>
      <c r="B108">
        <f t="shared" si="6"/>
        <v>0.52039999999999997</v>
      </c>
      <c r="C108" s="27">
        <v>0.47704285915169814</v>
      </c>
      <c r="F108" s="28">
        <v>16088.1111111111</v>
      </c>
      <c r="G108" s="27">
        <f t="shared" si="7"/>
        <v>0.64352444444444401</v>
      </c>
      <c r="H108" s="27">
        <v>0.59077959007035241</v>
      </c>
    </row>
    <row r="109" spans="1:8" x14ac:dyDescent="0.25">
      <c r="A109">
        <v>26270</v>
      </c>
      <c r="B109">
        <f t="shared" si="6"/>
        <v>0.52539999999999998</v>
      </c>
      <c r="C109" s="27">
        <v>0.48166847991000389</v>
      </c>
      <c r="F109" s="28">
        <v>16241.7944444444</v>
      </c>
      <c r="G109" s="27">
        <f t="shared" si="7"/>
        <v>0.64967177777777596</v>
      </c>
      <c r="H109" s="27">
        <v>0.59639081056405452</v>
      </c>
    </row>
    <row r="110" spans="1:8" x14ac:dyDescent="0.25">
      <c r="A110">
        <v>26520</v>
      </c>
      <c r="B110">
        <f t="shared" si="6"/>
        <v>0.53039999999999998</v>
      </c>
      <c r="C110" s="27">
        <v>0.48629410066830975</v>
      </c>
      <c r="F110" s="28">
        <v>16395.477777777702</v>
      </c>
      <c r="G110" s="27">
        <f t="shared" si="7"/>
        <v>0.65581911111110802</v>
      </c>
      <c r="H110" s="27">
        <v>0.60200203105775685</v>
      </c>
    </row>
    <row r="111" spans="1:8" x14ac:dyDescent="0.25">
      <c r="A111">
        <v>26770</v>
      </c>
      <c r="B111">
        <f t="shared" si="6"/>
        <v>0.53539999999999999</v>
      </c>
      <c r="C111" s="27">
        <v>0.4909197214266155</v>
      </c>
      <c r="F111" s="28">
        <v>16549.161111111101</v>
      </c>
      <c r="G111" s="27">
        <f t="shared" si="7"/>
        <v>0.66196644444444408</v>
      </c>
      <c r="H111" s="27">
        <v>0.60761325155146273</v>
      </c>
    </row>
    <row r="112" spans="1:8" x14ac:dyDescent="0.25">
      <c r="A112">
        <v>27020</v>
      </c>
      <c r="B112">
        <f t="shared" si="6"/>
        <v>0.54039999999999999</v>
      </c>
      <c r="C112" s="27">
        <v>0.49554534218492124</v>
      </c>
      <c r="F112" s="28">
        <v>16702.844444444399</v>
      </c>
      <c r="G112" s="27">
        <f t="shared" si="7"/>
        <v>0.66811377777777603</v>
      </c>
      <c r="H112" s="27">
        <v>0.61322447204516495</v>
      </c>
    </row>
    <row r="113" spans="1:8" x14ac:dyDescent="0.25">
      <c r="A113">
        <v>27270</v>
      </c>
      <c r="B113">
        <f t="shared" si="6"/>
        <v>0.5454</v>
      </c>
      <c r="C113" s="27">
        <v>0.50017096294322694</v>
      </c>
      <c r="F113" s="28">
        <v>16856.527777777701</v>
      </c>
      <c r="G113" s="27">
        <f t="shared" si="7"/>
        <v>0.67426111111110809</v>
      </c>
      <c r="H113" s="27">
        <v>0.61883569253886717</v>
      </c>
    </row>
    <row r="114" spans="1:8" x14ac:dyDescent="0.25">
      <c r="A114">
        <v>27520</v>
      </c>
      <c r="B114">
        <f t="shared" si="6"/>
        <v>0.5504</v>
      </c>
      <c r="C114" s="27">
        <v>0.50479658370153269</v>
      </c>
      <c r="F114" s="28">
        <v>17010.211111111101</v>
      </c>
      <c r="G114" s="27">
        <f t="shared" si="7"/>
        <v>0.68040844444444404</v>
      </c>
      <c r="H114" s="27">
        <v>0.62444691303257305</v>
      </c>
    </row>
    <row r="115" spans="1:8" x14ac:dyDescent="0.25">
      <c r="A115">
        <v>27770</v>
      </c>
      <c r="B115">
        <f t="shared" si="6"/>
        <v>0.5554</v>
      </c>
      <c r="C115" s="27">
        <v>0.50942220445983855</v>
      </c>
      <c r="F115" s="28">
        <v>17163.894444444399</v>
      </c>
      <c r="G115" s="27">
        <f t="shared" si="7"/>
        <v>0.68655577777777599</v>
      </c>
      <c r="H115" s="27">
        <v>0.63005813352627515</v>
      </c>
    </row>
    <row r="116" spans="1:8" x14ac:dyDescent="0.25">
      <c r="A116">
        <v>28020</v>
      </c>
      <c r="B116">
        <f t="shared" si="6"/>
        <v>0.56040000000000001</v>
      </c>
      <c r="C116" s="27">
        <v>0.51404782521814429</v>
      </c>
      <c r="F116" s="28">
        <v>17317.5777777777</v>
      </c>
      <c r="G116" s="27">
        <f t="shared" si="7"/>
        <v>0.69270311111110805</v>
      </c>
      <c r="H116" s="27">
        <v>0.63566935401997737</v>
      </c>
    </row>
    <row r="117" spans="1:8" x14ac:dyDescent="0.25">
      <c r="A117">
        <v>28270</v>
      </c>
      <c r="B117">
        <f t="shared" si="6"/>
        <v>0.56540000000000001</v>
      </c>
      <c r="C117" s="27">
        <v>0.51867344597645004</v>
      </c>
      <c r="F117" s="28">
        <v>17471.2611111111</v>
      </c>
      <c r="G117" s="27">
        <f t="shared" si="7"/>
        <v>0.698850444444444</v>
      </c>
      <c r="H117" s="27">
        <v>0.64128057451368325</v>
      </c>
    </row>
    <row r="118" spans="1:8" x14ac:dyDescent="0.25">
      <c r="A118">
        <v>28520</v>
      </c>
      <c r="B118">
        <f t="shared" si="6"/>
        <v>0.57040000000000002</v>
      </c>
      <c r="C118" s="27">
        <v>0.52329906673475579</v>
      </c>
      <c r="F118" s="28">
        <v>17624.944444444402</v>
      </c>
      <c r="G118" s="27">
        <f t="shared" si="7"/>
        <v>0.70499777777777606</v>
      </c>
      <c r="H118" s="27">
        <v>0.64689179500738547</v>
      </c>
    </row>
    <row r="119" spans="1:8" x14ac:dyDescent="0.25">
      <c r="A119">
        <v>28770</v>
      </c>
      <c r="B119">
        <f t="shared" si="6"/>
        <v>0.57540000000000002</v>
      </c>
      <c r="C119" s="27">
        <v>0.52792468749306154</v>
      </c>
      <c r="F119" s="28">
        <v>17778.6277777777</v>
      </c>
      <c r="G119" s="27">
        <f t="shared" si="7"/>
        <v>0.71114511111110801</v>
      </c>
      <c r="H119" s="27">
        <v>0.65250301550108769</v>
      </c>
    </row>
    <row r="120" spans="1:8" x14ac:dyDescent="0.25">
      <c r="A120">
        <v>29020</v>
      </c>
      <c r="B120">
        <f t="shared" si="6"/>
        <v>0.58040000000000003</v>
      </c>
      <c r="C120" s="27">
        <v>0.5325503082513674</v>
      </c>
      <c r="F120" s="28">
        <v>17932.311111111099</v>
      </c>
      <c r="G120" s="27">
        <f t="shared" si="7"/>
        <v>0.71729244444444396</v>
      </c>
      <c r="H120" s="27">
        <v>0.65811423599479346</v>
      </c>
    </row>
    <row r="121" spans="1:8" x14ac:dyDescent="0.25">
      <c r="A121">
        <v>29270</v>
      </c>
      <c r="B121">
        <f t="shared" si="6"/>
        <v>0.58540000000000003</v>
      </c>
      <c r="C121" s="27">
        <v>0.53717592900967315</v>
      </c>
      <c r="F121" s="28">
        <v>18085.994444444401</v>
      </c>
      <c r="G121" s="27">
        <f t="shared" si="7"/>
        <v>0.72343977777777602</v>
      </c>
      <c r="H121" s="27">
        <v>0.66372545648849579</v>
      </c>
    </row>
    <row r="122" spans="1:8" x14ac:dyDescent="0.25">
      <c r="A122">
        <v>29520</v>
      </c>
      <c r="B122">
        <f t="shared" si="6"/>
        <v>0.59040000000000004</v>
      </c>
      <c r="C122" s="27">
        <v>0.5418015497679789</v>
      </c>
      <c r="F122" s="28">
        <v>18239.677777777699</v>
      </c>
      <c r="G122" s="27">
        <f t="shared" si="7"/>
        <v>0.72958711111110797</v>
      </c>
      <c r="H122" s="27">
        <v>0.6693366769821979</v>
      </c>
    </row>
    <row r="123" spans="1:8" x14ac:dyDescent="0.25">
      <c r="A123">
        <v>29770</v>
      </c>
      <c r="B123">
        <f t="shared" si="6"/>
        <v>0.59540000000000004</v>
      </c>
      <c r="C123" s="27">
        <v>0.54642717052628464</v>
      </c>
      <c r="F123" s="28">
        <v>18393.361111111099</v>
      </c>
      <c r="G123" s="27">
        <f t="shared" si="7"/>
        <v>0.73573444444444391</v>
      </c>
      <c r="H123" s="27">
        <v>0.67494789747590378</v>
      </c>
    </row>
    <row r="124" spans="1:8" x14ac:dyDescent="0.25">
      <c r="A124">
        <v>30020</v>
      </c>
      <c r="B124">
        <f t="shared" si="6"/>
        <v>0.60040000000000004</v>
      </c>
      <c r="C124" s="27">
        <v>0.55105279128459039</v>
      </c>
      <c r="F124" s="28">
        <v>18547.0444444444</v>
      </c>
      <c r="G124" s="27">
        <f t="shared" si="7"/>
        <v>0.74188177777777597</v>
      </c>
      <c r="H124" s="27">
        <v>0.680559117969606</v>
      </c>
    </row>
    <row r="125" spans="1:8" x14ac:dyDescent="0.25">
      <c r="A125">
        <v>30270</v>
      </c>
      <c r="B125">
        <f t="shared" si="6"/>
        <v>0.60540000000000005</v>
      </c>
      <c r="C125" s="27">
        <v>0.55567841204289614</v>
      </c>
      <c r="F125" s="28">
        <v>18700.727777777702</v>
      </c>
      <c r="G125" s="27">
        <f t="shared" si="7"/>
        <v>0.74802911111110804</v>
      </c>
      <c r="H125" s="27">
        <v>0.68617033846330822</v>
      </c>
    </row>
    <row r="126" spans="1:8" x14ac:dyDescent="0.25">
      <c r="A126">
        <v>30520</v>
      </c>
      <c r="B126">
        <f t="shared" si="6"/>
        <v>0.61040000000000005</v>
      </c>
      <c r="C126" s="27">
        <v>0.56030403280120189</v>
      </c>
      <c r="F126" s="28">
        <v>18854.411111111101</v>
      </c>
      <c r="G126" s="27">
        <f t="shared" si="7"/>
        <v>0.75417644444444409</v>
      </c>
      <c r="H126" s="27">
        <v>0.69178155895701421</v>
      </c>
    </row>
    <row r="127" spans="1:8" x14ac:dyDescent="0.25">
      <c r="F127" s="28">
        <v>19008.094444444399</v>
      </c>
      <c r="G127" s="27">
        <f t="shared" si="7"/>
        <v>0.76032377777777593</v>
      </c>
      <c r="H127" s="27">
        <v>0.6973927794507162</v>
      </c>
    </row>
    <row r="129" spans="1:1" x14ac:dyDescent="0.25">
      <c r="A129" t="s">
        <v>91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workbookViewId="0">
      <selection activeCell="L14" sqref="L14"/>
    </sheetView>
  </sheetViews>
  <sheetFormatPr defaultRowHeight="12.5" x14ac:dyDescent="0.25"/>
  <sheetData>
    <row r="1" spans="1:9" x14ac:dyDescent="0.25">
      <c r="A1" t="s">
        <v>53</v>
      </c>
    </row>
    <row r="2" spans="1:9" ht="13" thickBot="1" x14ac:dyDescent="0.3"/>
    <row r="3" spans="1:9" ht="13" x14ac:dyDescent="0.3">
      <c r="A3" s="26" t="s">
        <v>54</v>
      </c>
      <c r="B3" s="26"/>
    </row>
    <row r="4" spans="1:9" x14ac:dyDescent="0.25">
      <c r="A4" s="23" t="s">
        <v>55</v>
      </c>
      <c r="B4" s="23">
        <v>0.99999953173847311</v>
      </c>
    </row>
    <row r="5" spans="1:9" x14ac:dyDescent="0.25">
      <c r="A5" s="23" t="s">
        <v>56</v>
      </c>
      <c r="B5" s="23">
        <v>0.99999906347716538</v>
      </c>
    </row>
    <row r="6" spans="1:9" x14ac:dyDescent="0.25">
      <c r="A6" s="23" t="s">
        <v>57</v>
      </c>
      <c r="B6" s="23">
        <v>0.99999902879113445</v>
      </c>
    </row>
    <row r="7" spans="1:9" x14ac:dyDescent="0.25">
      <c r="A7" s="23" t="s">
        <v>58</v>
      </c>
      <c r="B7" s="23">
        <v>3.2124197623369132E-4</v>
      </c>
    </row>
    <row r="8" spans="1:9" ht="13" thickBot="1" x14ac:dyDescent="0.3">
      <c r="A8" s="24" t="s">
        <v>59</v>
      </c>
      <c r="B8" s="24">
        <v>29</v>
      </c>
    </row>
    <row r="10" spans="1:9" ht="13" thickBot="1" x14ac:dyDescent="0.3">
      <c r="A10" t="s">
        <v>60</v>
      </c>
    </row>
    <row r="11" spans="1:9" ht="13" x14ac:dyDescent="0.3">
      <c r="A11" s="25"/>
      <c r="B11" s="25" t="s">
        <v>65</v>
      </c>
      <c r="C11" s="25" t="s">
        <v>66</v>
      </c>
      <c r="D11" s="25" t="s">
        <v>67</v>
      </c>
      <c r="E11" s="25" t="s">
        <v>68</v>
      </c>
      <c r="F11" s="25" t="s">
        <v>69</v>
      </c>
    </row>
    <row r="12" spans="1:9" x14ac:dyDescent="0.25">
      <c r="A12" s="23" t="s">
        <v>61</v>
      </c>
      <c r="B12" s="23">
        <v>1</v>
      </c>
      <c r="C12" s="23">
        <v>2.9751547792142445</v>
      </c>
      <c r="D12" s="23">
        <v>2.9751547792142445</v>
      </c>
      <c r="E12" s="23">
        <v>28830022.839099526</v>
      </c>
      <c r="F12" s="23">
        <v>6.2767676119462226E-83</v>
      </c>
    </row>
    <row r="13" spans="1:9" x14ac:dyDescent="0.25">
      <c r="A13" s="23" t="s">
        <v>62</v>
      </c>
      <c r="B13" s="23">
        <v>27</v>
      </c>
      <c r="C13" s="23">
        <v>2.7863029969522422E-6</v>
      </c>
      <c r="D13" s="23">
        <v>1.0319640729452749E-7</v>
      </c>
      <c r="E13" s="23"/>
      <c r="F13" s="23"/>
    </row>
    <row r="14" spans="1:9" ht="13" thickBot="1" x14ac:dyDescent="0.3">
      <c r="A14" s="24" t="s">
        <v>63</v>
      </c>
      <c r="B14" s="24">
        <v>28</v>
      </c>
      <c r="C14" s="24">
        <v>2.9751575655172413</v>
      </c>
      <c r="D14" s="24"/>
      <c r="E14" s="24"/>
      <c r="F14" s="24"/>
    </row>
    <row r="15" spans="1:9" ht="13" thickBot="1" x14ac:dyDescent="0.3"/>
    <row r="16" spans="1:9" ht="13" x14ac:dyDescent="0.3">
      <c r="A16" s="25"/>
      <c r="B16" s="25" t="s">
        <v>70</v>
      </c>
      <c r="C16" s="25" t="s">
        <v>58</v>
      </c>
      <c r="D16" s="25" t="s">
        <v>71</v>
      </c>
      <c r="E16" s="25" t="s">
        <v>72</v>
      </c>
      <c r="F16" s="25" t="s">
        <v>73</v>
      </c>
      <c r="G16" s="25" t="s">
        <v>74</v>
      </c>
      <c r="H16" s="25" t="s">
        <v>75</v>
      </c>
      <c r="I16" s="25" t="s">
        <v>76</v>
      </c>
    </row>
    <row r="17" spans="1:9" x14ac:dyDescent="0.25">
      <c r="A17" s="23" t="s">
        <v>64</v>
      </c>
      <c r="B17" s="23">
        <v>5.4199329647160455E-3</v>
      </c>
      <c r="C17" s="23">
        <v>9.2224134143580985E-5</v>
      </c>
      <c r="D17" s="23">
        <v>58.769139065896944</v>
      </c>
      <c r="E17" s="23">
        <v>4.9492049560492103E-30</v>
      </c>
      <c r="F17" s="23">
        <v>5.2307046719242741E-3</v>
      </c>
      <c r="G17" s="23">
        <v>5.6091612575078168E-3</v>
      </c>
      <c r="H17" s="23">
        <v>5.2307046719242741E-3</v>
      </c>
      <c r="I17" s="23">
        <v>5.6091612575078168E-3</v>
      </c>
    </row>
    <row r="18" spans="1:9" ht="13" thickBot="1" x14ac:dyDescent="0.3">
      <c r="A18" s="24" t="s">
        <v>77</v>
      </c>
      <c r="B18" s="24">
        <v>1.076463394422601</v>
      </c>
      <c r="C18" s="24">
        <v>2.0048264011882669E-4</v>
      </c>
      <c r="D18" s="24">
        <v>5369.3596302631377</v>
      </c>
      <c r="E18" s="24">
        <v>6.2767676119462226E-83</v>
      </c>
      <c r="F18" s="24">
        <v>1.0760520380235807</v>
      </c>
      <c r="G18" s="24">
        <v>1.0768747508216212</v>
      </c>
      <c r="H18" s="24">
        <v>1.0760520380235807</v>
      </c>
      <c r="I18" s="24">
        <v>1.0768747508216212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8"/>
  <sheetViews>
    <sheetView workbookViewId="0">
      <selection activeCell="B18" sqref="B18"/>
    </sheetView>
  </sheetViews>
  <sheetFormatPr defaultRowHeight="12.5" x14ac:dyDescent="0.25"/>
  <sheetData>
    <row r="1" spans="1:9" x14ac:dyDescent="0.25">
      <c r="A1" t="s">
        <v>53</v>
      </c>
    </row>
    <row r="2" spans="1:9" ht="13" thickBot="1" x14ac:dyDescent="0.3"/>
    <row r="3" spans="1:9" ht="13" x14ac:dyDescent="0.3">
      <c r="A3" s="26" t="s">
        <v>54</v>
      </c>
      <c r="B3" s="26"/>
    </row>
    <row r="4" spans="1:9" x14ac:dyDescent="0.25">
      <c r="A4" s="23" t="s">
        <v>55</v>
      </c>
      <c r="B4" s="23">
        <v>0.99999674298801966</v>
      </c>
    </row>
    <row r="5" spans="1:9" x14ac:dyDescent="0.25">
      <c r="A5" s="23" t="s">
        <v>56</v>
      </c>
      <c r="B5" s="23">
        <v>0.99999348598664739</v>
      </c>
    </row>
    <row r="6" spans="1:9" x14ac:dyDescent="0.25">
      <c r="A6" s="23" t="s">
        <v>57</v>
      </c>
      <c r="B6" s="23">
        <v>0.99999310280939135</v>
      </c>
    </row>
    <row r="7" spans="1:9" x14ac:dyDescent="0.25">
      <c r="A7" s="23" t="s">
        <v>58</v>
      </c>
      <c r="B7" s="23">
        <v>8.0642336131143283E-4</v>
      </c>
    </row>
    <row r="8" spans="1:9" ht="13" thickBot="1" x14ac:dyDescent="0.3">
      <c r="A8" s="24" t="s">
        <v>59</v>
      </c>
      <c r="B8" s="24">
        <v>19</v>
      </c>
    </row>
    <row r="10" spans="1:9" ht="13" thickBot="1" x14ac:dyDescent="0.3">
      <c r="A10" t="s">
        <v>60</v>
      </c>
    </row>
    <row r="11" spans="1:9" ht="13" x14ac:dyDescent="0.3">
      <c r="A11" s="25"/>
      <c r="B11" s="25" t="s">
        <v>65</v>
      </c>
      <c r="C11" s="25" t="s">
        <v>66</v>
      </c>
      <c r="D11" s="25" t="s">
        <v>67</v>
      </c>
      <c r="E11" s="25" t="s">
        <v>68</v>
      </c>
      <c r="F11" s="25" t="s">
        <v>69</v>
      </c>
    </row>
    <row r="12" spans="1:9" x14ac:dyDescent="0.25">
      <c r="A12" s="23" t="s">
        <v>61</v>
      </c>
      <c r="B12" s="23">
        <v>1</v>
      </c>
      <c r="C12" s="23">
        <v>1.6971633656357912</v>
      </c>
      <c r="D12" s="23">
        <v>1.6971633656357912</v>
      </c>
      <c r="E12" s="23">
        <v>2609741.2365721865</v>
      </c>
      <c r="F12" s="23">
        <v>1.5777832049042433E-45</v>
      </c>
    </row>
    <row r="13" spans="1:9" x14ac:dyDescent="0.25">
      <c r="A13" s="23" t="s">
        <v>62</v>
      </c>
      <c r="B13" s="23">
        <v>17</v>
      </c>
      <c r="C13" s="23">
        <v>1.1055416840370104E-5</v>
      </c>
      <c r="D13" s="23">
        <v>6.503186376688297E-7</v>
      </c>
      <c r="E13" s="23"/>
      <c r="F13" s="23"/>
    </row>
    <row r="14" spans="1:9" ht="13" thickBot="1" x14ac:dyDescent="0.3">
      <c r="A14" s="24" t="s">
        <v>63</v>
      </c>
      <c r="B14" s="24">
        <v>18</v>
      </c>
      <c r="C14" s="24">
        <v>1.6971744210526316</v>
      </c>
      <c r="D14" s="24"/>
      <c r="E14" s="24"/>
      <c r="F14" s="24"/>
    </row>
    <row r="15" spans="1:9" ht="13" thickBot="1" x14ac:dyDescent="0.3"/>
    <row r="16" spans="1:9" ht="13" x14ac:dyDescent="0.3">
      <c r="A16" s="25"/>
      <c r="B16" s="25" t="s">
        <v>70</v>
      </c>
      <c r="C16" s="25" t="s">
        <v>58</v>
      </c>
      <c r="D16" s="25" t="s">
        <v>71</v>
      </c>
      <c r="E16" s="25" t="s">
        <v>72</v>
      </c>
      <c r="F16" s="25" t="s">
        <v>73</v>
      </c>
      <c r="G16" s="25" t="s">
        <v>74</v>
      </c>
      <c r="H16" s="25" t="s">
        <v>75</v>
      </c>
      <c r="I16" s="25" t="s">
        <v>76</v>
      </c>
    </row>
    <row r="17" spans="1:9" x14ac:dyDescent="0.25">
      <c r="A17" s="23" t="s">
        <v>64</v>
      </c>
      <c r="B17" s="23">
        <v>1.0780349051714877E-2</v>
      </c>
      <c r="C17" s="23">
        <v>2.8151788737012146E-4</v>
      </c>
      <c r="D17" s="23">
        <v>38.293655697769474</v>
      </c>
      <c r="E17" s="23">
        <v>6.1049376929774462E-18</v>
      </c>
      <c r="F17" s="23">
        <v>1.0186398227502669E-2</v>
      </c>
      <c r="G17" s="23">
        <v>1.1374299875927085E-2</v>
      </c>
      <c r="H17" s="23">
        <v>1.0186398227502669E-2</v>
      </c>
      <c r="I17" s="23">
        <v>1.1374299875927085E-2</v>
      </c>
    </row>
    <row r="18" spans="1:9" ht="13" thickBot="1" x14ac:dyDescent="0.3">
      <c r="A18" s="24" t="s">
        <v>77</v>
      </c>
      <c r="B18" s="24">
        <v>2.1533770358918134</v>
      </c>
      <c r="C18" s="24">
        <v>1.3329730021683134E-3</v>
      </c>
      <c r="D18" s="24">
        <v>1615.4693548848848</v>
      </c>
      <c r="E18" s="24">
        <v>1.5777832049042433E-45</v>
      </c>
      <c r="F18" s="24">
        <v>2.1505647086870074</v>
      </c>
      <c r="G18" s="24">
        <v>2.1561893630966193</v>
      </c>
      <c r="H18" s="24">
        <v>2.1505647086870074</v>
      </c>
      <c r="I18" s="24">
        <v>2.1561893630966193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Circuit Gains</vt:lpstr>
      <vt:lpstr>AMC1311_pri_reg_fit</vt:lpstr>
      <vt:lpstr>AMC1311_sec_reg_fit</vt:lpstr>
      <vt:lpstr>AMC1311_cal_data</vt:lpstr>
      <vt:lpstr>AMC1302_sec_reg</vt:lpstr>
      <vt:lpstr>AMC1302_pri_reg</vt:lpstr>
      <vt:lpstr>AMC1302_cal_data</vt:lpstr>
      <vt:lpstr>Sheet2</vt:lpstr>
      <vt:lpstr>Sheet3</vt:lpstr>
      <vt:lpstr>Sheet4</vt:lpstr>
      <vt:lpstr>Sheet1</vt:lpstr>
    </vt:vector>
  </TitlesOfParts>
  <Company>Texas Instruments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 User</dc:creator>
  <cp:lastModifiedBy>Ramakrishnan, Harish</cp:lastModifiedBy>
  <dcterms:created xsi:type="dcterms:W3CDTF">2007-05-31T15:53:01Z</dcterms:created>
  <dcterms:modified xsi:type="dcterms:W3CDTF">2021-05-01T05:01:44Z</dcterms:modified>
</cp:coreProperties>
</file>