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65" windowWidth="11520" windowHeight="10065" tabRatio="676"/>
  </bookViews>
  <sheets>
    <sheet name="Process" sheetId="10" r:id="rId1"/>
    <sheet name="LRA Voltage Equations" sheetId="9" r:id="rId2"/>
    <sheet name="Auto-Calibration" sheetId="4" r:id="rId3"/>
    <sheet name="Initialize" sheetId="1" r:id="rId4"/>
    <sheet name="Play Waveform" sheetId="3" r:id="rId5"/>
    <sheet name="ERM Voltage Equations" sheetId="8" r:id="rId6"/>
    <sheet name="Lists" sheetId="2" state="hidden" r:id="rId7"/>
  </sheets>
  <definedNames>
    <definedName name="actuator_list">Lists!$I$13:$I$14</definedName>
    <definedName name="auto_brake_ol_list">Lists!$O$18:$O$19</definedName>
    <definedName name="auto_brk_ol_list">Lists!$O$13:$O$14</definedName>
    <definedName name="auto_brk_stdby">Lists!$Q$13:$Q$14</definedName>
    <definedName name="auto_cal_time_list">Lists!$A$76:$A$79</definedName>
    <definedName name="autocal_time_list">Lists!$G$24:$G$26</definedName>
    <definedName name="autoresgain_list">Lists!$E$13:$E$16</definedName>
    <definedName name="bemfgain_list">Lists!$G$1:$G$4</definedName>
    <definedName name="bidirinput_list">Lists!$A$13:$A$14</definedName>
    <definedName name="binary_defaultoff_list">Lists!$C$13:$C$14</definedName>
    <definedName name="binary_defaulton_list">Lists!$A$10:$A$11</definedName>
    <definedName name="blanking_list">Lists!$C$43:$C$58</definedName>
    <definedName name="blankingtime">'ERM Voltage Equations'!$F$15</definedName>
    <definedName name="blankingtime_list">Lists!$G$13:$G$16</definedName>
    <definedName name="control_list">Lists!$K$13:$K$14</definedName>
    <definedName name="dataformat_list">Lists!$G$18:$G$19</definedName>
    <definedName name="drive_time_list">Lists!$A$43:$A$74</definedName>
    <definedName name="drivetime">'ERM Voltage Equations'!$F$13</definedName>
    <definedName name="erm_openloop_list">Lists!$C$18:$C$19</definedName>
    <definedName name="erm_overdrive" localSheetId="5">'ERM Voltage Equations'!$I$8</definedName>
    <definedName name="erm_ratedvoltage">'ERM Voltage Equations'!$E$8</definedName>
    <definedName name="f_actuator">'LRA Voltage Equations'!$D$10</definedName>
    <definedName name="fbbrakefactor_list">Lists!$C$1:$C$8</definedName>
    <definedName name="haptics_borad_list">Lists!$I$23:$I$24</definedName>
    <definedName name="hybrid_control_list">Lists!$M$13:$M$14</definedName>
    <definedName name="idiss_list">Lists!$E$43:$E$58</definedName>
    <definedName name="idisstime">'ERM Voltage Equations'!$K$13</definedName>
    <definedName name="input_slope_list">Lists!$S$13:$S$14</definedName>
    <definedName name="librarysel_list">Lists!$E$23:$E$29</definedName>
    <definedName name="line_reg_comp_list">Lists!$M$23:$M$26</definedName>
    <definedName name="loopresponse_list">Lists!$E$1:$E$4</definedName>
    <definedName name="lra_min_list">Lists!$E$37:$E$38</definedName>
    <definedName name="lra_openloop_list">Lists!$M$18:$M$19</definedName>
    <definedName name="lra_overdrivevoltage">'LRA Voltage Equations'!$L$41</definedName>
    <definedName name="lra_period_list">Lists!$K$23:$K$24</definedName>
    <definedName name="lra_ratedvoltage">'LRA Voltage Equations'!$L$29</definedName>
    <definedName name="lra_resync_list">Lists!$G$37:$G$38</definedName>
    <definedName name="lradrivemode_list">Lists!$I$18:$I$19</definedName>
    <definedName name="mode_list">Lists!$C$23:$C$30</definedName>
    <definedName name="mode_seq_list">Lists!$Q$23:$Q$26</definedName>
    <definedName name="nERM_LRA_list">Lists!$A$1:$A$2</definedName>
    <definedName name="ng_thresh_list">Lists!$Q$18:$Q$19</definedName>
    <definedName name="ng_threshold_list">Lists!$A$18:$A$21</definedName>
    <definedName name="npwm_analog_list">Lists!$K$18:$K$19</definedName>
    <definedName name="od_clamp_list">Lists!$G$43:$G$46</definedName>
    <definedName name="overdrivevoltage" localSheetId="5">'ERM Voltage Equations'!$L$43</definedName>
    <definedName name="ratedvoltage" localSheetId="5">'ERM Voltage Equations'!$L$33</definedName>
    <definedName name="sample_time_list">Lists!$I$43:$I$46</definedName>
    <definedName name="sampletime">'LRA Voltage Equations'!$F$15</definedName>
    <definedName name="standby_list">Lists!$A$23:$A$24</definedName>
    <definedName name="supplycomp_list">Lists!$E$18:$E$19</definedName>
    <definedName name="trig_pin_func">Lists!$O$23:$O$26</definedName>
    <definedName name="vrms">'LRA Voltage Equations'!$H$10</definedName>
    <definedName name="wav_seq_loop">Lists!$I$1:$J$4</definedName>
    <definedName name="wav_seq_main_loop">Lists!$K$1:$L$8</definedName>
    <definedName name="zc_det_list">Lists!$K$43:$K$46</definedName>
  </definedNames>
  <calcPr calcId="145621"/>
</workbook>
</file>

<file path=xl/calcChain.xml><?xml version="1.0" encoding="utf-8"?>
<calcChain xmlns="http://schemas.openxmlformats.org/spreadsheetml/2006/main">
  <c r="C13" i="1" l="1"/>
  <c r="C18" i="1"/>
  <c r="C8" i="3"/>
  <c r="C30" i="3"/>
  <c r="C40" i="4"/>
  <c r="C36" i="4"/>
  <c r="C34" i="4"/>
  <c r="C30" i="4"/>
  <c r="C26" i="4"/>
  <c r="C17" i="4"/>
  <c r="C12" i="4"/>
  <c r="L53" i="8" l="1"/>
  <c r="L43" i="8"/>
  <c r="L33" i="8"/>
  <c r="L41" i="9"/>
  <c r="L29" i="9"/>
  <c r="F20" i="9" l="1"/>
  <c r="C25" i="4" l="1"/>
  <c r="L30" i="9" l="1"/>
  <c r="C24" i="4"/>
  <c r="L21" i="9"/>
  <c r="L22" i="9"/>
  <c r="L20" i="9"/>
  <c r="F21" i="9"/>
  <c r="F22" i="9"/>
  <c r="L31" i="9"/>
  <c r="L42" i="9"/>
  <c r="L43" i="9"/>
  <c r="L35" i="8"/>
  <c r="F22" i="8"/>
  <c r="F20" i="8"/>
  <c r="L34" i="8"/>
  <c r="F21" i="8"/>
  <c r="L55" i="8"/>
  <c r="L27" i="8" s="1"/>
  <c r="L54" i="8"/>
  <c r="L26" i="8" s="1"/>
  <c r="L25" i="8"/>
  <c r="L44" i="8" l="1"/>
  <c r="L21" i="8" s="1"/>
  <c r="L20" i="8"/>
  <c r="L45" i="8"/>
  <c r="L22" i="8" s="1"/>
</calcChain>
</file>

<file path=xl/sharedStrings.xml><?xml version="1.0" encoding="utf-8"?>
<sst xmlns="http://schemas.openxmlformats.org/spreadsheetml/2006/main" count="718" uniqueCount="427">
  <si>
    <t>Description</t>
  </si>
  <si>
    <t>Bits</t>
  </si>
  <si>
    <t>Register</t>
  </si>
  <si>
    <t>Feedback Control</t>
  </si>
  <si>
    <t>Name</t>
  </si>
  <si>
    <t>Parameter Selection</t>
  </si>
  <si>
    <t>Set ERM or LRA Mode</t>
  </si>
  <si>
    <t>[7]</t>
  </si>
  <si>
    <t>[6:4]</t>
  </si>
  <si>
    <t>[3:2]</t>
  </si>
  <si>
    <t>BEMFGain</t>
  </si>
  <si>
    <t>[1:0]</t>
  </si>
  <si>
    <t>0 - 1x</t>
  </si>
  <si>
    <t>1 - 2x</t>
  </si>
  <si>
    <t>2 - 3x</t>
  </si>
  <si>
    <t>3 - 4x (default)</t>
  </si>
  <si>
    <t>4 - 6x</t>
  </si>
  <si>
    <t>5 - 8x</t>
  </si>
  <si>
    <t>6 - 16x</t>
  </si>
  <si>
    <t>7 - Braking disabled</t>
  </si>
  <si>
    <t>3 - Very Fast</t>
  </si>
  <si>
    <t>Addr</t>
  </si>
  <si>
    <t>[5]</t>
  </si>
  <si>
    <t>[4:0]</t>
  </si>
  <si>
    <t>0 - OFF</t>
  </si>
  <si>
    <t>1 - ON (default)</t>
  </si>
  <si>
    <t xml:space="preserve">1 - AC Coupling </t>
  </si>
  <si>
    <t>Setting</t>
  </si>
  <si>
    <t>[6]</t>
  </si>
  <si>
    <t>[5:4]</t>
  </si>
  <si>
    <t>0 - Uni-directional</t>
  </si>
  <si>
    <t>0 - OFF (default)</t>
  </si>
  <si>
    <t xml:space="preserve">1 - ON </t>
  </si>
  <si>
    <t>1 - Bi-directional (default)</t>
  </si>
  <si>
    <t>0 - Disabled</t>
  </si>
  <si>
    <t>1 - 2%</t>
  </si>
  <si>
    <t>3 - 8%</t>
  </si>
  <si>
    <t>1 - Open Loop</t>
  </si>
  <si>
    <t>0 - ON (default)</t>
  </si>
  <si>
    <t xml:space="preserve">1 - OFF </t>
  </si>
  <si>
    <t>0 - Signed (default)</t>
  </si>
  <si>
    <t>1 - Unsigned</t>
  </si>
  <si>
    <t>0 - PWM Input (default)</t>
  </si>
  <si>
    <t>1 - Analog Input</t>
  </si>
  <si>
    <t>1 - Divide-by-128x Mode</t>
  </si>
  <si>
    <t>0 - Auto Resonance On (default)</t>
  </si>
  <si>
    <t>[7:6]</t>
  </si>
  <si>
    <t>[4]</t>
  </si>
  <si>
    <t>[3]</t>
  </si>
  <si>
    <t>[2]</t>
  </si>
  <si>
    <t>[1]</t>
  </si>
  <si>
    <t>[0]</t>
  </si>
  <si>
    <t>Rated Voltage</t>
  </si>
  <si>
    <t>0 - Closed Loop (default)</t>
  </si>
  <si>
    <t>2 - 4% (default)</t>
  </si>
  <si>
    <t>Mode</t>
  </si>
  <si>
    <t>0x01</t>
  </si>
  <si>
    <t>0 - Device Ready</t>
  </si>
  <si>
    <t>1 - Device in Software Standby (default)</t>
  </si>
  <si>
    <t>0 - Internal Trigger (default)</t>
  </si>
  <si>
    <t>1 - External Trigger (Edge Mode)</t>
  </si>
  <si>
    <t>2 - External Trigger (Level Mode)</t>
  </si>
  <si>
    <t>3 - PWM Input/Analog Input</t>
  </si>
  <si>
    <t>4 - Audio to Haptics</t>
  </si>
  <si>
    <t>5 - Real-Time Playback (RTP Mode)</t>
  </si>
  <si>
    <t>6 - Diagnostics</t>
  </si>
  <si>
    <t>7 - Auto Calibration</t>
  </si>
  <si>
    <t>0x16</t>
  </si>
  <si>
    <t>Overdrive Clamp Voltage</t>
  </si>
  <si>
    <t>ODClamp</t>
  </si>
  <si>
    <t>[7:0]</t>
  </si>
  <si>
    <t>RatedVoltage</t>
  </si>
  <si>
    <t>Value (Hex)</t>
  </si>
  <si>
    <t>0 - Empty (default)</t>
  </si>
  <si>
    <t>1 - TS2200C Library A - With Overdrive</t>
  </si>
  <si>
    <t>2 - TS2200C Library B - Fast</t>
  </si>
  <si>
    <t>3 - TS2200C Library C</t>
  </si>
  <si>
    <t>4 - TS2200C Library D</t>
  </si>
  <si>
    <t>5 - TS2000C Library E</t>
  </si>
  <si>
    <t>6 - LRA Library</t>
  </si>
  <si>
    <t>0 - 150 ms</t>
  </si>
  <si>
    <t>GO</t>
  </si>
  <si>
    <t>0x0C</t>
  </si>
  <si>
    <t>Auto-calibration 
Compensation Results</t>
  </si>
  <si>
    <t>ACalComp</t>
  </si>
  <si>
    <t>Contains voltage compensation results after auto-calibration is complete</t>
  </si>
  <si>
    <t>Auto-calibration
Back-EMF Result</t>
  </si>
  <si>
    <t>ACalBEMF</t>
  </si>
  <si>
    <t>Contains the rated back-EMF results after auto-calibration</t>
  </si>
  <si>
    <t>Read</t>
  </si>
  <si>
    <t>Set analog gain of the back-EMF amplifier</t>
  </si>
  <si>
    <t>Poll or wait for Auto-Calibration to complete</t>
  </si>
  <si>
    <t>Status</t>
  </si>
  <si>
    <t>0x00</t>
  </si>
  <si>
    <t>Read - 0</t>
  </si>
  <si>
    <t>Over-temperature Flag</t>
  </si>
  <si>
    <t>Over-current Flag</t>
  </si>
  <si>
    <t>Read value and store</t>
  </si>
  <si>
    <t>Read bits [1:0] and store</t>
  </si>
  <si>
    <t>Write value obtained from auto-calibration</t>
  </si>
  <si>
    <t>Waveform Sequencer</t>
  </si>
  <si>
    <t>0x07</t>
  </si>
  <si>
    <t>0x08</t>
  </si>
  <si>
    <t>--</t>
  </si>
  <si>
    <t>Write waveform identifier or wait time</t>
  </si>
  <si>
    <t>0 - 10 ms</t>
  </si>
  <si>
    <t>2 - 30 ms</t>
  </si>
  <si>
    <t>4 - 40 ms</t>
  </si>
  <si>
    <t>0 - 100 Hz</t>
  </si>
  <si>
    <t>2 - 150 Hz</t>
  </si>
  <si>
    <t>3 - 200 Hz</t>
  </si>
  <si>
    <t>0x11</t>
  </si>
  <si>
    <t>1 - 20 ms (default)</t>
  </si>
  <si>
    <t>1 - 125 Hz (default)</t>
  </si>
  <si>
    <t>0x12</t>
  </si>
  <si>
    <t>0x13</t>
  </si>
  <si>
    <t>0x14</t>
  </si>
  <si>
    <t>0x15</t>
  </si>
  <si>
    <t>2 - Fast</t>
  </si>
  <si>
    <t>0 - DC Coupling / Digital Input Modes (default)</t>
  </si>
  <si>
    <r>
      <t xml:space="preserve">0 - 150 </t>
    </r>
    <r>
      <rPr>
        <sz val="11"/>
        <color theme="1"/>
        <rFont val="Calibri"/>
        <family val="2"/>
      </rPr>
      <t>µs</t>
    </r>
  </si>
  <si>
    <t>1 - 200 µs</t>
  </si>
  <si>
    <t>2 - 250 µs</t>
  </si>
  <si>
    <t>3 - 300 µs (default)</t>
  </si>
  <si>
    <t>0 - 15 µs, 45 µs</t>
  </si>
  <si>
    <t>1 - 25 µs, 75 µs (default)</t>
  </si>
  <si>
    <t>2 - 50 µs, 150 µs</t>
  </si>
  <si>
    <t>3 - 75 µs, 225 µs</t>
  </si>
  <si>
    <t>0 - Once per cycle (default)</t>
  </si>
  <si>
    <t>1 - Twice per cycle</t>
  </si>
  <si>
    <t>Input</t>
  </si>
  <si>
    <t xml:space="preserve">Calculation    </t>
  </si>
  <si>
    <t>Actuator Parameters</t>
  </si>
  <si>
    <r>
      <t>V</t>
    </r>
    <r>
      <rPr>
        <vertAlign val="subscript"/>
        <sz val="11"/>
        <color theme="1"/>
        <rFont val="Calibri"/>
        <family val="2"/>
        <scheme val="minor"/>
      </rPr>
      <t>avg</t>
    </r>
  </si>
  <si>
    <r>
      <t>V</t>
    </r>
    <r>
      <rPr>
        <vertAlign val="subscript"/>
        <sz val="11"/>
        <color theme="1"/>
        <rFont val="Calibri"/>
        <family val="2"/>
        <scheme val="minor"/>
      </rPr>
      <t>peak</t>
    </r>
  </si>
  <si>
    <t>Register Settings</t>
  </si>
  <si>
    <t>ms</t>
  </si>
  <si>
    <t>µs</t>
  </si>
  <si>
    <r>
      <t xml:space="preserve">Default = 75 </t>
    </r>
    <r>
      <rPr>
        <sz val="6"/>
        <color theme="1"/>
        <rFont val="Calibri"/>
        <family val="2"/>
      </rPr>
      <t>µs</t>
    </r>
  </si>
  <si>
    <t>Rated &amp; Overdrive Voltage Summary</t>
  </si>
  <si>
    <t>(Dec)</t>
  </si>
  <si>
    <t xml:space="preserve">Closed Loop             </t>
  </si>
  <si>
    <t>(Hex)</t>
  </si>
  <si>
    <t>Closed Loop</t>
  </si>
  <si>
    <t>(Binary)</t>
  </si>
  <si>
    <t xml:space="preserve"> Open Loop</t>
  </si>
  <si>
    <t>Rated Voltage (Closed Loop)</t>
  </si>
  <si>
    <t>Overdrive Voltage (Closed Loop)</t>
  </si>
  <si>
    <t>Overdrive Voltage (Open Loop)</t>
  </si>
  <si>
    <t>Hz</t>
  </si>
  <si>
    <r>
      <t>V</t>
    </r>
    <r>
      <rPr>
        <vertAlign val="subscript"/>
        <sz val="11"/>
        <color theme="1"/>
        <rFont val="Calibri"/>
        <family val="2"/>
        <scheme val="minor"/>
      </rPr>
      <t>rms</t>
    </r>
  </si>
  <si>
    <t>us</t>
  </si>
  <si>
    <r>
      <t xml:space="preserve">Default = 300 </t>
    </r>
    <r>
      <rPr>
        <sz val="6"/>
        <color theme="1"/>
        <rFont val="Calibri"/>
        <family val="2"/>
      </rPr>
      <t>µs</t>
    </r>
  </si>
  <si>
    <t>Calculate using ERM/LRA Voltage Worksheet</t>
  </si>
  <si>
    <t>Selective Disclosure</t>
  </si>
  <si>
    <t>Set to 0 when auto-calibration completes</t>
  </si>
  <si>
    <t>Color Code Key</t>
  </si>
  <si>
    <t>Note: This segment is designed for the user to set the auto-calibration registors for the DRV2604/5 driver hardware once the LRA voltage equations step has been completed. Listed below are the steps to use this tool.</t>
  </si>
  <si>
    <t xml:space="preserve">                                                                                                                                              Selective Disclosure</t>
  </si>
  <si>
    <t>NEXT</t>
  </si>
  <si>
    <t>HOME</t>
  </si>
  <si>
    <t>DRV2624/5 Design Equations for LRA</t>
  </si>
  <si>
    <t>Use the ODClamp(0x20) value for the DRV2625 OverdriveClamp register</t>
  </si>
  <si>
    <t>Use the RatedVoltage(0x1F) value for the DRV2625 RatedVoltage register</t>
  </si>
  <si>
    <t>0x1F</t>
  </si>
  <si>
    <t>0x20</t>
  </si>
  <si>
    <t>[7:4]</t>
  </si>
  <si>
    <t>[3:0]</t>
  </si>
  <si>
    <t>Device identifier (0:DRV2624/1:DRV2625)</t>
  </si>
  <si>
    <t>Provides information on the device revision</t>
  </si>
  <si>
    <t>Read (0x12)</t>
  </si>
  <si>
    <t>Read - 1</t>
  </si>
  <si>
    <t>Read - 2</t>
  </si>
  <si>
    <t>VDD drops below UVLO_THRES[2:0]</t>
  </si>
  <si>
    <t>Process executed is done</t>
  </si>
  <si>
    <t>0x22</t>
  </si>
  <si>
    <t>0x21</t>
  </si>
  <si>
    <t>0x23</t>
  </si>
  <si>
    <t>0 - 250 ms</t>
  </si>
  <si>
    <t>1 - 500 ms</t>
  </si>
  <si>
    <t>2 - 1000 ms (default)</t>
  </si>
  <si>
    <t>LRA_ERM</t>
  </si>
  <si>
    <t>0 - No Auto Brake OL</t>
  </si>
  <si>
    <t>1 - Automatic Brake OL</t>
  </si>
  <si>
    <t>0 - 4% of VDD</t>
  </si>
  <si>
    <t>1 - 8% of VDD</t>
  </si>
  <si>
    <t>Device Information</t>
  </si>
  <si>
    <t>I2C_BCAST_EN</t>
  </si>
  <si>
    <t>LRA_PERIOD_AVG_DIS</t>
  </si>
  <si>
    <t>LINE_REG_COMP_SEL</t>
  </si>
  <si>
    <t>[5:4}</t>
  </si>
  <si>
    <t>TRI_PIN_FUNC</t>
  </si>
  <si>
    <t>MODE</t>
  </si>
  <si>
    <t>Control</t>
  </si>
  <si>
    <t>CONTROL_LOOP</t>
  </si>
  <si>
    <t>HYBRID_LOOP</t>
  </si>
  <si>
    <t>AUTO_BRK_OL</t>
  </si>
  <si>
    <t>AUTO_BRK_INTO_STBY</t>
  </si>
  <si>
    <t>INPUT_SLOPE_CHECK</t>
  </si>
  <si>
    <t>Reserved</t>
  </si>
  <si>
    <t xml:space="preserve"> </t>
  </si>
  <si>
    <t>Overdrive Clamp</t>
  </si>
  <si>
    <t>NG_THRESH</t>
  </si>
  <si>
    <t>FB_BRAKE_FACTOR</t>
  </si>
  <si>
    <t>LOOP_GAIN</t>
  </si>
  <si>
    <t>BEMF_GAIN</t>
  </si>
  <si>
    <t>Gain</t>
  </si>
  <si>
    <t>Drive Time</t>
  </si>
  <si>
    <t>0x27</t>
  </si>
  <si>
    <t>LRA_MIN_FREQ_SEL</t>
  </si>
  <si>
    <t>LRA_RESYNC_FORMAT</t>
  </si>
  <si>
    <t>DRIVE_TIME</t>
  </si>
  <si>
    <t>BLANKING_TIME</t>
  </si>
  <si>
    <t>IDISS_TIME</t>
  </si>
  <si>
    <t>0x28</t>
  </si>
  <si>
    <t>Auto Cal Time</t>
  </si>
  <si>
    <t>CHIPID</t>
  </si>
  <si>
    <t>REV</t>
  </si>
  <si>
    <t>DIAG_RESULT</t>
  </si>
  <si>
    <t>PROCESS_DONE</t>
  </si>
  <si>
    <t>UVLO</t>
  </si>
  <si>
    <t>OVER_TEMP</t>
  </si>
  <si>
    <t>OC_DETECT</t>
  </si>
  <si>
    <t>1 - Enable Haptic Broadcast</t>
  </si>
  <si>
    <t>0 - Average (4) LRA Periods</t>
  </si>
  <si>
    <t>2 - 4%</t>
  </si>
  <si>
    <t>3 - 5%</t>
  </si>
  <si>
    <t>1 - Waveform Sequencer</t>
  </si>
  <si>
    <t>2 - Diagnostic Routine</t>
  </si>
  <si>
    <t>1 - Hybrid Loop</t>
  </si>
  <si>
    <t>1 - Auto Brake in Open Loop</t>
  </si>
  <si>
    <t>1 - Input Slope Check</t>
  </si>
  <si>
    <t>0 - Very Slow</t>
  </si>
  <si>
    <t>1 - Slow</t>
  </si>
  <si>
    <t>0 - 125 Hz (default)</t>
  </si>
  <si>
    <t>1 - 45 Hz</t>
  </si>
  <si>
    <t>1 - 1.25*DRIVE_TIME</t>
  </si>
  <si>
    <t>0 - LRA: 0.5 ms; ERM: 1 ms.</t>
  </si>
  <si>
    <t>1 - LRA: 0.6 ms; ERM: 1.2 ms.</t>
  </si>
  <si>
    <t>2 - LRA: 0.7 ms; ERM: 1.4 ms.</t>
  </si>
  <si>
    <t>3 - LRA: 0.8 ms; ERM: 1.6 ms.</t>
  </si>
  <si>
    <t>4 - LRA: 0.9 ms; ERM: 1.8 ms.</t>
  </si>
  <si>
    <t>5 - LRA: 1 ms; ERM: 2 ms.</t>
  </si>
  <si>
    <t>6 - LRA: 1.1 ms; ERM: 2.2 ms.</t>
  </si>
  <si>
    <t>7 - LRA: 1.2 ms; ERM: 2.4 ms.</t>
  </si>
  <si>
    <t>8 - LRA: 1.3 ms; ERM: 2.6 ms.</t>
  </si>
  <si>
    <t>9 - LRA: 1.4 ms; ERM: 2.8 ms.</t>
  </si>
  <si>
    <t>10 - LRA: 1.5 ms; ERM: 3 ms.</t>
  </si>
  <si>
    <t>11 - LRA: 1.6 ms; ERM: 3.2 ms.</t>
  </si>
  <si>
    <t>12 - LRA: 1.7 ms; ERM: 3.4 ms.</t>
  </si>
  <si>
    <t>13 - LRA: 1.8 ms; ERM: 3.6 ms.</t>
  </si>
  <si>
    <t>15 - LRA: 2 ms; ERM: 4 ms.</t>
  </si>
  <si>
    <t>14 - LRA: 1.9 ms; ERM: 3.8 ms.</t>
  </si>
  <si>
    <t>17 - LRA: 2.2 ms; ERM: 4.4 ms.</t>
  </si>
  <si>
    <t>18 - LRA: 2.3 ms; ERM: 4.6 ms.</t>
  </si>
  <si>
    <t>19 - LRA: 2.4 ms; ERM: 4.8 ms.</t>
  </si>
  <si>
    <t>20 - LRA: 2.5 ms; ERM: 5 ms.</t>
  </si>
  <si>
    <t>21 - LRA: 2.6 ms; ERM: 5.2 ms.</t>
  </si>
  <si>
    <t>22 - LRA: 2.7 ms; ERM: 5.4 ms.</t>
  </si>
  <si>
    <t>23 - LRA: 2.8 ms; ERM: 5.6 ms.</t>
  </si>
  <si>
    <t>24 - LRA: 2.9 ms; ERM: 5.8 ms.</t>
  </si>
  <si>
    <t>25 - LRA: 3 ms; ERM: 6 ms.</t>
  </si>
  <si>
    <t>26 - LRA: 3.1 ms; ERM: 6.2 ms.</t>
  </si>
  <si>
    <t>27 - LRA: 3.2 ms; ERM: 6.4 ms.</t>
  </si>
  <si>
    <t>28 - LRA: 3.3 ms; ERM: 6.6 ms.</t>
  </si>
  <si>
    <t>29 - LRA: 3.4 ms; ERM: 6.8 ms.</t>
  </si>
  <si>
    <t>30 - LRA: 3.5 ms; ERM: 7 ms.</t>
  </si>
  <si>
    <t>31 - LRA: 3.6 ms; ERM: 7.2 ms.</t>
  </si>
  <si>
    <t>0 - LRA: 15 us, ERM: 45 us.</t>
  </si>
  <si>
    <t>2 - LRA: 50 us, ERM: 150 us.</t>
  </si>
  <si>
    <t>3 - LRA: 75 us, ERM: 225 us.</t>
  </si>
  <si>
    <t>4 - LRA: 90 us, ERM: NA.</t>
  </si>
  <si>
    <t>5 - LRA: 105 us, ERM: NA.</t>
  </si>
  <si>
    <t>6 - LRA: 120 us, ERM: NA.</t>
  </si>
  <si>
    <t>7 - LRA: 135 us, ERM: NA.</t>
  </si>
  <si>
    <t>8 - LRA: 150 us, ERM: NA.</t>
  </si>
  <si>
    <t>9 - LRA: 165 us, ERM: NA.</t>
  </si>
  <si>
    <t>10 - LRA:180 us, ERM: NA.</t>
  </si>
  <si>
    <t>11 - LRA: 195 us, ERM: NA.</t>
  </si>
  <si>
    <t>12 - LRA: 210 us, ERM: NA.</t>
  </si>
  <si>
    <t>13 - LRA: 235 us, ERM: NA.</t>
  </si>
  <si>
    <t>14 - LRA: 260 us, ERM: NA.</t>
  </si>
  <si>
    <t>15 - LRA: 285 us, ERM: NA.</t>
  </si>
  <si>
    <t>10 - LRA: 180 us, ERM: NA.</t>
  </si>
  <si>
    <t>13 - LRA:235 us, ERM: NA.</t>
  </si>
  <si>
    <t>0x29</t>
  </si>
  <si>
    <t>0x2A</t>
  </si>
  <si>
    <t xml:space="preserve">AUTO_CAL_TIME </t>
  </si>
  <si>
    <t>[7:2]</t>
  </si>
  <si>
    <t>OD_CLAMP_TIME</t>
  </si>
  <si>
    <t>SAMPLE_TIME</t>
  </si>
  <si>
    <t>ZC_DET_TIME</t>
  </si>
  <si>
    <t>1 - 25 ms</t>
  </si>
  <si>
    <t>2 - 50 ms</t>
  </si>
  <si>
    <t>3 - 100 ms</t>
  </si>
  <si>
    <t>0 - 150 us</t>
  </si>
  <si>
    <t>1 - 200 us</t>
  </si>
  <si>
    <t>2 - 250 us</t>
  </si>
  <si>
    <t>2 - 300 us</t>
  </si>
  <si>
    <t>3 - 390 us</t>
  </si>
  <si>
    <t>3 - Trigger Controlled</t>
  </si>
  <si>
    <t>0 - Disable Haptic Broadcast (default)</t>
  </si>
  <si>
    <t>DRV2624/DRV2625 Configuration Tool and Design Equations Process</t>
  </si>
  <si>
    <t>DRV2624/5 Auto-Calibration Sequence</t>
  </si>
  <si>
    <t>3 - Auto Level Calibration</t>
  </si>
  <si>
    <t>1 - Actual LRA Period (default)</t>
  </si>
  <si>
    <t>0 - 0% (default)</t>
  </si>
  <si>
    <t>0 - RTP (default)</t>
  </si>
  <si>
    <t>0 - No Auto Brake in Open Loop (default)</t>
  </si>
  <si>
    <t>1- Auto Brake if necessary (default)</t>
  </si>
  <si>
    <t>0 - No Input Slop Check (default)</t>
  </si>
  <si>
    <t>1 -  LRA (default)</t>
  </si>
  <si>
    <t>0 - ERM</t>
  </si>
  <si>
    <t>[1-0]</t>
  </si>
  <si>
    <t>0 - 4% of VDD (default)</t>
  </si>
  <si>
    <t>0 - 5x for LRA Mode, 0.34x for ERM Mode.</t>
  </si>
  <si>
    <t>1 - 10x for LRA Mode, 1.05x for ERM Mode.</t>
  </si>
  <si>
    <t>3 - 30x for LRA Mode, 4x for ERM Mode.</t>
  </si>
  <si>
    <t>2 - 20x for LRA Mode, 1.82x for ERM Mode. (default)</t>
  </si>
  <si>
    <t>16 - LRA: 2.1 ms; ERM: 4.2 ms. (default)</t>
  </si>
  <si>
    <t>0 - LRA_MIN_FREQ_SEL (default)</t>
  </si>
  <si>
    <t>1 - LRA: 25 us, ERM: 75 us. (default)</t>
  </si>
  <si>
    <t>0 - 100 us (default)</t>
  </si>
  <si>
    <t>3 - 300 us (default)</t>
  </si>
  <si>
    <t>0 - Automatic Overdrive (default)</t>
  </si>
  <si>
    <t xml:space="preserve">  </t>
  </si>
  <si>
    <t>0 - External Pulse Trigger</t>
  </si>
  <si>
    <t>1 - External Level Trigger (default)</t>
  </si>
  <si>
    <t>2 - Interrupt</t>
  </si>
  <si>
    <t>3 - Reserved</t>
  </si>
  <si>
    <t>0x0F</t>
  </si>
  <si>
    <t>0x10</t>
  </si>
  <si>
    <t>1 - LRA (default)</t>
  </si>
  <si>
    <t>0 - Go to Standby Mode without auto-brake</t>
  </si>
  <si>
    <t>0 - Full Closed Loop Mode(default)</t>
  </si>
  <si>
    <t>1 - Slow (default)</t>
  </si>
  <si>
    <t>Set to 1 when process executed is done</t>
  </si>
  <si>
    <t>LRA Voltage Equation Tab (F21)</t>
  </si>
  <si>
    <t>LRA Voltage Equation Tab (L21)</t>
  </si>
  <si>
    <t>DRV2624/5 Initialization Sequence</t>
  </si>
  <si>
    <t>Note: This segment is designed for the user to set the initialization registors for the DRV2624/5 driver hardware once the auto-calibration step has been completed. Listed below are the steps to use this tool.</t>
  </si>
  <si>
    <t>Set the auto-brake into standby</t>
  </si>
  <si>
    <t>Select the actuator type</t>
  </si>
  <si>
    <t>Selects either closed loop or open loop mode</t>
  </si>
  <si>
    <t>Selects between full closed loop mode and hybrid closed-loop mode</t>
  </si>
  <si>
    <t>Enables automatic braking when the device goes into standby</t>
  </si>
  <si>
    <t>If bit is set, driver will operate in open loop and will only change to close loop if the transition requested is big enough</t>
  </si>
  <si>
    <t>Auto-calibration Results</t>
  </si>
  <si>
    <t>A_CAL_COMP</t>
  </si>
  <si>
    <t>A_CAL_BEMF</t>
  </si>
  <si>
    <t>Sets the analog gain of the back-EMF amplifier</t>
  </si>
  <si>
    <t>The digital playback engine uses this value to automatically determine the appropriate feedback gain for closed-loop operation</t>
  </si>
  <si>
    <t>The value stored in the A_CAL_COMP bit compensates for any resistive losses in the driver</t>
  </si>
  <si>
    <t>When enabled, the device will respond to slave address 0x58 (or 1011000)</t>
  </si>
  <si>
    <t>Enables/disables averaging for the resonance reporting located in LRA_PERIOD[9:0]</t>
  </si>
  <si>
    <t>Applies a compensation factor to compensate for variations of LDO shifting</t>
  </si>
  <si>
    <t>This parameter selects the function of the TRIG/INTZ pin.</t>
  </si>
  <si>
    <t>This parameter is used to select the mode of operation</t>
  </si>
  <si>
    <t>Algorithm Control (advanced use only)</t>
  </si>
  <si>
    <t>Time waiting for BEMF to settle before ADC sample</t>
  </si>
  <si>
    <t>Time waiting for inductor current to discharge</t>
  </si>
  <si>
    <t>Set maximum time for overdrive</t>
  </si>
  <si>
    <t>Time to wait before/after zero-crossing before ADC samples the BEMF amplitude</t>
  </si>
  <si>
    <t>Zero-crossing detect time</t>
  </si>
  <si>
    <t>Output noise gate control</t>
  </si>
  <si>
    <t>Feedback gain ratio between braking gain and driving gain</t>
  </si>
  <si>
    <t>Sets the loop gain for the feedback control</t>
  </si>
  <si>
    <t>Sets the analog gain for the BEMF amplifier</t>
  </si>
  <si>
    <t>Selects the minimum frequency supported</t>
  </si>
  <si>
    <t>Selects the method for re-sync mode to operate</t>
  </si>
  <si>
    <t>LRA: Sets initial guess for LRA frequency
ERM: Sets the sample rate for BEMF detection</t>
  </si>
  <si>
    <t>Note: This segment is designed for the user to set the waveform sequencer registors for the DRV2624/5 driver hardware once auto-calibration and initialization steps have been completed. Listed below are the steps to use this tool.</t>
  </si>
  <si>
    <t>Set GO bit to start the waveform</t>
  </si>
  <si>
    <t>Notifies user of any diagnostic failures</t>
  </si>
  <si>
    <t>DRV2624/5 Play Waveform Sequence</t>
  </si>
  <si>
    <t>Choose playback method</t>
  </si>
  <si>
    <t>Choose trigger method</t>
  </si>
  <si>
    <t>Wait or WAV_FRM_SEQ1</t>
  </si>
  <si>
    <t>WAV_FRM_SEQ holds the waveform indentifier of the waveform to be played.  A waveform identifier is an integer value referring to the index position of a waveform in a ROM/RAM library. 
When bit [7] is set, bits WAV_FRM_SEQ[6:0] become a wait time with 10ms units.
Delay (ms) = WAV_FRM_SEQ[6:0] * 10ms</t>
  </si>
  <si>
    <t>Wait or WAV_FRM_SEQ2</t>
  </si>
  <si>
    <t>Wait or WAV_FRM_SEQ3</t>
  </si>
  <si>
    <t>Wait or WAV_FRM_SEQ4</t>
  </si>
  <si>
    <t>Wait or WAV_FRM_SEQ5</t>
  </si>
  <si>
    <t>Wait or WAV_FRM_SEQ6</t>
  </si>
  <si>
    <t>Wait or WAV_FRM_SEQ7</t>
  </si>
  <si>
    <t>Wait or WAV_FRM_SEQ8</t>
  </si>
  <si>
    <t>Waveform Sequence Loop</t>
  </si>
  <si>
    <t>0x17</t>
  </si>
  <si>
    <t>0x18</t>
  </si>
  <si>
    <t>0x19</t>
  </si>
  <si>
    <t>Waveform Loop (1-4)</t>
  </si>
  <si>
    <t>Waveform Loop (5-8)</t>
  </si>
  <si>
    <t>[0:1]</t>
  </si>
  <si>
    <t>[2:3]</t>
  </si>
  <si>
    <t>[4:5]</t>
  </si>
  <si>
    <t>[6:7]</t>
  </si>
  <si>
    <t>[0:2]</t>
  </si>
  <si>
    <t>WAV1_SEQ_LOOP</t>
  </si>
  <si>
    <t>WAV2_SEQ_LOOP</t>
  </si>
  <si>
    <t>WAV3_SEQ_LOOP</t>
  </si>
  <si>
    <t>WAV4_SEQ_LOOP</t>
  </si>
  <si>
    <t>WAV5_SEQ_LOOP</t>
  </si>
  <si>
    <t>WAV6_SEQ_LOOP</t>
  </si>
  <si>
    <t>WAV7_SEQ_LOOP</t>
  </si>
  <si>
    <t>WAV8_SEQ_LOOP</t>
  </si>
  <si>
    <t>WAV_SEQ_MAIN_LOOP</t>
  </si>
  <si>
    <t>Choose to loop the waveform 0, 1, 2, or 3 times.</t>
  </si>
  <si>
    <t>Choose to loop all the waveform sequences 0-6 times or infinite loop</t>
  </si>
  <si>
    <t>0 - No Loop, Play Once</t>
  </si>
  <si>
    <t>1 - Loop once</t>
  </si>
  <si>
    <t>2 - Loop twice</t>
  </si>
  <si>
    <t>3 - Loop 3 times</t>
  </si>
  <si>
    <t>4 - Loop 4 times</t>
  </si>
  <si>
    <t>5 - Loop 5 times</t>
  </si>
  <si>
    <t>6 - Loop 6 times</t>
  </si>
  <si>
    <t>7 - Infinite loops</t>
  </si>
  <si>
    <t>01</t>
  </si>
  <si>
    <t>Drive_Time (0x27) =</t>
  </si>
  <si>
    <t>Default = 4.2 ms</t>
  </si>
  <si>
    <t xml:space="preserve">IDISS_Time (0x28) = </t>
  </si>
  <si>
    <t>Blanking_Time (0x28) =</t>
  </si>
  <si>
    <t>Change these values based on settings</t>
  </si>
  <si>
    <t>DRV2644/5 Design Equations for ERM</t>
  </si>
  <si>
    <t xml:space="preserve">
11/08/2017</t>
  </si>
  <si>
    <t>Rated Votlage (0x1F) =</t>
  </si>
  <si>
    <t>OD Clamp (0x20) =</t>
  </si>
  <si>
    <t>Sample Time (0x29)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</si>
</sst>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224">
    <xf numFmtId="0" fontId="0" fillId="0" borderId="0" xfId="0"/>
    <xf numFmtId="0" fontId="0" fillId="0" borderId="0" xfId="0" applyAlignment="1">
      <alignment horizontal="left"/>
    </xf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 vertical="top"/>
    </xf>
    <xf numFmtId="0" fontId="0" fillId="0" borderId="7" xfId="0" applyBorder="1"/>
    <xf numFmtId="0" fontId="0" fillId="0" borderId="7" xfId="0" applyBorder="1" applyAlignment="1">
      <alignment horizontal="left"/>
    </xf>
    <xf numFmtId="0" fontId="0" fillId="0" borderId="8" xfId="0" applyFont="1" applyFill="1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4" xfId="0" applyFont="1" applyFill="1" applyBorder="1" applyAlignment="1">
      <alignment horizontal="center"/>
    </xf>
    <xf numFmtId="0" fontId="0" fillId="0" borderId="13" xfId="0" applyFont="1" applyFill="1" applyBorder="1"/>
    <xf numFmtId="0" fontId="0" fillId="0" borderId="14" xfId="0" applyFont="1" applyFill="1" applyBorder="1" applyAlignment="1">
      <alignment horizontal="left" vertical="top"/>
    </xf>
    <xf numFmtId="0" fontId="3" fillId="5" borderId="1" xfId="0" applyFont="1" applyFill="1" applyBorder="1" applyAlignment="1" applyProtection="1">
      <alignment vertical="top"/>
    </xf>
    <xf numFmtId="0" fontId="1" fillId="5" borderId="2" xfId="0" applyFont="1" applyFill="1" applyBorder="1" applyAlignment="1" applyProtection="1">
      <alignment vertical="top"/>
    </xf>
    <xf numFmtId="0" fontId="1" fillId="5" borderId="3" xfId="0" applyFont="1" applyFill="1" applyBorder="1" applyAlignment="1" applyProtection="1">
      <alignment vertical="top"/>
    </xf>
    <xf numFmtId="0" fontId="1" fillId="5" borderId="4" xfId="0" applyFont="1" applyFill="1" applyBorder="1" applyAlignment="1" applyProtection="1">
      <alignment horizontal="left"/>
    </xf>
    <xf numFmtId="0" fontId="1" fillId="5" borderId="5" xfId="0" applyFont="1" applyFill="1" applyBorder="1" applyAlignment="1" applyProtection="1">
      <alignment horizontal="left"/>
    </xf>
    <xf numFmtId="0" fontId="1" fillId="5" borderId="6" xfId="0" applyFont="1" applyFill="1" applyBorder="1" applyAlignment="1" applyProtection="1">
      <alignment horizontal="center"/>
    </xf>
    <xf numFmtId="0" fontId="1" fillId="5" borderId="4" xfId="0" applyFont="1" applyFill="1" applyBorder="1" applyProtection="1"/>
    <xf numFmtId="0" fontId="1" fillId="5" borderId="5" xfId="0" applyFont="1" applyFill="1" applyBorder="1" applyAlignment="1" applyProtection="1">
      <alignment horizontal="left" vertical="top"/>
    </xf>
    <xf numFmtId="0" fontId="1" fillId="5" borderId="5" xfId="0" applyFont="1" applyFill="1" applyBorder="1" applyProtection="1"/>
    <xf numFmtId="0" fontId="1" fillId="5" borderId="6" xfId="0" applyFont="1" applyFill="1" applyBorder="1" applyAlignment="1" applyProtection="1">
      <alignment horizontal="left"/>
    </xf>
    <xf numFmtId="0" fontId="0" fillId="0" borderId="7" xfId="0" applyBorder="1" applyAlignment="1">
      <alignment horizontal="center" vertical="top"/>
    </xf>
    <xf numFmtId="0" fontId="0" fillId="0" borderId="7" xfId="0" applyFill="1" applyBorder="1"/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20" xfId="0" applyBorder="1"/>
    <xf numFmtId="0" fontId="0" fillId="0" borderId="20" xfId="0" applyFill="1" applyBorder="1"/>
    <xf numFmtId="0" fontId="0" fillId="0" borderId="8" xfId="0" applyFill="1" applyBorder="1"/>
    <xf numFmtId="0" fontId="0" fillId="0" borderId="11" xfId="0" applyFill="1" applyBorder="1"/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9" xfId="0" applyFill="1" applyBorder="1" applyAlignment="1">
      <alignment wrapText="1"/>
    </xf>
    <xf numFmtId="0" fontId="0" fillId="0" borderId="12" xfId="0" applyFill="1" applyBorder="1"/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1" fillId="0" borderId="8" xfId="0" applyFont="1" applyBorder="1"/>
    <xf numFmtId="0" fontId="0" fillId="2" borderId="9" xfId="0" quotePrefix="1" applyFill="1" applyBorder="1" applyAlignment="1" applyProtection="1">
      <alignment horizontal="center" vertical="top"/>
      <protection locked="0"/>
    </xf>
    <xf numFmtId="0" fontId="0" fillId="5" borderId="0" xfId="0" applyFill="1"/>
    <xf numFmtId="0" fontId="0" fillId="0" borderId="15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10" xfId="0" applyFont="1" applyBorder="1" applyAlignment="1">
      <alignment horizontal="left"/>
    </xf>
    <xf numFmtId="1" fontId="0" fillId="0" borderId="0" xfId="0" applyNumberFormat="1"/>
    <xf numFmtId="0" fontId="0" fillId="5" borderId="0" xfId="0" applyFill="1" applyBorder="1"/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1" fontId="0" fillId="0" borderId="0" xfId="0" applyNumberFormat="1" applyAlignment="1">
      <alignment horizontal="left" vertical="top"/>
    </xf>
    <xf numFmtId="0" fontId="1" fillId="5" borderId="0" xfId="0" applyFont="1" applyFill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7" fillId="6" borderId="0" xfId="1" applyAlignment="1">
      <alignment horizontal="left" vertical="center"/>
    </xf>
    <xf numFmtId="0" fontId="1" fillId="5" borderId="0" xfId="0" applyFont="1" applyFill="1" applyAlignment="1">
      <alignment horizontal="right" vertical="center"/>
    </xf>
    <xf numFmtId="0" fontId="7" fillId="7" borderId="0" xfId="2" applyAlignment="1">
      <alignment horizontal="left" vertical="center"/>
    </xf>
    <xf numFmtId="0" fontId="0" fillId="5" borderId="0" xfId="0" applyFill="1" applyAlignment="1">
      <alignment horizontal="center"/>
    </xf>
    <xf numFmtId="0" fontId="7" fillId="6" borderId="0" xfId="1" applyNumberFormat="1" applyProtection="1">
      <protection locked="0"/>
    </xf>
    <xf numFmtId="0" fontId="0" fillId="5" borderId="0" xfId="0" applyFont="1" applyFill="1" applyBorder="1" applyAlignment="1"/>
    <xf numFmtId="0" fontId="7" fillId="6" borderId="0" xfId="1" applyProtection="1">
      <protection locked="0"/>
    </xf>
    <xf numFmtId="0" fontId="7" fillId="6" borderId="0" xfId="1" applyNumberFormat="1" applyBorder="1" applyAlignment="1" applyProtection="1">
      <protection locked="0"/>
    </xf>
    <xf numFmtId="0" fontId="0" fillId="8" borderId="0" xfId="0" applyFill="1" applyProtection="1">
      <protection locked="0"/>
    </xf>
    <xf numFmtId="0" fontId="6" fillId="5" borderId="0" xfId="0" applyFont="1" applyFill="1"/>
    <xf numFmtId="0" fontId="0" fillId="5" borderId="0" xfId="0" applyFont="1" applyFill="1"/>
    <xf numFmtId="0" fontId="9" fillId="5" borderId="0" xfId="0" applyFont="1" applyFill="1" applyAlignment="1">
      <alignment horizontal="center" vertical="top"/>
    </xf>
    <xf numFmtId="0" fontId="0" fillId="8" borderId="0" xfId="0" applyFont="1" applyFill="1" applyAlignment="1" applyProtection="1">
      <alignment horizontal="right" vertical="top"/>
      <protection locked="0"/>
    </xf>
    <xf numFmtId="0" fontId="9" fillId="5" borderId="0" xfId="0" applyFont="1" applyFill="1" applyAlignment="1">
      <alignment horizontal="right"/>
    </xf>
    <xf numFmtId="0" fontId="7" fillId="7" borderId="0" xfId="2"/>
    <xf numFmtId="0" fontId="9" fillId="5" borderId="0" xfId="0" applyFont="1" applyFill="1" applyAlignment="1">
      <alignment horizontal="right" vertical="top"/>
    </xf>
    <xf numFmtId="0" fontId="7" fillId="7" borderId="0" xfId="2" applyAlignment="1">
      <alignment horizontal="right"/>
    </xf>
    <xf numFmtId="0" fontId="11" fillId="5" borderId="0" xfId="0" applyFont="1" applyFill="1" applyAlignment="1">
      <alignment horizontal="right"/>
    </xf>
    <xf numFmtId="0" fontId="0" fillId="0" borderId="0" xfId="0" applyProtection="1">
      <protection locked="0"/>
    </xf>
    <xf numFmtId="0" fontId="9" fillId="5" borderId="0" xfId="0" applyFont="1" applyFill="1" applyAlignment="1">
      <alignment vertical="top"/>
    </xf>
    <xf numFmtId="0" fontId="0" fillId="9" borderId="7" xfId="0" applyFill="1" applyBorder="1" applyProtection="1">
      <protection locked="0"/>
    </xf>
    <xf numFmtId="0" fontId="0" fillId="3" borderId="0" xfId="0" applyFill="1"/>
    <xf numFmtId="0" fontId="0" fillId="0" borderId="0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5" borderId="27" xfId="0" applyFill="1" applyBorder="1"/>
    <xf numFmtId="0" fontId="4" fillId="5" borderId="5" xfId="0" applyFont="1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14" xfId="0" applyFont="1" applyFill="1" applyBorder="1" applyAlignment="1" applyProtection="1">
      <alignment horizontal="left"/>
      <protection locked="0"/>
    </xf>
    <xf numFmtId="0" fontId="0" fillId="0" borderId="7" xfId="0" applyFill="1" applyBorder="1" applyProtection="1"/>
    <xf numFmtId="0" fontId="0" fillId="0" borderId="14" xfId="0" applyFont="1" applyFill="1" applyBorder="1" applyAlignment="1" applyProtection="1">
      <alignment horizontal="left"/>
    </xf>
    <xf numFmtId="0" fontId="0" fillId="0" borderId="7" xfId="0" applyFont="1" applyFill="1" applyBorder="1" applyAlignment="1" applyProtection="1">
      <alignment horizontal="left"/>
    </xf>
    <xf numFmtId="0" fontId="0" fillId="0" borderId="11" xfId="0" applyFill="1" applyBorder="1" applyProtection="1"/>
    <xf numFmtId="0" fontId="0" fillId="0" borderId="7" xfId="0" applyFill="1" applyBorder="1" applyAlignment="1" applyProtection="1">
      <alignment wrapText="1"/>
    </xf>
    <xf numFmtId="0" fontId="14" fillId="4" borderId="0" xfId="3" applyFont="1" applyFill="1" applyAlignment="1">
      <alignment horizontal="center" vertical="center"/>
    </xf>
    <xf numFmtId="0" fontId="0" fillId="0" borderId="17" xfId="0" applyFont="1" applyBorder="1" applyAlignment="1">
      <alignment vertical="top"/>
    </xf>
    <xf numFmtId="0" fontId="0" fillId="0" borderId="14" xfId="0" applyFont="1" applyBorder="1" applyAlignment="1">
      <alignment vertical="top"/>
    </xf>
    <xf numFmtId="0" fontId="0" fillId="0" borderId="0" xfId="0" applyProtection="1"/>
    <xf numFmtId="0" fontId="0" fillId="2" borderId="15" xfId="0" applyNumberFormat="1" applyFill="1" applyBorder="1" applyAlignment="1">
      <alignment horizontal="center" vertical="top"/>
    </xf>
    <xf numFmtId="0" fontId="0" fillId="0" borderId="30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9" xfId="0" applyBorder="1"/>
    <xf numFmtId="0" fontId="0" fillId="0" borderId="24" xfId="0" applyBorder="1"/>
    <xf numFmtId="0" fontId="0" fillId="0" borderId="29" xfId="0" applyBorder="1"/>
    <xf numFmtId="0" fontId="0" fillId="0" borderId="7" xfId="0" applyBorder="1" applyAlignment="1">
      <alignment vertical="top"/>
    </xf>
    <xf numFmtId="0" fontId="0" fillId="0" borderId="16" xfId="0" applyFill="1" applyBorder="1"/>
    <xf numFmtId="0" fontId="1" fillId="0" borderId="0" xfId="0" applyFont="1" applyBorder="1" applyAlignment="1">
      <alignment horizontal="left" vertical="top"/>
    </xf>
    <xf numFmtId="0" fontId="15" fillId="0" borderId="9" xfId="0" applyFont="1" applyBorder="1"/>
    <xf numFmtId="0" fontId="0" fillId="0" borderId="8" xfId="0" applyFont="1" applyBorder="1"/>
    <xf numFmtId="0" fontId="0" fillId="0" borderId="7" xfId="0" applyBorder="1" applyAlignment="1">
      <alignment horizontal="center" vertical="top"/>
    </xf>
    <xf numFmtId="0" fontId="0" fillId="9" borderId="7" xfId="0" applyFill="1" applyBorder="1" applyAlignment="1" applyProtection="1">
      <alignment horizontal="left"/>
      <protection locked="0"/>
    </xf>
    <xf numFmtId="0" fontId="0" fillId="5" borderId="7" xfId="0" applyFill="1" applyBorder="1" applyAlignment="1" applyProtection="1">
      <alignment horizontal="left"/>
      <protection locked="0"/>
    </xf>
    <xf numFmtId="0" fontId="0" fillId="0" borderId="34" xfId="0" applyBorder="1"/>
    <xf numFmtId="0" fontId="0" fillId="9" borderId="7" xfId="0" applyFont="1" applyFill="1" applyBorder="1" applyProtection="1">
      <protection locked="0"/>
    </xf>
    <xf numFmtId="0" fontId="0" fillId="0" borderId="0" xfId="0" applyAlignment="1"/>
    <xf numFmtId="0" fontId="0" fillId="0" borderId="0" xfId="0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0" fillId="2" borderId="9" xfId="0" quotePrefix="1" applyFill="1" applyBorder="1" applyAlignment="1" applyProtection="1">
      <alignment horizontal="center" vertical="top" wrapText="1"/>
      <protection locked="0"/>
    </xf>
    <xf numFmtId="0" fontId="0" fillId="0" borderId="7" xfId="0" applyFill="1" applyBorder="1" applyAlignment="1" applyProtection="1">
      <alignment vertical="center" wrapText="1"/>
    </xf>
    <xf numFmtId="0" fontId="1" fillId="0" borderId="8" xfId="0" applyFont="1" applyBorder="1" applyAlignment="1">
      <alignment horizontal="center" vertical="center"/>
    </xf>
    <xf numFmtId="0" fontId="0" fillId="0" borderId="22" xfId="0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25" xfId="0" applyBorder="1"/>
    <xf numFmtId="0" fontId="1" fillId="0" borderId="13" xfId="0" applyFont="1" applyBorder="1" applyAlignment="1">
      <alignment horizontal="left" vertical="top"/>
    </xf>
    <xf numFmtId="0" fontId="0" fillId="0" borderId="15" xfId="0" applyBorder="1" applyAlignment="1">
      <alignment horizontal="left" vertical="top" wrapText="1"/>
    </xf>
    <xf numFmtId="0" fontId="0" fillId="5" borderId="14" xfId="0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top"/>
    </xf>
    <xf numFmtId="0" fontId="0" fillId="0" borderId="26" xfId="0" applyBorder="1"/>
    <xf numFmtId="0" fontId="0" fillId="0" borderId="20" xfId="0" applyBorder="1" applyAlignment="1">
      <alignment horizontal="center" vertical="top"/>
    </xf>
    <xf numFmtId="0" fontId="0" fillId="0" borderId="20" xfId="0" applyBorder="1" applyAlignment="1"/>
    <xf numFmtId="0" fontId="7" fillId="7" borderId="0" xfId="2" applyNumberFormat="1"/>
    <xf numFmtId="0" fontId="0" fillId="5" borderId="0" xfId="0" applyFont="1" applyFill="1" applyProtection="1"/>
    <xf numFmtId="0" fontId="7" fillId="7" borderId="0" xfId="2" applyProtection="1"/>
    <xf numFmtId="0" fontId="0" fillId="5" borderId="0" xfId="0" applyFill="1" applyProtection="1"/>
    <xf numFmtId="0" fontId="9" fillId="5" borderId="0" xfId="0" applyFont="1" applyFill="1" applyAlignment="1" applyProtection="1">
      <alignment horizontal="right" vertical="top"/>
    </xf>
    <xf numFmtId="0" fontId="7" fillId="7" borderId="0" xfId="2" applyAlignment="1" applyProtection="1">
      <alignment horizontal="right"/>
    </xf>
    <xf numFmtId="0" fontId="4" fillId="5" borderId="0" xfId="0" applyFont="1" applyFill="1" applyAlignment="1" applyProtection="1">
      <alignment vertical="center"/>
    </xf>
    <xf numFmtId="0" fontId="9" fillId="5" borderId="0" xfId="0" applyFont="1" applyFill="1" applyAlignment="1" applyProtection="1">
      <alignment horizontal="right"/>
    </xf>
    <xf numFmtId="0" fontId="4" fillId="0" borderId="0" xfId="0" applyFont="1" applyAlignment="1" applyProtection="1">
      <alignment vertical="top"/>
    </xf>
    <xf numFmtId="0" fontId="11" fillId="5" borderId="0" xfId="0" applyFont="1" applyFill="1" applyAlignment="1" applyProtection="1">
      <alignment horizontal="right"/>
    </xf>
    <xf numFmtId="0" fontId="0" fillId="2" borderId="23" xfId="0" applyNumberFormat="1" applyFill="1" applyBorder="1" applyAlignment="1" applyProtection="1">
      <alignment horizontal="center" vertical="top"/>
    </xf>
    <xf numFmtId="0" fontId="0" fillId="2" borderId="18" xfId="0" applyNumberFormat="1" applyFill="1" applyBorder="1" applyAlignment="1" applyProtection="1">
      <alignment horizontal="center" vertical="top"/>
    </xf>
    <xf numFmtId="0" fontId="0" fillId="2" borderId="15" xfId="0" applyNumberFormat="1" applyFill="1" applyBorder="1" applyAlignment="1" applyProtection="1">
      <alignment horizontal="center" vertical="top"/>
    </xf>
    <xf numFmtId="0" fontId="0" fillId="2" borderId="9" xfId="0" applyFill="1" applyBorder="1" applyAlignment="1" applyProtection="1">
      <alignment horizontal="center"/>
    </xf>
    <xf numFmtId="0" fontId="0" fillId="2" borderId="18" xfId="0" applyFont="1" applyFill="1" applyBorder="1" applyAlignment="1" applyProtection="1">
      <alignment horizontal="center" vertical="top"/>
    </xf>
    <xf numFmtId="0" fontId="0" fillId="2" borderId="15" xfId="0" applyFont="1" applyFill="1" applyBorder="1" applyAlignment="1" applyProtection="1">
      <alignment horizontal="center" vertical="top"/>
    </xf>
    <xf numFmtId="0" fontId="0" fillId="0" borderId="0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12" fillId="3" borderId="0" xfId="0" applyFont="1" applyFill="1" applyAlignment="1">
      <alignment horizontal="center"/>
    </xf>
    <xf numFmtId="0" fontId="12" fillId="4" borderId="0" xfId="0" applyFont="1" applyFill="1" applyAlignment="1">
      <alignment horizontal="center" vertical="center" wrapText="1"/>
    </xf>
    <xf numFmtId="0" fontId="3" fillId="5" borderId="29" xfId="0" applyFont="1" applyFill="1" applyBorder="1" applyAlignment="1">
      <alignment horizontal="left"/>
    </xf>
    <xf numFmtId="0" fontId="8" fillId="5" borderId="5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right" vertical="center" wrapText="1"/>
    </xf>
    <xf numFmtId="0" fontId="9" fillId="5" borderId="0" xfId="0" applyFont="1" applyFill="1" applyAlignment="1">
      <alignment horizontal="center" vertical="top"/>
    </xf>
    <xf numFmtId="0" fontId="16" fillId="5" borderId="0" xfId="0" applyFont="1" applyFill="1" applyAlignment="1">
      <alignment horizontal="right"/>
    </xf>
    <xf numFmtId="0" fontId="14" fillId="4" borderId="0" xfId="3" applyFont="1" applyFill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left" indent="7"/>
    </xf>
    <xf numFmtId="14" fontId="12" fillId="3" borderId="0" xfId="0" applyNumberFormat="1" applyFont="1" applyFill="1" applyAlignment="1"/>
    <xf numFmtId="0" fontId="12" fillId="0" borderId="0" xfId="0" applyFont="1" applyAlignment="1"/>
    <xf numFmtId="0" fontId="14" fillId="4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2" fillId="4" borderId="0" xfId="0" applyFont="1" applyFill="1" applyAlignment="1">
      <alignment horizontal="right" vertical="center"/>
    </xf>
    <xf numFmtId="0" fontId="3" fillId="5" borderId="1" xfId="0" applyFont="1" applyFill="1" applyBorder="1" applyAlignment="1" applyProtection="1">
      <alignment horizontal="left"/>
    </xf>
    <xf numFmtId="0" fontId="3" fillId="5" borderId="2" xfId="0" applyFont="1" applyFill="1" applyBorder="1" applyAlignment="1" applyProtection="1">
      <alignment horizontal="left"/>
    </xf>
    <xf numFmtId="0" fontId="3" fillId="5" borderId="3" xfId="0" applyFont="1" applyFill="1" applyBorder="1" applyAlignment="1" applyProtection="1">
      <alignment horizontal="left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5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0" xfId="0" applyAlignment="1">
      <alignment wrapText="1"/>
    </xf>
    <xf numFmtId="0" fontId="0" fillId="2" borderId="23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center"/>
    </xf>
    <xf numFmtId="0" fontId="0" fillId="2" borderId="15" xfId="0" applyNumberForma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2" borderId="28" xfId="0" applyNumberFormat="1" applyFill="1" applyBorder="1" applyAlignment="1">
      <alignment horizontal="center" vertical="center"/>
    </xf>
    <xf numFmtId="0" fontId="0" fillId="2" borderId="18" xfId="0" applyNumberFormat="1" applyFill="1" applyBorder="1" applyAlignment="1">
      <alignment horizontal="center" vertical="center"/>
    </xf>
    <xf numFmtId="0" fontId="0" fillId="2" borderId="23" xfId="0" applyNumberFormat="1" applyFill="1" applyBorder="1" applyAlignment="1" applyProtection="1">
      <alignment horizontal="center" vertical="center"/>
    </xf>
    <xf numFmtId="0" fontId="0" fillId="2" borderId="18" xfId="0" applyNumberFormat="1" applyFill="1" applyBorder="1" applyAlignment="1" applyProtection="1">
      <alignment horizontal="center" vertical="center"/>
    </xf>
    <xf numFmtId="0" fontId="0" fillId="2" borderId="15" xfId="0" applyNumberForma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21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0" fillId="5" borderId="22" xfId="0" applyFill="1" applyBorder="1" applyAlignment="1" applyProtection="1">
      <alignment horizontal="center" vertical="center"/>
    </xf>
    <xf numFmtId="0" fontId="0" fillId="5" borderId="17" xfId="0" applyFill="1" applyBorder="1" applyAlignment="1" applyProtection="1">
      <alignment horizontal="center" vertical="center"/>
    </xf>
    <xf numFmtId="0" fontId="0" fillId="5" borderId="14" xfId="0" applyFill="1" applyBorder="1" applyAlignment="1" applyProtection="1">
      <alignment horizontal="center" vertical="center"/>
    </xf>
    <xf numFmtId="0" fontId="1" fillId="0" borderId="7" xfId="0" applyFont="1" applyBorder="1" applyAlignment="1">
      <alignment horizontal="center" vertical="top"/>
    </xf>
    <xf numFmtId="0" fontId="0" fillId="0" borderId="23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0" fillId="0" borderId="23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6" fillId="5" borderId="0" xfId="0" applyFont="1" applyFill="1" applyAlignment="1" applyProtection="1">
      <alignment horizontal="right"/>
    </xf>
    <xf numFmtId="0" fontId="3" fillId="5" borderId="29" xfId="0" applyFont="1" applyFill="1" applyBorder="1" applyAlignment="1" applyProtection="1">
      <alignment horizontal="left"/>
    </xf>
    <xf numFmtId="0" fontId="4" fillId="5" borderId="0" xfId="0" applyFont="1" applyFill="1" applyAlignment="1" applyProtection="1">
      <alignment horizontal="right" vertical="top"/>
    </xf>
  </cellXfs>
  <cellStyles count="4">
    <cellStyle name="20% - Accent2" xfId="1" builtinId="34"/>
    <cellStyle name="20% - Accent3" xfId="2" builtinId="38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itialize!A1"/><Relationship Id="rId2" Type="http://schemas.openxmlformats.org/officeDocument/2006/relationships/hyperlink" Target="#'Auto-Calibration'!A1"/><Relationship Id="rId1" Type="http://schemas.openxmlformats.org/officeDocument/2006/relationships/hyperlink" Target="#'LRA Voltage Equations'!A1"/><Relationship Id="rId5" Type="http://schemas.openxmlformats.org/officeDocument/2006/relationships/image" Target="../media/image1.png"/><Relationship Id="rId4" Type="http://schemas.openxmlformats.org/officeDocument/2006/relationships/hyperlink" Target="#'Play Waveform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14</xdr:col>
      <xdr:colOff>7620</xdr:colOff>
      <xdr:row>26</xdr:row>
      <xdr:rowOff>171450</xdr:rowOff>
    </xdr:to>
    <xdr:sp macro="" textlink="">
      <xdr:nvSpPr>
        <xdr:cNvPr id="3" name="Rectangle 2"/>
        <xdr:cNvSpPr/>
      </xdr:nvSpPr>
      <xdr:spPr>
        <a:xfrm>
          <a:off x="0" y="662940"/>
          <a:ext cx="8542020" cy="4560570"/>
        </a:xfrm>
        <a:prstGeom prst="rect">
          <a:avLst/>
        </a:prstGeom>
        <a:solidFill>
          <a:schemeClr val="tx2"/>
        </a:solidFill>
      </xdr:spPr>
    </xdr:sp>
    <xdr:clientData/>
  </xdr:twoCellAnchor>
  <xdr:twoCellAnchor>
    <xdr:from>
      <xdr:col>0</xdr:col>
      <xdr:colOff>87280</xdr:colOff>
      <xdr:row>10</xdr:row>
      <xdr:rowOff>131656</xdr:rowOff>
    </xdr:from>
    <xdr:to>
      <xdr:col>3</xdr:col>
      <xdr:colOff>8159</xdr:colOff>
      <xdr:row>17</xdr:row>
      <xdr:rowOff>119414</xdr:rowOff>
    </xdr:to>
    <xdr:sp macro="" textlink="">
      <xdr:nvSpPr>
        <xdr:cNvPr id="4" name="Freeform 3">
          <a:hlinkClick xmlns:r="http://schemas.openxmlformats.org/officeDocument/2006/relationships" r:id="rId1"/>
        </xdr:cNvPr>
        <xdr:cNvSpPr/>
      </xdr:nvSpPr>
      <xdr:spPr>
        <a:xfrm>
          <a:off x="87280" y="2257636"/>
          <a:ext cx="1749679" cy="1267918"/>
        </a:xfrm>
        <a:custGeom>
          <a:avLst/>
          <a:gdLst>
            <a:gd name="connsiteX0" fmla="*/ 0 w 1749679"/>
            <a:gd name="connsiteY0" fmla="*/ 126792 h 1267918"/>
            <a:gd name="connsiteX1" fmla="*/ 126792 w 1749679"/>
            <a:gd name="connsiteY1" fmla="*/ 0 h 1267918"/>
            <a:gd name="connsiteX2" fmla="*/ 1622887 w 1749679"/>
            <a:gd name="connsiteY2" fmla="*/ 0 h 1267918"/>
            <a:gd name="connsiteX3" fmla="*/ 1749679 w 1749679"/>
            <a:gd name="connsiteY3" fmla="*/ 126792 h 1267918"/>
            <a:gd name="connsiteX4" fmla="*/ 1749679 w 1749679"/>
            <a:gd name="connsiteY4" fmla="*/ 1141126 h 1267918"/>
            <a:gd name="connsiteX5" fmla="*/ 1622887 w 1749679"/>
            <a:gd name="connsiteY5" fmla="*/ 1267918 h 1267918"/>
            <a:gd name="connsiteX6" fmla="*/ 126792 w 1749679"/>
            <a:gd name="connsiteY6" fmla="*/ 1267918 h 1267918"/>
            <a:gd name="connsiteX7" fmla="*/ 0 w 1749679"/>
            <a:gd name="connsiteY7" fmla="*/ 1141126 h 1267918"/>
            <a:gd name="connsiteX8" fmla="*/ 0 w 1749679"/>
            <a:gd name="connsiteY8" fmla="*/ 126792 h 12679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749679" h="1267918">
              <a:moveTo>
                <a:pt x="0" y="126792"/>
              </a:moveTo>
              <a:cubicBezTo>
                <a:pt x="0" y="56767"/>
                <a:pt x="56767" y="0"/>
                <a:pt x="126792" y="0"/>
              </a:cubicBezTo>
              <a:lnTo>
                <a:pt x="1622887" y="0"/>
              </a:lnTo>
              <a:cubicBezTo>
                <a:pt x="1692912" y="0"/>
                <a:pt x="1749679" y="56767"/>
                <a:pt x="1749679" y="126792"/>
              </a:cubicBezTo>
              <a:lnTo>
                <a:pt x="1749679" y="1141126"/>
              </a:lnTo>
              <a:cubicBezTo>
                <a:pt x="1749679" y="1211151"/>
                <a:pt x="1692912" y="1267918"/>
                <a:pt x="1622887" y="1267918"/>
              </a:cubicBezTo>
              <a:lnTo>
                <a:pt x="126792" y="1267918"/>
              </a:lnTo>
              <a:cubicBezTo>
                <a:pt x="56767" y="1267918"/>
                <a:pt x="0" y="1211151"/>
                <a:pt x="0" y="1141126"/>
              </a:cubicBezTo>
              <a:lnTo>
                <a:pt x="0" y="126792"/>
              </a:lnTo>
              <a:close/>
            </a:path>
          </a:pathLst>
        </a:custGeom>
        <a:scene3d>
          <a:camera prst="orthographicFront"/>
          <a:lightRig rig="threePt" dir="t">
            <a:rot lat="0" lon="0" rev="7500000"/>
          </a:lightRig>
        </a:scene3d>
        <a:sp3d z="-152400" extrusionH="63500" prstMaterial="dkEdge">
          <a:bevelT w="124450" h="16350" prst="relaxedInset"/>
          <a:contourClr>
            <a:schemeClr val="bg1"/>
          </a:contourClr>
        </a:sp3d>
      </xdr:spPr>
      <xdr:style>
        <a:lnRef idx="1">
          <a:schemeClr val="accent1">
            <a:hueOff val="0"/>
            <a:satOff val="0"/>
            <a:lumOff val="0"/>
            <a:alphaOff val="0"/>
          </a:schemeClr>
        </a:lnRef>
        <a:fillRef idx="1">
          <a:schemeClr val="lt1">
            <a:alpha val="90000"/>
            <a:hueOff val="0"/>
            <a:satOff val="0"/>
            <a:lumOff val="0"/>
            <a:alphaOff val="0"/>
          </a:schemeClr>
        </a:fillRef>
        <a:effectRef idx="0">
          <a:schemeClr val="lt1">
            <a:alpha val="9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  <xdr:txBody>
        <a:bodyPr spcFirstLastPara="0" vert="horz" wrap="square" lIns="153003" tIns="153003" rIns="153003" bIns="424700" numCol="1" spcCol="1270" anchor="t" anchorCtr="0">
          <a:noAutofit/>
        </a:bodyPr>
        <a:lstStyle/>
        <a:p>
          <a:pPr marL="114300" lvl="1" indent="-114300" algn="l" defTabSz="6223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en-US" sz="1400" kern="1200" dirty="0" smtClean="0"/>
            <a:t>Calculate rated and overdrive voltage characteristics</a:t>
          </a:r>
          <a:endParaRPr lang="en-US" sz="1400" kern="1200" dirty="0"/>
        </a:p>
      </xdr:txBody>
    </xdr:sp>
    <xdr:clientData/>
  </xdr:twoCellAnchor>
  <xdr:twoCellAnchor>
    <xdr:from>
      <xdr:col>1</xdr:col>
      <xdr:colOff>358102</xdr:colOff>
      <xdr:row>12</xdr:row>
      <xdr:rowOff>95252</xdr:rowOff>
    </xdr:from>
    <xdr:to>
      <xdr:col>4</xdr:col>
      <xdr:colOff>260443</xdr:colOff>
      <xdr:row>21</xdr:row>
      <xdr:rowOff>180473</xdr:rowOff>
    </xdr:to>
    <xdr:sp macro="" textlink="">
      <xdr:nvSpPr>
        <xdr:cNvPr id="5" name="Shape 4"/>
        <xdr:cNvSpPr/>
      </xdr:nvSpPr>
      <xdr:spPr>
        <a:xfrm>
          <a:off x="967702" y="2586992"/>
          <a:ext cx="1731141" cy="1731141"/>
        </a:xfrm>
        <a:prstGeom prst="leftCircularArrow">
          <a:avLst>
            <a:gd name="adj1" fmla="val 3360"/>
            <a:gd name="adj2" fmla="val 415493"/>
            <a:gd name="adj3" fmla="val 2191004"/>
            <a:gd name="adj4" fmla="val 9024489"/>
            <a:gd name="adj5" fmla="val 3920"/>
          </a:avLst>
        </a:prstGeom>
        <a:scene3d>
          <a:camera prst="orthographicFront"/>
          <a:lightRig rig="threePt" dir="t">
            <a:rot lat="0" lon="0" rev="7500000"/>
          </a:lightRig>
        </a:scene3d>
        <a:sp3d z="-70000" extrusionH="63500" prstMaterial="matte">
          <a:bevelT w="25400" h="6350" prst="relaxedInset"/>
          <a:contourClr>
            <a:schemeClr val="bg1"/>
          </a:contourClr>
        </a:sp3d>
      </xdr:spPr>
      <xdr:style>
        <a:lnRef idx="0">
          <a:schemeClr val="accent1">
            <a:tint val="60000"/>
            <a:hueOff val="0"/>
            <a:satOff val="0"/>
            <a:lumOff val="0"/>
            <a:alphaOff val="0"/>
          </a:schemeClr>
        </a:lnRef>
        <a:fillRef idx="1">
          <a:schemeClr val="accent1">
            <a:tint val="60000"/>
            <a:hueOff val="0"/>
            <a:satOff val="0"/>
            <a:lumOff val="0"/>
            <a:alphaOff val="0"/>
          </a:schemeClr>
        </a:fillRef>
        <a:effectRef idx="2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0</xdr:col>
      <xdr:colOff>452168</xdr:colOff>
      <xdr:row>16</xdr:row>
      <xdr:rowOff>82227</xdr:rowOff>
    </xdr:from>
    <xdr:to>
      <xdr:col>2</xdr:col>
      <xdr:colOff>599422</xdr:colOff>
      <xdr:row>19</xdr:row>
      <xdr:rowOff>76980</xdr:rowOff>
    </xdr:to>
    <xdr:sp macro="" textlink="">
      <xdr:nvSpPr>
        <xdr:cNvPr id="6" name="Freeform 5">
          <a:hlinkClick xmlns:r="http://schemas.openxmlformats.org/officeDocument/2006/relationships" r:id="rId1"/>
        </xdr:cNvPr>
        <xdr:cNvSpPr/>
      </xdr:nvSpPr>
      <xdr:spPr>
        <a:xfrm>
          <a:off x="452168" y="3305487"/>
          <a:ext cx="1366454" cy="543393"/>
        </a:xfrm>
        <a:custGeom>
          <a:avLst/>
          <a:gdLst>
            <a:gd name="connsiteX0" fmla="*/ 0 w 1366454"/>
            <a:gd name="connsiteY0" fmla="*/ 54339 h 543393"/>
            <a:gd name="connsiteX1" fmla="*/ 54339 w 1366454"/>
            <a:gd name="connsiteY1" fmla="*/ 0 h 543393"/>
            <a:gd name="connsiteX2" fmla="*/ 1312115 w 1366454"/>
            <a:gd name="connsiteY2" fmla="*/ 0 h 543393"/>
            <a:gd name="connsiteX3" fmla="*/ 1366454 w 1366454"/>
            <a:gd name="connsiteY3" fmla="*/ 54339 h 543393"/>
            <a:gd name="connsiteX4" fmla="*/ 1366454 w 1366454"/>
            <a:gd name="connsiteY4" fmla="*/ 489054 h 543393"/>
            <a:gd name="connsiteX5" fmla="*/ 1312115 w 1366454"/>
            <a:gd name="connsiteY5" fmla="*/ 543393 h 543393"/>
            <a:gd name="connsiteX6" fmla="*/ 54339 w 1366454"/>
            <a:gd name="connsiteY6" fmla="*/ 543393 h 543393"/>
            <a:gd name="connsiteX7" fmla="*/ 0 w 1366454"/>
            <a:gd name="connsiteY7" fmla="*/ 489054 h 543393"/>
            <a:gd name="connsiteX8" fmla="*/ 0 w 1366454"/>
            <a:gd name="connsiteY8" fmla="*/ 54339 h 54339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366454" h="543393">
              <a:moveTo>
                <a:pt x="0" y="54339"/>
              </a:moveTo>
              <a:cubicBezTo>
                <a:pt x="0" y="24328"/>
                <a:pt x="24328" y="0"/>
                <a:pt x="54339" y="0"/>
              </a:cubicBezTo>
              <a:lnTo>
                <a:pt x="1312115" y="0"/>
              </a:lnTo>
              <a:cubicBezTo>
                <a:pt x="1342126" y="0"/>
                <a:pt x="1366454" y="24328"/>
                <a:pt x="1366454" y="54339"/>
              </a:cubicBezTo>
              <a:lnTo>
                <a:pt x="1366454" y="489054"/>
              </a:lnTo>
              <a:cubicBezTo>
                <a:pt x="1366454" y="519065"/>
                <a:pt x="1342126" y="543393"/>
                <a:pt x="1312115" y="543393"/>
              </a:cubicBezTo>
              <a:lnTo>
                <a:pt x="54339" y="543393"/>
              </a:lnTo>
              <a:cubicBezTo>
                <a:pt x="24328" y="543393"/>
                <a:pt x="0" y="519065"/>
                <a:pt x="0" y="489054"/>
              </a:cubicBezTo>
              <a:lnTo>
                <a:pt x="0" y="54339"/>
              </a:lnTo>
              <a:close/>
            </a:path>
          </a:pathLst>
        </a:custGeom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hueOff val="0"/>
            <a:satOff val="0"/>
            <a:lumOff val="0"/>
            <a:alphaOff val="0"/>
          </a:schemeClr>
        </a:fillRef>
        <a:effectRef idx="2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 spcFirstLastPara="0" vert="horz" wrap="square" lIns="42585" tIns="33695" rIns="42585" bIns="33695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400" kern="1200" dirty="0" smtClean="0"/>
            <a:t>LRA Voltage Equations</a:t>
          </a:r>
          <a:endParaRPr lang="en-US" sz="2000" kern="1200" dirty="0"/>
        </a:p>
      </xdr:txBody>
    </xdr:sp>
    <xdr:clientData/>
  </xdr:twoCellAnchor>
  <xdr:twoCellAnchor>
    <xdr:from>
      <xdr:col>3</xdr:col>
      <xdr:colOff>266793</xdr:colOff>
      <xdr:row>11</xdr:row>
      <xdr:rowOff>405</xdr:rowOff>
    </xdr:from>
    <xdr:to>
      <xdr:col>5</xdr:col>
      <xdr:colOff>584853</xdr:colOff>
      <xdr:row>17</xdr:row>
      <xdr:rowOff>171043</xdr:rowOff>
    </xdr:to>
    <xdr:sp macro="" textlink="">
      <xdr:nvSpPr>
        <xdr:cNvPr id="7" name="Freeform 6">
          <a:hlinkClick xmlns:r="http://schemas.openxmlformats.org/officeDocument/2006/relationships" r:id="rId2"/>
        </xdr:cNvPr>
        <xdr:cNvSpPr/>
      </xdr:nvSpPr>
      <xdr:spPr>
        <a:xfrm>
          <a:off x="2095593" y="2309265"/>
          <a:ext cx="1537260" cy="1267918"/>
        </a:xfrm>
        <a:custGeom>
          <a:avLst/>
          <a:gdLst>
            <a:gd name="connsiteX0" fmla="*/ 0 w 1537260"/>
            <a:gd name="connsiteY0" fmla="*/ 126792 h 1267918"/>
            <a:gd name="connsiteX1" fmla="*/ 126792 w 1537260"/>
            <a:gd name="connsiteY1" fmla="*/ 0 h 1267918"/>
            <a:gd name="connsiteX2" fmla="*/ 1410468 w 1537260"/>
            <a:gd name="connsiteY2" fmla="*/ 0 h 1267918"/>
            <a:gd name="connsiteX3" fmla="*/ 1537260 w 1537260"/>
            <a:gd name="connsiteY3" fmla="*/ 126792 h 1267918"/>
            <a:gd name="connsiteX4" fmla="*/ 1537260 w 1537260"/>
            <a:gd name="connsiteY4" fmla="*/ 1141126 h 1267918"/>
            <a:gd name="connsiteX5" fmla="*/ 1410468 w 1537260"/>
            <a:gd name="connsiteY5" fmla="*/ 1267918 h 1267918"/>
            <a:gd name="connsiteX6" fmla="*/ 126792 w 1537260"/>
            <a:gd name="connsiteY6" fmla="*/ 1267918 h 1267918"/>
            <a:gd name="connsiteX7" fmla="*/ 0 w 1537260"/>
            <a:gd name="connsiteY7" fmla="*/ 1141126 h 1267918"/>
            <a:gd name="connsiteX8" fmla="*/ 0 w 1537260"/>
            <a:gd name="connsiteY8" fmla="*/ 126792 h 12679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537260" h="1267918">
              <a:moveTo>
                <a:pt x="0" y="126792"/>
              </a:moveTo>
              <a:cubicBezTo>
                <a:pt x="0" y="56767"/>
                <a:pt x="56767" y="0"/>
                <a:pt x="126792" y="0"/>
              </a:cubicBezTo>
              <a:lnTo>
                <a:pt x="1410468" y="0"/>
              </a:lnTo>
              <a:cubicBezTo>
                <a:pt x="1480493" y="0"/>
                <a:pt x="1537260" y="56767"/>
                <a:pt x="1537260" y="126792"/>
              </a:cubicBezTo>
              <a:lnTo>
                <a:pt x="1537260" y="1141126"/>
              </a:lnTo>
              <a:cubicBezTo>
                <a:pt x="1537260" y="1211151"/>
                <a:pt x="1480493" y="1267918"/>
                <a:pt x="1410468" y="1267918"/>
              </a:cubicBezTo>
              <a:lnTo>
                <a:pt x="126792" y="1267918"/>
              </a:lnTo>
              <a:cubicBezTo>
                <a:pt x="56767" y="1267918"/>
                <a:pt x="0" y="1211151"/>
                <a:pt x="0" y="1141126"/>
              </a:cubicBezTo>
              <a:lnTo>
                <a:pt x="0" y="126792"/>
              </a:lnTo>
              <a:close/>
            </a:path>
          </a:pathLst>
        </a:custGeom>
        <a:scene3d>
          <a:camera prst="orthographicFront"/>
          <a:lightRig rig="threePt" dir="t">
            <a:rot lat="0" lon="0" rev="7500000"/>
          </a:lightRig>
        </a:scene3d>
        <a:sp3d z="-152400" extrusionH="63500" prstMaterial="dkEdge">
          <a:bevelT w="124450" h="16350" prst="relaxedInset"/>
          <a:contourClr>
            <a:schemeClr val="bg1"/>
          </a:contourClr>
        </a:sp3d>
      </xdr:spPr>
      <xdr:style>
        <a:lnRef idx="1">
          <a:schemeClr val="accent1">
            <a:hueOff val="0"/>
            <a:satOff val="0"/>
            <a:lumOff val="0"/>
            <a:alphaOff val="0"/>
          </a:schemeClr>
        </a:lnRef>
        <a:fillRef idx="1">
          <a:schemeClr val="lt1">
            <a:alpha val="90000"/>
            <a:hueOff val="0"/>
            <a:satOff val="0"/>
            <a:lumOff val="0"/>
            <a:alphaOff val="0"/>
          </a:schemeClr>
        </a:fillRef>
        <a:effectRef idx="0">
          <a:schemeClr val="lt1">
            <a:alpha val="9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  <xdr:txBody>
        <a:bodyPr spcFirstLastPara="0" vert="horz" wrap="square" lIns="153003" tIns="424700" rIns="153003" bIns="153003" numCol="1" spcCol="1270" anchor="t" anchorCtr="0">
          <a:noAutofit/>
        </a:bodyPr>
        <a:lstStyle/>
        <a:p>
          <a:pPr marL="114300" lvl="1" indent="-114300" algn="l" defTabSz="6223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en-US" sz="1400" kern="1200" dirty="0" smtClean="0"/>
            <a:t>Set registers for auto-calibration</a:t>
          </a:r>
          <a:endParaRPr lang="en-US" sz="1400" kern="1200" dirty="0"/>
        </a:p>
      </xdr:txBody>
    </xdr:sp>
    <xdr:clientData/>
  </xdr:twoCellAnchor>
  <xdr:twoCellAnchor>
    <xdr:from>
      <xdr:col>4</xdr:col>
      <xdr:colOff>501531</xdr:colOff>
      <xdr:row>6</xdr:row>
      <xdr:rowOff>124142</xdr:rowOff>
    </xdr:from>
    <xdr:to>
      <xdr:col>7</xdr:col>
      <xdr:colOff>600299</xdr:colOff>
      <xdr:row>17</xdr:row>
      <xdr:rowOff>40030</xdr:rowOff>
    </xdr:to>
    <xdr:sp macro="" textlink="">
      <xdr:nvSpPr>
        <xdr:cNvPr id="8" name="Circular Arrow 7"/>
        <xdr:cNvSpPr/>
      </xdr:nvSpPr>
      <xdr:spPr>
        <a:xfrm>
          <a:off x="2939931" y="1518602"/>
          <a:ext cx="1927568" cy="1927568"/>
        </a:xfrm>
        <a:prstGeom prst="circularArrow">
          <a:avLst>
            <a:gd name="adj1" fmla="val 3017"/>
            <a:gd name="adj2" fmla="val 370144"/>
            <a:gd name="adj3" fmla="val 19454345"/>
            <a:gd name="adj4" fmla="val 12575511"/>
            <a:gd name="adj5" fmla="val 3520"/>
          </a:avLst>
        </a:prstGeom>
        <a:scene3d>
          <a:camera prst="orthographicFront"/>
          <a:lightRig rig="threePt" dir="t">
            <a:rot lat="0" lon="0" rev="7500000"/>
          </a:lightRig>
        </a:scene3d>
        <a:sp3d z="-70000" extrusionH="63500" prstMaterial="matte">
          <a:bevelT w="25400" h="6350" prst="relaxedInset"/>
          <a:contourClr>
            <a:schemeClr val="bg1"/>
          </a:contourClr>
        </a:sp3d>
      </xdr:spPr>
      <xdr:style>
        <a:lnRef idx="0">
          <a:schemeClr val="accent1">
            <a:tint val="60000"/>
            <a:hueOff val="0"/>
            <a:satOff val="0"/>
            <a:lumOff val="0"/>
            <a:alphaOff val="0"/>
          </a:schemeClr>
        </a:lnRef>
        <a:fillRef idx="1">
          <a:schemeClr val="accent1">
            <a:tint val="60000"/>
            <a:hueOff val="0"/>
            <a:satOff val="0"/>
            <a:lumOff val="0"/>
            <a:alphaOff val="0"/>
          </a:schemeClr>
        </a:fillRef>
        <a:effectRef idx="2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3</xdr:col>
      <xdr:colOff>608407</xdr:colOff>
      <xdr:row>9</xdr:row>
      <xdr:rowOff>94468</xdr:rowOff>
    </xdr:from>
    <xdr:to>
      <xdr:col>6</xdr:col>
      <xdr:colOff>146061</xdr:colOff>
      <xdr:row>12</xdr:row>
      <xdr:rowOff>89221</xdr:rowOff>
    </xdr:to>
    <xdr:sp macro="" textlink="">
      <xdr:nvSpPr>
        <xdr:cNvPr id="9" name="Freeform 8">
          <a:hlinkClick xmlns:r="http://schemas.openxmlformats.org/officeDocument/2006/relationships" r:id="rId2"/>
        </xdr:cNvPr>
        <xdr:cNvSpPr/>
      </xdr:nvSpPr>
      <xdr:spPr>
        <a:xfrm>
          <a:off x="2437207" y="2037568"/>
          <a:ext cx="1366454" cy="543393"/>
        </a:xfrm>
        <a:custGeom>
          <a:avLst/>
          <a:gdLst>
            <a:gd name="connsiteX0" fmla="*/ 0 w 1366454"/>
            <a:gd name="connsiteY0" fmla="*/ 54339 h 543393"/>
            <a:gd name="connsiteX1" fmla="*/ 54339 w 1366454"/>
            <a:gd name="connsiteY1" fmla="*/ 0 h 543393"/>
            <a:gd name="connsiteX2" fmla="*/ 1312115 w 1366454"/>
            <a:gd name="connsiteY2" fmla="*/ 0 h 543393"/>
            <a:gd name="connsiteX3" fmla="*/ 1366454 w 1366454"/>
            <a:gd name="connsiteY3" fmla="*/ 54339 h 543393"/>
            <a:gd name="connsiteX4" fmla="*/ 1366454 w 1366454"/>
            <a:gd name="connsiteY4" fmla="*/ 489054 h 543393"/>
            <a:gd name="connsiteX5" fmla="*/ 1312115 w 1366454"/>
            <a:gd name="connsiteY5" fmla="*/ 543393 h 543393"/>
            <a:gd name="connsiteX6" fmla="*/ 54339 w 1366454"/>
            <a:gd name="connsiteY6" fmla="*/ 543393 h 543393"/>
            <a:gd name="connsiteX7" fmla="*/ 0 w 1366454"/>
            <a:gd name="connsiteY7" fmla="*/ 489054 h 543393"/>
            <a:gd name="connsiteX8" fmla="*/ 0 w 1366454"/>
            <a:gd name="connsiteY8" fmla="*/ 54339 h 54339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366454" h="543393">
              <a:moveTo>
                <a:pt x="0" y="54339"/>
              </a:moveTo>
              <a:cubicBezTo>
                <a:pt x="0" y="24328"/>
                <a:pt x="24328" y="0"/>
                <a:pt x="54339" y="0"/>
              </a:cubicBezTo>
              <a:lnTo>
                <a:pt x="1312115" y="0"/>
              </a:lnTo>
              <a:cubicBezTo>
                <a:pt x="1342126" y="0"/>
                <a:pt x="1366454" y="24328"/>
                <a:pt x="1366454" y="54339"/>
              </a:cubicBezTo>
              <a:lnTo>
                <a:pt x="1366454" y="489054"/>
              </a:lnTo>
              <a:cubicBezTo>
                <a:pt x="1366454" y="519065"/>
                <a:pt x="1342126" y="543393"/>
                <a:pt x="1312115" y="543393"/>
              </a:cubicBezTo>
              <a:lnTo>
                <a:pt x="54339" y="543393"/>
              </a:lnTo>
              <a:cubicBezTo>
                <a:pt x="24328" y="543393"/>
                <a:pt x="0" y="519065"/>
                <a:pt x="0" y="489054"/>
              </a:cubicBezTo>
              <a:lnTo>
                <a:pt x="0" y="54339"/>
              </a:lnTo>
              <a:close/>
            </a:path>
          </a:pathLst>
        </a:custGeom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hueOff val="0"/>
            <a:satOff val="0"/>
            <a:lumOff val="0"/>
            <a:alphaOff val="0"/>
          </a:schemeClr>
        </a:fillRef>
        <a:effectRef idx="2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 spcFirstLastPara="0" vert="horz" wrap="square" lIns="46395" tIns="36235" rIns="46395" bIns="36235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 smtClean="0"/>
            <a:t>Auto-Calibration</a:t>
          </a:r>
          <a:endParaRPr lang="en-US" kern="1200"/>
        </a:p>
      </xdr:txBody>
    </xdr:sp>
    <xdr:clientData/>
  </xdr:twoCellAnchor>
  <xdr:twoCellAnchor>
    <xdr:from>
      <xdr:col>6</xdr:col>
      <xdr:colOff>423032</xdr:colOff>
      <xdr:row>11</xdr:row>
      <xdr:rowOff>405</xdr:rowOff>
    </xdr:from>
    <xdr:to>
      <xdr:col>9</xdr:col>
      <xdr:colOff>131492</xdr:colOff>
      <xdr:row>17</xdr:row>
      <xdr:rowOff>171043</xdr:rowOff>
    </xdr:to>
    <xdr:sp macro="" textlink="">
      <xdr:nvSpPr>
        <xdr:cNvPr id="10" name="Freeform 9">
          <a:hlinkClick xmlns:r="http://schemas.openxmlformats.org/officeDocument/2006/relationships" r:id="rId3"/>
        </xdr:cNvPr>
        <xdr:cNvSpPr/>
      </xdr:nvSpPr>
      <xdr:spPr>
        <a:xfrm>
          <a:off x="4080632" y="2309265"/>
          <a:ext cx="1537260" cy="1267918"/>
        </a:xfrm>
        <a:custGeom>
          <a:avLst/>
          <a:gdLst>
            <a:gd name="connsiteX0" fmla="*/ 0 w 1537260"/>
            <a:gd name="connsiteY0" fmla="*/ 126792 h 1267918"/>
            <a:gd name="connsiteX1" fmla="*/ 126792 w 1537260"/>
            <a:gd name="connsiteY1" fmla="*/ 0 h 1267918"/>
            <a:gd name="connsiteX2" fmla="*/ 1410468 w 1537260"/>
            <a:gd name="connsiteY2" fmla="*/ 0 h 1267918"/>
            <a:gd name="connsiteX3" fmla="*/ 1537260 w 1537260"/>
            <a:gd name="connsiteY3" fmla="*/ 126792 h 1267918"/>
            <a:gd name="connsiteX4" fmla="*/ 1537260 w 1537260"/>
            <a:gd name="connsiteY4" fmla="*/ 1141126 h 1267918"/>
            <a:gd name="connsiteX5" fmla="*/ 1410468 w 1537260"/>
            <a:gd name="connsiteY5" fmla="*/ 1267918 h 1267918"/>
            <a:gd name="connsiteX6" fmla="*/ 126792 w 1537260"/>
            <a:gd name="connsiteY6" fmla="*/ 1267918 h 1267918"/>
            <a:gd name="connsiteX7" fmla="*/ 0 w 1537260"/>
            <a:gd name="connsiteY7" fmla="*/ 1141126 h 1267918"/>
            <a:gd name="connsiteX8" fmla="*/ 0 w 1537260"/>
            <a:gd name="connsiteY8" fmla="*/ 126792 h 12679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537260" h="1267918">
              <a:moveTo>
                <a:pt x="0" y="126792"/>
              </a:moveTo>
              <a:cubicBezTo>
                <a:pt x="0" y="56767"/>
                <a:pt x="56767" y="0"/>
                <a:pt x="126792" y="0"/>
              </a:cubicBezTo>
              <a:lnTo>
                <a:pt x="1410468" y="0"/>
              </a:lnTo>
              <a:cubicBezTo>
                <a:pt x="1480493" y="0"/>
                <a:pt x="1537260" y="56767"/>
                <a:pt x="1537260" y="126792"/>
              </a:cubicBezTo>
              <a:lnTo>
                <a:pt x="1537260" y="1141126"/>
              </a:lnTo>
              <a:cubicBezTo>
                <a:pt x="1537260" y="1211151"/>
                <a:pt x="1480493" y="1267918"/>
                <a:pt x="1410468" y="1267918"/>
              </a:cubicBezTo>
              <a:lnTo>
                <a:pt x="126792" y="1267918"/>
              </a:lnTo>
              <a:cubicBezTo>
                <a:pt x="56767" y="1267918"/>
                <a:pt x="0" y="1211151"/>
                <a:pt x="0" y="1141126"/>
              </a:cubicBezTo>
              <a:lnTo>
                <a:pt x="0" y="126792"/>
              </a:lnTo>
              <a:close/>
            </a:path>
          </a:pathLst>
        </a:custGeom>
        <a:scene3d>
          <a:camera prst="orthographicFront"/>
          <a:lightRig rig="threePt" dir="t">
            <a:rot lat="0" lon="0" rev="7500000"/>
          </a:lightRig>
        </a:scene3d>
        <a:sp3d z="-152400" extrusionH="63500" prstMaterial="dkEdge">
          <a:bevelT w="124450" h="16350" prst="relaxedInset"/>
          <a:contourClr>
            <a:schemeClr val="bg1"/>
          </a:contourClr>
        </a:sp3d>
      </xdr:spPr>
      <xdr:style>
        <a:lnRef idx="1">
          <a:schemeClr val="accent1">
            <a:hueOff val="0"/>
            <a:satOff val="0"/>
            <a:lumOff val="0"/>
            <a:alphaOff val="0"/>
          </a:schemeClr>
        </a:lnRef>
        <a:fillRef idx="1">
          <a:schemeClr val="lt1">
            <a:alpha val="90000"/>
            <a:hueOff val="0"/>
            <a:satOff val="0"/>
            <a:lumOff val="0"/>
            <a:alphaOff val="0"/>
          </a:schemeClr>
        </a:fillRef>
        <a:effectRef idx="0">
          <a:schemeClr val="lt1">
            <a:alpha val="9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  <xdr:txBody>
        <a:bodyPr spcFirstLastPara="0" vert="horz" wrap="square" lIns="153003" tIns="153003" rIns="153003" bIns="424700" numCol="1" spcCol="1270" anchor="t" anchorCtr="0">
          <a:noAutofit/>
        </a:bodyPr>
        <a:lstStyle/>
        <a:p>
          <a:pPr marL="114300" lvl="1" indent="-114300" algn="l" defTabSz="6223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en-US" sz="1400" kern="1200" dirty="0" smtClean="0"/>
            <a:t>Set registers for initialization</a:t>
          </a:r>
          <a:endParaRPr lang="en-US" sz="1400" kern="1200" dirty="0"/>
        </a:p>
      </xdr:txBody>
    </xdr:sp>
    <xdr:clientData/>
  </xdr:twoCellAnchor>
  <xdr:twoCellAnchor>
    <xdr:from>
      <xdr:col>8</xdr:col>
      <xdr:colOff>60980</xdr:colOff>
      <xdr:row>12</xdr:row>
      <xdr:rowOff>95252</xdr:rowOff>
    </xdr:from>
    <xdr:to>
      <xdr:col>10</xdr:col>
      <xdr:colOff>572921</xdr:colOff>
      <xdr:row>21</xdr:row>
      <xdr:rowOff>180473</xdr:rowOff>
    </xdr:to>
    <xdr:sp macro="" textlink="">
      <xdr:nvSpPr>
        <xdr:cNvPr id="11" name="Shape 10"/>
        <xdr:cNvSpPr/>
      </xdr:nvSpPr>
      <xdr:spPr>
        <a:xfrm>
          <a:off x="4937780" y="2586992"/>
          <a:ext cx="1731141" cy="1731141"/>
        </a:xfrm>
        <a:prstGeom prst="leftCircularArrow">
          <a:avLst>
            <a:gd name="adj1" fmla="val 3360"/>
            <a:gd name="adj2" fmla="val 415493"/>
            <a:gd name="adj3" fmla="val 2191004"/>
            <a:gd name="adj4" fmla="val 9024489"/>
            <a:gd name="adj5" fmla="val 3920"/>
          </a:avLst>
        </a:prstGeom>
        <a:scene3d>
          <a:camera prst="orthographicFront"/>
          <a:lightRig rig="threePt" dir="t">
            <a:rot lat="0" lon="0" rev="7500000"/>
          </a:lightRig>
        </a:scene3d>
        <a:sp3d z="-70000" extrusionH="63500" prstMaterial="matte">
          <a:bevelT w="25400" h="6350" prst="relaxedInset"/>
          <a:contourClr>
            <a:schemeClr val="bg1"/>
          </a:contourClr>
        </a:sp3d>
      </xdr:spPr>
      <xdr:style>
        <a:lnRef idx="0">
          <a:schemeClr val="accent1">
            <a:tint val="60000"/>
            <a:hueOff val="0"/>
            <a:satOff val="0"/>
            <a:lumOff val="0"/>
            <a:alphaOff val="0"/>
          </a:schemeClr>
        </a:lnRef>
        <a:fillRef idx="1">
          <a:schemeClr val="accent1">
            <a:tint val="60000"/>
            <a:hueOff val="0"/>
            <a:satOff val="0"/>
            <a:lumOff val="0"/>
            <a:alphaOff val="0"/>
          </a:schemeClr>
        </a:fillRef>
        <a:effectRef idx="2">
          <a:schemeClr val="accent1">
            <a:tint val="6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>
    <xdr:from>
      <xdr:col>7</xdr:col>
      <xdr:colOff>155046</xdr:colOff>
      <xdr:row>16</xdr:row>
      <xdr:rowOff>82227</xdr:rowOff>
    </xdr:from>
    <xdr:to>
      <xdr:col>9</xdr:col>
      <xdr:colOff>302300</xdr:colOff>
      <xdr:row>19</xdr:row>
      <xdr:rowOff>76980</xdr:rowOff>
    </xdr:to>
    <xdr:sp macro="" textlink="">
      <xdr:nvSpPr>
        <xdr:cNvPr id="12" name="Freeform 11">
          <a:hlinkClick xmlns:r="http://schemas.openxmlformats.org/officeDocument/2006/relationships" r:id="rId3"/>
        </xdr:cNvPr>
        <xdr:cNvSpPr/>
      </xdr:nvSpPr>
      <xdr:spPr>
        <a:xfrm>
          <a:off x="4422246" y="3305487"/>
          <a:ext cx="1366454" cy="543393"/>
        </a:xfrm>
        <a:custGeom>
          <a:avLst/>
          <a:gdLst>
            <a:gd name="connsiteX0" fmla="*/ 0 w 1366454"/>
            <a:gd name="connsiteY0" fmla="*/ 54339 h 543393"/>
            <a:gd name="connsiteX1" fmla="*/ 54339 w 1366454"/>
            <a:gd name="connsiteY1" fmla="*/ 0 h 543393"/>
            <a:gd name="connsiteX2" fmla="*/ 1312115 w 1366454"/>
            <a:gd name="connsiteY2" fmla="*/ 0 h 543393"/>
            <a:gd name="connsiteX3" fmla="*/ 1366454 w 1366454"/>
            <a:gd name="connsiteY3" fmla="*/ 54339 h 543393"/>
            <a:gd name="connsiteX4" fmla="*/ 1366454 w 1366454"/>
            <a:gd name="connsiteY4" fmla="*/ 489054 h 543393"/>
            <a:gd name="connsiteX5" fmla="*/ 1312115 w 1366454"/>
            <a:gd name="connsiteY5" fmla="*/ 543393 h 543393"/>
            <a:gd name="connsiteX6" fmla="*/ 54339 w 1366454"/>
            <a:gd name="connsiteY6" fmla="*/ 543393 h 543393"/>
            <a:gd name="connsiteX7" fmla="*/ 0 w 1366454"/>
            <a:gd name="connsiteY7" fmla="*/ 489054 h 543393"/>
            <a:gd name="connsiteX8" fmla="*/ 0 w 1366454"/>
            <a:gd name="connsiteY8" fmla="*/ 54339 h 54339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366454" h="543393">
              <a:moveTo>
                <a:pt x="0" y="54339"/>
              </a:moveTo>
              <a:cubicBezTo>
                <a:pt x="0" y="24328"/>
                <a:pt x="24328" y="0"/>
                <a:pt x="54339" y="0"/>
              </a:cubicBezTo>
              <a:lnTo>
                <a:pt x="1312115" y="0"/>
              </a:lnTo>
              <a:cubicBezTo>
                <a:pt x="1342126" y="0"/>
                <a:pt x="1366454" y="24328"/>
                <a:pt x="1366454" y="54339"/>
              </a:cubicBezTo>
              <a:lnTo>
                <a:pt x="1366454" y="489054"/>
              </a:lnTo>
              <a:cubicBezTo>
                <a:pt x="1366454" y="519065"/>
                <a:pt x="1342126" y="543393"/>
                <a:pt x="1312115" y="543393"/>
              </a:cubicBezTo>
              <a:lnTo>
                <a:pt x="54339" y="543393"/>
              </a:lnTo>
              <a:cubicBezTo>
                <a:pt x="24328" y="543393"/>
                <a:pt x="0" y="519065"/>
                <a:pt x="0" y="489054"/>
              </a:cubicBezTo>
              <a:lnTo>
                <a:pt x="0" y="54339"/>
              </a:lnTo>
              <a:close/>
            </a:path>
          </a:pathLst>
        </a:custGeom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hueOff val="0"/>
            <a:satOff val="0"/>
            <a:lumOff val="0"/>
            <a:alphaOff val="0"/>
          </a:schemeClr>
        </a:fillRef>
        <a:effectRef idx="2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 spcFirstLastPara="0" vert="horz" wrap="square" lIns="55920" tIns="42585" rIns="55920" bIns="42585" numCol="1" spcCol="1270" anchor="ctr" anchorCtr="0">
          <a:noAutofit/>
        </a:bodyPr>
        <a:lstStyle/>
        <a:p>
          <a:pPr lvl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2100" kern="1200" dirty="0" smtClean="0"/>
            <a:t>Initialize</a:t>
          </a:r>
          <a:endParaRPr lang="en-US" sz="2100" kern="1200" dirty="0"/>
        </a:p>
      </xdr:txBody>
    </xdr:sp>
    <xdr:clientData/>
  </xdr:twoCellAnchor>
  <xdr:twoCellAnchor>
    <xdr:from>
      <xdr:col>9</xdr:col>
      <xdr:colOff>579271</xdr:colOff>
      <xdr:row>11</xdr:row>
      <xdr:rowOff>405</xdr:rowOff>
    </xdr:from>
    <xdr:to>
      <xdr:col>12</xdr:col>
      <xdr:colOff>287731</xdr:colOff>
      <xdr:row>17</xdr:row>
      <xdr:rowOff>171043</xdr:rowOff>
    </xdr:to>
    <xdr:sp macro="" textlink="">
      <xdr:nvSpPr>
        <xdr:cNvPr id="13" name="Freeform 12">
          <a:hlinkClick xmlns:r="http://schemas.openxmlformats.org/officeDocument/2006/relationships" r:id="rId4"/>
        </xdr:cNvPr>
        <xdr:cNvSpPr/>
      </xdr:nvSpPr>
      <xdr:spPr>
        <a:xfrm>
          <a:off x="6065671" y="2309265"/>
          <a:ext cx="1537260" cy="1267918"/>
        </a:xfrm>
        <a:custGeom>
          <a:avLst/>
          <a:gdLst>
            <a:gd name="connsiteX0" fmla="*/ 0 w 1537260"/>
            <a:gd name="connsiteY0" fmla="*/ 126792 h 1267918"/>
            <a:gd name="connsiteX1" fmla="*/ 126792 w 1537260"/>
            <a:gd name="connsiteY1" fmla="*/ 0 h 1267918"/>
            <a:gd name="connsiteX2" fmla="*/ 1410468 w 1537260"/>
            <a:gd name="connsiteY2" fmla="*/ 0 h 1267918"/>
            <a:gd name="connsiteX3" fmla="*/ 1537260 w 1537260"/>
            <a:gd name="connsiteY3" fmla="*/ 126792 h 1267918"/>
            <a:gd name="connsiteX4" fmla="*/ 1537260 w 1537260"/>
            <a:gd name="connsiteY4" fmla="*/ 1141126 h 1267918"/>
            <a:gd name="connsiteX5" fmla="*/ 1410468 w 1537260"/>
            <a:gd name="connsiteY5" fmla="*/ 1267918 h 1267918"/>
            <a:gd name="connsiteX6" fmla="*/ 126792 w 1537260"/>
            <a:gd name="connsiteY6" fmla="*/ 1267918 h 1267918"/>
            <a:gd name="connsiteX7" fmla="*/ 0 w 1537260"/>
            <a:gd name="connsiteY7" fmla="*/ 1141126 h 1267918"/>
            <a:gd name="connsiteX8" fmla="*/ 0 w 1537260"/>
            <a:gd name="connsiteY8" fmla="*/ 126792 h 12679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537260" h="1267918">
              <a:moveTo>
                <a:pt x="0" y="126792"/>
              </a:moveTo>
              <a:cubicBezTo>
                <a:pt x="0" y="56767"/>
                <a:pt x="56767" y="0"/>
                <a:pt x="126792" y="0"/>
              </a:cubicBezTo>
              <a:lnTo>
                <a:pt x="1410468" y="0"/>
              </a:lnTo>
              <a:cubicBezTo>
                <a:pt x="1480493" y="0"/>
                <a:pt x="1537260" y="56767"/>
                <a:pt x="1537260" y="126792"/>
              </a:cubicBezTo>
              <a:lnTo>
                <a:pt x="1537260" y="1141126"/>
              </a:lnTo>
              <a:cubicBezTo>
                <a:pt x="1537260" y="1211151"/>
                <a:pt x="1480493" y="1267918"/>
                <a:pt x="1410468" y="1267918"/>
              </a:cubicBezTo>
              <a:lnTo>
                <a:pt x="126792" y="1267918"/>
              </a:lnTo>
              <a:cubicBezTo>
                <a:pt x="56767" y="1267918"/>
                <a:pt x="0" y="1211151"/>
                <a:pt x="0" y="1141126"/>
              </a:cubicBezTo>
              <a:lnTo>
                <a:pt x="0" y="126792"/>
              </a:lnTo>
              <a:close/>
            </a:path>
          </a:pathLst>
        </a:custGeom>
        <a:scene3d>
          <a:camera prst="orthographicFront"/>
          <a:lightRig rig="threePt" dir="t">
            <a:rot lat="0" lon="0" rev="7500000"/>
          </a:lightRig>
        </a:scene3d>
        <a:sp3d z="-152400" extrusionH="63500" prstMaterial="dkEdge">
          <a:bevelT w="124450" h="16350" prst="relaxedInset"/>
          <a:contourClr>
            <a:schemeClr val="bg1"/>
          </a:contourClr>
        </a:sp3d>
      </xdr:spPr>
      <xdr:style>
        <a:lnRef idx="1">
          <a:schemeClr val="accent1">
            <a:hueOff val="0"/>
            <a:satOff val="0"/>
            <a:lumOff val="0"/>
            <a:alphaOff val="0"/>
          </a:schemeClr>
        </a:lnRef>
        <a:fillRef idx="1">
          <a:schemeClr val="lt1">
            <a:alpha val="90000"/>
            <a:hueOff val="0"/>
            <a:satOff val="0"/>
            <a:lumOff val="0"/>
            <a:alphaOff val="0"/>
          </a:schemeClr>
        </a:fillRef>
        <a:effectRef idx="0">
          <a:schemeClr val="lt1">
            <a:alpha val="90000"/>
            <a:hueOff val="0"/>
            <a:satOff val="0"/>
            <a:lumOff val="0"/>
            <a:alphaOff val="0"/>
          </a:schemeClr>
        </a:effectRef>
        <a:fontRef idx="minor">
          <a:schemeClr val="dk1">
            <a:hueOff val="0"/>
            <a:satOff val="0"/>
            <a:lumOff val="0"/>
            <a:alphaOff val="0"/>
          </a:schemeClr>
        </a:fontRef>
      </xdr:style>
      <xdr:txBody>
        <a:bodyPr spcFirstLastPara="0" vert="horz" wrap="square" lIns="153003" tIns="424700" rIns="153003" bIns="153003" numCol="1" spcCol="1270" anchor="t" anchorCtr="0">
          <a:noAutofit/>
        </a:bodyPr>
        <a:lstStyle/>
        <a:p>
          <a:pPr marL="114300" lvl="1" indent="-114300" algn="l" defTabSz="600075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en-US" sz="1350" kern="1200" dirty="0" smtClean="0"/>
            <a:t>Set registers for waveform sequencer</a:t>
          </a:r>
          <a:endParaRPr lang="en-US" sz="1350" kern="1200" dirty="0"/>
        </a:p>
      </xdr:txBody>
    </xdr:sp>
    <xdr:clientData/>
  </xdr:twoCellAnchor>
  <xdr:twoCellAnchor>
    <xdr:from>
      <xdr:col>10</xdr:col>
      <xdr:colOff>311285</xdr:colOff>
      <xdr:row>9</xdr:row>
      <xdr:rowOff>94468</xdr:rowOff>
    </xdr:from>
    <xdr:to>
      <xdr:col>12</xdr:col>
      <xdr:colOff>458539</xdr:colOff>
      <xdr:row>12</xdr:row>
      <xdr:rowOff>89221</xdr:rowOff>
    </xdr:to>
    <xdr:sp macro="" textlink="">
      <xdr:nvSpPr>
        <xdr:cNvPr id="15" name="Freeform 14">
          <a:hlinkClick xmlns:r="http://schemas.openxmlformats.org/officeDocument/2006/relationships" r:id="rId4"/>
        </xdr:cNvPr>
        <xdr:cNvSpPr/>
      </xdr:nvSpPr>
      <xdr:spPr>
        <a:xfrm>
          <a:off x="6407285" y="2037568"/>
          <a:ext cx="1366454" cy="543393"/>
        </a:xfrm>
        <a:custGeom>
          <a:avLst/>
          <a:gdLst>
            <a:gd name="connsiteX0" fmla="*/ 0 w 1366454"/>
            <a:gd name="connsiteY0" fmla="*/ 54339 h 543393"/>
            <a:gd name="connsiteX1" fmla="*/ 54339 w 1366454"/>
            <a:gd name="connsiteY1" fmla="*/ 0 h 543393"/>
            <a:gd name="connsiteX2" fmla="*/ 1312115 w 1366454"/>
            <a:gd name="connsiteY2" fmla="*/ 0 h 543393"/>
            <a:gd name="connsiteX3" fmla="*/ 1366454 w 1366454"/>
            <a:gd name="connsiteY3" fmla="*/ 54339 h 543393"/>
            <a:gd name="connsiteX4" fmla="*/ 1366454 w 1366454"/>
            <a:gd name="connsiteY4" fmla="*/ 489054 h 543393"/>
            <a:gd name="connsiteX5" fmla="*/ 1312115 w 1366454"/>
            <a:gd name="connsiteY5" fmla="*/ 543393 h 543393"/>
            <a:gd name="connsiteX6" fmla="*/ 54339 w 1366454"/>
            <a:gd name="connsiteY6" fmla="*/ 543393 h 543393"/>
            <a:gd name="connsiteX7" fmla="*/ 0 w 1366454"/>
            <a:gd name="connsiteY7" fmla="*/ 489054 h 543393"/>
            <a:gd name="connsiteX8" fmla="*/ 0 w 1366454"/>
            <a:gd name="connsiteY8" fmla="*/ 54339 h 54339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366454" h="543393">
              <a:moveTo>
                <a:pt x="0" y="54339"/>
              </a:moveTo>
              <a:cubicBezTo>
                <a:pt x="0" y="24328"/>
                <a:pt x="24328" y="0"/>
                <a:pt x="54339" y="0"/>
              </a:cubicBezTo>
              <a:lnTo>
                <a:pt x="1312115" y="0"/>
              </a:lnTo>
              <a:cubicBezTo>
                <a:pt x="1342126" y="0"/>
                <a:pt x="1366454" y="24328"/>
                <a:pt x="1366454" y="54339"/>
              </a:cubicBezTo>
              <a:lnTo>
                <a:pt x="1366454" y="489054"/>
              </a:lnTo>
              <a:cubicBezTo>
                <a:pt x="1366454" y="519065"/>
                <a:pt x="1342126" y="543393"/>
                <a:pt x="1312115" y="543393"/>
              </a:cubicBezTo>
              <a:lnTo>
                <a:pt x="54339" y="543393"/>
              </a:lnTo>
              <a:cubicBezTo>
                <a:pt x="24328" y="543393"/>
                <a:pt x="0" y="519065"/>
                <a:pt x="0" y="489054"/>
              </a:cubicBezTo>
              <a:lnTo>
                <a:pt x="0" y="54339"/>
              </a:lnTo>
              <a:close/>
            </a:path>
          </a:pathLst>
        </a:custGeom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hueOff val="0"/>
            <a:satOff val="0"/>
            <a:lumOff val="0"/>
            <a:alphaOff val="0"/>
          </a:schemeClr>
        </a:fillRef>
        <a:effectRef idx="2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 spcFirstLastPara="0" vert="horz" wrap="square" lIns="46395" tIns="36235" rIns="46395" bIns="36235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 dirty="0" smtClean="0"/>
            <a:t>Play Waveform</a:t>
          </a:r>
          <a:endParaRPr lang="en-US" sz="1600" kern="1200" dirty="0"/>
        </a:p>
      </xdr:txBody>
    </xdr:sp>
    <xdr:clientData/>
  </xdr:twoCellAnchor>
  <xdr:twoCellAnchor>
    <xdr:from>
      <xdr:col>2</xdr:col>
      <xdr:colOff>85725</xdr:colOff>
      <xdr:row>2</xdr:row>
      <xdr:rowOff>180974</xdr:rowOff>
    </xdr:from>
    <xdr:to>
      <xdr:col>13</xdr:col>
      <xdr:colOff>514350</xdr:colOff>
      <xdr:row>5</xdr:row>
      <xdr:rowOff>171449</xdr:rowOff>
    </xdr:to>
    <xdr:sp macro="" textlink="">
      <xdr:nvSpPr>
        <xdr:cNvPr id="90" name="TextBox 89"/>
        <xdr:cNvSpPr txBox="1"/>
      </xdr:nvSpPr>
      <xdr:spPr>
        <a:xfrm>
          <a:off x="1304925" y="847724"/>
          <a:ext cx="7134225" cy="561975"/>
        </a:xfrm>
        <a:prstGeom prst="rect">
          <a:avLst/>
        </a:prstGeom>
        <a:solidFill>
          <a:schemeClr val="tx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bg1"/>
              </a:solidFill>
            </a:rPr>
            <a:t>To navigate and use this document please follow</a:t>
          </a:r>
          <a:r>
            <a:rPr lang="en-US" sz="1100" baseline="0">
              <a:solidFill>
                <a:schemeClr val="bg1"/>
              </a:solidFill>
            </a:rPr>
            <a:t> the following step-by-step process so that you may get the most accurate assessment possible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76200</xdr:rowOff>
    </xdr:from>
    <xdr:to>
      <xdr:col>4</xdr:col>
      <xdr:colOff>264257</xdr:colOff>
      <xdr:row>0</xdr:row>
      <xdr:rowOff>393219</xdr:rowOff>
    </xdr:to>
    <xdr:pic>
      <xdr:nvPicPr>
        <xdr:cNvPr id="107" name="Picture 10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3825" y="76200"/>
          <a:ext cx="2578832" cy="3170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0</xdr:row>
      <xdr:rowOff>114300</xdr:rowOff>
    </xdr:from>
    <xdr:to>
      <xdr:col>7</xdr:col>
      <xdr:colOff>369032</xdr:colOff>
      <xdr:row>0</xdr:row>
      <xdr:rowOff>381000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5025" y="114300"/>
          <a:ext cx="2578832" cy="266700"/>
        </a:xfrm>
        <a:prstGeom prst="rect">
          <a:avLst/>
        </a:prstGeom>
      </xdr:spPr>
    </xdr:pic>
    <xdr:clientData/>
  </xdr:twoCellAnchor>
  <xdr:twoCellAnchor editAs="oneCell">
    <xdr:from>
      <xdr:col>1</xdr:col>
      <xdr:colOff>129540</xdr:colOff>
      <xdr:row>8</xdr:row>
      <xdr:rowOff>102873</xdr:rowOff>
    </xdr:from>
    <xdr:to>
      <xdr:col>2</xdr:col>
      <xdr:colOff>602074</xdr:colOff>
      <xdr:row>10</xdr:row>
      <xdr:rowOff>87668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9140" y="2183133"/>
          <a:ext cx="1082134" cy="403895"/>
        </a:xfrm>
        <a:prstGeom prst="rect">
          <a:avLst/>
        </a:prstGeom>
      </xdr:spPr>
    </xdr:pic>
    <xdr:clientData/>
  </xdr:twoCellAnchor>
  <xdr:twoCellAnchor editAs="oneCell">
    <xdr:from>
      <xdr:col>4</xdr:col>
      <xdr:colOff>472440</xdr:colOff>
      <xdr:row>8</xdr:row>
      <xdr:rowOff>76200</xdr:rowOff>
    </xdr:from>
    <xdr:to>
      <xdr:col>6</xdr:col>
      <xdr:colOff>602103</xdr:colOff>
      <xdr:row>10</xdr:row>
      <xdr:rowOff>114340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10840" y="2156460"/>
          <a:ext cx="1417443" cy="457240"/>
        </a:xfrm>
        <a:prstGeom prst="rect">
          <a:avLst/>
        </a:prstGeom>
      </xdr:spPr>
    </xdr:pic>
    <xdr:clientData/>
  </xdr:twoCellAnchor>
  <xdr:twoCellAnchor editAs="oneCell">
    <xdr:from>
      <xdr:col>9</xdr:col>
      <xdr:colOff>30480</xdr:colOff>
      <xdr:row>8</xdr:row>
      <xdr:rowOff>114304</xdr:rowOff>
    </xdr:from>
    <xdr:to>
      <xdr:col>11</xdr:col>
      <xdr:colOff>107</xdr:colOff>
      <xdr:row>10</xdr:row>
      <xdr:rowOff>76237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85460" y="2194564"/>
          <a:ext cx="1234547" cy="381033"/>
        </a:xfrm>
        <a:prstGeom prst="rect">
          <a:avLst/>
        </a:prstGeom>
      </xdr:spPr>
    </xdr:pic>
    <xdr:clientData/>
  </xdr:twoCellAnchor>
  <xdr:twoCellAnchor editAs="oneCell">
    <xdr:from>
      <xdr:col>6</xdr:col>
      <xdr:colOff>560917</xdr:colOff>
      <xdr:row>10</xdr:row>
      <xdr:rowOff>63500</xdr:rowOff>
    </xdr:from>
    <xdr:to>
      <xdr:col>14</xdr:col>
      <xdr:colOff>11167</xdr:colOff>
      <xdr:row>12</xdr:row>
      <xdr:rowOff>139643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86250" y="2582333"/>
          <a:ext cx="3800000" cy="457143"/>
        </a:xfrm>
        <a:prstGeom prst="rect">
          <a:avLst/>
        </a:prstGeom>
      </xdr:spPr>
    </xdr:pic>
    <xdr:clientData/>
  </xdr:twoCellAnchor>
  <xdr:twoCellAnchor editAs="oneCell">
    <xdr:from>
      <xdr:col>5</xdr:col>
      <xdr:colOff>447675</xdr:colOff>
      <xdr:row>38</xdr:row>
      <xdr:rowOff>161925</xdr:rowOff>
    </xdr:from>
    <xdr:to>
      <xdr:col>11</xdr:col>
      <xdr:colOff>18637</xdr:colOff>
      <xdr:row>42</xdr:row>
      <xdr:rowOff>18973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95675" y="8162925"/>
          <a:ext cx="3304762" cy="6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26</xdr:row>
      <xdr:rowOff>38100</xdr:rowOff>
    </xdr:from>
    <xdr:to>
      <xdr:col>10</xdr:col>
      <xdr:colOff>589786</xdr:colOff>
      <xdr:row>29</xdr:row>
      <xdr:rowOff>95171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19125" y="5705475"/>
          <a:ext cx="6114286" cy="6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38099</xdr:rowOff>
    </xdr:from>
    <xdr:to>
      <xdr:col>6</xdr:col>
      <xdr:colOff>3105150</xdr:colOff>
      <xdr:row>9</xdr:row>
      <xdr:rowOff>0</xdr:rowOff>
    </xdr:to>
    <xdr:sp macro="" textlink="">
      <xdr:nvSpPr>
        <xdr:cNvPr id="2" name="TextBox 1"/>
        <xdr:cNvSpPr txBox="1"/>
      </xdr:nvSpPr>
      <xdr:spPr>
        <a:xfrm>
          <a:off x="0" y="885824"/>
          <a:ext cx="9820275" cy="9239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buFont typeface="+mj-lt"/>
            <a:buAutoNum type="arabicParenR"/>
          </a:pPr>
          <a:r>
            <a:rPr lang="en-US" sz="1100"/>
            <a:t>Select</a:t>
          </a:r>
          <a:r>
            <a:rPr lang="en-US" sz="1100" baseline="0"/>
            <a:t> the parameter values</a:t>
          </a:r>
        </a:p>
        <a:p>
          <a:pPr marL="685800" lvl="1" indent="-228600">
            <a:buFont typeface="+mj-lt"/>
            <a:buAutoNum type="arabicParenR"/>
          </a:pPr>
          <a:r>
            <a:rPr lang="en-US" sz="1100" baseline="0"/>
            <a:t>Cells in </a:t>
          </a:r>
          <a:r>
            <a:rPr lang="en-US" sz="1100" baseline="0">
              <a:solidFill>
                <a:schemeClr val="accent6">
                  <a:lumMod val="60000"/>
                  <a:lumOff val="40000"/>
                </a:schemeClr>
              </a:solidFill>
            </a:rPr>
            <a:t>orange</a:t>
          </a:r>
          <a:r>
            <a:rPr lang="en-US" sz="1100" baseline="0"/>
            <a:t> use the drop-down lists</a:t>
          </a:r>
        </a:p>
        <a:p>
          <a:pPr marL="685800" lvl="1" indent="-228600">
            <a:buFont typeface="+mj-lt"/>
            <a:buAutoNum type="arabicParenR"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other cells follow what is written in the setting and description cells</a:t>
          </a:r>
          <a:endParaRPr lang="en-US" sz="1100">
            <a:effectLst/>
          </a:endParaRPr>
        </a:p>
        <a:p>
          <a:pPr marL="228600" lvl="0" indent="-228600">
            <a:buFont typeface="+mj-lt"/>
            <a:buAutoNum type="arabicParenR"/>
          </a:pPr>
          <a:r>
            <a:rPr lang="en-US" sz="1100" baseline="0"/>
            <a:t>Use the values in gray as the DRV2604/5 register settings </a:t>
          </a:r>
        </a:p>
      </xdr:txBody>
    </xdr:sp>
    <xdr:clientData/>
  </xdr:twoCellAnchor>
  <xdr:twoCellAnchor editAs="oneCell">
    <xdr:from>
      <xdr:col>2</xdr:col>
      <xdr:colOff>752475</xdr:colOff>
      <xdr:row>0</xdr:row>
      <xdr:rowOff>123468</xdr:rowOff>
    </xdr:from>
    <xdr:to>
      <xdr:col>5</xdr:col>
      <xdr:colOff>114299</xdr:colOff>
      <xdr:row>0</xdr:row>
      <xdr:rowOff>378087</xdr:rowOff>
    </xdr:to>
    <xdr:pic>
      <xdr:nvPicPr>
        <xdr:cNvPr id="4" name="Picture 3" descr="ti_hz_1c_rev_rgb_pn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14625" y="123468"/>
          <a:ext cx="2047874" cy="254619"/>
        </a:xfrm>
        <a:prstGeom prst="rect">
          <a:avLst/>
        </a:prstGeom>
      </xdr:spPr>
    </xdr:pic>
    <xdr:clientData/>
  </xdr:twoCellAnchor>
  <xdr:twoCellAnchor editAs="oneCell">
    <xdr:from>
      <xdr:col>2</xdr:col>
      <xdr:colOff>752475</xdr:colOff>
      <xdr:row>0</xdr:row>
      <xdr:rowOff>123468</xdr:rowOff>
    </xdr:from>
    <xdr:to>
      <xdr:col>5</xdr:col>
      <xdr:colOff>114299</xdr:colOff>
      <xdr:row>0</xdr:row>
      <xdr:rowOff>378087</xdr:rowOff>
    </xdr:to>
    <xdr:pic>
      <xdr:nvPicPr>
        <xdr:cNvPr id="6" name="Picture 5" descr="ti_hz_1c_rev_rgb_pn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14625" y="123468"/>
          <a:ext cx="2047874" cy="2546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3790950</xdr:colOff>
      <xdr:row>8</xdr:row>
      <xdr:rowOff>0</xdr:rowOff>
    </xdr:to>
    <xdr:sp macro="" textlink="">
      <xdr:nvSpPr>
        <xdr:cNvPr id="4" name="TextBox 3"/>
        <xdr:cNvSpPr txBox="1"/>
      </xdr:nvSpPr>
      <xdr:spPr>
        <a:xfrm>
          <a:off x="0" y="1038225"/>
          <a:ext cx="10506075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buFont typeface="+mj-lt"/>
            <a:buAutoNum type="arabicParenR"/>
          </a:pPr>
          <a:r>
            <a:rPr lang="en-US" sz="1100"/>
            <a:t>Select</a:t>
          </a:r>
          <a:r>
            <a:rPr lang="en-US" sz="1100" baseline="0"/>
            <a:t> the parameter values</a:t>
          </a:r>
        </a:p>
        <a:p>
          <a:pPr marL="685800" lvl="1" indent="-228600">
            <a:buFont typeface="+mj-lt"/>
            <a:buAutoNum type="arabicParenR"/>
          </a:pPr>
          <a:r>
            <a:rPr lang="en-US" sz="1100" baseline="0"/>
            <a:t>Cells in </a:t>
          </a:r>
          <a:r>
            <a:rPr lang="en-US" sz="1100" baseline="0">
              <a:solidFill>
                <a:schemeClr val="accent6">
                  <a:lumMod val="60000"/>
                  <a:lumOff val="40000"/>
                </a:schemeClr>
              </a:solidFill>
            </a:rPr>
            <a:t>orange</a:t>
          </a:r>
          <a:r>
            <a:rPr lang="en-US" sz="1100" baseline="0"/>
            <a:t> use the drop-down lists</a:t>
          </a:r>
        </a:p>
        <a:p>
          <a:pPr marL="685800" lvl="1" indent="-228600">
            <a:buFont typeface="+mj-lt"/>
            <a:buAutoNum type="arabicParenR"/>
          </a:pPr>
          <a:r>
            <a:rPr lang="en-US" sz="1100" baseline="0"/>
            <a:t>All other cells follow what is written in the setting and description cells</a:t>
          </a:r>
        </a:p>
        <a:p>
          <a:pPr marL="228600" lvl="0" indent="-228600">
            <a:buFont typeface="+mj-lt"/>
            <a:buAutoNum type="arabicParenR"/>
          </a:pPr>
          <a:r>
            <a:rPr lang="en-US" sz="1100" baseline="0"/>
            <a:t>Use the values in gray as the DRV2624/5 register settings </a:t>
          </a:r>
        </a:p>
      </xdr:txBody>
    </xdr:sp>
    <xdr:clientData/>
  </xdr:twoCellAnchor>
  <xdr:twoCellAnchor editAs="oneCell">
    <xdr:from>
      <xdr:col>2</xdr:col>
      <xdr:colOff>752475</xdr:colOff>
      <xdr:row>0</xdr:row>
      <xdr:rowOff>123468</xdr:rowOff>
    </xdr:from>
    <xdr:to>
      <xdr:col>5</xdr:col>
      <xdr:colOff>142874</xdr:colOff>
      <xdr:row>0</xdr:row>
      <xdr:rowOff>378087</xdr:rowOff>
    </xdr:to>
    <xdr:pic>
      <xdr:nvPicPr>
        <xdr:cNvPr id="5" name="Picture 4" descr="ti_hz_1c_rev_rgb_pn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14625" y="123468"/>
          <a:ext cx="2047874" cy="2546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3095625</xdr:colOff>
      <xdr:row>4</xdr:row>
      <xdr:rowOff>800100</xdr:rowOff>
    </xdr:to>
    <xdr:sp macro="" textlink="">
      <xdr:nvSpPr>
        <xdr:cNvPr id="3" name="TextBox 2"/>
        <xdr:cNvSpPr txBox="1"/>
      </xdr:nvSpPr>
      <xdr:spPr>
        <a:xfrm>
          <a:off x="0" y="1036320"/>
          <a:ext cx="10136505" cy="80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buFont typeface="+mj-lt"/>
            <a:buAutoNum type="arabicParenR"/>
          </a:pPr>
          <a:r>
            <a:rPr lang="en-US" sz="1100"/>
            <a:t>Select</a:t>
          </a:r>
          <a:r>
            <a:rPr lang="en-US" sz="1100" baseline="0"/>
            <a:t> the parameter values</a:t>
          </a:r>
        </a:p>
        <a:p>
          <a:pPr marL="685800" lvl="1" indent="-228600">
            <a:buFont typeface="+mj-lt"/>
            <a:buAutoNum type="arabicParenR"/>
          </a:pPr>
          <a:r>
            <a:rPr lang="en-US" sz="1100" baseline="0"/>
            <a:t>Cells in </a:t>
          </a:r>
          <a:r>
            <a:rPr lang="en-US" sz="1100" baseline="0">
              <a:solidFill>
                <a:schemeClr val="accent6">
                  <a:lumMod val="60000"/>
                  <a:lumOff val="40000"/>
                </a:schemeClr>
              </a:solidFill>
            </a:rPr>
            <a:t>orange</a:t>
          </a:r>
          <a:r>
            <a:rPr lang="en-US" sz="1100" baseline="0"/>
            <a:t> use the drop-down lists</a:t>
          </a:r>
        </a:p>
        <a:p>
          <a:pPr marL="685800" lvl="1" indent="-228600">
            <a:buFont typeface="+mj-lt"/>
            <a:buAutoNum type="arabicParenR"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other cells follow what is written in the setting and description cells</a:t>
          </a:r>
          <a:endParaRPr lang="en-US" sz="1100">
            <a:effectLst/>
          </a:endParaRPr>
        </a:p>
        <a:p>
          <a:pPr marL="228600" lvl="0" indent="-228600">
            <a:buFont typeface="+mj-lt"/>
            <a:buAutoNum type="arabicParenR"/>
          </a:pPr>
          <a:r>
            <a:rPr lang="en-US" sz="1100" baseline="0"/>
            <a:t>Use the values in gray as the DRV2604/5 register settings </a:t>
          </a:r>
        </a:p>
      </xdr:txBody>
    </xdr:sp>
    <xdr:clientData/>
  </xdr:twoCellAnchor>
  <xdr:twoCellAnchor editAs="oneCell">
    <xdr:from>
      <xdr:col>2</xdr:col>
      <xdr:colOff>752475</xdr:colOff>
      <xdr:row>0</xdr:row>
      <xdr:rowOff>123468</xdr:rowOff>
    </xdr:from>
    <xdr:to>
      <xdr:col>5</xdr:col>
      <xdr:colOff>133349</xdr:colOff>
      <xdr:row>0</xdr:row>
      <xdr:rowOff>378087</xdr:rowOff>
    </xdr:to>
    <xdr:pic>
      <xdr:nvPicPr>
        <xdr:cNvPr id="5" name="Picture 4" descr="ti_hz_1c_rev_rgb_pn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14625" y="123468"/>
          <a:ext cx="2047874" cy="2546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7</xdr:row>
      <xdr:rowOff>19050</xdr:rowOff>
    </xdr:from>
    <xdr:to>
      <xdr:col>7</xdr:col>
      <xdr:colOff>578644</xdr:colOff>
      <xdr:row>7</xdr:row>
      <xdr:rowOff>192881</xdr:rowOff>
    </xdr:to>
    <xdr:pic>
      <xdr:nvPicPr>
        <xdr:cNvPr id="3" name="equationview" descr="http://latex.codecogs.com/png.latex?%5CLARGE%20%5Cdpi%7B300%7D%20V_%7Boverdrive%7D=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1628775"/>
          <a:ext cx="902494" cy="173831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509513</xdr:colOff>
      <xdr:row>7</xdr:row>
      <xdr:rowOff>19052</xdr:rowOff>
    </xdr:from>
    <xdr:to>
      <xdr:col>3</xdr:col>
      <xdr:colOff>561371</xdr:colOff>
      <xdr:row>8</xdr:row>
      <xdr:rowOff>5717</xdr:rowOff>
    </xdr:to>
    <xdr:pic>
      <xdr:nvPicPr>
        <xdr:cNvPr id="5" name="equationview" descr="http://latex.codecogs.com/png.latex?%5Chuge%20%5Cdpi%7B300%7D%20V_%7BRated%20Voltage%7D=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113" y="1628777"/>
          <a:ext cx="1271058" cy="215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304800</xdr:colOff>
      <xdr:row>31</xdr:row>
      <xdr:rowOff>76200</xdr:rowOff>
    </xdr:to>
    <xdr:sp macro="" textlink="">
      <xdr:nvSpPr>
        <xdr:cNvPr id="18" name="equationview" descr="http://latex.codecogs.com/png.latex?%5Chuge%20%5Cdpi%7B300%7D%20RatedVoltage%280x16%29=%20%5Cfrac%20%7BV_%7BRatedVoltage%7D%20%5Ctimes%20255%7D%7B5.44V%7D"/>
        <xdr:cNvSpPr>
          <a:spLocks noChangeAspect="1" noChangeArrowheads="1"/>
        </xdr:cNvSpPr>
      </xdr:nvSpPr>
      <xdr:spPr bwMode="auto">
        <a:xfrm>
          <a:off x="4314825" y="636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161925</xdr:colOff>
      <xdr:row>31</xdr:row>
      <xdr:rowOff>66675</xdr:rowOff>
    </xdr:from>
    <xdr:to>
      <xdr:col>7</xdr:col>
      <xdr:colOff>66224</xdr:colOff>
      <xdr:row>35</xdr:row>
      <xdr:rowOff>28481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1525" y="6705600"/>
          <a:ext cx="3609524" cy="7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41</xdr:row>
      <xdr:rowOff>9525</xdr:rowOff>
    </xdr:from>
    <xdr:to>
      <xdr:col>10</xdr:col>
      <xdr:colOff>608802</xdr:colOff>
      <xdr:row>44</xdr:row>
      <xdr:rowOff>76120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1950" y="8572500"/>
          <a:ext cx="6390477" cy="63809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51</xdr:row>
      <xdr:rowOff>9525</xdr:rowOff>
    </xdr:from>
    <xdr:to>
      <xdr:col>10</xdr:col>
      <xdr:colOff>580657</xdr:colOff>
      <xdr:row>54</xdr:row>
      <xdr:rowOff>18977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781425" y="10267950"/>
          <a:ext cx="2942857" cy="5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workbookViewId="0">
      <selection activeCell="P6" sqref="P6"/>
    </sheetView>
  </sheetViews>
  <sheetFormatPr defaultRowHeight="15" x14ac:dyDescent="0.25"/>
  <sheetData>
    <row r="1" spans="1:19" ht="36.75" customHeight="1" x14ac:dyDescent="0.3">
      <c r="A1" s="149" t="s">
        <v>154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11"/>
      <c r="P1" s="111"/>
    </row>
    <row r="2" spans="1:19" ht="15.75" customHeight="1" x14ac:dyDescent="0.3">
      <c r="A2" s="148" t="s">
        <v>302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10"/>
      <c r="P2" s="110"/>
    </row>
    <row r="8" spans="1:19" ht="14.45" x14ac:dyDescent="0.3">
      <c r="S8" s="91"/>
    </row>
  </sheetData>
  <mergeCells count="2">
    <mergeCell ref="A2:N2"/>
    <mergeCell ref="A1:N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Normal="100" workbookViewId="0">
      <selection activeCell="C5" sqref="C5"/>
    </sheetView>
  </sheetViews>
  <sheetFormatPr defaultRowHeight="15" x14ac:dyDescent="0.25"/>
  <cols>
    <col min="6" max="6" width="9.85546875" customWidth="1"/>
    <col min="11" max="11" width="9.5703125" bestFit="1" customWidth="1"/>
    <col min="12" max="12" width="9.7109375" customWidth="1"/>
    <col min="14" max="14" width="0" hidden="1" customWidth="1"/>
    <col min="16" max="16" width="10" bestFit="1" customWidth="1"/>
  </cols>
  <sheetData>
    <row r="1" spans="1:15" ht="37.5" customHeight="1" x14ac:dyDescent="0.25">
      <c r="A1" s="155" t="s">
        <v>160</v>
      </c>
      <c r="B1" s="156"/>
      <c r="C1" s="157" t="s">
        <v>158</v>
      </c>
      <c r="D1" s="158"/>
      <c r="E1" s="158"/>
      <c r="F1" s="158"/>
      <c r="G1" s="158"/>
      <c r="H1" s="158"/>
      <c r="I1" s="158"/>
      <c r="J1" s="158"/>
      <c r="K1" s="158"/>
      <c r="L1" s="158"/>
      <c r="M1" s="155" t="s">
        <v>159</v>
      </c>
      <c r="N1" s="155"/>
      <c r="O1" s="155"/>
    </row>
    <row r="2" spans="1:15" x14ac:dyDescent="0.25">
      <c r="A2" s="159" t="s">
        <v>161</v>
      </c>
      <c r="B2" s="159"/>
      <c r="C2" s="159"/>
      <c r="D2" s="159"/>
      <c r="E2" s="159"/>
      <c r="F2" s="159"/>
      <c r="G2" s="159"/>
      <c r="H2" s="159"/>
      <c r="I2" s="73"/>
      <c r="J2" s="73"/>
      <c r="K2" s="73"/>
      <c r="L2" s="73"/>
      <c r="M2" s="160">
        <v>43047</v>
      </c>
      <c r="N2" s="161"/>
      <c r="O2" s="161"/>
    </row>
    <row r="3" spans="1:15" ht="33" customHeight="1" thickBot="1" x14ac:dyDescent="0.3">
      <c r="A3" s="41"/>
      <c r="B3" s="151" t="s">
        <v>156</v>
      </c>
      <c r="C3" s="151"/>
      <c r="D3" s="151"/>
      <c r="E3" s="151"/>
      <c r="F3" s="151"/>
      <c r="G3" s="151"/>
      <c r="H3" s="151"/>
      <c r="I3" s="151"/>
      <c r="J3" s="151"/>
      <c r="K3" s="152"/>
      <c r="L3" s="152"/>
      <c r="M3" s="152"/>
      <c r="O3" s="41"/>
    </row>
    <row r="4" spans="1:15" x14ac:dyDescent="0.25">
      <c r="A4" s="41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41"/>
      <c r="O4" s="41"/>
    </row>
    <row r="5" spans="1:15" x14ac:dyDescent="0.25">
      <c r="A5" s="41"/>
      <c r="B5" s="51" t="s">
        <v>130</v>
      </c>
      <c r="C5" s="52"/>
      <c r="D5" s="50"/>
      <c r="E5" s="53" t="s">
        <v>131</v>
      </c>
      <c r="F5" s="54"/>
      <c r="G5" s="50"/>
      <c r="H5" s="50"/>
      <c r="I5" s="50"/>
      <c r="J5" s="50"/>
      <c r="K5" s="50"/>
      <c r="L5" s="50"/>
      <c r="M5" s="41"/>
      <c r="O5" s="41"/>
    </row>
    <row r="6" spans="1:15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O6" s="41"/>
    </row>
    <row r="7" spans="1:15" x14ac:dyDescent="0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O7" s="41"/>
    </row>
    <row r="8" spans="1:15" ht="18.75" x14ac:dyDescent="0.3">
      <c r="A8" s="41"/>
      <c r="B8" s="150" t="s">
        <v>132</v>
      </c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O8" s="41"/>
    </row>
    <row r="9" spans="1:15" x14ac:dyDescent="0.25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O9" s="41"/>
    </row>
    <row r="10" spans="1:15" ht="18" x14ac:dyDescent="0.35">
      <c r="A10" s="41"/>
      <c r="C10" s="55"/>
      <c r="D10" s="56">
        <v>150</v>
      </c>
      <c r="E10" s="41" t="s">
        <v>149</v>
      </c>
      <c r="F10" s="55"/>
      <c r="H10" s="56">
        <v>2</v>
      </c>
      <c r="I10" s="57" t="s">
        <v>150</v>
      </c>
      <c r="J10" s="41"/>
      <c r="K10" s="41"/>
      <c r="L10" s="58">
        <v>3</v>
      </c>
      <c r="M10" s="41" t="s">
        <v>134</v>
      </c>
      <c r="O10" s="41"/>
    </row>
    <row r="11" spans="1:15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O11" s="41"/>
    </row>
    <row r="12" spans="1:15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O12" s="41"/>
    </row>
    <row r="13" spans="1:15" ht="18.75" x14ac:dyDescent="0.3">
      <c r="A13" s="41"/>
      <c r="B13" s="150" t="s">
        <v>135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O13" s="41"/>
    </row>
    <row r="14" spans="1:15" x14ac:dyDescent="0.2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O14" s="41"/>
    </row>
    <row r="15" spans="1:15" ht="18.75" x14ac:dyDescent="0.3">
      <c r="A15" s="41"/>
      <c r="B15" s="41"/>
      <c r="C15" s="154" t="s">
        <v>426</v>
      </c>
      <c r="D15" s="154"/>
      <c r="E15" s="154"/>
      <c r="F15" s="59">
        <v>300</v>
      </c>
      <c r="G15" s="57" t="s">
        <v>151</v>
      </c>
      <c r="H15" s="41"/>
      <c r="I15" s="41"/>
      <c r="J15" s="41"/>
      <c r="K15" s="41"/>
      <c r="L15" s="41"/>
      <c r="M15" s="41"/>
      <c r="O15" s="41"/>
    </row>
    <row r="16" spans="1:15" x14ac:dyDescent="0.25">
      <c r="A16" s="62"/>
      <c r="B16" s="62"/>
      <c r="C16" s="62"/>
      <c r="D16" s="41"/>
      <c r="E16" s="62"/>
      <c r="F16" s="67" t="s">
        <v>152</v>
      </c>
      <c r="G16" s="62"/>
      <c r="H16" s="62"/>
      <c r="I16" s="62"/>
      <c r="J16" s="62"/>
      <c r="K16" s="62"/>
      <c r="L16" s="62"/>
      <c r="M16" s="62"/>
      <c r="O16" s="41"/>
    </row>
    <row r="17" spans="1:15" x14ac:dyDescent="0.25">
      <c r="A17" s="62"/>
      <c r="B17" s="62"/>
      <c r="C17" s="62"/>
      <c r="D17" s="41"/>
      <c r="E17" s="62"/>
      <c r="F17" s="67"/>
      <c r="G17" s="62"/>
      <c r="H17" s="62"/>
      <c r="I17" s="62"/>
      <c r="J17" s="62"/>
      <c r="K17" s="62"/>
      <c r="L17" s="62"/>
      <c r="M17" s="62"/>
      <c r="O17" s="41"/>
    </row>
    <row r="18" spans="1:15" ht="18.75" x14ac:dyDescent="0.3">
      <c r="A18" s="62"/>
      <c r="B18" s="150" t="s">
        <v>139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O18" s="41"/>
    </row>
    <row r="19" spans="1:15" x14ac:dyDescent="0.25">
      <c r="A19" s="62"/>
      <c r="B19" s="62"/>
      <c r="C19" s="62"/>
      <c r="D19" s="41"/>
      <c r="E19" s="62"/>
      <c r="F19" s="65"/>
      <c r="G19" s="62"/>
      <c r="H19" s="62"/>
      <c r="I19" s="62"/>
      <c r="J19" s="62"/>
      <c r="K19" s="62"/>
      <c r="L19" s="62"/>
      <c r="M19" s="62"/>
      <c r="O19" s="41"/>
    </row>
    <row r="20" spans="1:15" ht="18.75" x14ac:dyDescent="0.3">
      <c r="A20" s="62"/>
      <c r="B20" s="62"/>
      <c r="C20" s="154" t="s">
        <v>424</v>
      </c>
      <c r="D20" s="154"/>
      <c r="E20" s="154"/>
      <c r="F20" s="66">
        <f>lra_ratedvoltage</f>
        <v>86</v>
      </c>
      <c r="G20" s="41" t="s">
        <v>140</v>
      </c>
      <c r="H20" s="41"/>
      <c r="I20" s="154" t="s">
        <v>425</v>
      </c>
      <c r="J20" s="154"/>
      <c r="K20" s="154"/>
      <c r="L20" s="66">
        <f>lra_overdrivevoltage</f>
        <v>146</v>
      </c>
      <c r="M20" s="41" t="s">
        <v>140</v>
      </c>
      <c r="O20" s="41"/>
    </row>
    <row r="21" spans="1:15" x14ac:dyDescent="0.25">
      <c r="A21" s="62"/>
      <c r="B21" s="153" t="s">
        <v>143</v>
      </c>
      <c r="C21" s="153"/>
      <c r="D21" s="67"/>
      <c r="E21" s="41"/>
      <c r="F21" s="68" t="str">
        <f>DEC2HEX(lra_ratedvoltage)</f>
        <v>56</v>
      </c>
      <c r="G21" s="41" t="s">
        <v>142</v>
      </c>
      <c r="H21" s="41"/>
      <c r="I21" s="71" t="s">
        <v>143</v>
      </c>
      <c r="J21" s="62"/>
      <c r="K21" s="62"/>
      <c r="L21" s="68" t="str">
        <f>DEC2HEX(lra_overdrivevoltage)</f>
        <v>92</v>
      </c>
      <c r="M21" s="41" t="s">
        <v>142</v>
      </c>
      <c r="O21" s="41"/>
    </row>
    <row r="22" spans="1:15" x14ac:dyDescent="0.25">
      <c r="A22" s="62"/>
      <c r="B22" s="62"/>
      <c r="C22" s="62"/>
      <c r="D22" s="41"/>
      <c r="E22" s="41"/>
      <c r="F22" s="68" t="str">
        <f>DEC2BIN(lra_ratedvoltage,8)</f>
        <v>01010110</v>
      </c>
      <c r="G22" s="41" t="s">
        <v>144</v>
      </c>
      <c r="H22" s="41"/>
      <c r="I22" s="62"/>
      <c r="J22" s="62"/>
      <c r="K22" s="62"/>
      <c r="L22" s="68" t="str">
        <f>DEC2BIN(lra_overdrivevoltage,8)</f>
        <v>10010010</v>
      </c>
      <c r="M22" s="41" t="s">
        <v>144</v>
      </c>
      <c r="O22" s="41"/>
    </row>
    <row r="23" spans="1:15" x14ac:dyDescent="0.25">
      <c r="A23" s="62"/>
      <c r="B23" s="62"/>
      <c r="C23" s="62"/>
      <c r="D23" s="41"/>
      <c r="E23" s="62"/>
      <c r="F23" s="65"/>
      <c r="G23" s="62"/>
      <c r="H23" s="62"/>
      <c r="I23" s="62"/>
      <c r="J23" s="62"/>
      <c r="K23" s="62"/>
      <c r="L23" s="62"/>
      <c r="M23" s="62"/>
      <c r="O23" s="41"/>
    </row>
    <row r="24" spans="1:15" x14ac:dyDescent="0.25">
      <c r="A24" s="62"/>
      <c r="B24" s="62"/>
      <c r="C24" s="62"/>
      <c r="D24" s="41"/>
      <c r="E24" s="62"/>
      <c r="F24" s="65"/>
      <c r="G24" s="62"/>
      <c r="H24" s="62"/>
      <c r="I24" s="62"/>
      <c r="J24" s="62"/>
      <c r="K24" s="62"/>
      <c r="L24" s="62"/>
      <c r="M24" s="62"/>
      <c r="O24" s="41"/>
    </row>
    <row r="25" spans="1:15" ht="18.75" x14ac:dyDescent="0.3">
      <c r="A25" s="41"/>
      <c r="B25" s="150" t="s">
        <v>146</v>
      </c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O25" s="41"/>
    </row>
    <row r="26" spans="1:15" x14ac:dyDescent="0.2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O26" s="41"/>
    </row>
    <row r="27" spans="1:15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O27" s="41"/>
    </row>
    <row r="28" spans="1:15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O28" s="41"/>
    </row>
    <row r="29" spans="1:15" x14ac:dyDescent="0.25">
      <c r="A29" s="41"/>
      <c r="D29" s="41"/>
      <c r="E29" s="41"/>
      <c r="F29" s="41"/>
      <c r="H29" s="41"/>
      <c r="I29" s="41"/>
      <c r="J29" s="41"/>
      <c r="K29" s="41"/>
      <c r="L29" s="130">
        <f>ROUND((vrms*SQRT(1-(4*sampletime*0.000001+0.0003)*f_actuator))/0.02058,0)</f>
        <v>86</v>
      </c>
      <c r="M29" s="41" t="s">
        <v>140</v>
      </c>
      <c r="O29" s="41"/>
    </row>
    <row r="30" spans="1:15" x14ac:dyDescent="0.25">
      <c r="A30" s="41"/>
      <c r="B30" s="41"/>
      <c r="C30" s="41"/>
      <c r="D30" s="41"/>
      <c r="E30" s="41"/>
      <c r="F30" s="41"/>
      <c r="G30" s="41"/>
      <c r="H30" s="41"/>
      <c r="J30" s="41"/>
      <c r="K30" s="41"/>
      <c r="L30" s="68" t="str">
        <f>DEC2HEX(lra_ratedvoltage)</f>
        <v>56</v>
      </c>
      <c r="M30" s="41" t="s">
        <v>142</v>
      </c>
      <c r="O30" s="41"/>
    </row>
    <row r="31" spans="1:15" x14ac:dyDescent="0.2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68" t="str">
        <f>DEC2BIN(lra_ratedvoltage,8)</f>
        <v>01010110</v>
      </c>
      <c r="M31" s="41" t="s">
        <v>144</v>
      </c>
      <c r="O31" s="41"/>
    </row>
    <row r="32" spans="1:15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O32" s="41"/>
    </row>
    <row r="33" spans="1:15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M33" s="69" t="s">
        <v>163</v>
      </c>
      <c r="O33" s="41"/>
    </row>
    <row r="34" spans="1:15" x14ac:dyDescent="0.2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O34" s="41"/>
    </row>
    <row r="35" spans="1:15" x14ac:dyDescent="0.2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O35" s="41"/>
    </row>
    <row r="36" spans="1:15" ht="18.75" x14ac:dyDescent="0.3">
      <c r="A36" s="41"/>
      <c r="B36" s="150" t="s">
        <v>147</v>
      </c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O36" s="41"/>
    </row>
    <row r="37" spans="1:15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O37" s="41"/>
    </row>
    <row r="38" spans="1:15" x14ac:dyDescent="0.2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O38" s="41"/>
    </row>
    <row r="39" spans="1:15" x14ac:dyDescent="0.25">
      <c r="A39" s="41"/>
      <c r="B39" s="41"/>
      <c r="C39" s="41"/>
      <c r="D39" s="41"/>
      <c r="E39" s="41"/>
      <c r="G39" s="41"/>
      <c r="H39" s="41"/>
      <c r="I39" s="41"/>
      <c r="J39" s="41"/>
      <c r="K39" s="41"/>
      <c r="L39" s="41"/>
      <c r="M39" s="41"/>
      <c r="O39" s="41"/>
    </row>
    <row r="40" spans="1:15" x14ac:dyDescent="0.25">
      <c r="A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O40" s="41"/>
    </row>
    <row r="41" spans="1:15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66">
        <f>ROUND(L10/0.02058,0)</f>
        <v>146</v>
      </c>
      <c r="M41" s="41" t="s">
        <v>140</v>
      </c>
      <c r="O41" s="41"/>
    </row>
    <row r="42" spans="1:15" x14ac:dyDescent="0.2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68" t="str">
        <f>DEC2HEX(lra_overdrivevoltage)</f>
        <v>92</v>
      </c>
      <c r="M42" s="41" t="s">
        <v>142</v>
      </c>
      <c r="O42" s="41"/>
    </row>
    <row r="43" spans="1:15" x14ac:dyDescent="0.2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68" t="str">
        <f>DEC2BIN(lra_overdrivevoltage,8)</f>
        <v>10010010</v>
      </c>
      <c r="M43" s="41" t="s">
        <v>144</v>
      </c>
      <c r="O43" s="41"/>
    </row>
    <row r="44" spans="1:15" x14ac:dyDescent="0.2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O44" s="41"/>
    </row>
    <row r="45" spans="1:15" x14ac:dyDescent="0.2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M45" s="69" t="s">
        <v>162</v>
      </c>
      <c r="O45" s="41"/>
    </row>
    <row r="46" spans="1:15" x14ac:dyDescent="0.2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O46" s="41"/>
    </row>
  </sheetData>
  <mergeCells count="16">
    <mergeCell ref="A1:B1"/>
    <mergeCell ref="C1:L1"/>
    <mergeCell ref="M1:O1"/>
    <mergeCell ref="A2:H2"/>
    <mergeCell ref="M2:O2"/>
    <mergeCell ref="B25:M25"/>
    <mergeCell ref="B36:M36"/>
    <mergeCell ref="B3:J3"/>
    <mergeCell ref="K3:M3"/>
    <mergeCell ref="B8:M8"/>
    <mergeCell ref="B13:M13"/>
    <mergeCell ref="B18:M18"/>
    <mergeCell ref="B21:C21"/>
    <mergeCell ref="C15:E15"/>
    <mergeCell ref="I20:K20"/>
    <mergeCell ref="C20:E20"/>
  </mergeCells>
  <hyperlinks>
    <hyperlink ref="M1:O1" location="'Auto-Calibration'!A1" display="NEXT"/>
    <hyperlink ref="A1:B1" location="Process!A1" display="BACK"/>
  </hyperlinks>
  <pageMargins left="0.2" right="0.2" top="0.5" bottom="0.5" header="0.3" footer="0.3"/>
  <pageSetup scale="86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zoomScaleNormal="100" workbookViewId="0">
      <selection activeCell="F33" sqref="F33"/>
    </sheetView>
  </sheetViews>
  <sheetFormatPr defaultRowHeight="15" x14ac:dyDescent="0.25"/>
  <cols>
    <col min="1" max="1" width="24.28515625" customWidth="1"/>
    <col min="2" max="2" width="5.7109375" customWidth="1"/>
    <col min="3" max="3" width="12.140625" customWidth="1"/>
    <col min="4" max="4" width="23" bestFit="1" customWidth="1"/>
    <col min="5" max="5" width="5" bestFit="1" customWidth="1"/>
    <col min="6" max="6" width="47.42578125" bestFit="1" customWidth="1"/>
    <col min="7" max="7" width="46.7109375" customWidth="1"/>
  </cols>
  <sheetData>
    <row r="1" spans="1:7" ht="36.75" customHeight="1" x14ac:dyDescent="0.25">
      <c r="A1" s="162" t="s">
        <v>160</v>
      </c>
      <c r="B1" s="163"/>
      <c r="C1" s="164"/>
      <c r="D1" s="165" t="s">
        <v>154</v>
      </c>
      <c r="E1" s="165"/>
      <c r="F1" s="165"/>
      <c r="G1" s="88" t="s">
        <v>159</v>
      </c>
    </row>
    <row r="2" spans="1:7" x14ac:dyDescent="0.25">
      <c r="A2" s="159" t="s">
        <v>303</v>
      </c>
      <c r="B2" s="159"/>
      <c r="C2" s="159"/>
      <c r="D2" s="159"/>
      <c r="E2" s="159"/>
      <c r="F2" s="159"/>
      <c r="G2" s="159"/>
    </row>
    <row r="3" spans="1:7" x14ac:dyDescent="0.25">
      <c r="A3" s="180" t="s">
        <v>157</v>
      </c>
      <c r="B3" s="181"/>
      <c r="C3" s="181"/>
      <c r="D3" s="181"/>
      <c r="E3" s="181"/>
      <c r="F3" s="181"/>
      <c r="G3" s="182"/>
    </row>
    <row r="4" spans="1:7" x14ac:dyDescent="0.25">
      <c r="A4" s="183"/>
      <c r="B4" s="183"/>
      <c r="C4" s="183"/>
      <c r="D4" s="183"/>
      <c r="E4" s="183"/>
      <c r="F4" s="183"/>
      <c r="G4" s="182"/>
    </row>
    <row r="5" spans="1:7" x14ac:dyDescent="0.25">
      <c r="A5" s="46"/>
      <c r="B5" s="46"/>
      <c r="C5" s="46"/>
      <c r="D5" s="46"/>
      <c r="E5" s="46"/>
      <c r="F5" s="46"/>
      <c r="G5" s="78"/>
    </row>
    <row r="6" spans="1:7" x14ac:dyDescent="0.25">
      <c r="A6" s="46"/>
      <c r="B6" s="46"/>
      <c r="C6" s="46"/>
      <c r="D6" s="46"/>
      <c r="E6" s="46"/>
      <c r="F6" s="46"/>
      <c r="G6" s="78"/>
    </row>
    <row r="7" spans="1:7" x14ac:dyDescent="0.25">
      <c r="A7" s="46"/>
      <c r="B7" s="46"/>
      <c r="C7" s="46"/>
      <c r="D7" s="46"/>
      <c r="E7" s="46"/>
      <c r="F7" s="46"/>
      <c r="G7" s="78"/>
    </row>
    <row r="8" spans="1:7" x14ac:dyDescent="0.25">
      <c r="A8" s="46"/>
      <c r="B8" s="46"/>
      <c r="C8" s="46"/>
      <c r="D8" s="46"/>
      <c r="E8" s="46"/>
      <c r="F8" s="46"/>
      <c r="G8" s="78"/>
    </row>
    <row r="9" spans="1:7" ht="15.75" thickBot="1" x14ac:dyDescent="0.3">
      <c r="A9" s="79"/>
      <c r="B9" s="80"/>
      <c r="C9" s="80"/>
      <c r="D9" s="80"/>
      <c r="E9" s="80"/>
      <c r="F9" s="80"/>
      <c r="G9" s="81"/>
    </row>
    <row r="10" spans="1:7" ht="18.75" x14ac:dyDescent="0.3">
      <c r="A10" s="166" t="s">
        <v>2</v>
      </c>
      <c r="B10" s="167"/>
      <c r="C10" s="168"/>
      <c r="D10" s="14" t="s">
        <v>5</v>
      </c>
      <c r="E10" s="15"/>
      <c r="F10" s="15"/>
      <c r="G10" s="16"/>
    </row>
    <row r="11" spans="1:7" ht="15.75" thickBot="1" x14ac:dyDescent="0.3">
      <c r="A11" s="17" t="s">
        <v>4</v>
      </c>
      <c r="B11" s="18" t="s">
        <v>21</v>
      </c>
      <c r="C11" s="19" t="s">
        <v>72</v>
      </c>
      <c r="D11" s="20" t="s">
        <v>4</v>
      </c>
      <c r="E11" s="21" t="s">
        <v>1</v>
      </c>
      <c r="F11" s="22" t="s">
        <v>27</v>
      </c>
      <c r="G11" s="23" t="s">
        <v>0</v>
      </c>
    </row>
    <row r="12" spans="1:7" ht="30" x14ac:dyDescent="0.25">
      <c r="A12" s="172" t="s">
        <v>55</v>
      </c>
      <c r="B12" s="175" t="s">
        <v>101</v>
      </c>
      <c r="C12" s="197" t="str">
        <f>BIN2HEX(CONCATENATE(DEC2BIN(VLOOKUP(F12,Lists!I23:J24,2,0)),DEC2BIN(VLOOKUP(F13,Lists!K23:L24,2,0)),DEC2BIN(VLOOKUP(F14,Lists!M23:N26,2,0),2),DEC2BIN(VLOOKUP(F15,Lists!O23:P26,2,0),2),DEC2BIN(VLOOKUP(F16,Lists!Q23:R26,2,0),2)),2)</f>
        <v>44</v>
      </c>
      <c r="D12" s="7" t="s">
        <v>187</v>
      </c>
      <c r="E12" s="5" t="s">
        <v>7</v>
      </c>
      <c r="F12" s="72" t="s">
        <v>301</v>
      </c>
      <c r="G12" s="9" t="s">
        <v>353</v>
      </c>
    </row>
    <row r="13" spans="1:7" ht="30" x14ac:dyDescent="0.25">
      <c r="A13" s="173"/>
      <c r="B13" s="176"/>
      <c r="C13" s="198"/>
      <c r="D13" s="7" t="s">
        <v>188</v>
      </c>
      <c r="E13" s="5" t="s">
        <v>28</v>
      </c>
      <c r="F13" s="72" t="s">
        <v>305</v>
      </c>
      <c r="G13" s="9" t="s">
        <v>354</v>
      </c>
    </row>
    <row r="14" spans="1:7" ht="30" x14ac:dyDescent="0.25">
      <c r="A14" s="173"/>
      <c r="B14" s="176"/>
      <c r="C14" s="198"/>
      <c r="D14" s="7" t="s">
        <v>189</v>
      </c>
      <c r="E14" s="5" t="s">
        <v>29</v>
      </c>
      <c r="F14" s="72" t="s">
        <v>306</v>
      </c>
      <c r="G14" s="9" t="s">
        <v>355</v>
      </c>
    </row>
    <row r="15" spans="1:7" ht="30" x14ac:dyDescent="0.25">
      <c r="A15" s="173"/>
      <c r="B15" s="176"/>
      <c r="C15" s="198"/>
      <c r="D15" s="7" t="s">
        <v>191</v>
      </c>
      <c r="E15" s="4" t="s">
        <v>9</v>
      </c>
      <c r="F15" s="72" t="s">
        <v>327</v>
      </c>
      <c r="G15" s="9" t="s">
        <v>356</v>
      </c>
    </row>
    <row r="16" spans="1:7" ht="30" x14ac:dyDescent="0.25">
      <c r="A16" s="174"/>
      <c r="B16" s="177"/>
      <c r="C16" s="189"/>
      <c r="D16" s="7" t="s">
        <v>192</v>
      </c>
      <c r="E16" s="4" t="s">
        <v>11</v>
      </c>
      <c r="F16" s="72" t="s">
        <v>307</v>
      </c>
      <c r="G16" s="9" t="s">
        <v>357</v>
      </c>
    </row>
    <row r="17" spans="1:9" x14ac:dyDescent="0.25">
      <c r="A17" s="179" t="s">
        <v>193</v>
      </c>
      <c r="B17" s="178" t="s">
        <v>102</v>
      </c>
      <c r="C17" s="188" t="str">
        <f>BIN2HEX(CONCATENATE(DEC2BIN(VLOOKUP(F17,Lists!I13:J14,2,0)),DEC2BIN(VLOOKUP(F18,Lists!K13:L14,2,0)),DEC2BIN(VLOOKUP(F19,Lists!M13:N14,2,0)),DEC2BIN(VLOOKUP(F20,Lists!O13:P14,2,0)),DEC2BIN(VLOOKUP(F21,Lists!Q13:R14,2,0)),DEC2BIN(VLOOKUP(F22,Lists!S13:T14,2,0)),0,0),2)</f>
        <v>88</v>
      </c>
      <c r="D17" s="7" t="s">
        <v>181</v>
      </c>
      <c r="E17" s="5" t="s">
        <v>7</v>
      </c>
      <c r="F17" s="72" t="s">
        <v>311</v>
      </c>
      <c r="G17" s="9" t="s">
        <v>342</v>
      </c>
    </row>
    <row r="18" spans="1:9" x14ac:dyDescent="0.25">
      <c r="A18" s="173"/>
      <c r="B18" s="176"/>
      <c r="C18" s="198"/>
      <c r="D18" s="7" t="s">
        <v>194</v>
      </c>
      <c r="E18" s="5" t="s">
        <v>28</v>
      </c>
      <c r="F18" s="72" t="s">
        <v>53</v>
      </c>
      <c r="G18" s="9" t="s">
        <v>343</v>
      </c>
    </row>
    <row r="19" spans="1:9" ht="30" x14ac:dyDescent="0.25">
      <c r="A19" s="173"/>
      <c r="B19" s="176"/>
      <c r="C19" s="198"/>
      <c r="D19" s="7" t="s">
        <v>195</v>
      </c>
      <c r="E19" s="5" t="s">
        <v>22</v>
      </c>
      <c r="F19" s="72" t="s">
        <v>334</v>
      </c>
      <c r="G19" s="9" t="s">
        <v>344</v>
      </c>
    </row>
    <row r="20" spans="1:9" ht="30" x14ac:dyDescent="0.25">
      <c r="A20" s="173"/>
      <c r="B20" s="176"/>
      <c r="C20" s="198"/>
      <c r="D20" s="7" t="s">
        <v>196</v>
      </c>
      <c r="E20" s="5" t="s">
        <v>47</v>
      </c>
      <c r="F20" s="72" t="s">
        <v>308</v>
      </c>
      <c r="G20" s="9" t="s">
        <v>345</v>
      </c>
    </row>
    <row r="21" spans="1:9" x14ac:dyDescent="0.25">
      <c r="A21" s="173"/>
      <c r="B21" s="176"/>
      <c r="C21" s="198"/>
      <c r="D21" s="7" t="s">
        <v>197</v>
      </c>
      <c r="E21" s="5" t="s">
        <v>48</v>
      </c>
      <c r="F21" s="72" t="s">
        <v>309</v>
      </c>
      <c r="G21" s="9" t="s">
        <v>341</v>
      </c>
    </row>
    <row r="22" spans="1:9" ht="45" x14ac:dyDescent="0.25">
      <c r="A22" s="173"/>
      <c r="B22" s="176"/>
      <c r="C22" s="198"/>
      <c r="D22" s="7" t="s">
        <v>198</v>
      </c>
      <c r="E22" s="4" t="s">
        <v>49</v>
      </c>
      <c r="F22" s="72" t="s">
        <v>310</v>
      </c>
      <c r="G22" s="9" t="s">
        <v>346</v>
      </c>
    </row>
    <row r="23" spans="1:9" x14ac:dyDescent="0.25">
      <c r="A23" s="174"/>
      <c r="B23" s="177"/>
      <c r="C23" s="189"/>
      <c r="D23" s="7" t="s">
        <v>199</v>
      </c>
      <c r="E23" s="108" t="s">
        <v>313</v>
      </c>
      <c r="F23" s="107">
        <v>0</v>
      </c>
      <c r="G23" s="9"/>
    </row>
    <row r="24" spans="1:9" x14ac:dyDescent="0.25">
      <c r="A24" s="116" t="s">
        <v>52</v>
      </c>
      <c r="B24" s="100" t="s">
        <v>164</v>
      </c>
      <c r="C24" s="92" t="str">
        <f>DEC2HEX(lra_ratedvoltage)</f>
        <v>56</v>
      </c>
      <c r="D24" s="99"/>
      <c r="E24" s="97" t="s">
        <v>70</v>
      </c>
      <c r="F24" s="82" t="s">
        <v>337</v>
      </c>
      <c r="G24" s="98"/>
      <c r="I24" t="s">
        <v>200</v>
      </c>
    </row>
    <row r="25" spans="1:9" x14ac:dyDescent="0.25">
      <c r="A25" s="116" t="s">
        <v>201</v>
      </c>
      <c r="B25" s="95" t="s">
        <v>165</v>
      </c>
      <c r="C25" s="92" t="str">
        <f>DEC2HEX(lra_overdrivevoltage)</f>
        <v>92</v>
      </c>
      <c r="D25" s="99"/>
      <c r="E25" s="97" t="s">
        <v>70</v>
      </c>
      <c r="F25" s="82" t="s">
        <v>338</v>
      </c>
      <c r="G25" s="98"/>
    </row>
    <row r="26" spans="1:9" x14ac:dyDescent="0.25">
      <c r="A26" s="179" t="s">
        <v>206</v>
      </c>
      <c r="B26" s="178" t="s">
        <v>177</v>
      </c>
      <c r="C26" s="188" t="str">
        <f>BIN2HEX(CONCATENATE(DEC2BIN(VLOOKUP(F26,Lists!Q18:R19,2,0)),DEC2BIN(VLOOKUP(F27,Lists!C1:D8,2,0),3),DEC2BIN(VLOOKUP(F28,Lists!E1:F4,2,0),2),DEC2BIN(VLOOKUP(F29,Lists!G1:H4,2,0),2)),2)</f>
        <v>36</v>
      </c>
      <c r="D26" s="7" t="s">
        <v>202</v>
      </c>
      <c r="E26" s="5" t="s">
        <v>7</v>
      </c>
      <c r="F26" s="72" t="s">
        <v>314</v>
      </c>
      <c r="G26" s="8" t="s">
        <v>364</v>
      </c>
    </row>
    <row r="27" spans="1:9" ht="30" x14ac:dyDescent="0.25">
      <c r="A27" s="173"/>
      <c r="B27" s="176"/>
      <c r="C27" s="198"/>
      <c r="D27" s="7" t="s">
        <v>203</v>
      </c>
      <c r="E27" s="5" t="s">
        <v>8</v>
      </c>
      <c r="F27" s="72" t="s">
        <v>15</v>
      </c>
      <c r="G27" s="9" t="s">
        <v>365</v>
      </c>
    </row>
    <row r="28" spans="1:9" x14ac:dyDescent="0.25">
      <c r="A28" s="173"/>
      <c r="B28" s="176"/>
      <c r="C28" s="198"/>
      <c r="D28" s="7" t="s">
        <v>204</v>
      </c>
      <c r="E28" s="5" t="s">
        <v>9</v>
      </c>
      <c r="F28" s="72" t="s">
        <v>335</v>
      </c>
      <c r="G28" s="8" t="s">
        <v>366</v>
      </c>
    </row>
    <row r="29" spans="1:9" x14ac:dyDescent="0.25">
      <c r="A29" s="174"/>
      <c r="B29" s="177"/>
      <c r="C29" s="189"/>
      <c r="D29" s="7" t="s">
        <v>205</v>
      </c>
      <c r="E29" s="5" t="s">
        <v>11</v>
      </c>
      <c r="F29" s="72" t="s">
        <v>318</v>
      </c>
      <c r="G29" s="8" t="s">
        <v>367</v>
      </c>
    </row>
    <row r="30" spans="1:9" x14ac:dyDescent="0.25">
      <c r="A30" s="179" t="s">
        <v>207</v>
      </c>
      <c r="B30" s="178" t="s">
        <v>208</v>
      </c>
      <c r="C30" s="188" t="str">
        <f>BIN2HEX(CONCATENATE(DEC2BIN(VLOOKUP(F30,Lists!E37:F38,2,0)),DEC2BIN(VLOOKUP(F31,Lists!G37:H38,2,0)),0,DEC2BIN(VLOOKUP(F33,Lists!A43:B74,2,0),5)),2)</f>
        <v>10</v>
      </c>
      <c r="D30" s="7" t="s">
        <v>209</v>
      </c>
      <c r="E30" s="5" t="s">
        <v>7</v>
      </c>
      <c r="F30" s="72" t="s">
        <v>234</v>
      </c>
      <c r="G30" s="8" t="s">
        <v>368</v>
      </c>
    </row>
    <row r="31" spans="1:9" x14ac:dyDescent="0.25">
      <c r="A31" s="173"/>
      <c r="B31" s="176"/>
      <c r="C31" s="198"/>
      <c r="D31" s="7" t="s">
        <v>210</v>
      </c>
      <c r="E31" s="5" t="s">
        <v>28</v>
      </c>
      <c r="F31" s="72" t="s">
        <v>320</v>
      </c>
      <c r="G31" s="8" t="s">
        <v>369</v>
      </c>
    </row>
    <row r="32" spans="1:9" x14ac:dyDescent="0.25">
      <c r="A32" s="173"/>
      <c r="B32" s="176"/>
      <c r="C32" s="198"/>
      <c r="D32" s="101" t="s">
        <v>199</v>
      </c>
      <c r="E32" s="5" t="s">
        <v>22</v>
      </c>
      <c r="F32" s="107">
        <v>0</v>
      </c>
      <c r="G32" s="8"/>
    </row>
    <row r="33" spans="1:9" ht="30" x14ac:dyDescent="0.25">
      <c r="A33" s="174"/>
      <c r="B33" s="177"/>
      <c r="C33" s="189"/>
      <c r="D33" s="7" t="s">
        <v>211</v>
      </c>
      <c r="E33" s="5" t="s">
        <v>23</v>
      </c>
      <c r="F33" s="72" t="s">
        <v>319</v>
      </c>
      <c r="G33" s="9" t="s">
        <v>370</v>
      </c>
    </row>
    <row r="34" spans="1:9" x14ac:dyDescent="0.25">
      <c r="A34" s="194" t="s">
        <v>358</v>
      </c>
      <c r="B34" s="178" t="s">
        <v>214</v>
      </c>
      <c r="C34" s="188" t="str">
        <f>BIN2HEX(CONCATENATE(DEC2BIN(VLOOKUP(F34,Lists!C43:D58,2,0),4),DEC2BIN(VLOOKUP(F35,Lists!E43:F58,2,0),4)),2)</f>
        <v>11</v>
      </c>
      <c r="D34" s="7" t="s">
        <v>212</v>
      </c>
      <c r="E34" s="5" t="s">
        <v>166</v>
      </c>
      <c r="F34" s="72" t="s">
        <v>321</v>
      </c>
      <c r="G34" s="8" t="s">
        <v>359</v>
      </c>
    </row>
    <row r="35" spans="1:9" x14ac:dyDescent="0.25">
      <c r="A35" s="196"/>
      <c r="B35" s="177"/>
      <c r="C35" s="189"/>
      <c r="D35" s="7" t="s">
        <v>213</v>
      </c>
      <c r="E35" s="5" t="s">
        <v>167</v>
      </c>
      <c r="F35" s="72" t="s">
        <v>321</v>
      </c>
      <c r="G35" s="8" t="s">
        <v>360</v>
      </c>
    </row>
    <row r="36" spans="1:9" x14ac:dyDescent="0.25">
      <c r="A36" s="194" t="s">
        <v>358</v>
      </c>
      <c r="B36" s="178" t="s">
        <v>285</v>
      </c>
      <c r="C36" s="188" t="str">
        <f>BIN2HEX(CONCATENATE(0,0,DEC2BIN(VLOOKUP(F37,Lists!G43:H46,2,0),2),DEC2BIN(VLOOKUP(F38,Lists!I43:J46,2,0),2),DEC2BIN(VLOOKUP(F39,Lists!K43:L47,2,0),2)),2)</f>
        <v>0C</v>
      </c>
      <c r="D36" s="7" t="s">
        <v>199</v>
      </c>
      <c r="E36" s="5" t="s">
        <v>46</v>
      </c>
      <c r="F36" s="107">
        <v>0</v>
      </c>
      <c r="G36" s="8"/>
    </row>
    <row r="37" spans="1:9" x14ac:dyDescent="0.25">
      <c r="A37" s="195"/>
      <c r="B37" s="176"/>
      <c r="C37" s="198"/>
      <c r="D37" s="7" t="s">
        <v>289</v>
      </c>
      <c r="E37" s="5" t="s">
        <v>29</v>
      </c>
      <c r="F37" s="106" t="s">
        <v>324</v>
      </c>
      <c r="G37" s="8" t="s">
        <v>361</v>
      </c>
    </row>
    <row r="38" spans="1:9" ht="30" x14ac:dyDescent="0.25">
      <c r="A38" s="195"/>
      <c r="B38" s="176"/>
      <c r="C38" s="198"/>
      <c r="D38" s="101" t="s">
        <v>290</v>
      </c>
      <c r="E38" s="5" t="s">
        <v>9</v>
      </c>
      <c r="F38" s="72" t="s">
        <v>323</v>
      </c>
      <c r="G38" s="9" t="s">
        <v>362</v>
      </c>
    </row>
    <row r="39" spans="1:9" x14ac:dyDescent="0.25">
      <c r="A39" s="196"/>
      <c r="B39" s="177"/>
      <c r="C39" s="189"/>
      <c r="D39" s="7" t="s">
        <v>291</v>
      </c>
      <c r="E39" s="5" t="s">
        <v>11</v>
      </c>
      <c r="F39" s="72" t="s">
        <v>322</v>
      </c>
      <c r="G39" s="8" t="s">
        <v>363</v>
      </c>
    </row>
    <row r="40" spans="1:9" x14ac:dyDescent="0.25">
      <c r="A40" s="179" t="s">
        <v>215</v>
      </c>
      <c r="B40" s="178" t="s">
        <v>286</v>
      </c>
      <c r="C40" s="188" t="str">
        <f>BIN2HEX(CONCATENATE(0,DEC2BIN(VLOOKUP(F41,Lists!A76:B79,2,0),2)),2)</f>
        <v>02</v>
      </c>
      <c r="D40" s="7" t="s">
        <v>199</v>
      </c>
      <c r="E40" s="5" t="s">
        <v>288</v>
      </c>
      <c r="F40" s="107">
        <v>0</v>
      </c>
      <c r="G40" s="8" t="s">
        <v>6</v>
      </c>
    </row>
    <row r="41" spans="1:9" x14ac:dyDescent="0.25">
      <c r="A41" s="174"/>
      <c r="B41" s="177"/>
      <c r="C41" s="189"/>
      <c r="D41" s="104" t="s">
        <v>287</v>
      </c>
      <c r="E41" s="27" t="s">
        <v>11</v>
      </c>
      <c r="F41" s="109" t="s">
        <v>180</v>
      </c>
      <c r="G41" s="103"/>
    </row>
    <row r="42" spans="1:9" ht="15.75" thickBot="1" x14ac:dyDescent="0.3">
      <c r="A42" s="102"/>
      <c r="B42" s="96"/>
      <c r="C42" s="102"/>
      <c r="D42" s="102"/>
      <c r="E42" s="102"/>
      <c r="F42" s="102"/>
      <c r="G42" s="102"/>
      <c r="I42" t="s">
        <v>325</v>
      </c>
    </row>
    <row r="43" spans="1:9" x14ac:dyDescent="0.25">
      <c r="A43" s="169" t="s">
        <v>91</v>
      </c>
      <c r="B43" s="170"/>
      <c r="C43" s="170"/>
      <c r="D43" s="170"/>
      <c r="E43" s="170"/>
      <c r="F43" s="170"/>
      <c r="G43" s="171"/>
    </row>
    <row r="44" spans="1:9" x14ac:dyDescent="0.25">
      <c r="A44" s="179" t="s">
        <v>186</v>
      </c>
      <c r="B44" s="186" t="s">
        <v>93</v>
      </c>
      <c r="C44" s="184" t="s">
        <v>170</v>
      </c>
      <c r="D44" s="32" t="s">
        <v>216</v>
      </c>
      <c r="E44" s="27" t="s">
        <v>166</v>
      </c>
      <c r="F44" s="85" t="s">
        <v>171</v>
      </c>
      <c r="G44" s="33" t="s">
        <v>168</v>
      </c>
    </row>
    <row r="45" spans="1:9" x14ac:dyDescent="0.25">
      <c r="A45" s="174"/>
      <c r="B45" s="187"/>
      <c r="C45" s="185"/>
      <c r="D45" s="36" t="s">
        <v>217</v>
      </c>
      <c r="E45" s="37" t="s">
        <v>167</v>
      </c>
      <c r="F45" s="84" t="s">
        <v>172</v>
      </c>
      <c r="G45" s="38" t="s">
        <v>169</v>
      </c>
    </row>
    <row r="46" spans="1:9" x14ac:dyDescent="0.25">
      <c r="A46" s="179" t="s">
        <v>92</v>
      </c>
      <c r="B46" s="190" t="s">
        <v>56</v>
      </c>
      <c r="C46" s="184" t="s">
        <v>89</v>
      </c>
      <c r="D46" s="36" t="s">
        <v>218</v>
      </c>
      <c r="E46" s="37" t="s">
        <v>7</v>
      </c>
      <c r="F46" s="84" t="s">
        <v>94</v>
      </c>
      <c r="G46" s="38" t="s">
        <v>155</v>
      </c>
    </row>
    <row r="47" spans="1:9" x14ac:dyDescent="0.25">
      <c r="A47" s="173"/>
      <c r="B47" s="191"/>
      <c r="C47" s="193"/>
      <c r="D47" s="36" t="s">
        <v>199</v>
      </c>
      <c r="E47" s="37" t="s">
        <v>8</v>
      </c>
      <c r="F47" s="84"/>
      <c r="G47" s="38"/>
    </row>
    <row r="48" spans="1:9" x14ac:dyDescent="0.25">
      <c r="A48" s="173"/>
      <c r="B48" s="191"/>
      <c r="C48" s="193"/>
      <c r="D48" s="32" t="s">
        <v>219</v>
      </c>
      <c r="E48" s="27" t="s">
        <v>48</v>
      </c>
      <c r="F48" s="85" t="s">
        <v>94</v>
      </c>
      <c r="G48" s="33" t="s">
        <v>336</v>
      </c>
    </row>
    <row r="49" spans="1:7" x14ac:dyDescent="0.25">
      <c r="A49" s="173"/>
      <c r="B49" s="191"/>
      <c r="C49" s="193"/>
      <c r="D49" s="32" t="s">
        <v>220</v>
      </c>
      <c r="E49" s="27" t="s">
        <v>49</v>
      </c>
      <c r="F49" s="85" t="s">
        <v>94</v>
      </c>
      <c r="G49" s="33" t="s">
        <v>173</v>
      </c>
    </row>
    <row r="50" spans="1:7" x14ac:dyDescent="0.25">
      <c r="A50" s="173"/>
      <c r="B50" s="191"/>
      <c r="C50" s="193"/>
      <c r="D50" s="32" t="s">
        <v>221</v>
      </c>
      <c r="E50" s="27" t="s">
        <v>50</v>
      </c>
      <c r="F50" s="85" t="s">
        <v>94</v>
      </c>
      <c r="G50" s="33" t="s">
        <v>95</v>
      </c>
    </row>
    <row r="51" spans="1:7" x14ac:dyDescent="0.25">
      <c r="A51" s="174"/>
      <c r="B51" s="192"/>
      <c r="C51" s="185"/>
      <c r="D51" s="32" t="s">
        <v>222</v>
      </c>
      <c r="E51" s="27" t="s">
        <v>51</v>
      </c>
      <c r="F51" s="85" t="s">
        <v>94</v>
      </c>
      <c r="G51" s="33" t="s">
        <v>96</v>
      </c>
    </row>
    <row r="52" spans="1:7" ht="30" x14ac:dyDescent="0.25">
      <c r="A52" s="118" t="s">
        <v>83</v>
      </c>
      <c r="B52" s="26" t="s">
        <v>176</v>
      </c>
      <c r="C52" s="120" t="s">
        <v>89</v>
      </c>
      <c r="D52" s="32" t="s">
        <v>84</v>
      </c>
      <c r="E52" s="25" t="s">
        <v>70</v>
      </c>
      <c r="F52" s="83" t="s">
        <v>97</v>
      </c>
      <c r="G52" s="34" t="s">
        <v>85</v>
      </c>
    </row>
    <row r="53" spans="1:7" ht="30" x14ac:dyDescent="0.25">
      <c r="A53" s="118" t="s">
        <v>86</v>
      </c>
      <c r="B53" s="4" t="s">
        <v>175</v>
      </c>
      <c r="C53" s="120" t="s">
        <v>89</v>
      </c>
      <c r="D53" s="32" t="s">
        <v>87</v>
      </c>
      <c r="E53" s="25" t="s">
        <v>70</v>
      </c>
      <c r="F53" s="83" t="s">
        <v>97</v>
      </c>
      <c r="G53" s="34" t="s">
        <v>88</v>
      </c>
    </row>
    <row r="54" spans="1:7" ht="15.75" thickBot="1" x14ac:dyDescent="0.3">
      <c r="A54" s="119" t="s">
        <v>3</v>
      </c>
      <c r="B54" s="10" t="s">
        <v>177</v>
      </c>
      <c r="C54" s="121" t="s">
        <v>89</v>
      </c>
      <c r="D54" s="44" t="s">
        <v>10</v>
      </c>
      <c r="E54" s="31" t="s">
        <v>11</v>
      </c>
      <c r="F54" s="86" t="s">
        <v>98</v>
      </c>
      <c r="G54" s="35" t="s">
        <v>90</v>
      </c>
    </row>
  </sheetData>
  <mergeCells count="33">
    <mergeCell ref="A36:A39"/>
    <mergeCell ref="A34:A35"/>
    <mergeCell ref="B34:B35"/>
    <mergeCell ref="C12:C16"/>
    <mergeCell ref="C17:C23"/>
    <mergeCell ref="C36:C39"/>
    <mergeCell ref="C34:C35"/>
    <mergeCell ref="C30:C33"/>
    <mergeCell ref="C26:C29"/>
    <mergeCell ref="B36:B39"/>
    <mergeCell ref="A46:A51"/>
    <mergeCell ref="C44:C45"/>
    <mergeCell ref="B44:B45"/>
    <mergeCell ref="A44:A45"/>
    <mergeCell ref="C40:C41"/>
    <mergeCell ref="B46:B51"/>
    <mergeCell ref="C46:C51"/>
    <mergeCell ref="A1:C1"/>
    <mergeCell ref="D1:F1"/>
    <mergeCell ref="A2:G2"/>
    <mergeCell ref="A10:C10"/>
    <mergeCell ref="A43:G43"/>
    <mergeCell ref="A12:A16"/>
    <mergeCell ref="B12:B16"/>
    <mergeCell ref="B17:B23"/>
    <mergeCell ref="A17:A23"/>
    <mergeCell ref="A26:A29"/>
    <mergeCell ref="B26:B29"/>
    <mergeCell ref="A30:A33"/>
    <mergeCell ref="B30:B33"/>
    <mergeCell ref="A40:A41"/>
    <mergeCell ref="B40:B41"/>
    <mergeCell ref="A3:G4"/>
  </mergeCells>
  <dataValidations count="24">
    <dataValidation type="list" allowBlank="1" showInputMessage="1" showErrorMessage="1" sqref="F38">
      <formula1>sample_time_list</formula1>
    </dataValidation>
    <dataValidation type="list" allowBlank="1" showInputMessage="1" showErrorMessage="1" sqref="F22">
      <formula1>input_slope_list</formula1>
    </dataValidation>
    <dataValidation type="list" allowBlank="1" showInputMessage="1" showErrorMessage="1" sqref="F37">
      <formula1>od_clamp_list</formula1>
    </dataValidation>
    <dataValidation type="list" allowBlank="1" showInputMessage="1" showErrorMessage="1" sqref="F27">
      <formula1>fbbrakefactor_list</formula1>
    </dataValidation>
    <dataValidation type="list" allowBlank="1" showInputMessage="1" showErrorMessage="1" sqref="F12">
      <formula1>haptics_borad_list</formula1>
    </dataValidation>
    <dataValidation type="list" allowBlank="1" showInputMessage="1" showErrorMessage="1" sqref="F13">
      <formula1>lra_period_list</formula1>
    </dataValidation>
    <dataValidation type="list" allowBlank="1" showInputMessage="1" showErrorMessage="1" sqref="F14">
      <formula1>line_reg_comp_list</formula1>
    </dataValidation>
    <dataValidation type="list" allowBlank="1" showInputMessage="1" showErrorMessage="1" sqref="F15">
      <formula1>trig_pin_func</formula1>
    </dataValidation>
    <dataValidation type="list" allowBlank="1" showInputMessage="1" showErrorMessage="1" sqref="F16">
      <formula1>mode_seq_list</formula1>
    </dataValidation>
    <dataValidation type="list" allowBlank="1" showInputMessage="1" showErrorMessage="1" sqref="F17">
      <formula1>actuator_list</formula1>
    </dataValidation>
    <dataValidation type="list" allowBlank="1" showInputMessage="1" showErrorMessage="1" sqref="F18">
      <formula1>control_list</formula1>
    </dataValidation>
    <dataValidation type="list" allowBlank="1" showInputMessage="1" showErrorMessage="1" sqref="F19">
      <formula1>hybrid_control_list</formula1>
    </dataValidation>
    <dataValidation type="list" allowBlank="1" showInputMessage="1" showErrorMessage="1" sqref="F20">
      <formula1>auto_brk_ol_list</formula1>
    </dataValidation>
    <dataValidation type="list" allowBlank="1" showInputMessage="1" showErrorMessage="1" sqref="F21">
      <formula1>auto_brk_stdby</formula1>
    </dataValidation>
    <dataValidation type="list" allowBlank="1" showInputMessage="1" showErrorMessage="1" sqref="F26">
      <formula1>ng_thresh_list</formula1>
    </dataValidation>
    <dataValidation type="list" allowBlank="1" showInputMessage="1" showErrorMessage="1" sqref="F28">
      <formula1>loopresponse_list</formula1>
    </dataValidation>
    <dataValidation type="list" allowBlank="1" showInputMessage="1" showErrorMessage="1" sqref="F29">
      <formula1>bemfgain_list</formula1>
    </dataValidation>
    <dataValidation type="list" allowBlank="1" showInputMessage="1" showErrorMessage="1" sqref="F33">
      <formula1>drive_time_list</formula1>
    </dataValidation>
    <dataValidation type="list" allowBlank="1" showInputMessage="1" showErrorMessage="1" sqref="F30">
      <formula1>lra_min_list</formula1>
    </dataValidation>
    <dataValidation type="list" allowBlank="1" showInputMessage="1" showErrorMessage="1" sqref="F31">
      <formula1>lra_resync_list</formula1>
    </dataValidation>
    <dataValidation type="list" allowBlank="1" showInputMessage="1" showErrorMessage="1" sqref="F34">
      <formula1>blanking_list</formula1>
    </dataValidation>
    <dataValidation type="list" allowBlank="1" showInputMessage="1" showErrorMessage="1" sqref="F35">
      <formula1>idiss_list</formula1>
    </dataValidation>
    <dataValidation type="list" allowBlank="1" showInputMessage="1" showErrorMessage="1" sqref="F41">
      <formula1>auto_cal_time_list</formula1>
    </dataValidation>
    <dataValidation type="list" allowBlank="1" showInputMessage="1" showErrorMessage="1" sqref="F39">
      <formula1>zc_det_list</formula1>
    </dataValidation>
  </dataValidations>
  <hyperlinks>
    <hyperlink ref="A1:C1" location="Process!A1" display="HOME"/>
    <hyperlink ref="G1" location="Initialize!A1" display="NEXT"/>
  </hyperlinks>
  <pageMargins left="0.7" right="0.7" top="0.75" bottom="0.75" header="0.3" footer="0.3"/>
  <pageSetup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8"/>
  <sheetViews>
    <sheetView zoomScaleNormal="100" workbookViewId="0">
      <selection activeCell="C18" sqref="C18:C24"/>
    </sheetView>
  </sheetViews>
  <sheetFormatPr defaultRowHeight="15" x14ac:dyDescent="0.25"/>
  <cols>
    <col min="1" max="1" width="24.28515625" customWidth="1"/>
    <col min="2" max="2" width="5.85546875" customWidth="1"/>
    <col min="3" max="3" width="12.140625" style="91" customWidth="1"/>
    <col min="4" max="4" width="22.28515625" customWidth="1"/>
    <col min="5" max="5" width="5.42578125" customWidth="1"/>
    <col min="6" max="6" width="36.85546875" bestFit="1" customWidth="1"/>
    <col min="7" max="7" width="57" customWidth="1"/>
  </cols>
  <sheetData>
    <row r="1" spans="1:7" ht="36" customHeight="1" x14ac:dyDescent="0.25">
      <c r="A1" s="162" t="s">
        <v>160</v>
      </c>
      <c r="B1" s="163"/>
      <c r="C1" s="164"/>
      <c r="D1" s="165" t="s">
        <v>154</v>
      </c>
      <c r="E1" s="165"/>
      <c r="F1" s="165"/>
      <c r="G1" s="88" t="s">
        <v>159</v>
      </c>
    </row>
    <row r="2" spans="1:7" x14ac:dyDescent="0.25">
      <c r="A2" s="159" t="s">
        <v>339</v>
      </c>
      <c r="B2" s="159"/>
      <c r="C2" s="159"/>
      <c r="D2" s="159"/>
      <c r="E2" s="159"/>
      <c r="F2" s="159"/>
      <c r="G2" s="159"/>
    </row>
    <row r="3" spans="1:7" x14ac:dyDescent="0.25">
      <c r="A3" s="180" t="s">
        <v>340</v>
      </c>
      <c r="B3" s="181"/>
      <c r="C3" s="181"/>
      <c r="D3" s="181"/>
      <c r="E3" s="181"/>
      <c r="F3" s="181"/>
      <c r="G3" s="182"/>
    </row>
    <row r="4" spans="1:7" ht="15.75" thickBot="1" x14ac:dyDescent="0.3">
      <c r="A4" s="203"/>
      <c r="B4" s="203"/>
      <c r="C4" s="203"/>
      <c r="D4" s="203"/>
      <c r="E4" s="203"/>
      <c r="F4" s="203"/>
      <c r="G4" s="204"/>
    </row>
    <row r="5" spans="1:7" x14ac:dyDescent="0.25">
      <c r="A5" s="74"/>
      <c r="B5" s="74"/>
      <c r="C5" s="146"/>
      <c r="D5" s="74"/>
      <c r="E5" s="74"/>
      <c r="F5" s="74"/>
      <c r="G5" s="75"/>
    </row>
    <row r="6" spans="1:7" x14ac:dyDescent="0.25">
      <c r="A6" s="74"/>
      <c r="B6" s="74"/>
      <c r="C6" s="146"/>
      <c r="D6" s="74"/>
      <c r="E6" s="74"/>
      <c r="F6" s="74"/>
      <c r="G6" s="75"/>
    </row>
    <row r="7" spans="1:7" x14ac:dyDescent="0.25">
      <c r="A7" s="74"/>
      <c r="B7" s="74"/>
      <c r="C7" s="146"/>
      <c r="D7" s="74"/>
      <c r="E7" s="74"/>
      <c r="F7" s="74"/>
      <c r="G7" s="75"/>
    </row>
    <row r="8" spans="1:7" ht="20.25" customHeight="1" thickBot="1" x14ac:dyDescent="0.3">
      <c r="A8" s="76"/>
      <c r="B8" s="76"/>
      <c r="C8" s="147"/>
      <c r="D8" s="76"/>
      <c r="E8" s="76"/>
      <c r="F8" s="76"/>
      <c r="G8" s="77"/>
    </row>
    <row r="9" spans="1:7" ht="18.75" x14ac:dyDescent="0.3">
      <c r="A9" s="166" t="s">
        <v>2</v>
      </c>
      <c r="B9" s="167"/>
      <c r="C9" s="168"/>
      <c r="D9" s="14" t="s">
        <v>5</v>
      </c>
      <c r="E9" s="15"/>
      <c r="F9" s="15"/>
      <c r="G9" s="16"/>
    </row>
    <row r="10" spans="1:7" ht="15.75" thickBot="1" x14ac:dyDescent="0.3">
      <c r="A10" s="17" t="s">
        <v>4</v>
      </c>
      <c r="B10" s="18" t="s">
        <v>21</v>
      </c>
      <c r="C10" s="19" t="s">
        <v>72</v>
      </c>
      <c r="D10" s="20" t="s">
        <v>4</v>
      </c>
      <c r="E10" s="21" t="s">
        <v>1</v>
      </c>
      <c r="F10" s="22" t="s">
        <v>27</v>
      </c>
      <c r="G10" s="23" t="s">
        <v>0</v>
      </c>
    </row>
    <row r="11" spans="1:7" x14ac:dyDescent="0.25">
      <c r="A11" s="112" t="s">
        <v>52</v>
      </c>
      <c r="B11" s="11" t="s">
        <v>164</v>
      </c>
      <c r="C11" s="47"/>
      <c r="D11" s="12" t="s">
        <v>71</v>
      </c>
      <c r="E11" s="13" t="s">
        <v>70</v>
      </c>
      <c r="F11" s="82" t="s">
        <v>337</v>
      </c>
      <c r="G11" s="42" t="s">
        <v>153</v>
      </c>
    </row>
    <row r="12" spans="1:7" x14ac:dyDescent="0.25">
      <c r="A12" s="113" t="s">
        <v>68</v>
      </c>
      <c r="B12" s="2" t="s">
        <v>165</v>
      </c>
      <c r="C12" s="48"/>
      <c r="D12" s="6" t="s">
        <v>69</v>
      </c>
      <c r="E12" s="3" t="s">
        <v>70</v>
      </c>
      <c r="F12" s="82" t="s">
        <v>338</v>
      </c>
      <c r="G12" s="43" t="s">
        <v>153</v>
      </c>
    </row>
    <row r="13" spans="1:7" ht="30" x14ac:dyDescent="0.25">
      <c r="A13" s="179" t="s">
        <v>55</v>
      </c>
      <c r="B13" s="202" t="s">
        <v>101</v>
      </c>
      <c r="C13" s="199" t="str">
        <f>BIN2HEX(CONCATENATE(DEC2BIN(VLOOKUP(F13,Lists!I23:J24,2,0)),DEC2BIN(VLOOKUP(F14,Lists!K23:L24,2,0)),DEC2BIN(VLOOKUP(F15,Lists!M23:N26,2,0),2),DEC2BIN(VLOOKUP(F16,Lists!O23:P26,2,0),2),DEC2BIN(VLOOKUP(F17,Lists!Q23:R26,2,0),2)),2)</f>
        <v>4B</v>
      </c>
      <c r="D13" s="7" t="s">
        <v>187</v>
      </c>
      <c r="E13" s="5" t="s">
        <v>7</v>
      </c>
      <c r="F13" s="72" t="s">
        <v>301</v>
      </c>
      <c r="G13" s="9" t="s">
        <v>353</v>
      </c>
    </row>
    <row r="14" spans="1:7" ht="30" x14ac:dyDescent="0.25">
      <c r="A14" s="173"/>
      <c r="B14" s="202"/>
      <c r="C14" s="200"/>
      <c r="D14" s="7" t="s">
        <v>188</v>
      </c>
      <c r="E14" s="5" t="s">
        <v>28</v>
      </c>
      <c r="F14" s="72" t="s">
        <v>305</v>
      </c>
      <c r="G14" s="9" t="s">
        <v>354</v>
      </c>
    </row>
    <row r="15" spans="1:7" ht="30" x14ac:dyDescent="0.25">
      <c r="A15" s="173"/>
      <c r="B15" s="202"/>
      <c r="C15" s="200"/>
      <c r="D15" s="7" t="s">
        <v>189</v>
      </c>
      <c r="E15" s="5" t="s">
        <v>29</v>
      </c>
      <c r="F15" s="72" t="s">
        <v>306</v>
      </c>
      <c r="G15" s="9" t="s">
        <v>355</v>
      </c>
    </row>
    <row r="16" spans="1:7" x14ac:dyDescent="0.25">
      <c r="A16" s="173"/>
      <c r="B16" s="202"/>
      <c r="C16" s="200"/>
      <c r="D16" s="7" t="s">
        <v>191</v>
      </c>
      <c r="E16" s="4" t="s">
        <v>9</v>
      </c>
      <c r="F16" s="72" t="s">
        <v>328</v>
      </c>
      <c r="G16" s="8" t="s">
        <v>356</v>
      </c>
    </row>
    <row r="17" spans="1:7" x14ac:dyDescent="0.25">
      <c r="A17" s="174"/>
      <c r="B17" s="202"/>
      <c r="C17" s="201"/>
      <c r="D17" s="7" t="s">
        <v>192</v>
      </c>
      <c r="E17" s="4" t="s">
        <v>11</v>
      </c>
      <c r="F17" s="72" t="s">
        <v>304</v>
      </c>
      <c r="G17" s="9" t="s">
        <v>357</v>
      </c>
    </row>
    <row r="18" spans="1:7" x14ac:dyDescent="0.25">
      <c r="A18" s="179" t="s">
        <v>193</v>
      </c>
      <c r="B18" s="178" t="s">
        <v>102</v>
      </c>
      <c r="C18" s="199" t="str">
        <f>BIN2HEX(CONCATENATE(DEC2BIN(VLOOKUP(F18,Lists!I13:J14,2,0)),DEC2BIN(VLOOKUP(F19,Lists!K13:L14,2,0)),DEC2BIN(VLOOKUP(F20,Lists!M13:N14,2,0)),DEC2BIN(VLOOKUP(F21,Lists!O13:P14,2,0)),DEC2BIN(VLOOKUP(F22,Lists!Q13:R14,2,0)),DEC2BIN(VLOOKUP(F23,Lists!S13:T14,2,0)),0,0),2)</f>
        <v>88</v>
      </c>
      <c r="D18" s="7" t="s">
        <v>181</v>
      </c>
      <c r="E18" s="5" t="s">
        <v>7</v>
      </c>
      <c r="F18" s="72" t="s">
        <v>311</v>
      </c>
      <c r="G18" s="8" t="s">
        <v>342</v>
      </c>
    </row>
    <row r="19" spans="1:7" x14ac:dyDescent="0.25">
      <c r="A19" s="173"/>
      <c r="B19" s="176"/>
      <c r="C19" s="200"/>
      <c r="D19" s="7" t="s">
        <v>194</v>
      </c>
      <c r="E19" s="5" t="s">
        <v>28</v>
      </c>
      <c r="F19" s="72" t="s">
        <v>53</v>
      </c>
      <c r="G19" s="8" t="s">
        <v>343</v>
      </c>
    </row>
    <row r="20" spans="1:7" ht="30" x14ac:dyDescent="0.25">
      <c r="A20" s="173"/>
      <c r="B20" s="176"/>
      <c r="C20" s="200"/>
      <c r="D20" s="7" t="s">
        <v>195</v>
      </c>
      <c r="E20" s="5" t="s">
        <v>22</v>
      </c>
      <c r="F20" s="72" t="s">
        <v>334</v>
      </c>
      <c r="G20" s="9" t="s">
        <v>344</v>
      </c>
    </row>
    <row r="21" spans="1:7" x14ac:dyDescent="0.25">
      <c r="A21" s="173"/>
      <c r="B21" s="176"/>
      <c r="C21" s="200"/>
      <c r="D21" s="7" t="s">
        <v>196</v>
      </c>
      <c r="E21" s="5" t="s">
        <v>47</v>
      </c>
      <c r="F21" s="72" t="s">
        <v>308</v>
      </c>
      <c r="G21" s="8" t="s">
        <v>345</v>
      </c>
    </row>
    <row r="22" spans="1:7" x14ac:dyDescent="0.25">
      <c r="A22" s="173"/>
      <c r="B22" s="176"/>
      <c r="C22" s="200"/>
      <c r="D22" s="7" t="s">
        <v>197</v>
      </c>
      <c r="E22" s="5" t="s">
        <v>48</v>
      </c>
      <c r="F22" s="72" t="s">
        <v>309</v>
      </c>
      <c r="G22" s="8" t="s">
        <v>341</v>
      </c>
    </row>
    <row r="23" spans="1:7" ht="30" x14ac:dyDescent="0.25">
      <c r="A23" s="173"/>
      <c r="B23" s="176"/>
      <c r="C23" s="200"/>
      <c r="D23" s="7" t="s">
        <v>198</v>
      </c>
      <c r="E23" s="4" t="s">
        <v>49</v>
      </c>
      <c r="F23" s="72" t="s">
        <v>310</v>
      </c>
      <c r="G23" s="9" t="s">
        <v>346</v>
      </c>
    </row>
    <row r="24" spans="1:7" x14ac:dyDescent="0.25">
      <c r="A24" s="174"/>
      <c r="B24" s="177"/>
      <c r="C24" s="201"/>
      <c r="D24" s="7" t="s">
        <v>199</v>
      </c>
      <c r="E24" s="108" t="s">
        <v>313</v>
      </c>
      <c r="F24" s="107">
        <v>0</v>
      </c>
      <c r="G24" s="9"/>
    </row>
    <row r="25" spans="1:7" ht="30" x14ac:dyDescent="0.25">
      <c r="A25" s="194" t="s">
        <v>347</v>
      </c>
      <c r="B25" s="24" t="s">
        <v>176</v>
      </c>
      <c r="C25" s="114"/>
      <c r="D25" s="30" t="s">
        <v>348</v>
      </c>
      <c r="E25" s="25" t="s">
        <v>70</v>
      </c>
      <c r="F25" s="87" t="s">
        <v>99</v>
      </c>
      <c r="G25" s="34" t="s">
        <v>352</v>
      </c>
    </row>
    <row r="26" spans="1:7" ht="45" x14ac:dyDescent="0.25">
      <c r="A26" s="195"/>
      <c r="B26" s="105" t="s">
        <v>175</v>
      </c>
      <c r="C26" s="114"/>
      <c r="D26" s="30" t="s">
        <v>349</v>
      </c>
      <c r="E26" s="25"/>
      <c r="F26" s="115" t="s">
        <v>99</v>
      </c>
      <c r="G26" s="34" t="s">
        <v>351</v>
      </c>
    </row>
    <row r="27" spans="1:7" ht="30" x14ac:dyDescent="0.25">
      <c r="A27" s="196"/>
      <c r="B27" s="117" t="s">
        <v>177</v>
      </c>
      <c r="C27" s="114"/>
      <c r="D27" s="30" t="s">
        <v>205</v>
      </c>
      <c r="E27" s="25" t="s">
        <v>11</v>
      </c>
      <c r="F27" s="87" t="s">
        <v>99</v>
      </c>
      <c r="G27" s="34" t="s">
        <v>350</v>
      </c>
    </row>
    <row r="28" spans="1:7" x14ac:dyDescent="0.25">
      <c r="B28" s="122"/>
    </row>
  </sheetData>
  <mergeCells count="12">
    <mergeCell ref="A1:C1"/>
    <mergeCell ref="D1:F1"/>
    <mergeCell ref="A3:G4"/>
    <mergeCell ref="A2:G2"/>
    <mergeCell ref="A9:C9"/>
    <mergeCell ref="A18:A24"/>
    <mergeCell ref="A25:A27"/>
    <mergeCell ref="B18:B24"/>
    <mergeCell ref="C13:C17"/>
    <mergeCell ref="C18:C24"/>
    <mergeCell ref="A13:A17"/>
    <mergeCell ref="B13:B17"/>
  </mergeCells>
  <dataValidations count="11">
    <dataValidation type="list" allowBlank="1" showInputMessage="1" showErrorMessage="1" sqref="F22">
      <formula1>auto_brk_stdby</formula1>
    </dataValidation>
    <dataValidation type="list" allowBlank="1" showInputMessage="1" showErrorMessage="1" sqref="F21">
      <formula1>auto_brk_ol_list</formula1>
    </dataValidation>
    <dataValidation type="list" allowBlank="1" showInputMessage="1" showErrorMessage="1" sqref="F20">
      <formula1>hybrid_control_list</formula1>
    </dataValidation>
    <dataValidation type="list" allowBlank="1" showInputMessage="1" showErrorMessage="1" sqref="F19">
      <formula1>control_list</formula1>
    </dataValidation>
    <dataValidation type="list" allowBlank="1" showInputMessage="1" showErrorMessage="1" sqref="F18">
      <formula1>actuator_list</formula1>
    </dataValidation>
    <dataValidation type="list" allowBlank="1" showInputMessage="1" showErrorMessage="1" sqref="F23">
      <formula1>input_slope_list</formula1>
    </dataValidation>
    <dataValidation type="list" allowBlank="1" showInputMessage="1" showErrorMessage="1" sqref="F17">
      <formula1>mode_seq_list</formula1>
    </dataValidation>
    <dataValidation type="list" allowBlank="1" showInputMessage="1" showErrorMessage="1" sqref="F16">
      <formula1>trig_pin_func</formula1>
    </dataValidation>
    <dataValidation type="list" allowBlank="1" showInputMessage="1" showErrorMessage="1" sqref="F15">
      <formula1>line_reg_comp_list</formula1>
    </dataValidation>
    <dataValidation type="list" allowBlank="1" showInputMessage="1" showErrorMessage="1" sqref="F14">
      <formula1>lra_period_list</formula1>
    </dataValidation>
    <dataValidation type="list" allowBlank="1" showInputMessage="1" showErrorMessage="1" sqref="F13">
      <formula1>haptics_borad_list</formula1>
    </dataValidation>
  </dataValidations>
  <hyperlinks>
    <hyperlink ref="G1" location="'Play Waveform'!A1" display="NEXT"/>
    <hyperlink ref="A1:C1" location="Process!A1" display="HOM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36"/>
  <sheetViews>
    <sheetView workbookViewId="0">
      <selection activeCell="C9" sqref="C9"/>
    </sheetView>
  </sheetViews>
  <sheetFormatPr defaultRowHeight="15" x14ac:dyDescent="0.25"/>
  <cols>
    <col min="1" max="1" width="24.140625" customWidth="1"/>
    <col min="2" max="2" width="5.28515625" bestFit="1" customWidth="1"/>
    <col min="3" max="3" width="12" style="91" customWidth="1"/>
    <col min="4" max="4" width="24.85546875" bestFit="1" customWidth="1"/>
    <col min="5" max="5" width="5" bestFit="1" customWidth="1"/>
    <col min="6" max="6" width="36.85546875" bestFit="1" customWidth="1"/>
    <col min="7" max="7" width="55.85546875" customWidth="1"/>
  </cols>
  <sheetData>
    <row r="1" spans="1:8" ht="37.5" customHeight="1" x14ac:dyDescent="0.25">
      <c r="A1" s="162" t="s">
        <v>160</v>
      </c>
      <c r="B1" s="163"/>
      <c r="C1" s="164"/>
      <c r="D1" s="165" t="s">
        <v>154</v>
      </c>
      <c r="E1" s="165"/>
      <c r="F1" s="165"/>
      <c r="G1" s="88" t="s">
        <v>159</v>
      </c>
    </row>
    <row r="2" spans="1:8" x14ac:dyDescent="0.25">
      <c r="A2" s="159" t="s">
        <v>374</v>
      </c>
      <c r="B2" s="159"/>
      <c r="C2" s="159"/>
      <c r="D2" s="159"/>
      <c r="E2" s="159"/>
      <c r="F2" s="159"/>
      <c r="G2" s="159"/>
    </row>
    <row r="3" spans="1:8" x14ac:dyDescent="0.25">
      <c r="A3" s="180" t="s">
        <v>371</v>
      </c>
      <c r="B3" s="181"/>
      <c r="C3" s="181"/>
      <c r="D3" s="181"/>
      <c r="E3" s="181"/>
      <c r="F3" s="181"/>
      <c r="G3" s="182"/>
    </row>
    <row r="4" spans="1:8" ht="15.75" thickBot="1" x14ac:dyDescent="0.3">
      <c r="A4" s="203"/>
      <c r="B4" s="203"/>
      <c r="C4" s="203"/>
      <c r="D4" s="203"/>
      <c r="E4" s="203"/>
      <c r="F4" s="203"/>
      <c r="G4" s="204"/>
    </row>
    <row r="5" spans="1:8" ht="64.5" customHeight="1" thickBot="1" x14ac:dyDescent="0.3">
      <c r="A5" s="41"/>
      <c r="B5" s="41"/>
      <c r="C5" s="133"/>
      <c r="D5" s="41"/>
      <c r="E5" s="41"/>
      <c r="F5" s="41"/>
      <c r="G5" s="41"/>
      <c r="H5" s="127"/>
    </row>
    <row r="6" spans="1:8" ht="18.75" x14ac:dyDescent="0.3">
      <c r="A6" s="166" t="s">
        <v>2</v>
      </c>
      <c r="B6" s="167"/>
      <c r="C6" s="168"/>
      <c r="D6" s="14" t="s">
        <v>5</v>
      </c>
      <c r="E6" s="15"/>
      <c r="F6" s="15"/>
      <c r="G6" s="16"/>
    </row>
    <row r="7" spans="1:8" ht="15.75" thickBot="1" x14ac:dyDescent="0.3">
      <c r="A7" s="17" t="s">
        <v>4</v>
      </c>
      <c r="B7" s="18" t="s">
        <v>21</v>
      </c>
      <c r="C7" s="19" t="s">
        <v>72</v>
      </c>
      <c r="D7" s="20" t="s">
        <v>4</v>
      </c>
      <c r="E7" s="21" t="s">
        <v>1</v>
      </c>
      <c r="F7" s="22" t="s">
        <v>27</v>
      </c>
      <c r="G7" s="23" t="s">
        <v>0</v>
      </c>
    </row>
    <row r="8" spans="1:8" x14ac:dyDescent="0.25">
      <c r="A8" s="215" t="s">
        <v>55</v>
      </c>
      <c r="B8" s="93" t="s">
        <v>101</v>
      </c>
      <c r="C8" s="140" t="str">
        <f>BIN2HEX(CONCATENATE(DEC2BIN(VLOOKUP(F8,Lists!I23:J24,2,0)),DEC2BIN(VLOOKUP(F9,Lists!K23:L24,2,0)),DEC2BIN(VLOOKUP(F10,Lists!M23:N26,2,0),2),DEC2BIN(VLOOKUP(F11,Lists!O23:P26,2,0),2),DEC2BIN(VLOOKUP(F12,Lists!Q23:R26,2,0),2)),2)</f>
        <v>49</v>
      </c>
      <c r="D8" s="7" t="s">
        <v>187</v>
      </c>
      <c r="E8" s="5" t="s">
        <v>7</v>
      </c>
      <c r="F8" s="72" t="s">
        <v>301</v>
      </c>
      <c r="G8" s="8"/>
    </row>
    <row r="9" spans="1:8" x14ac:dyDescent="0.25">
      <c r="A9" s="216"/>
      <c r="B9" s="94"/>
      <c r="C9" s="141"/>
      <c r="D9" s="7" t="s">
        <v>188</v>
      </c>
      <c r="E9" s="5" t="s">
        <v>28</v>
      </c>
      <c r="F9" s="72" t="s">
        <v>305</v>
      </c>
      <c r="G9" s="8"/>
    </row>
    <row r="10" spans="1:8" x14ac:dyDescent="0.25">
      <c r="A10" s="216"/>
      <c r="B10" s="94"/>
      <c r="C10" s="141"/>
      <c r="D10" s="7" t="s">
        <v>189</v>
      </c>
      <c r="E10" s="5" t="s">
        <v>190</v>
      </c>
      <c r="F10" s="72" t="s">
        <v>306</v>
      </c>
      <c r="G10" s="8"/>
    </row>
    <row r="11" spans="1:8" x14ac:dyDescent="0.25">
      <c r="A11" s="216"/>
      <c r="B11" s="94"/>
      <c r="C11" s="141"/>
      <c r="D11" s="7" t="s">
        <v>191</v>
      </c>
      <c r="E11" s="4" t="s">
        <v>9</v>
      </c>
      <c r="F11" s="72" t="s">
        <v>328</v>
      </c>
      <c r="G11" s="8" t="s">
        <v>376</v>
      </c>
    </row>
    <row r="12" spans="1:8" x14ac:dyDescent="0.25">
      <c r="A12" s="217"/>
      <c r="B12" s="95"/>
      <c r="C12" s="142"/>
      <c r="D12" s="7" t="s">
        <v>192</v>
      </c>
      <c r="E12" s="4" t="s">
        <v>11</v>
      </c>
      <c r="F12" s="72" t="s">
        <v>227</v>
      </c>
      <c r="G12" s="8" t="s">
        <v>375</v>
      </c>
    </row>
    <row r="13" spans="1:8" x14ac:dyDescent="0.25">
      <c r="A13" s="205" t="s">
        <v>100</v>
      </c>
      <c r="B13" s="24" t="s">
        <v>330</v>
      </c>
      <c r="C13" s="40" t="s">
        <v>416</v>
      </c>
      <c r="D13" s="28" t="s">
        <v>377</v>
      </c>
      <c r="E13" s="4" t="s">
        <v>70</v>
      </c>
      <c r="F13" s="208" t="s">
        <v>104</v>
      </c>
      <c r="G13" s="218" t="s">
        <v>378</v>
      </c>
    </row>
    <row r="14" spans="1:8" ht="15" customHeight="1" x14ac:dyDescent="0.25">
      <c r="A14" s="206"/>
      <c r="B14" s="24" t="s">
        <v>331</v>
      </c>
      <c r="C14" s="40" t="s">
        <v>103</v>
      </c>
      <c r="D14" s="28" t="s">
        <v>379</v>
      </c>
      <c r="E14" s="4" t="s">
        <v>70</v>
      </c>
      <c r="F14" s="209"/>
      <c r="G14" s="219"/>
    </row>
    <row r="15" spans="1:8" x14ac:dyDescent="0.25">
      <c r="A15" s="206"/>
      <c r="B15" s="24" t="s">
        <v>111</v>
      </c>
      <c r="C15" s="40" t="s">
        <v>103</v>
      </c>
      <c r="D15" s="28" t="s">
        <v>380</v>
      </c>
      <c r="E15" s="4" t="s">
        <v>70</v>
      </c>
      <c r="F15" s="209"/>
      <c r="G15" s="219"/>
    </row>
    <row r="16" spans="1:8" x14ac:dyDescent="0.25">
      <c r="A16" s="206"/>
      <c r="B16" s="24" t="s">
        <v>114</v>
      </c>
      <c r="C16" s="40" t="s">
        <v>103</v>
      </c>
      <c r="D16" s="28" t="s">
        <v>381</v>
      </c>
      <c r="E16" s="4" t="s">
        <v>70</v>
      </c>
      <c r="F16" s="209"/>
      <c r="G16" s="219"/>
    </row>
    <row r="17" spans="1:7" x14ac:dyDescent="0.25">
      <c r="A17" s="206"/>
      <c r="B17" s="24" t="s">
        <v>115</v>
      </c>
      <c r="C17" s="40" t="s">
        <v>103</v>
      </c>
      <c r="D17" s="28" t="s">
        <v>382</v>
      </c>
      <c r="E17" s="4" t="s">
        <v>70</v>
      </c>
      <c r="F17" s="209"/>
      <c r="G17" s="219"/>
    </row>
    <row r="18" spans="1:7" x14ac:dyDescent="0.25">
      <c r="A18" s="206"/>
      <c r="B18" s="24" t="s">
        <v>116</v>
      </c>
      <c r="C18" s="40" t="s">
        <v>103</v>
      </c>
      <c r="D18" s="28" t="s">
        <v>383</v>
      </c>
      <c r="E18" s="4" t="s">
        <v>70</v>
      </c>
      <c r="F18" s="209"/>
      <c r="G18" s="219"/>
    </row>
    <row r="19" spans="1:7" x14ac:dyDescent="0.25">
      <c r="A19" s="206"/>
      <c r="B19" s="24" t="s">
        <v>117</v>
      </c>
      <c r="C19" s="40" t="s">
        <v>103</v>
      </c>
      <c r="D19" s="28" t="s">
        <v>384</v>
      </c>
      <c r="E19" s="4" t="s">
        <v>70</v>
      </c>
      <c r="F19" s="209"/>
      <c r="G19" s="219"/>
    </row>
    <row r="20" spans="1:7" x14ac:dyDescent="0.25">
      <c r="A20" s="207"/>
      <c r="B20" s="24" t="s">
        <v>67</v>
      </c>
      <c r="C20" s="40" t="s">
        <v>103</v>
      </c>
      <c r="D20" s="28" t="s">
        <v>385</v>
      </c>
      <c r="E20" s="4" t="s">
        <v>70</v>
      </c>
      <c r="F20" s="210"/>
      <c r="G20" s="220"/>
    </row>
    <row r="21" spans="1:7" x14ac:dyDescent="0.25">
      <c r="A21" s="211" t="s">
        <v>390</v>
      </c>
      <c r="B21" s="126" t="s">
        <v>387</v>
      </c>
      <c r="C21" s="40"/>
      <c r="D21" s="28" t="s">
        <v>400</v>
      </c>
      <c r="E21" s="4" t="s">
        <v>395</v>
      </c>
      <c r="F21" s="125"/>
      <c r="G21" s="212" t="s">
        <v>406</v>
      </c>
    </row>
    <row r="22" spans="1:7" x14ac:dyDescent="0.25">
      <c r="A22" s="211"/>
      <c r="B22" s="128"/>
      <c r="C22" s="40"/>
      <c r="D22" s="28" t="s">
        <v>399</v>
      </c>
      <c r="E22" s="4" t="s">
        <v>394</v>
      </c>
      <c r="F22" s="125"/>
      <c r="G22" s="213"/>
    </row>
    <row r="23" spans="1:7" x14ac:dyDescent="0.25">
      <c r="A23" s="211"/>
      <c r="B23" s="128"/>
      <c r="C23" s="40"/>
      <c r="D23" s="28" t="s">
        <v>398</v>
      </c>
      <c r="E23" s="4" t="s">
        <v>393</v>
      </c>
      <c r="F23" s="125"/>
      <c r="G23" s="213"/>
    </row>
    <row r="24" spans="1:7" x14ac:dyDescent="0.25">
      <c r="A24" s="211"/>
      <c r="B24" s="128"/>
      <c r="C24" s="40"/>
      <c r="D24" s="28" t="s">
        <v>397</v>
      </c>
      <c r="E24" s="4" t="s">
        <v>392</v>
      </c>
      <c r="F24" s="125"/>
      <c r="G24" s="214"/>
    </row>
    <row r="25" spans="1:7" x14ac:dyDescent="0.25">
      <c r="A25" s="211" t="s">
        <v>391</v>
      </c>
      <c r="B25" s="128" t="s">
        <v>388</v>
      </c>
      <c r="C25" s="40"/>
      <c r="D25" s="28" t="s">
        <v>404</v>
      </c>
      <c r="E25" s="4" t="s">
        <v>395</v>
      </c>
      <c r="F25" s="125"/>
      <c r="G25" s="212" t="s">
        <v>406</v>
      </c>
    </row>
    <row r="26" spans="1:7" x14ac:dyDescent="0.25">
      <c r="A26" s="211"/>
      <c r="B26" s="128"/>
      <c r="C26" s="40"/>
      <c r="D26" s="28" t="s">
        <v>403</v>
      </c>
      <c r="E26" s="4" t="s">
        <v>394</v>
      </c>
      <c r="F26" s="125"/>
      <c r="G26" s="213"/>
    </row>
    <row r="27" spans="1:7" x14ac:dyDescent="0.25">
      <c r="A27" s="211"/>
      <c r="B27" s="128"/>
      <c r="C27" s="40"/>
      <c r="D27" s="28" t="s">
        <v>402</v>
      </c>
      <c r="E27" s="4" t="s">
        <v>393</v>
      </c>
      <c r="F27" s="125"/>
      <c r="G27" s="213"/>
    </row>
    <row r="28" spans="1:7" x14ac:dyDescent="0.25">
      <c r="A28" s="211"/>
      <c r="B28" s="128"/>
      <c r="C28" s="40"/>
      <c r="D28" s="28" t="s">
        <v>401</v>
      </c>
      <c r="E28" s="4" t="s">
        <v>392</v>
      </c>
      <c r="F28" s="125"/>
      <c r="G28" s="214"/>
    </row>
    <row r="29" spans="1:7" ht="30" x14ac:dyDescent="0.25">
      <c r="A29" s="123" t="s">
        <v>386</v>
      </c>
      <c r="B29" s="126" t="s">
        <v>389</v>
      </c>
      <c r="C29" s="40"/>
      <c r="D29" s="129" t="s">
        <v>405</v>
      </c>
      <c r="E29" s="4" t="s">
        <v>396</v>
      </c>
      <c r="F29" s="125"/>
      <c r="G29" s="124" t="s">
        <v>407</v>
      </c>
    </row>
    <row r="30" spans="1:7" x14ac:dyDescent="0.25">
      <c r="A30" s="39" t="s">
        <v>81</v>
      </c>
      <c r="B30" s="26" t="s">
        <v>82</v>
      </c>
      <c r="C30" s="143" t="str">
        <f>BIN2HEX(CONCATENATE("00",DEC2BIN(VLOOKUP(F30,Lists!C13:D14,2,0),2)),2)</f>
        <v>01</v>
      </c>
      <c r="D30" s="29" t="s">
        <v>81</v>
      </c>
      <c r="E30" s="25" t="s">
        <v>51</v>
      </c>
      <c r="F30" s="72" t="s">
        <v>32</v>
      </c>
      <c r="G30" s="8" t="s">
        <v>372</v>
      </c>
    </row>
    <row r="31" spans="1:7" x14ac:dyDescent="0.25">
      <c r="A31" s="205" t="s">
        <v>92</v>
      </c>
      <c r="B31" s="89" t="s">
        <v>56</v>
      </c>
      <c r="C31" s="144" t="s">
        <v>89</v>
      </c>
      <c r="D31" s="36" t="s">
        <v>218</v>
      </c>
      <c r="E31" s="37" t="s">
        <v>7</v>
      </c>
      <c r="F31" s="84" t="s">
        <v>94</v>
      </c>
      <c r="G31" s="38" t="s">
        <v>373</v>
      </c>
    </row>
    <row r="32" spans="1:7" x14ac:dyDescent="0.25">
      <c r="A32" s="206"/>
      <c r="B32" s="89"/>
      <c r="C32" s="144"/>
      <c r="D32" s="36" t="s">
        <v>199</v>
      </c>
      <c r="E32" s="37" t="s">
        <v>8</v>
      </c>
      <c r="F32" s="84"/>
      <c r="G32" s="38"/>
    </row>
    <row r="33" spans="1:7" x14ac:dyDescent="0.25">
      <c r="A33" s="206"/>
      <c r="B33" s="89"/>
      <c r="C33" s="144"/>
      <c r="D33" s="32" t="s">
        <v>219</v>
      </c>
      <c r="E33" s="27" t="s">
        <v>48</v>
      </c>
      <c r="F33" s="85" t="s">
        <v>94</v>
      </c>
      <c r="G33" s="33" t="s">
        <v>174</v>
      </c>
    </row>
    <row r="34" spans="1:7" x14ac:dyDescent="0.25">
      <c r="A34" s="206"/>
      <c r="B34" s="89"/>
      <c r="C34" s="144"/>
      <c r="D34" s="32" t="s">
        <v>220</v>
      </c>
      <c r="E34" s="27" t="s">
        <v>49</v>
      </c>
      <c r="F34" s="85" t="s">
        <v>94</v>
      </c>
      <c r="G34" s="33" t="s">
        <v>173</v>
      </c>
    </row>
    <row r="35" spans="1:7" x14ac:dyDescent="0.25">
      <c r="A35" s="206"/>
      <c r="B35" s="89"/>
      <c r="C35" s="144"/>
      <c r="D35" s="32" t="s">
        <v>221</v>
      </c>
      <c r="E35" s="27" t="s">
        <v>50</v>
      </c>
      <c r="F35" s="85" t="s">
        <v>94</v>
      </c>
      <c r="G35" s="33" t="s">
        <v>95</v>
      </c>
    </row>
    <row r="36" spans="1:7" x14ac:dyDescent="0.25">
      <c r="A36" s="207"/>
      <c r="B36" s="90"/>
      <c r="C36" s="145"/>
      <c r="D36" s="32" t="s">
        <v>222</v>
      </c>
      <c r="E36" s="27" t="s">
        <v>51</v>
      </c>
      <c r="F36" s="85" t="s">
        <v>94</v>
      </c>
      <c r="G36" s="33" t="s">
        <v>96</v>
      </c>
    </row>
  </sheetData>
  <mergeCells count="14">
    <mergeCell ref="G21:G24"/>
    <mergeCell ref="G25:G28"/>
    <mergeCell ref="A8:A12"/>
    <mergeCell ref="G13:G20"/>
    <mergeCell ref="A2:G2"/>
    <mergeCell ref="A6:C6"/>
    <mergeCell ref="A3:G4"/>
    <mergeCell ref="A1:C1"/>
    <mergeCell ref="D1:F1"/>
    <mergeCell ref="A13:A20"/>
    <mergeCell ref="F13:F20"/>
    <mergeCell ref="A31:A36"/>
    <mergeCell ref="A21:A24"/>
    <mergeCell ref="A25:A28"/>
  </mergeCells>
  <dataValidations count="6">
    <dataValidation type="list" allowBlank="1" showInputMessage="1" showErrorMessage="1" sqref="F30">
      <formula1>binary_defaultoff_list</formula1>
    </dataValidation>
    <dataValidation type="list" allowBlank="1" showInputMessage="1" showErrorMessage="1" sqref="F12">
      <formula1>mode_seq_list</formula1>
    </dataValidation>
    <dataValidation type="list" allowBlank="1" showInputMessage="1" showErrorMessage="1" sqref="F11">
      <formula1>trig_pin_func</formula1>
    </dataValidation>
    <dataValidation type="list" allowBlank="1" showInputMessage="1" showErrorMessage="1" sqref="F10">
      <formula1>line_reg_comp_list</formula1>
    </dataValidation>
    <dataValidation type="list" allowBlank="1" showInputMessage="1" showErrorMessage="1" sqref="F9">
      <formula1>lra_period_list</formula1>
    </dataValidation>
    <dataValidation type="list" allowBlank="1" showInputMessage="1" showErrorMessage="1" sqref="F8">
      <formula1>haptics_borad_list</formula1>
    </dataValidation>
  </dataValidations>
  <hyperlinks>
    <hyperlink ref="G1" location="'Audio-to-Haptics'!A1" display="NEXT"/>
    <hyperlink ref="A1:C1" location="Process!A1" display="HOME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topLeftCell="A2" zoomScaleNormal="100" workbookViewId="0">
      <selection activeCell="P27" sqref="P27"/>
    </sheetView>
  </sheetViews>
  <sheetFormatPr defaultRowHeight="15" x14ac:dyDescent="0.25"/>
  <cols>
    <col min="6" max="6" width="9.85546875" customWidth="1"/>
    <col min="11" max="11" width="9.5703125" bestFit="1" customWidth="1"/>
    <col min="12" max="12" width="9.7109375" customWidth="1"/>
    <col min="14" max="14" width="0" hidden="1" customWidth="1"/>
    <col min="16" max="16" width="10" bestFit="1" customWidth="1"/>
  </cols>
  <sheetData>
    <row r="1" spans="1:15" ht="33" customHeight="1" thickBot="1" x14ac:dyDescent="0.3">
      <c r="A1" s="41"/>
      <c r="B1" s="151" t="s">
        <v>422</v>
      </c>
      <c r="C1" s="151"/>
      <c r="D1" s="151"/>
      <c r="E1" s="151"/>
      <c r="F1" s="151"/>
      <c r="G1" s="151"/>
      <c r="H1" s="151"/>
      <c r="I1" s="151"/>
      <c r="J1" s="151"/>
      <c r="K1" s="152" t="s">
        <v>423</v>
      </c>
      <c r="L1" s="152"/>
      <c r="M1" s="152"/>
      <c r="O1" s="41"/>
    </row>
    <row r="2" spans="1:15" x14ac:dyDescent="0.25">
      <c r="A2" s="41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41"/>
      <c r="O2" s="41"/>
    </row>
    <row r="3" spans="1:15" x14ac:dyDescent="0.25">
      <c r="A3" s="41"/>
      <c r="B3" s="51" t="s">
        <v>130</v>
      </c>
      <c r="C3" s="52"/>
      <c r="D3" s="50"/>
      <c r="E3" s="53" t="s">
        <v>131</v>
      </c>
      <c r="F3" s="54"/>
      <c r="G3" s="50"/>
      <c r="H3" s="50"/>
      <c r="I3" s="50"/>
      <c r="J3" s="50"/>
      <c r="K3" s="50"/>
      <c r="L3" s="50"/>
      <c r="M3" s="41"/>
      <c r="O3" s="41"/>
    </row>
    <row r="4" spans="1:15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O4" s="41"/>
    </row>
    <row r="5" spans="1:1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O5" s="41"/>
    </row>
    <row r="6" spans="1:15" ht="18.75" x14ac:dyDescent="0.3">
      <c r="A6" s="41"/>
      <c r="B6" s="150" t="s">
        <v>132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O6" s="41"/>
    </row>
    <row r="7" spans="1:15" x14ac:dyDescent="0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O7" s="41"/>
    </row>
    <row r="8" spans="1:15" ht="18" x14ac:dyDescent="0.35">
      <c r="A8" s="41"/>
      <c r="B8" s="41"/>
      <c r="C8" s="55"/>
      <c r="E8" s="56">
        <v>1.3</v>
      </c>
      <c r="F8" s="57" t="s">
        <v>133</v>
      </c>
      <c r="G8" s="41"/>
      <c r="H8" s="41"/>
      <c r="I8" s="58">
        <v>3</v>
      </c>
      <c r="J8" s="41" t="s">
        <v>134</v>
      </c>
      <c r="K8" s="41"/>
      <c r="L8" s="41"/>
      <c r="M8" s="41"/>
      <c r="N8" s="41"/>
      <c r="O8" s="41"/>
    </row>
    <row r="9" spans="1:15" x14ac:dyDescent="0.25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5" x14ac:dyDescent="0.25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</row>
    <row r="11" spans="1:15" ht="18.75" x14ac:dyDescent="0.3">
      <c r="A11" s="41"/>
      <c r="B11" s="150" t="s">
        <v>135</v>
      </c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O11" s="41"/>
    </row>
    <row r="12" spans="1:15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O12" s="41"/>
    </row>
    <row r="13" spans="1:15" ht="18.75" x14ac:dyDescent="0.3">
      <c r="A13" s="41"/>
      <c r="B13" s="41"/>
      <c r="C13" s="154" t="s">
        <v>417</v>
      </c>
      <c r="D13" s="154"/>
      <c r="E13" s="154"/>
      <c r="F13" s="59">
        <v>4.2</v>
      </c>
      <c r="G13" s="57" t="s">
        <v>136</v>
      </c>
      <c r="H13" s="154" t="s">
        <v>419</v>
      </c>
      <c r="I13" s="154"/>
      <c r="J13" s="154"/>
      <c r="K13" s="60">
        <v>75</v>
      </c>
      <c r="L13" s="61" t="s">
        <v>137</v>
      </c>
      <c r="M13" s="41"/>
      <c r="O13" s="41"/>
    </row>
    <row r="14" spans="1:15" x14ac:dyDescent="0.25">
      <c r="A14" s="62"/>
      <c r="B14" s="62"/>
      <c r="C14" s="62"/>
      <c r="D14" s="41"/>
      <c r="E14" s="62"/>
      <c r="F14" s="63" t="s">
        <v>418</v>
      </c>
      <c r="G14" s="62"/>
      <c r="H14" s="62"/>
      <c r="I14" s="62"/>
      <c r="J14" s="62"/>
      <c r="K14" s="63" t="s">
        <v>138</v>
      </c>
      <c r="L14" s="62"/>
      <c r="M14" s="62"/>
      <c r="O14" s="41"/>
    </row>
    <row r="15" spans="1:15" ht="18.75" x14ac:dyDescent="0.3">
      <c r="A15" s="62"/>
      <c r="B15" s="62"/>
      <c r="C15" s="154" t="s">
        <v>420</v>
      </c>
      <c r="D15" s="154"/>
      <c r="E15" s="154"/>
      <c r="F15" s="64">
        <v>75</v>
      </c>
      <c r="G15" s="61" t="s">
        <v>137</v>
      </c>
      <c r="H15" s="62"/>
      <c r="I15" s="62"/>
      <c r="J15" s="62"/>
      <c r="K15" s="62"/>
      <c r="L15" s="62"/>
      <c r="M15" s="62"/>
      <c r="O15" s="41"/>
    </row>
    <row r="16" spans="1:15" x14ac:dyDescent="0.25">
      <c r="A16" s="62"/>
      <c r="B16" s="62"/>
      <c r="C16" s="62"/>
      <c r="D16" s="41"/>
      <c r="E16" s="62"/>
      <c r="F16" s="63" t="s">
        <v>138</v>
      </c>
      <c r="G16" s="62"/>
      <c r="H16" s="62" t="s">
        <v>421</v>
      </c>
      <c r="I16" s="62"/>
      <c r="J16" s="62"/>
      <c r="K16" s="62"/>
      <c r="L16" s="62"/>
      <c r="M16" s="62"/>
      <c r="O16" s="41"/>
    </row>
    <row r="17" spans="1:15" x14ac:dyDescent="0.25">
      <c r="A17" s="62"/>
      <c r="B17" s="62"/>
      <c r="C17" s="62"/>
      <c r="D17" s="41"/>
      <c r="E17" s="62"/>
      <c r="F17" s="63"/>
      <c r="G17" s="62"/>
      <c r="H17" s="62"/>
      <c r="I17" s="62"/>
      <c r="J17" s="62"/>
      <c r="K17" s="62"/>
      <c r="L17" s="62"/>
      <c r="M17" s="62"/>
      <c r="O17" s="41"/>
    </row>
    <row r="18" spans="1:15" ht="18.75" x14ac:dyDescent="0.3">
      <c r="A18" s="62"/>
      <c r="B18" s="150" t="s">
        <v>139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O18" s="41"/>
    </row>
    <row r="19" spans="1:15" x14ac:dyDescent="0.25">
      <c r="A19" s="62"/>
      <c r="B19" s="62"/>
      <c r="C19" s="62"/>
      <c r="D19" s="41"/>
      <c r="E19" s="62"/>
      <c r="F19" s="65"/>
      <c r="G19" s="62"/>
      <c r="H19" s="62"/>
      <c r="I19" s="62"/>
      <c r="J19" s="62"/>
      <c r="K19" s="62"/>
      <c r="L19" s="62"/>
      <c r="M19" s="62"/>
      <c r="O19" s="41"/>
    </row>
    <row r="20" spans="1:15" ht="18.75" x14ac:dyDescent="0.3">
      <c r="A20" s="131"/>
      <c r="B20" s="131"/>
      <c r="C20" s="221" t="s">
        <v>424</v>
      </c>
      <c r="D20" s="221"/>
      <c r="E20" s="221"/>
      <c r="F20" s="132">
        <f>ratedvoltage</f>
        <v>62</v>
      </c>
      <c r="G20" s="133" t="s">
        <v>140</v>
      </c>
      <c r="H20" s="133"/>
      <c r="I20" s="221" t="s">
        <v>425</v>
      </c>
      <c r="J20" s="221"/>
      <c r="K20" s="221"/>
      <c r="L20" s="132">
        <f>overdrivevoltage</f>
        <v>155</v>
      </c>
      <c r="M20" s="133" t="s">
        <v>140</v>
      </c>
      <c r="O20" s="41"/>
    </row>
    <row r="21" spans="1:15" x14ac:dyDescent="0.25">
      <c r="A21" s="131"/>
      <c r="B21" s="223" t="s">
        <v>141</v>
      </c>
      <c r="C21" s="223"/>
      <c r="D21" s="134"/>
      <c r="E21" s="133"/>
      <c r="F21" s="135" t="str">
        <f>DEC2HEX(ratedvoltage)</f>
        <v>3E</v>
      </c>
      <c r="G21" s="133" t="s">
        <v>142</v>
      </c>
      <c r="H21" s="133"/>
      <c r="I21" s="136" t="s">
        <v>143</v>
      </c>
      <c r="J21" s="131"/>
      <c r="K21" s="131"/>
      <c r="L21" s="135" t="str">
        <f>L44</f>
        <v>9B</v>
      </c>
      <c r="M21" s="133" t="s">
        <v>142</v>
      </c>
      <c r="O21" s="41"/>
    </row>
    <row r="22" spans="1:15" x14ac:dyDescent="0.25">
      <c r="A22" s="131"/>
      <c r="B22" s="131"/>
      <c r="C22" s="131"/>
      <c r="D22" s="133"/>
      <c r="E22" s="133"/>
      <c r="F22" s="135" t="str">
        <f>DEC2BIN(ratedvoltage,8)</f>
        <v>00111110</v>
      </c>
      <c r="G22" s="133" t="s">
        <v>144</v>
      </c>
      <c r="H22" s="133"/>
      <c r="I22" s="131"/>
      <c r="J22" s="131"/>
      <c r="K22" s="131"/>
      <c r="L22" s="135" t="str">
        <f>L45</f>
        <v>10011011</v>
      </c>
      <c r="M22" s="133" t="s">
        <v>144</v>
      </c>
      <c r="O22" s="41"/>
    </row>
    <row r="23" spans="1:15" x14ac:dyDescent="0.25">
      <c r="A23" s="131"/>
      <c r="B23" s="131"/>
      <c r="C23" s="131"/>
      <c r="D23" s="133"/>
      <c r="E23" s="131"/>
      <c r="F23" s="137"/>
      <c r="G23" s="131"/>
      <c r="H23" s="131"/>
      <c r="I23" s="131"/>
      <c r="J23" s="131"/>
      <c r="K23" s="131"/>
      <c r="L23" s="131"/>
      <c r="M23" s="131"/>
      <c r="O23" s="41"/>
    </row>
    <row r="24" spans="1:15" x14ac:dyDescent="0.25">
      <c r="A24" s="131"/>
      <c r="B24" s="131"/>
      <c r="C24" s="131"/>
      <c r="D24" s="133"/>
      <c r="E24" s="131"/>
      <c r="F24" s="137"/>
      <c r="G24" s="131"/>
      <c r="H24" s="131"/>
      <c r="I24" s="133"/>
      <c r="J24" s="133"/>
      <c r="K24" s="133"/>
      <c r="L24" s="133"/>
      <c r="M24" s="133"/>
      <c r="O24" s="41"/>
    </row>
    <row r="25" spans="1:15" ht="18.75" x14ac:dyDescent="0.3">
      <c r="A25" s="131"/>
      <c r="B25" s="131"/>
      <c r="C25" s="131"/>
      <c r="D25" s="133"/>
      <c r="E25" s="131"/>
      <c r="F25" s="137"/>
      <c r="G25" s="131"/>
      <c r="H25" s="131"/>
      <c r="I25" s="221" t="s">
        <v>425</v>
      </c>
      <c r="J25" s="221"/>
      <c r="K25" s="221"/>
      <c r="L25" s="132">
        <f>L53</f>
        <v>139</v>
      </c>
      <c r="M25" s="133" t="s">
        <v>140</v>
      </c>
      <c r="O25" s="41"/>
    </row>
    <row r="26" spans="1:15" x14ac:dyDescent="0.25">
      <c r="A26" s="131"/>
      <c r="B26" s="131"/>
      <c r="C26" s="131"/>
      <c r="D26" s="133"/>
      <c r="E26" s="131"/>
      <c r="F26" s="137"/>
      <c r="G26" s="131"/>
      <c r="H26" s="131"/>
      <c r="I26" s="138" t="s">
        <v>145</v>
      </c>
      <c r="J26" s="133"/>
      <c r="K26" s="133"/>
      <c r="L26" s="135" t="str">
        <f>L54</f>
        <v>8B</v>
      </c>
      <c r="M26" s="133" t="s">
        <v>142</v>
      </c>
      <c r="O26" s="41"/>
    </row>
    <row r="27" spans="1:15" x14ac:dyDescent="0.25">
      <c r="A27" s="131"/>
      <c r="B27" s="131"/>
      <c r="C27" s="131"/>
      <c r="D27" s="133"/>
      <c r="E27" s="131"/>
      <c r="F27" s="137"/>
      <c r="G27" s="131"/>
      <c r="H27" s="131"/>
      <c r="I27" s="133"/>
      <c r="J27" s="133"/>
      <c r="K27" s="133"/>
      <c r="L27" s="135" t="str">
        <f>L55</f>
        <v>10001011</v>
      </c>
      <c r="M27" s="133" t="s">
        <v>144</v>
      </c>
      <c r="O27" s="41"/>
    </row>
    <row r="28" spans="1:15" x14ac:dyDescent="0.25">
      <c r="A28" s="131"/>
      <c r="B28" s="131"/>
      <c r="C28" s="131"/>
      <c r="D28" s="133"/>
      <c r="E28" s="131"/>
      <c r="F28" s="137"/>
      <c r="G28" s="131"/>
      <c r="H28" s="131"/>
      <c r="I28" s="131"/>
      <c r="J28" s="131"/>
      <c r="K28" s="131"/>
      <c r="L28" s="131"/>
      <c r="M28" s="131"/>
      <c r="O28" s="41"/>
    </row>
    <row r="29" spans="1:15" ht="18.75" x14ac:dyDescent="0.3">
      <c r="A29" s="133"/>
      <c r="B29" s="222" t="s">
        <v>146</v>
      </c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O29" s="41"/>
    </row>
    <row r="30" spans="1:15" x14ac:dyDescent="0.2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O30" s="41"/>
    </row>
    <row r="31" spans="1:15" x14ac:dyDescent="0.25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O31" s="41"/>
    </row>
    <row r="32" spans="1:15" x14ac:dyDescent="0.25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O32" s="41"/>
    </row>
    <row r="33" spans="1:18" ht="18.75" x14ac:dyDescent="0.3">
      <c r="A33" s="133"/>
      <c r="B33" s="133"/>
      <c r="C33" s="133"/>
      <c r="D33" s="133"/>
      <c r="E33" s="133"/>
      <c r="F33" s="133"/>
      <c r="G33" s="91"/>
      <c r="H33" s="133"/>
      <c r="I33" s="221" t="s">
        <v>424</v>
      </c>
      <c r="J33" s="221"/>
      <c r="K33" s="221"/>
      <c r="L33" s="132">
        <f>ROUND(erm_ratedvoltage*255*(1.045)/5.6,0)</f>
        <v>62</v>
      </c>
      <c r="M33" s="133" t="s">
        <v>140</v>
      </c>
      <c r="O33" s="41"/>
    </row>
    <row r="34" spans="1:18" x14ac:dyDescent="0.25">
      <c r="A34" s="133"/>
      <c r="B34" s="133"/>
      <c r="C34" s="133"/>
      <c r="D34" s="133"/>
      <c r="E34" s="133"/>
      <c r="F34" s="133"/>
      <c r="G34" s="133"/>
      <c r="H34" s="133"/>
      <c r="I34" s="91"/>
      <c r="J34" s="133"/>
      <c r="K34" s="133"/>
      <c r="L34" s="135" t="str">
        <f>DEC2HEX(ratedvoltage)</f>
        <v>3E</v>
      </c>
      <c r="M34" s="133" t="s">
        <v>142</v>
      </c>
      <c r="O34" s="41"/>
    </row>
    <row r="35" spans="1:18" x14ac:dyDescent="0.25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5" t="str">
        <f>DEC2BIN(ratedvoltage,8)</f>
        <v>00111110</v>
      </c>
      <c r="M35" s="133" t="s">
        <v>144</v>
      </c>
      <c r="O35" s="41"/>
    </row>
    <row r="36" spans="1:18" x14ac:dyDescent="0.25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O36" s="41"/>
    </row>
    <row r="37" spans="1:18" x14ac:dyDescent="0.25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91"/>
      <c r="L37" s="91"/>
      <c r="M37" s="139" t="s">
        <v>163</v>
      </c>
      <c r="O37" s="41"/>
    </row>
    <row r="38" spans="1:18" x14ac:dyDescent="0.25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O38" s="41"/>
    </row>
    <row r="39" spans="1:18" ht="18.75" x14ac:dyDescent="0.3">
      <c r="A39" s="133"/>
      <c r="B39" s="222" t="s">
        <v>147</v>
      </c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O39" s="41"/>
    </row>
    <row r="40" spans="1:18" x14ac:dyDescent="0.25">
      <c r="A40" s="133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O40" s="41"/>
    </row>
    <row r="41" spans="1:18" x14ac:dyDescent="0.25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O41" s="41"/>
    </row>
    <row r="42" spans="1:18" x14ac:dyDescent="0.25">
      <c r="A42" s="133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O42" s="41"/>
      <c r="R42" s="70"/>
    </row>
    <row r="43" spans="1:18" x14ac:dyDescent="0.25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2">
        <f>ROUND(erm_overdrive*(drivetime*(0.001)+idisstime*0.000001+blankingtime*0.000001)/((drivetime*0.001-0.0003)*0.02164),0)</f>
        <v>155</v>
      </c>
      <c r="M43" s="133" t="s">
        <v>140</v>
      </c>
      <c r="O43" s="41"/>
    </row>
    <row r="44" spans="1:18" x14ac:dyDescent="0.25">
      <c r="A44" s="133"/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5" t="str">
        <f>DEC2HEX(overdrivevoltage)</f>
        <v>9B</v>
      </c>
      <c r="M44" s="133" t="s">
        <v>142</v>
      </c>
      <c r="O44" s="41"/>
    </row>
    <row r="45" spans="1:18" x14ac:dyDescent="0.25">
      <c r="A45" s="133"/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5" t="str">
        <f>DEC2BIN(overdrivevoltage,8)</f>
        <v>10011011</v>
      </c>
      <c r="M45" s="133" t="s">
        <v>144</v>
      </c>
      <c r="O45" s="41"/>
    </row>
    <row r="46" spans="1:18" x14ac:dyDescent="0.25">
      <c r="A46" s="133"/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O46" s="41"/>
    </row>
    <row r="47" spans="1:18" x14ac:dyDescent="0.25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91"/>
      <c r="M47" s="139" t="s">
        <v>162</v>
      </c>
      <c r="O47" s="41"/>
    </row>
    <row r="48" spans="1:18" x14ac:dyDescent="0.25">
      <c r="A48" s="133"/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O48" s="41"/>
    </row>
    <row r="49" spans="1:15" ht="18.75" x14ac:dyDescent="0.3">
      <c r="A49" s="133"/>
      <c r="B49" s="222" t="s">
        <v>148</v>
      </c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O49" s="41"/>
    </row>
    <row r="50" spans="1:15" x14ac:dyDescent="0.25">
      <c r="A50" s="133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O50" s="41"/>
    </row>
    <row r="51" spans="1:15" x14ac:dyDescent="0.25">
      <c r="A51" s="133"/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O51" s="41"/>
    </row>
    <row r="52" spans="1:15" x14ac:dyDescent="0.25">
      <c r="A52" s="133"/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O52" s="41"/>
    </row>
    <row r="53" spans="1:15" x14ac:dyDescent="0.25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2">
        <f>ROUND(erm_overdrive/0.02159,0)</f>
        <v>139</v>
      </c>
      <c r="M53" s="133" t="s">
        <v>140</v>
      </c>
      <c r="O53" s="41"/>
    </row>
    <row r="54" spans="1:15" x14ac:dyDescent="0.25">
      <c r="A54" s="133"/>
      <c r="B54" s="133"/>
      <c r="C54" s="133"/>
      <c r="D54" s="133"/>
      <c r="E54" s="133"/>
      <c r="F54" s="133"/>
      <c r="G54" s="133"/>
      <c r="H54" s="133"/>
      <c r="I54" s="91"/>
      <c r="J54" s="133"/>
      <c r="K54" s="133"/>
      <c r="L54" s="135" t="str">
        <f>DEC2HEX(L53)</f>
        <v>8B</v>
      </c>
      <c r="M54" s="133" t="s">
        <v>142</v>
      </c>
      <c r="O54" s="41"/>
    </row>
    <row r="55" spans="1:15" x14ac:dyDescent="0.25">
      <c r="A55" s="133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5" t="str">
        <f>DEC2BIN(L53,8)</f>
        <v>10001011</v>
      </c>
      <c r="M55" s="133" t="s">
        <v>144</v>
      </c>
      <c r="O55" s="41"/>
    </row>
    <row r="56" spans="1:15" x14ac:dyDescent="0.2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O56" s="41"/>
    </row>
    <row r="57" spans="1:15" x14ac:dyDescent="0.25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69" t="s">
        <v>162</v>
      </c>
      <c r="N57" s="41"/>
      <c r="O57" s="41"/>
    </row>
    <row r="58" spans="1:15" x14ac:dyDescent="0.2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</row>
  </sheetData>
  <mergeCells count="16">
    <mergeCell ref="I33:K33"/>
    <mergeCell ref="B29:M29"/>
    <mergeCell ref="B39:M39"/>
    <mergeCell ref="B49:M49"/>
    <mergeCell ref="B1:J1"/>
    <mergeCell ref="K1:M1"/>
    <mergeCell ref="B6:M6"/>
    <mergeCell ref="B11:M11"/>
    <mergeCell ref="B18:M18"/>
    <mergeCell ref="B21:C21"/>
    <mergeCell ref="C13:E13"/>
    <mergeCell ref="H13:J13"/>
    <mergeCell ref="C15:E15"/>
    <mergeCell ref="C20:E20"/>
    <mergeCell ref="I20:K20"/>
    <mergeCell ref="I25:K25"/>
  </mergeCells>
  <pageMargins left="0.2" right="0.2" top="0.5" bottom="0.5" header="0.3" footer="0.3"/>
  <pageSetup scale="86" fitToHeight="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79"/>
  <sheetViews>
    <sheetView topLeftCell="A40" workbookViewId="0">
      <selection activeCell="C74" sqref="C74"/>
    </sheetView>
  </sheetViews>
  <sheetFormatPr defaultRowHeight="15" x14ac:dyDescent="0.25"/>
  <cols>
    <col min="1" max="1" width="33.7109375" bestFit="1" customWidth="1"/>
    <col min="2" max="2" width="8.5703125" customWidth="1"/>
    <col min="3" max="3" width="34.140625" bestFit="1" customWidth="1"/>
    <col min="4" max="4" width="12.5703125" customWidth="1"/>
    <col min="5" max="5" width="32.42578125" bestFit="1" customWidth="1"/>
    <col min="6" max="6" width="13" customWidth="1"/>
    <col min="7" max="7" width="44.5703125" bestFit="1" customWidth="1"/>
    <col min="9" max="9" width="31.7109375" bestFit="1" customWidth="1"/>
    <col min="11" max="11" width="25" bestFit="1" customWidth="1"/>
    <col min="13" max="13" width="24" customWidth="1"/>
    <col min="15" max="15" width="34.7109375" bestFit="1" customWidth="1"/>
    <col min="17" max="17" width="30" bestFit="1" customWidth="1"/>
    <col min="19" max="19" width="19.85546875" bestFit="1" customWidth="1"/>
  </cols>
  <sheetData>
    <row r="1" spans="1:20" x14ac:dyDescent="0.25">
      <c r="A1" t="s">
        <v>312</v>
      </c>
      <c r="B1" s="49">
        <v>0</v>
      </c>
      <c r="C1" t="s">
        <v>12</v>
      </c>
      <c r="D1">
        <v>0</v>
      </c>
      <c r="E1" t="s">
        <v>232</v>
      </c>
      <c r="F1">
        <v>0</v>
      </c>
      <c r="G1" t="s">
        <v>315</v>
      </c>
      <c r="H1">
        <v>0</v>
      </c>
      <c r="I1" t="s">
        <v>408</v>
      </c>
      <c r="J1">
        <v>0</v>
      </c>
      <c r="K1" t="s">
        <v>408</v>
      </c>
      <c r="L1">
        <v>0</v>
      </c>
    </row>
    <row r="2" spans="1:20" x14ac:dyDescent="0.25">
      <c r="A2" t="s">
        <v>332</v>
      </c>
      <c r="B2" s="49">
        <v>1</v>
      </c>
      <c r="C2" t="s">
        <v>13</v>
      </c>
      <c r="D2">
        <v>1</v>
      </c>
      <c r="E2" t="s">
        <v>335</v>
      </c>
      <c r="F2">
        <v>1</v>
      </c>
      <c r="G2" t="s">
        <v>316</v>
      </c>
      <c r="H2">
        <v>1</v>
      </c>
      <c r="I2" t="s">
        <v>409</v>
      </c>
      <c r="J2">
        <v>1</v>
      </c>
      <c r="K2" t="s">
        <v>409</v>
      </c>
      <c r="L2">
        <v>1</v>
      </c>
    </row>
    <row r="3" spans="1:20" ht="14.45" x14ac:dyDescent="0.3">
      <c r="C3" t="s">
        <v>14</v>
      </c>
      <c r="D3">
        <v>2</v>
      </c>
      <c r="E3" t="s">
        <v>118</v>
      </c>
      <c r="F3">
        <v>2</v>
      </c>
      <c r="G3" t="s">
        <v>318</v>
      </c>
      <c r="H3">
        <v>2</v>
      </c>
      <c r="I3" t="s">
        <v>410</v>
      </c>
      <c r="J3">
        <v>2</v>
      </c>
      <c r="K3" t="s">
        <v>410</v>
      </c>
      <c r="L3">
        <v>2</v>
      </c>
    </row>
    <row r="4" spans="1:20" x14ac:dyDescent="0.25">
      <c r="C4" t="s">
        <v>15</v>
      </c>
      <c r="D4">
        <v>3</v>
      </c>
      <c r="E4" t="s">
        <v>20</v>
      </c>
      <c r="F4">
        <v>3</v>
      </c>
      <c r="G4" t="s">
        <v>317</v>
      </c>
      <c r="H4">
        <v>3</v>
      </c>
      <c r="I4" t="s">
        <v>411</v>
      </c>
      <c r="J4">
        <v>3</v>
      </c>
      <c r="K4" t="s">
        <v>411</v>
      </c>
      <c r="L4">
        <v>3</v>
      </c>
    </row>
    <row r="5" spans="1:20" x14ac:dyDescent="0.25">
      <c r="C5" t="s">
        <v>16</v>
      </c>
      <c r="D5">
        <v>4</v>
      </c>
      <c r="K5" t="s">
        <v>412</v>
      </c>
      <c r="L5">
        <v>4</v>
      </c>
    </row>
    <row r="6" spans="1:20" x14ac:dyDescent="0.25">
      <c r="C6" t="s">
        <v>17</v>
      </c>
      <c r="D6">
        <v>5</v>
      </c>
      <c r="K6" t="s">
        <v>413</v>
      </c>
      <c r="L6">
        <v>5</v>
      </c>
    </row>
    <row r="7" spans="1:20" x14ac:dyDescent="0.25">
      <c r="C7" t="s">
        <v>18</v>
      </c>
      <c r="D7">
        <v>6</v>
      </c>
      <c r="K7" t="s">
        <v>414</v>
      </c>
      <c r="L7">
        <v>6</v>
      </c>
    </row>
    <row r="8" spans="1:20" x14ac:dyDescent="0.25">
      <c r="C8" t="s">
        <v>19</v>
      </c>
      <c r="D8">
        <v>7</v>
      </c>
      <c r="K8" t="s">
        <v>415</v>
      </c>
      <c r="L8">
        <v>7</v>
      </c>
    </row>
    <row r="10" spans="1:20" x14ac:dyDescent="0.25">
      <c r="A10" t="s">
        <v>24</v>
      </c>
      <c r="B10" s="1">
        <v>0</v>
      </c>
      <c r="C10" t="s">
        <v>119</v>
      </c>
      <c r="D10">
        <v>0</v>
      </c>
    </row>
    <row r="11" spans="1:20" x14ac:dyDescent="0.25">
      <c r="A11" t="s">
        <v>25</v>
      </c>
      <c r="B11" s="1">
        <v>1</v>
      </c>
      <c r="C11" t="s">
        <v>26</v>
      </c>
      <c r="D11">
        <v>1</v>
      </c>
    </row>
    <row r="13" spans="1:20" x14ac:dyDescent="0.25">
      <c r="A13" t="s">
        <v>30</v>
      </c>
      <c r="B13" s="1">
        <v>0</v>
      </c>
      <c r="C13" t="s">
        <v>31</v>
      </c>
      <c r="D13">
        <v>0</v>
      </c>
      <c r="E13" t="s">
        <v>120</v>
      </c>
      <c r="F13">
        <v>0</v>
      </c>
      <c r="G13" t="s">
        <v>124</v>
      </c>
      <c r="H13">
        <v>0</v>
      </c>
      <c r="I13" t="s">
        <v>312</v>
      </c>
      <c r="J13">
        <v>0</v>
      </c>
      <c r="K13" t="s">
        <v>53</v>
      </c>
      <c r="L13">
        <v>0</v>
      </c>
      <c r="M13" t="s">
        <v>334</v>
      </c>
      <c r="N13">
        <v>0</v>
      </c>
      <c r="O13" t="s">
        <v>308</v>
      </c>
      <c r="P13">
        <v>0</v>
      </c>
      <c r="Q13" t="s">
        <v>333</v>
      </c>
      <c r="R13">
        <v>0</v>
      </c>
      <c r="S13" t="s">
        <v>310</v>
      </c>
      <c r="T13">
        <v>0</v>
      </c>
    </row>
    <row r="14" spans="1:20" x14ac:dyDescent="0.25">
      <c r="A14" t="s">
        <v>33</v>
      </c>
      <c r="B14" s="1">
        <v>1</v>
      </c>
      <c r="C14" t="s">
        <v>32</v>
      </c>
      <c r="D14">
        <v>1</v>
      </c>
      <c r="E14" t="s">
        <v>121</v>
      </c>
      <c r="F14">
        <v>1</v>
      </c>
      <c r="G14" t="s">
        <v>125</v>
      </c>
      <c r="H14">
        <v>1</v>
      </c>
      <c r="I14" t="s">
        <v>311</v>
      </c>
      <c r="J14">
        <v>1</v>
      </c>
      <c r="K14" t="s">
        <v>37</v>
      </c>
      <c r="L14">
        <v>1</v>
      </c>
      <c r="M14" t="s">
        <v>229</v>
      </c>
      <c r="N14">
        <v>1</v>
      </c>
      <c r="O14" t="s">
        <v>230</v>
      </c>
      <c r="P14">
        <v>1</v>
      </c>
      <c r="Q14" t="s">
        <v>309</v>
      </c>
      <c r="R14">
        <v>1</v>
      </c>
      <c r="S14" t="s">
        <v>231</v>
      </c>
      <c r="T14">
        <v>1</v>
      </c>
    </row>
    <row r="15" spans="1:20" x14ac:dyDescent="0.25">
      <c r="E15" t="s">
        <v>122</v>
      </c>
      <c r="F15">
        <v>2</v>
      </c>
      <c r="G15" t="s">
        <v>126</v>
      </c>
      <c r="H15">
        <v>2</v>
      </c>
    </row>
    <row r="16" spans="1:20" x14ac:dyDescent="0.25">
      <c r="E16" t="s">
        <v>123</v>
      </c>
      <c r="F16">
        <v>3</v>
      </c>
      <c r="G16" t="s">
        <v>127</v>
      </c>
      <c r="H16">
        <v>3</v>
      </c>
    </row>
    <row r="18" spans="1:18" ht="14.45" x14ac:dyDescent="0.3">
      <c r="A18" t="s">
        <v>34</v>
      </c>
      <c r="B18">
        <v>0</v>
      </c>
      <c r="C18" t="s">
        <v>53</v>
      </c>
      <c r="D18" s="1">
        <v>0</v>
      </c>
      <c r="E18" t="s">
        <v>38</v>
      </c>
      <c r="F18">
        <v>0</v>
      </c>
      <c r="G18" t="s">
        <v>40</v>
      </c>
      <c r="H18">
        <v>0</v>
      </c>
      <c r="I18" t="s">
        <v>128</v>
      </c>
      <c r="J18">
        <v>0</v>
      </c>
      <c r="K18" t="s">
        <v>42</v>
      </c>
      <c r="L18">
        <v>0</v>
      </c>
      <c r="M18" t="s">
        <v>45</v>
      </c>
      <c r="N18">
        <v>0</v>
      </c>
      <c r="O18" t="s">
        <v>182</v>
      </c>
      <c r="P18">
        <v>0</v>
      </c>
      <c r="Q18" t="s">
        <v>314</v>
      </c>
      <c r="R18">
        <v>0</v>
      </c>
    </row>
    <row r="19" spans="1:18" ht="14.45" x14ac:dyDescent="0.3">
      <c r="A19" t="s">
        <v>35</v>
      </c>
      <c r="B19">
        <v>1</v>
      </c>
      <c r="C19" t="s">
        <v>37</v>
      </c>
      <c r="D19" s="1">
        <v>1</v>
      </c>
      <c r="E19" t="s">
        <v>39</v>
      </c>
      <c r="F19">
        <v>1</v>
      </c>
      <c r="G19" t="s">
        <v>41</v>
      </c>
      <c r="H19">
        <v>1</v>
      </c>
      <c r="I19" t="s">
        <v>129</v>
      </c>
      <c r="J19">
        <v>1</v>
      </c>
      <c r="K19" t="s">
        <v>43</v>
      </c>
      <c r="L19">
        <v>1</v>
      </c>
      <c r="M19" t="s">
        <v>44</v>
      </c>
      <c r="N19">
        <v>1</v>
      </c>
      <c r="O19" t="s">
        <v>183</v>
      </c>
      <c r="P19">
        <v>1</v>
      </c>
      <c r="Q19" t="s">
        <v>185</v>
      </c>
      <c r="R19">
        <v>1</v>
      </c>
    </row>
    <row r="20" spans="1:18" ht="14.45" x14ac:dyDescent="0.3">
      <c r="A20" t="s">
        <v>54</v>
      </c>
      <c r="B20">
        <v>2</v>
      </c>
    </row>
    <row r="21" spans="1:18" ht="14.45" x14ac:dyDescent="0.3">
      <c r="A21" t="s">
        <v>36</v>
      </c>
      <c r="B21">
        <v>3</v>
      </c>
    </row>
    <row r="23" spans="1:18" ht="14.45" x14ac:dyDescent="0.3">
      <c r="A23" t="s">
        <v>57</v>
      </c>
      <c r="B23">
        <v>0</v>
      </c>
      <c r="C23" t="s">
        <v>59</v>
      </c>
      <c r="D23">
        <v>0</v>
      </c>
      <c r="E23" t="s">
        <v>73</v>
      </c>
      <c r="F23">
        <v>0</v>
      </c>
      <c r="G23" t="s">
        <v>80</v>
      </c>
      <c r="H23">
        <v>0</v>
      </c>
      <c r="I23" t="s">
        <v>301</v>
      </c>
      <c r="J23">
        <v>0</v>
      </c>
      <c r="K23" t="s">
        <v>224</v>
      </c>
      <c r="L23">
        <v>0</v>
      </c>
      <c r="M23" t="s">
        <v>306</v>
      </c>
      <c r="N23">
        <v>0</v>
      </c>
      <c r="O23" t="s">
        <v>326</v>
      </c>
      <c r="P23">
        <v>0</v>
      </c>
      <c r="Q23" t="s">
        <v>307</v>
      </c>
      <c r="R23">
        <v>0</v>
      </c>
    </row>
    <row r="24" spans="1:18" ht="14.45" x14ac:dyDescent="0.3">
      <c r="A24" t="s">
        <v>58</v>
      </c>
      <c r="B24">
        <v>1</v>
      </c>
      <c r="C24" t="s">
        <v>60</v>
      </c>
      <c r="D24">
        <v>1</v>
      </c>
      <c r="E24" t="s">
        <v>74</v>
      </c>
      <c r="F24">
        <v>1</v>
      </c>
      <c r="G24" t="s">
        <v>178</v>
      </c>
      <c r="H24">
        <v>0</v>
      </c>
      <c r="I24" t="s">
        <v>223</v>
      </c>
      <c r="J24">
        <v>1</v>
      </c>
      <c r="K24" t="s">
        <v>305</v>
      </c>
      <c r="L24">
        <v>1</v>
      </c>
      <c r="M24" t="s">
        <v>35</v>
      </c>
      <c r="N24">
        <v>1</v>
      </c>
      <c r="O24" t="s">
        <v>327</v>
      </c>
      <c r="P24">
        <v>1</v>
      </c>
      <c r="Q24" t="s">
        <v>227</v>
      </c>
      <c r="R24">
        <v>1</v>
      </c>
    </row>
    <row r="25" spans="1:18" ht="14.45" x14ac:dyDescent="0.3">
      <c r="C25" t="s">
        <v>61</v>
      </c>
      <c r="D25">
        <v>2</v>
      </c>
      <c r="E25" t="s">
        <v>75</v>
      </c>
      <c r="F25">
        <v>2</v>
      </c>
      <c r="G25" t="s">
        <v>179</v>
      </c>
      <c r="H25">
        <v>1</v>
      </c>
      <c r="M25" t="s">
        <v>225</v>
      </c>
      <c r="N25">
        <v>2</v>
      </c>
      <c r="O25" t="s">
        <v>328</v>
      </c>
      <c r="P25">
        <v>2</v>
      </c>
      <c r="Q25" t="s">
        <v>228</v>
      </c>
      <c r="R25">
        <v>2</v>
      </c>
    </row>
    <row r="26" spans="1:18" ht="14.45" x14ac:dyDescent="0.3">
      <c r="C26" t="s">
        <v>62</v>
      </c>
      <c r="D26">
        <v>3</v>
      </c>
      <c r="E26" t="s">
        <v>76</v>
      </c>
      <c r="F26">
        <v>3</v>
      </c>
      <c r="G26" t="s">
        <v>180</v>
      </c>
      <c r="H26">
        <v>2</v>
      </c>
      <c r="M26" t="s">
        <v>226</v>
      </c>
      <c r="N26">
        <v>3</v>
      </c>
      <c r="O26" t="s">
        <v>329</v>
      </c>
      <c r="P26">
        <v>3</v>
      </c>
      <c r="Q26" t="s">
        <v>304</v>
      </c>
      <c r="R26">
        <v>3</v>
      </c>
    </row>
    <row r="27" spans="1:18" ht="14.45" x14ac:dyDescent="0.3">
      <c r="C27" t="s">
        <v>63</v>
      </c>
      <c r="D27">
        <v>4</v>
      </c>
      <c r="E27" t="s">
        <v>77</v>
      </c>
      <c r="F27">
        <v>4</v>
      </c>
    </row>
    <row r="28" spans="1:18" ht="14.45" x14ac:dyDescent="0.3">
      <c r="C28" t="s">
        <v>64</v>
      </c>
      <c r="D28">
        <v>5</v>
      </c>
      <c r="E28" t="s">
        <v>78</v>
      </c>
      <c r="F28">
        <v>5</v>
      </c>
    </row>
    <row r="29" spans="1:18" ht="14.45" x14ac:dyDescent="0.3">
      <c r="C29" t="s">
        <v>65</v>
      </c>
      <c r="D29">
        <v>6</v>
      </c>
      <c r="E29" t="s">
        <v>79</v>
      </c>
      <c r="F29">
        <v>6</v>
      </c>
    </row>
    <row r="30" spans="1:18" ht="14.45" x14ac:dyDescent="0.3">
      <c r="C30" t="s">
        <v>66</v>
      </c>
      <c r="D30">
        <v>7</v>
      </c>
    </row>
    <row r="32" spans="1:18" x14ac:dyDescent="0.25">
      <c r="A32" t="s">
        <v>105</v>
      </c>
      <c r="B32">
        <v>0</v>
      </c>
      <c r="C32" t="s">
        <v>108</v>
      </c>
      <c r="D32">
        <v>0</v>
      </c>
      <c r="E32" t="s">
        <v>184</v>
      </c>
      <c r="F32">
        <v>0</v>
      </c>
      <c r="G32" t="s">
        <v>232</v>
      </c>
      <c r="H32">
        <v>0</v>
      </c>
    </row>
    <row r="33" spans="1:12" x14ac:dyDescent="0.25">
      <c r="A33" t="s">
        <v>112</v>
      </c>
      <c r="B33">
        <v>1</v>
      </c>
      <c r="C33" t="s">
        <v>113</v>
      </c>
      <c r="D33">
        <v>1</v>
      </c>
      <c r="E33" t="s">
        <v>185</v>
      </c>
      <c r="F33">
        <v>1</v>
      </c>
      <c r="G33" t="s">
        <v>233</v>
      </c>
      <c r="H33">
        <v>1</v>
      </c>
    </row>
    <row r="34" spans="1:12" x14ac:dyDescent="0.25">
      <c r="A34" t="s">
        <v>106</v>
      </c>
      <c r="B34">
        <v>2</v>
      </c>
      <c r="C34" t="s">
        <v>109</v>
      </c>
      <c r="D34">
        <v>2</v>
      </c>
      <c r="G34" t="s">
        <v>118</v>
      </c>
      <c r="H34">
        <v>2</v>
      </c>
    </row>
    <row r="35" spans="1:12" x14ac:dyDescent="0.25">
      <c r="A35" t="s">
        <v>107</v>
      </c>
      <c r="B35">
        <v>3</v>
      </c>
      <c r="C35" t="s">
        <v>110</v>
      </c>
      <c r="D35">
        <v>3</v>
      </c>
      <c r="G35" t="s">
        <v>20</v>
      </c>
      <c r="H35">
        <v>3</v>
      </c>
    </row>
    <row r="37" spans="1:12" x14ac:dyDescent="0.25">
      <c r="E37" t="s">
        <v>234</v>
      </c>
      <c r="F37">
        <v>0</v>
      </c>
      <c r="G37" t="s">
        <v>320</v>
      </c>
      <c r="H37">
        <v>0</v>
      </c>
    </row>
    <row r="38" spans="1:12" x14ac:dyDescent="0.25">
      <c r="E38" t="s">
        <v>235</v>
      </c>
      <c r="F38">
        <v>1</v>
      </c>
      <c r="G38" t="s">
        <v>236</v>
      </c>
      <c r="H38">
        <v>1</v>
      </c>
    </row>
    <row r="40" spans="1:12" x14ac:dyDescent="0.25">
      <c r="B40" s="45"/>
    </row>
    <row r="41" spans="1:12" x14ac:dyDescent="0.25">
      <c r="B41" s="45"/>
    </row>
    <row r="43" spans="1:12" x14ac:dyDescent="0.25">
      <c r="A43" t="s">
        <v>237</v>
      </c>
      <c r="B43">
        <v>0</v>
      </c>
      <c r="C43" t="s">
        <v>268</v>
      </c>
      <c r="D43">
        <v>0</v>
      </c>
      <c r="E43" t="s">
        <v>268</v>
      </c>
      <c r="F43">
        <v>0</v>
      </c>
      <c r="G43" t="s">
        <v>324</v>
      </c>
      <c r="H43">
        <v>0</v>
      </c>
      <c r="I43" t="s">
        <v>295</v>
      </c>
      <c r="J43">
        <v>0</v>
      </c>
      <c r="K43" t="s">
        <v>322</v>
      </c>
      <c r="L43">
        <v>0</v>
      </c>
    </row>
    <row r="44" spans="1:12" x14ac:dyDescent="0.25">
      <c r="A44" t="s">
        <v>238</v>
      </c>
      <c r="B44">
        <v>1</v>
      </c>
      <c r="C44" t="s">
        <v>321</v>
      </c>
      <c r="D44">
        <v>1</v>
      </c>
      <c r="E44" t="s">
        <v>321</v>
      </c>
      <c r="F44">
        <v>1</v>
      </c>
      <c r="G44" t="s">
        <v>292</v>
      </c>
      <c r="H44">
        <v>1</v>
      </c>
      <c r="I44" t="s">
        <v>296</v>
      </c>
      <c r="J44">
        <v>1</v>
      </c>
      <c r="K44" t="s">
        <v>296</v>
      </c>
      <c r="L44">
        <v>1</v>
      </c>
    </row>
    <row r="45" spans="1:12" x14ac:dyDescent="0.25">
      <c r="A45" t="s">
        <v>239</v>
      </c>
      <c r="B45">
        <v>2</v>
      </c>
      <c r="C45" t="s">
        <v>269</v>
      </c>
      <c r="D45">
        <v>2</v>
      </c>
      <c r="E45" t="s">
        <v>269</v>
      </c>
      <c r="F45">
        <v>2</v>
      </c>
      <c r="G45" t="s">
        <v>293</v>
      </c>
      <c r="H45">
        <v>2</v>
      </c>
      <c r="I45" t="s">
        <v>297</v>
      </c>
      <c r="J45">
        <v>2</v>
      </c>
      <c r="K45" t="s">
        <v>298</v>
      </c>
      <c r="L45">
        <v>2</v>
      </c>
    </row>
    <row r="46" spans="1:12" x14ac:dyDescent="0.25">
      <c r="A46" t="s">
        <v>240</v>
      </c>
      <c r="B46">
        <v>3</v>
      </c>
      <c r="C46" t="s">
        <v>270</v>
      </c>
      <c r="D46">
        <v>3</v>
      </c>
      <c r="E46" t="s">
        <v>270</v>
      </c>
      <c r="F46">
        <v>3</v>
      </c>
      <c r="G46" t="s">
        <v>294</v>
      </c>
      <c r="H46">
        <v>3</v>
      </c>
      <c r="I46" t="s">
        <v>323</v>
      </c>
      <c r="J46">
        <v>3</v>
      </c>
      <c r="K46" t="s">
        <v>299</v>
      </c>
      <c r="L46">
        <v>3</v>
      </c>
    </row>
    <row r="47" spans="1:12" x14ac:dyDescent="0.25">
      <c r="A47" t="s">
        <v>241</v>
      </c>
      <c r="B47">
        <v>4</v>
      </c>
      <c r="C47" t="s">
        <v>271</v>
      </c>
      <c r="D47">
        <v>4</v>
      </c>
      <c r="E47" t="s">
        <v>271</v>
      </c>
      <c r="F47">
        <v>4</v>
      </c>
    </row>
    <row r="48" spans="1:12" x14ac:dyDescent="0.25">
      <c r="A48" t="s">
        <v>242</v>
      </c>
      <c r="B48">
        <v>5</v>
      </c>
      <c r="C48" t="s">
        <v>272</v>
      </c>
      <c r="D48">
        <v>5</v>
      </c>
      <c r="E48" t="s">
        <v>272</v>
      </c>
      <c r="F48">
        <v>5</v>
      </c>
    </row>
    <row r="49" spans="1:6" x14ac:dyDescent="0.25">
      <c r="A49" t="s">
        <v>243</v>
      </c>
      <c r="B49">
        <v>6</v>
      </c>
      <c r="C49" t="s">
        <v>273</v>
      </c>
      <c r="D49">
        <v>6</v>
      </c>
      <c r="E49" t="s">
        <v>273</v>
      </c>
      <c r="F49">
        <v>6</v>
      </c>
    </row>
    <row r="50" spans="1:6" x14ac:dyDescent="0.25">
      <c r="A50" t="s">
        <v>244</v>
      </c>
      <c r="B50">
        <v>7</v>
      </c>
      <c r="C50" t="s">
        <v>274</v>
      </c>
      <c r="D50">
        <v>7</v>
      </c>
      <c r="E50" t="s">
        <v>274</v>
      </c>
      <c r="F50">
        <v>7</v>
      </c>
    </row>
    <row r="51" spans="1:6" x14ac:dyDescent="0.25">
      <c r="A51" t="s">
        <v>245</v>
      </c>
      <c r="B51">
        <v>8</v>
      </c>
      <c r="C51" t="s">
        <v>275</v>
      </c>
      <c r="D51">
        <v>8</v>
      </c>
      <c r="E51" t="s">
        <v>275</v>
      </c>
      <c r="F51">
        <v>8</v>
      </c>
    </row>
    <row r="52" spans="1:6" x14ac:dyDescent="0.25">
      <c r="A52" t="s">
        <v>246</v>
      </c>
      <c r="B52">
        <v>9</v>
      </c>
      <c r="C52" t="s">
        <v>276</v>
      </c>
      <c r="D52">
        <v>9</v>
      </c>
      <c r="E52" t="s">
        <v>276</v>
      </c>
      <c r="F52">
        <v>9</v>
      </c>
    </row>
    <row r="53" spans="1:6" x14ac:dyDescent="0.25">
      <c r="A53" t="s">
        <v>247</v>
      </c>
      <c r="B53">
        <v>10</v>
      </c>
      <c r="C53" t="s">
        <v>277</v>
      </c>
      <c r="D53">
        <v>10</v>
      </c>
      <c r="E53" t="s">
        <v>283</v>
      </c>
      <c r="F53">
        <v>10</v>
      </c>
    </row>
    <row r="54" spans="1:6" x14ac:dyDescent="0.25">
      <c r="A54" t="s">
        <v>248</v>
      </c>
      <c r="B54">
        <v>11</v>
      </c>
      <c r="C54" t="s">
        <v>278</v>
      </c>
      <c r="D54">
        <v>11</v>
      </c>
      <c r="E54" t="s">
        <v>278</v>
      </c>
      <c r="F54">
        <v>11</v>
      </c>
    </row>
    <row r="55" spans="1:6" x14ac:dyDescent="0.25">
      <c r="A55" t="s">
        <v>249</v>
      </c>
      <c r="B55">
        <v>12</v>
      </c>
      <c r="C55" t="s">
        <v>279</v>
      </c>
      <c r="D55">
        <v>12</v>
      </c>
      <c r="E55" t="s">
        <v>279</v>
      </c>
      <c r="F55">
        <v>12</v>
      </c>
    </row>
    <row r="56" spans="1:6" x14ac:dyDescent="0.25">
      <c r="A56" t="s">
        <v>250</v>
      </c>
      <c r="B56">
        <v>13</v>
      </c>
      <c r="C56" t="s">
        <v>280</v>
      </c>
      <c r="D56">
        <v>13</v>
      </c>
      <c r="E56" t="s">
        <v>284</v>
      </c>
      <c r="F56">
        <v>13</v>
      </c>
    </row>
    <row r="57" spans="1:6" x14ac:dyDescent="0.25">
      <c r="A57" t="s">
        <v>252</v>
      </c>
      <c r="B57">
        <v>14</v>
      </c>
      <c r="C57" t="s">
        <v>281</v>
      </c>
      <c r="D57">
        <v>14</v>
      </c>
      <c r="E57" t="s">
        <v>281</v>
      </c>
      <c r="F57">
        <v>14</v>
      </c>
    </row>
    <row r="58" spans="1:6" x14ac:dyDescent="0.25">
      <c r="A58" t="s">
        <v>251</v>
      </c>
      <c r="B58">
        <v>15</v>
      </c>
      <c r="C58" t="s">
        <v>282</v>
      </c>
      <c r="D58">
        <v>15</v>
      </c>
      <c r="E58" t="s">
        <v>282</v>
      </c>
      <c r="F58">
        <v>15</v>
      </c>
    </row>
    <row r="59" spans="1:6" x14ac:dyDescent="0.25">
      <c r="A59" t="s">
        <v>319</v>
      </c>
      <c r="B59">
        <v>16</v>
      </c>
    </row>
    <row r="60" spans="1:6" x14ac:dyDescent="0.25">
      <c r="A60" t="s">
        <v>253</v>
      </c>
      <c r="B60">
        <v>17</v>
      </c>
    </row>
    <row r="61" spans="1:6" x14ac:dyDescent="0.25">
      <c r="A61" t="s">
        <v>254</v>
      </c>
      <c r="B61">
        <v>18</v>
      </c>
    </row>
    <row r="62" spans="1:6" x14ac:dyDescent="0.25">
      <c r="A62" t="s">
        <v>255</v>
      </c>
      <c r="B62">
        <v>19</v>
      </c>
    </row>
    <row r="63" spans="1:6" x14ac:dyDescent="0.25">
      <c r="A63" t="s">
        <v>256</v>
      </c>
      <c r="B63">
        <v>20</v>
      </c>
    </row>
    <row r="64" spans="1:6" x14ac:dyDescent="0.25">
      <c r="A64" t="s">
        <v>257</v>
      </c>
      <c r="B64">
        <v>21</v>
      </c>
    </row>
    <row r="65" spans="1:2" x14ac:dyDescent="0.25">
      <c r="A65" t="s">
        <v>258</v>
      </c>
      <c r="B65">
        <v>22</v>
      </c>
    </row>
    <row r="66" spans="1:2" x14ac:dyDescent="0.25">
      <c r="A66" t="s">
        <v>259</v>
      </c>
      <c r="B66">
        <v>23</v>
      </c>
    </row>
    <row r="67" spans="1:2" x14ac:dyDescent="0.25">
      <c r="A67" t="s">
        <v>260</v>
      </c>
      <c r="B67">
        <v>24</v>
      </c>
    </row>
    <row r="68" spans="1:2" x14ac:dyDescent="0.25">
      <c r="A68" t="s">
        <v>261</v>
      </c>
      <c r="B68">
        <v>25</v>
      </c>
    </row>
    <row r="69" spans="1:2" x14ac:dyDescent="0.25">
      <c r="A69" t="s">
        <v>262</v>
      </c>
      <c r="B69">
        <v>26</v>
      </c>
    </row>
    <row r="70" spans="1:2" x14ac:dyDescent="0.25">
      <c r="A70" t="s">
        <v>263</v>
      </c>
      <c r="B70">
        <v>27</v>
      </c>
    </row>
    <row r="71" spans="1:2" x14ac:dyDescent="0.25">
      <c r="A71" t="s">
        <v>264</v>
      </c>
      <c r="B71">
        <v>28</v>
      </c>
    </row>
    <row r="72" spans="1:2" x14ac:dyDescent="0.25">
      <c r="A72" t="s">
        <v>265</v>
      </c>
      <c r="B72">
        <v>29</v>
      </c>
    </row>
    <row r="73" spans="1:2" x14ac:dyDescent="0.25">
      <c r="A73" t="s">
        <v>266</v>
      </c>
      <c r="B73">
        <v>30</v>
      </c>
    </row>
    <row r="74" spans="1:2" x14ac:dyDescent="0.25">
      <c r="A74" t="s">
        <v>267</v>
      </c>
      <c r="B74">
        <v>31</v>
      </c>
    </row>
    <row r="76" spans="1:2" x14ac:dyDescent="0.25">
      <c r="A76" t="s">
        <v>178</v>
      </c>
      <c r="B76">
        <v>0</v>
      </c>
    </row>
    <row r="77" spans="1:2" x14ac:dyDescent="0.25">
      <c r="A77" t="s">
        <v>179</v>
      </c>
      <c r="B77">
        <v>1</v>
      </c>
    </row>
    <row r="78" spans="1:2" x14ac:dyDescent="0.25">
      <c r="A78" t="s">
        <v>180</v>
      </c>
      <c r="B78">
        <v>2</v>
      </c>
    </row>
    <row r="79" spans="1:2" x14ac:dyDescent="0.25">
      <c r="A79" t="s">
        <v>300</v>
      </c>
      <c r="B79">
        <v>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37EC99-BE5C-4BFA-9542-63C83F0AD7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C46188-7FC1-4272-9DF5-8D1506CAFF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1EE73A-638B-4628-B54D-DA71E909F982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56</vt:i4>
      </vt:variant>
    </vt:vector>
  </HeadingPairs>
  <TitlesOfParts>
    <vt:vector size="63" baseType="lpstr">
      <vt:lpstr>Process</vt:lpstr>
      <vt:lpstr>LRA Voltage Equations</vt:lpstr>
      <vt:lpstr>Auto-Calibration</vt:lpstr>
      <vt:lpstr>Initialize</vt:lpstr>
      <vt:lpstr>Play Waveform</vt:lpstr>
      <vt:lpstr>ERM Voltage Equations</vt:lpstr>
      <vt:lpstr>Lists</vt:lpstr>
      <vt:lpstr>actuator_list</vt:lpstr>
      <vt:lpstr>auto_brake_ol_list</vt:lpstr>
      <vt:lpstr>auto_brk_ol_list</vt:lpstr>
      <vt:lpstr>auto_brk_stdby</vt:lpstr>
      <vt:lpstr>auto_cal_time_list</vt:lpstr>
      <vt:lpstr>autocal_time_list</vt:lpstr>
      <vt:lpstr>autoresgain_list</vt:lpstr>
      <vt:lpstr>bemfgain_list</vt:lpstr>
      <vt:lpstr>bidirinput_list</vt:lpstr>
      <vt:lpstr>binary_defaultoff_list</vt:lpstr>
      <vt:lpstr>binary_defaulton_list</vt:lpstr>
      <vt:lpstr>blanking_list</vt:lpstr>
      <vt:lpstr>blankingtime</vt:lpstr>
      <vt:lpstr>blankingtime_list</vt:lpstr>
      <vt:lpstr>control_list</vt:lpstr>
      <vt:lpstr>dataformat_list</vt:lpstr>
      <vt:lpstr>drive_time_list</vt:lpstr>
      <vt:lpstr>drivetime</vt:lpstr>
      <vt:lpstr>erm_openloop_list</vt:lpstr>
      <vt:lpstr>'ERM Voltage Equations'!erm_overdrive</vt:lpstr>
      <vt:lpstr>erm_ratedvoltage</vt:lpstr>
      <vt:lpstr>f_actuator</vt:lpstr>
      <vt:lpstr>fbbrakefactor_list</vt:lpstr>
      <vt:lpstr>haptics_borad_list</vt:lpstr>
      <vt:lpstr>hybrid_control_list</vt:lpstr>
      <vt:lpstr>idiss_list</vt:lpstr>
      <vt:lpstr>idisstime</vt:lpstr>
      <vt:lpstr>input_slope_list</vt:lpstr>
      <vt:lpstr>librarysel_list</vt:lpstr>
      <vt:lpstr>line_reg_comp_list</vt:lpstr>
      <vt:lpstr>loopresponse_list</vt:lpstr>
      <vt:lpstr>lra_min_list</vt:lpstr>
      <vt:lpstr>lra_openloop_list</vt:lpstr>
      <vt:lpstr>lra_overdrivevoltage</vt:lpstr>
      <vt:lpstr>lra_period_list</vt:lpstr>
      <vt:lpstr>lra_ratedvoltage</vt:lpstr>
      <vt:lpstr>lra_resync_list</vt:lpstr>
      <vt:lpstr>lradrivemode_list</vt:lpstr>
      <vt:lpstr>mode_list</vt:lpstr>
      <vt:lpstr>mode_seq_list</vt:lpstr>
      <vt:lpstr>nERM_LRA_list</vt:lpstr>
      <vt:lpstr>ng_thresh_list</vt:lpstr>
      <vt:lpstr>ng_threshold_list</vt:lpstr>
      <vt:lpstr>npwm_analog_list</vt:lpstr>
      <vt:lpstr>od_clamp_list</vt:lpstr>
      <vt:lpstr>'ERM Voltage Equations'!overdrivevoltage</vt:lpstr>
      <vt:lpstr>'ERM Voltage Equations'!ratedvoltage</vt:lpstr>
      <vt:lpstr>sample_time_list</vt:lpstr>
      <vt:lpstr>sampletime</vt:lpstr>
      <vt:lpstr>standby_list</vt:lpstr>
      <vt:lpstr>supplycomp_list</vt:lpstr>
      <vt:lpstr>trig_pin_func</vt:lpstr>
      <vt:lpstr>vrms</vt:lpstr>
      <vt:lpstr>wav_seq_loop</vt:lpstr>
      <vt:lpstr>wav_seq_main_loop</vt:lpstr>
      <vt:lpstr>zc_det_list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j-griffin@ti.com</dc:creator>
  <cp:lastModifiedBy>Rodriguez, Luis Fernando</cp:lastModifiedBy>
  <cp:lastPrinted>2016-10-09T19:15:26Z</cp:lastPrinted>
  <dcterms:created xsi:type="dcterms:W3CDTF">2012-07-19T11:10:57Z</dcterms:created>
  <dcterms:modified xsi:type="dcterms:W3CDTF">2019-04-30T15:23:52Z</dcterms:modified>
</cp:coreProperties>
</file>