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507769\Desktop\"/>
    </mc:Choice>
  </mc:AlternateContent>
  <xr:revisionPtr revIDLastSave="0" documentId="8_{E5E919CD-7434-4BC6-8A2C-1A28551F44C7}" xr6:coauthVersionLast="36" xr6:coauthVersionMax="36" xr10:uidLastSave="{00000000-0000-0000-0000-000000000000}"/>
  <bookViews>
    <workbookView xWindow="0" yWindow="0" windowWidth="28800" windowHeight="12230" xr2:uid="{EFCA8DA3-13FA-4050-8D58-3D969E39944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5" i="2"/>
  <c r="D5" i="2" l="1"/>
  <c r="D7" i="2"/>
  <c r="F7" i="2"/>
  <c r="F9" i="2"/>
  <c r="D9" i="2"/>
  <c r="E6" i="2"/>
  <c r="E5" i="2" s="1"/>
  <c r="C6" i="2"/>
  <c r="C8" i="2" s="1"/>
  <c r="D4" i="2"/>
  <c r="E4" i="2"/>
  <c r="F4" i="2"/>
  <c r="C4" i="2"/>
  <c r="F6" i="2"/>
  <c r="F5" i="2" s="1"/>
  <c r="D6" i="2"/>
  <c r="C9" i="2"/>
  <c r="E9" i="2"/>
  <c r="D8" i="2" l="1"/>
  <c r="E8" i="2"/>
  <c r="E10" i="2" s="1"/>
  <c r="C10" i="2"/>
  <c r="F8" i="2"/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Armet, Pablo</author>
  </authors>
  <commentList>
    <comment ref="C3" authorId="0" shapeId="0" xr:uid="{A80DDBD1-C3F5-4A11-8E74-70C434CFFC9F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Typical values. Not including offset errors and sense resistor errors</t>
        </r>
      </text>
    </comment>
    <comment ref="D3" authorId="0" shapeId="0" xr:uid="{46D9C814-6B4E-42C2-AB38-7802BE592916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Worst case scenerio. Apply offset errors and sense resistor errors</t>
        </r>
      </text>
    </comment>
    <comment ref="B5" authorId="0" shapeId="0" xr:uid="{09DFEC42-DA4E-4136-91E5-6F95C249813A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min and max output voltage of CSA. Min=0.25V, max=VAREF-0.25V. There will be non-linearity if CSA output is outside this range.</t>
        </r>
      </text>
    </comment>
    <comment ref="B6" authorId="0" shapeId="0" xr:uid="{23093170-289F-47E2-8FBF-A1ACEDE5CE1D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Sense amplifier gain </t>
        </r>
      </text>
    </comment>
    <comment ref="B7" authorId="0" shapeId="0" xr:uid="{60218B5A-9887-4713-A803-28143FB13386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Includes ±1.5mA input offset error plus input offset voltage drift for ∆=100°C (±2.5mA)</t>
        </r>
      </text>
    </comment>
    <comment ref="B8" authorId="0" shapeId="0" xr:uid="{DEC53267-A3BD-412B-B1B4-F0F6AA04D2DD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SP-SN. Differential voltage across sense resistor</t>
        </r>
      </text>
    </comment>
    <comment ref="B9" authorId="0" shapeId="0" xr:uid="{C8F0B9C7-8413-4083-AA09-0C32B5154A1B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Accounting for tolerace</t>
        </r>
      </text>
    </comment>
    <comment ref="B10" authorId="0" shapeId="0" xr:uid="{67208676-5B50-4137-988B-C527A39EB42F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current that can be measured</t>
        </r>
      </text>
    </comment>
    <comment ref="D10" authorId="0" shapeId="0" xr:uid="{E8CFFB63-33DE-4AD4-8407-6D94184CF1C9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total error for given worst case conditions</t>
        </r>
      </text>
    </comment>
    <comment ref="F10" authorId="0" shapeId="0" xr:uid="{106F9070-BE2F-4AA5-AFF3-579E335A9991}">
      <text>
        <r>
          <rPr>
            <b/>
            <sz val="9"/>
            <color indexed="81"/>
            <rFont val="Tahoma"/>
            <family val="2"/>
          </rPr>
          <t>Armet, Pablo:</t>
        </r>
        <r>
          <rPr>
            <sz val="9"/>
            <color indexed="81"/>
            <rFont val="Tahoma"/>
            <family val="2"/>
          </rPr>
          <t xml:space="preserve">
error given worst case conditions</t>
        </r>
      </text>
    </comment>
  </commentList>
</comments>
</file>

<file path=xl/sharedStrings.xml><?xml version="1.0" encoding="utf-8"?>
<sst xmlns="http://schemas.openxmlformats.org/spreadsheetml/2006/main" count="38" uniqueCount="32">
  <si>
    <t>VAREF</t>
  </si>
  <si>
    <t>V</t>
  </si>
  <si>
    <t>Gain</t>
  </si>
  <si>
    <t>Input</t>
  </si>
  <si>
    <t>Series Resistor</t>
  </si>
  <si>
    <t>Current</t>
  </si>
  <si>
    <t>Output</t>
  </si>
  <si>
    <t>Offset</t>
  </si>
  <si>
    <t>Typ</t>
  </si>
  <si>
    <t>wc</t>
  </si>
  <si>
    <t>Load Current</t>
  </si>
  <si>
    <t>A</t>
  </si>
  <si>
    <t>V/V</t>
  </si>
  <si>
    <t>Value</t>
  </si>
  <si>
    <t>Units</t>
  </si>
  <si>
    <t>Comment</t>
  </si>
  <si>
    <t>±V. fixed value. DO not modify. This is the V_OFF spec in datasheet</t>
  </si>
  <si>
    <t>°C</t>
  </si>
  <si>
    <t>Max operating temperature</t>
  </si>
  <si>
    <t>To calculate input offset caused by drift (V_OFF_D)</t>
  </si>
  <si>
    <t>Input offset</t>
  </si>
  <si>
    <t>Sense Resistor</t>
  </si>
  <si>
    <t>Ω</t>
  </si>
  <si>
    <t>Sense resistor tolerance</t>
  </si>
  <si>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V</t>
    </r>
  </si>
  <si>
    <t>±%</t>
  </si>
  <si>
    <t>Typ G_CSA value from datasheet (10.15, 20, 40, 80)</t>
  </si>
  <si>
    <t>motor current</t>
  </si>
  <si>
    <t>VAREF voltage</t>
  </si>
  <si>
    <t xml:space="preserve">  </t>
  </si>
  <si>
    <t>operating temperature delta</t>
  </si>
  <si>
    <t>*This calculator does not take into account errors due to load resistance and FET RDSon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</si>
</sst>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7">
    <xf numFmtId="0" fontId="0" fillId="0" borderId="0" xfId="0"/>
    <xf numFmtId="0" fontId="0" fillId="0" borderId="2" xfId="0" applyBorder="1"/>
    <xf numFmtId="9" fontId="0" fillId="0" borderId="2" xfId="1" applyFont="1" applyBorder="1"/>
    <xf numFmtId="0" fontId="2" fillId="2" borderId="2" xfId="2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3" fillId="0" borderId="2" xfId="0" applyFont="1" applyBorder="1"/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1308-E00E-4C6B-B0FA-0DDC363BC27D}">
  <dimension ref="B3:K17"/>
  <sheetViews>
    <sheetView tabSelected="1" workbookViewId="0">
      <selection activeCell="C31" sqref="C31"/>
    </sheetView>
  </sheetViews>
  <sheetFormatPr defaultRowHeight="14.5" x14ac:dyDescent="0.35"/>
  <cols>
    <col min="2" max="2" width="15.1796875" customWidth="1"/>
    <col min="4" max="4" width="9.7265625" bestFit="1" customWidth="1"/>
    <col min="8" max="8" width="26.26953125" customWidth="1"/>
    <col min="9" max="9" width="11.54296875" customWidth="1"/>
    <col min="11" max="11" width="45.7265625" customWidth="1"/>
  </cols>
  <sheetData>
    <row r="3" spans="2:11" x14ac:dyDescent="0.35">
      <c r="B3" s="6"/>
      <c r="C3" s="6" t="s">
        <v>8</v>
      </c>
      <c r="D3" s="6" t="s">
        <v>9</v>
      </c>
      <c r="E3" s="6" t="s">
        <v>8</v>
      </c>
      <c r="F3" s="6" t="s">
        <v>9</v>
      </c>
      <c r="H3" s="1"/>
      <c r="I3" s="6" t="s">
        <v>13</v>
      </c>
      <c r="J3" s="6" t="s">
        <v>14</v>
      </c>
      <c r="K3" s="6" t="s">
        <v>15</v>
      </c>
    </row>
    <row r="4" spans="2:11" x14ac:dyDescent="0.35">
      <c r="B4" s="6" t="s">
        <v>0</v>
      </c>
      <c r="C4" s="1">
        <f>$I$4</f>
        <v>5</v>
      </c>
      <c r="D4" s="1">
        <f t="shared" ref="D4:F4" si="0">$I$4</f>
        <v>5</v>
      </c>
      <c r="E4" s="1">
        <f t="shared" si="0"/>
        <v>5</v>
      </c>
      <c r="F4" s="1">
        <f t="shared" si="0"/>
        <v>5</v>
      </c>
      <c r="H4" s="6" t="s">
        <v>0</v>
      </c>
      <c r="I4" s="3">
        <v>5</v>
      </c>
      <c r="J4" s="1" t="s">
        <v>1</v>
      </c>
      <c r="K4" s="1" t="s">
        <v>28</v>
      </c>
    </row>
    <row r="5" spans="2:11" x14ac:dyDescent="0.35">
      <c r="B5" s="6" t="s">
        <v>6</v>
      </c>
      <c r="C5" s="1">
        <f>IF($I$5*$I$7*C6&lt;4.75, $I$5*$I$7*C6, "OUT of RANGE")</f>
        <v>0.5</v>
      </c>
      <c r="D5" s="1">
        <f>IF($I$5*$I$7*D6&lt;4.75, $I$5*$I$7*D6, "OUT of RANGE")</f>
        <v>0.48750000000000004</v>
      </c>
      <c r="E5" s="1">
        <f>IF($I$5*$I$7*E6&lt;4.75, $I$5*$I$7*E6, "OUT of RANGE")</f>
        <v>0.5</v>
      </c>
      <c r="F5" s="1">
        <f>IF($I$5*$I$7*F6&lt;4.75, $I$5*$I$7*F6, "OUT of RANGE")</f>
        <v>0.51250000000000007</v>
      </c>
      <c r="H5" s="6" t="s">
        <v>10</v>
      </c>
      <c r="I5" s="3">
        <v>0.5</v>
      </c>
      <c r="J5" s="1" t="s">
        <v>11</v>
      </c>
      <c r="K5" s="1" t="s">
        <v>27</v>
      </c>
    </row>
    <row r="6" spans="2:11" x14ac:dyDescent="0.35">
      <c r="B6" s="6" t="s">
        <v>2</v>
      </c>
      <c r="C6" s="1">
        <f>$I$6</f>
        <v>20</v>
      </c>
      <c r="D6" s="1">
        <f>_xlfn.SWITCH(I6, 10.15, 9.9, 20, 19.5, 40, 39, 80, 78)</f>
        <v>19.5</v>
      </c>
      <c r="E6" s="1">
        <f>$I$6</f>
        <v>20</v>
      </c>
      <c r="F6" s="1">
        <f>_xlfn.SWITCH(I6, 10.15, 10.4, 20, 20.5, 40, 41, 80, 82)</f>
        <v>20.5</v>
      </c>
      <c r="H6" s="6" t="s">
        <v>2</v>
      </c>
      <c r="I6" s="3">
        <v>20</v>
      </c>
      <c r="J6" s="1" t="s">
        <v>12</v>
      </c>
      <c r="K6" s="1" t="s">
        <v>26</v>
      </c>
    </row>
    <row r="7" spans="2:11" x14ac:dyDescent="0.35">
      <c r="B7" s="6" t="s">
        <v>7</v>
      </c>
      <c r="C7" s="1">
        <v>0</v>
      </c>
      <c r="D7" s="1">
        <f>I10*0.000025</f>
        <v>-6.2500000000000001E-4</v>
      </c>
      <c r="E7" s="1">
        <v>0</v>
      </c>
      <c r="F7" s="1">
        <f>I11*0.000025</f>
        <v>3.7500000000000003E-3</v>
      </c>
      <c r="H7" s="6" t="s">
        <v>21</v>
      </c>
      <c r="I7" s="3">
        <v>0.05</v>
      </c>
      <c r="J7" s="1" t="s">
        <v>22</v>
      </c>
      <c r="K7" s="1"/>
    </row>
    <row r="8" spans="2:11" x14ac:dyDescent="0.35">
      <c r="B8" s="6" t="s">
        <v>3</v>
      </c>
      <c r="C8" s="1">
        <f>C5/C6+C7</f>
        <v>2.5000000000000001E-2</v>
      </c>
      <c r="D8" s="1">
        <f>D5/D6+D7</f>
        <v>2.4375000000000001E-2</v>
      </c>
      <c r="E8" s="1">
        <f>E5/E6+E7</f>
        <v>2.5000000000000001E-2</v>
      </c>
      <c r="F8" s="1">
        <f t="shared" ref="F8" si="1">F5/F6+F7</f>
        <v>2.8750000000000005E-2</v>
      </c>
      <c r="H8" s="6" t="s">
        <v>23</v>
      </c>
      <c r="I8" s="3">
        <v>1</v>
      </c>
      <c r="J8" s="4" t="s">
        <v>25</v>
      </c>
      <c r="K8" s="1"/>
    </row>
    <row r="9" spans="2:11" ht="29" x14ac:dyDescent="0.35">
      <c r="B9" s="6" t="s">
        <v>4</v>
      </c>
      <c r="C9" s="1">
        <f>0.003</f>
        <v>3.0000000000000001E-3</v>
      </c>
      <c r="D9" s="1">
        <f>0.003*(1+($I$8/100))</f>
        <v>3.0300000000000001E-3</v>
      </c>
      <c r="E9" s="1">
        <f t="shared" ref="E9" si="2">0.003</f>
        <v>3.0000000000000001E-3</v>
      </c>
      <c r="F9" s="1">
        <f>0.003*(1-($I$8/100))</f>
        <v>2.97E-3</v>
      </c>
      <c r="H9" s="6" t="s">
        <v>20</v>
      </c>
      <c r="I9" s="3">
        <v>1E-3</v>
      </c>
      <c r="J9" s="1" t="s">
        <v>24</v>
      </c>
      <c r="K9" s="5" t="s">
        <v>16</v>
      </c>
    </row>
    <row r="10" spans="2:11" x14ac:dyDescent="0.35">
      <c r="B10" s="6" t="s">
        <v>5</v>
      </c>
      <c r="C10" s="1">
        <f>C8/C9</f>
        <v>8.3333333333333339</v>
      </c>
      <c r="D10" s="2">
        <f>1-D8/D9/C10</f>
        <v>3.4653465346534795E-2</v>
      </c>
      <c r="E10" s="1">
        <f>E8/E9</f>
        <v>8.3333333333333339</v>
      </c>
      <c r="F10" s="2">
        <f>F8/F9/E10-1</f>
        <v>0.16161616161616177</v>
      </c>
      <c r="H10" s="6" t="s">
        <v>30</v>
      </c>
      <c r="I10" s="3">
        <v>-25</v>
      </c>
      <c r="J10" s="1" t="s">
        <v>17</v>
      </c>
      <c r="K10" s="1" t="s">
        <v>19</v>
      </c>
    </row>
    <row r="11" spans="2:11" x14ac:dyDescent="0.35">
      <c r="H11" s="6" t="s">
        <v>18</v>
      </c>
      <c r="I11" s="3">
        <v>150</v>
      </c>
      <c r="J11" s="1" t="s">
        <v>17</v>
      </c>
      <c r="K11" s="1" t="s">
        <v>19</v>
      </c>
    </row>
    <row r="16" spans="2:11" x14ac:dyDescent="0.35">
      <c r="B16" t="s">
        <v>31</v>
      </c>
    </row>
    <row r="17" spans="9:9" x14ac:dyDescent="0.35">
      <c r="I17" t="s">
        <v>29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Gopalan, Anand</dc:creator>
  <cp:lastModifiedBy>Kumanan, Keerthivasan</cp:lastModifiedBy>
  <dcterms:created xsi:type="dcterms:W3CDTF">2022-11-16T19:18:57Z</dcterms:created>
  <dcterms:modified xsi:type="dcterms:W3CDTF">2023-07-13T14:30:43Z</dcterms:modified>
</cp:coreProperties>
</file>