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2019\ET19_096_P_SmartBattery\3.Ref\slor114a\"/>
    </mc:Choice>
  </mc:AlternateContent>
  <xr:revisionPtr revIDLastSave="0" documentId="13_ncr:1_{7D819F87-8B75-4092-A184-75A440ACCEFC}" xr6:coauthVersionLast="45" xr6:coauthVersionMax="45" xr10:uidLastSave="{00000000-0000-0000-0000-000000000000}"/>
  <bookViews>
    <workbookView xWindow="-28920" yWindow="-120" windowWidth="29040" windowHeight="15840" activeTab="1" xr2:uid="{00000000-000D-0000-FFFF-FFFF00000000}"/>
  </bookViews>
  <sheets>
    <sheet name="Process" sheetId="10" r:id="rId1"/>
    <sheet name="ERM Voltage Equations" sheetId="8" r:id="rId2"/>
    <sheet name="Auto-Calibration" sheetId="4" r:id="rId3"/>
    <sheet name="Initialize" sheetId="1" r:id="rId4"/>
    <sheet name="Play Waveform" sheetId="3" r:id="rId5"/>
    <sheet name="Audio-to-Haptics" sheetId="6" r:id="rId6"/>
    <sheet name="Lists" sheetId="2" state="hidden" r:id="rId7"/>
    <sheet name="LRA Voltage Equations" sheetId="9" state="hidden" r:id="rId8"/>
    <sheet name="Design Equations Lists" sheetId="7" state="hidden" r:id="rId9"/>
  </sheets>
  <externalReferences>
    <externalReference r:id="rId10"/>
  </externalReferences>
  <definedNames>
    <definedName name="accouple_list" localSheetId="0">[1]Lists!$C$10:$C$11</definedName>
    <definedName name="accouple_list">Lists!$C$10:$C$11</definedName>
    <definedName name="ath_filter_list" localSheetId="0">[1]Lists!$C$32:$C$35</definedName>
    <definedName name="ath_filter_list">Lists!$C$32:$C$35</definedName>
    <definedName name="ath_rectime_list" localSheetId="0">[1]Lists!$A$32:$A$35</definedName>
    <definedName name="ath_rectime_list">Lists!$A$32:$A$35</definedName>
    <definedName name="autocal_time_list" localSheetId="0">[1]Lists!$G$23:$G$26</definedName>
    <definedName name="autocal_time_list">Lists!$G$23:$G$26</definedName>
    <definedName name="autoresgain_list" localSheetId="0">[1]Lists!$E$13:$E$16</definedName>
    <definedName name="autoresgain_list">Lists!$E$13:$E$16</definedName>
    <definedName name="bemfgain_list" localSheetId="0">[1]Lists!$G$1:$G$4</definedName>
    <definedName name="bemfgain_list">Lists!$G$1:$G$4</definedName>
    <definedName name="bidirinput_list" localSheetId="0">[1]Lists!$A$13:$A$14</definedName>
    <definedName name="bidirinput_list">Lists!$A$13:$A$14</definedName>
    <definedName name="binary_defaultoff_list" localSheetId="0">[1]Lists!$C$13:$C$14</definedName>
    <definedName name="binary_defaultoff_list">Lists!$C$13:$C$14</definedName>
    <definedName name="binary_defaulton_list" localSheetId="0">[1]Lists!$A$10:$A$11</definedName>
    <definedName name="binary_defaulton_list">Lists!$A$10:$A$11</definedName>
    <definedName name="blankingtime" localSheetId="0">'[1]ERM Voltage Equations'!$F$15</definedName>
    <definedName name="blankingtime">'ERM Voltage Equations'!$F$17</definedName>
    <definedName name="blankingtime_list" localSheetId="0">[1]Lists!$G$13:$G$16</definedName>
    <definedName name="blankingtime_list">Lists!$G$13:$G$16</definedName>
    <definedName name="dataformat_list" localSheetId="0">[1]Lists!$G$18:$G$19</definedName>
    <definedName name="dataformat_list">Lists!$G$18:$G$19</definedName>
    <definedName name="drivetime" localSheetId="0">'[1]ERM Voltage Equations'!$F$13</definedName>
    <definedName name="drivetime">'ERM Voltage Equations'!$F$15</definedName>
    <definedName name="ds_autoresgain_list" localSheetId="0">'[1]Design Equations Lists'!$A$1:$A$4</definedName>
    <definedName name="ds_autoresgain_list">'Design Equations Lists'!$A$1:$A$4</definedName>
    <definedName name="ds_blankingtime_list" localSheetId="0">'[1]Design Equations Lists'!$C$1:$C$4</definedName>
    <definedName name="ds_blankingtime_list">'Design Equations Lists'!$C$1:$C$4</definedName>
    <definedName name="erm_openloop_list" localSheetId="0">[1]Lists!$C$18:$C$19</definedName>
    <definedName name="erm_openloop_list">Lists!$C$18:$C$19</definedName>
    <definedName name="erm_ratedvoltage" localSheetId="0">'[1]ERM Voltage Equations'!$E$8</definedName>
    <definedName name="erm_ratedvoltage">'ERM Voltage Equations'!$E$10</definedName>
    <definedName name="f_actuator" localSheetId="0">'[1]LRA Voltage Equations'!$D$10</definedName>
    <definedName name="f_actuator">'LRA Voltage Equations'!$D$8</definedName>
    <definedName name="fbbrakefactor_list" localSheetId="0">[1]Lists!$C$1:$C$8</definedName>
    <definedName name="fbbrakefactor_list">Lists!$C$1:$C$8</definedName>
    <definedName name="idisstime" localSheetId="0">'[1]ERM Voltage Equations'!$K$13</definedName>
    <definedName name="idisstime">'ERM Voltage Equations'!$K$15</definedName>
    <definedName name="librarysel_list" localSheetId="0">[1]Lists!$E$23:$E$29</definedName>
    <definedName name="librarysel_list">Lists!$E$23:$E$29</definedName>
    <definedName name="loopresponse_list" localSheetId="0">[1]Lists!$E$1:$E$4</definedName>
    <definedName name="loopresponse_list">Lists!$E$1:$E$4</definedName>
    <definedName name="lra_openloop_list" localSheetId="0">[1]Lists!$M$18:$M$19</definedName>
    <definedName name="lra_openloop_list">Lists!$M$18:$M$19</definedName>
    <definedName name="lra_overdrivevoltage" localSheetId="0">'[1]LRA Voltage Equations'!$L$49</definedName>
    <definedName name="lra_overdrivevoltage">'LRA Voltage Equations'!$L$47</definedName>
    <definedName name="lra_ratedvoltage" localSheetId="0">'[1]LRA Voltage Equations'!$L$35</definedName>
    <definedName name="lra_ratedvoltage">'LRA Voltage Equations'!$L$33</definedName>
    <definedName name="lradrivemode_list" localSheetId="0">[1]Lists!$I$18:$I$19</definedName>
    <definedName name="lradrivemode_list">Lists!$I$18:$I$19</definedName>
    <definedName name="mode_list" localSheetId="0">[1]Lists!$C$23:$C$30</definedName>
    <definedName name="mode_list">Lists!$C$23:$C$30</definedName>
    <definedName name="nERM_LRA_list" localSheetId="0">[1]Lists!$A$1:$A$2</definedName>
    <definedName name="nERM_LRA_list">Lists!$A$1:$A$2</definedName>
    <definedName name="ng_threshold_list" localSheetId="0">[1]Lists!$A$18:$A$21</definedName>
    <definedName name="ng_threshold_list">Lists!$A$18:$A$21</definedName>
    <definedName name="npwm_analog_list" localSheetId="0">[1]Lists!$K$18:$K$19</definedName>
    <definedName name="npwm_analog_list">Lists!$K$18:$K$19</definedName>
    <definedName name="overdrive" localSheetId="1">'ERM Voltage Equations'!$I$10</definedName>
    <definedName name="overdrivevoltage" localSheetId="1">'ERM Voltage Equations'!$L$54</definedName>
    <definedName name="ratedvoltage" localSheetId="1">'ERM Voltage Equations'!$L$37</definedName>
    <definedName name="ratedvoltage" localSheetId="3">Initialize!$L$37</definedName>
    <definedName name="sampletime" localSheetId="0">'[1]LRA Voltage Equations'!$F$15</definedName>
    <definedName name="sampletime">'LRA Voltage Equations'!$F$13</definedName>
    <definedName name="standby_list" localSheetId="0">[1]Lists!$A$23:$A$24</definedName>
    <definedName name="standby_list">Lists!$A$23:$A$24</definedName>
    <definedName name="supplycomp_list" localSheetId="0">[1]Lists!$E$18:$E$19</definedName>
    <definedName name="supplycomp_list">Lists!$E$18:$E$19</definedName>
    <definedName name="vrms" localSheetId="0">'[1]LRA Voltage Equations'!$H$10</definedName>
    <definedName name="vrms">'LRA Voltage Equations'!$H$8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3" i="8" l="1"/>
  <c r="C43" i="9" l="1"/>
  <c r="E34" i="8"/>
  <c r="L37" i="8" s="1"/>
  <c r="L47" i="9" l="1"/>
  <c r="L27" i="9"/>
  <c r="L33" i="9" s="1"/>
  <c r="L66" i="8"/>
  <c r="D46" i="8"/>
  <c r="L19" i="9" l="1"/>
  <c r="L20" i="9"/>
  <c r="L18" i="9"/>
  <c r="F19" i="9"/>
  <c r="L34" i="9"/>
  <c r="F18" i="9"/>
  <c r="F20" i="9"/>
  <c r="L35" i="9"/>
  <c r="L48" i="9"/>
  <c r="L49" i="9"/>
  <c r="L49" i="8"/>
  <c r="L54" i="8" s="1"/>
  <c r="L39" i="8"/>
  <c r="F24" i="8"/>
  <c r="F22" i="8"/>
  <c r="L38" i="8"/>
  <c r="F23" i="8"/>
  <c r="L68" i="8"/>
  <c r="L29" i="8" s="1"/>
  <c r="L67" i="8"/>
  <c r="L28" i="8" s="1"/>
  <c r="L27" i="8"/>
  <c r="L55" i="8" l="1"/>
  <c r="L23" i="8" s="1"/>
  <c r="L22" i="8"/>
  <c r="L56" i="8"/>
  <c r="L24" i="8" s="1"/>
  <c r="C20" i="4"/>
  <c r="C19" i="1" l="1"/>
  <c r="C52" i="6" l="1"/>
  <c r="C24" i="1"/>
  <c r="C49" i="6"/>
  <c r="C59" i="6" l="1"/>
  <c r="F45" i="6"/>
  <c r="A40" i="2" s="1"/>
  <c r="F46" i="6"/>
  <c r="A41" i="2" s="1"/>
  <c r="F48" i="6"/>
  <c r="B41" i="2" s="1"/>
  <c r="F47" i="6"/>
  <c r="B39" i="2" s="1"/>
  <c r="C43" i="6"/>
  <c r="C40" i="6"/>
  <c r="A38" i="2" l="1"/>
  <c r="B38" i="2"/>
  <c r="B40" i="2"/>
  <c r="A39" i="2"/>
  <c r="C46" i="6"/>
  <c r="C45" i="6"/>
  <c r="C47" i="6"/>
  <c r="C48" i="6"/>
  <c r="C19" i="3" l="1"/>
  <c r="C8" i="3"/>
  <c r="C38" i="4"/>
  <c r="C35" i="4"/>
  <c r="C32" i="4"/>
  <c r="C25" i="4"/>
  <c r="C17" i="4"/>
  <c r="C13" i="4"/>
  <c r="C33" i="1" l="1"/>
  <c r="C16" i="1"/>
  <c r="C10" i="1"/>
  <c r="C31" i="1"/>
</calcChain>
</file>

<file path=xl/sharedStrings.xml><?xml version="1.0" encoding="utf-8"?>
<sst xmlns="http://schemas.openxmlformats.org/spreadsheetml/2006/main" count="701" uniqueCount="320">
  <si>
    <t>Description</t>
  </si>
  <si>
    <t>Bits</t>
  </si>
  <si>
    <t>Register</t>
  </si>
  <si>
    <t>Feedback Control</t>
  </si>
  <si>
    <t>0x1A</t>
  </si>
  <si>
    <t>Name</t>
  </si>
  <si>
    <t>Parameter Selection</t>
  </si>
  <si>
    <t>nERM_LRA</t>
  </si>
  <si>
    <t>Set ERM or LRA Mode</t>
  </si>
  <si>
    <t>[7]</t>
  </si>
  <si>
    <t>1 - LRA</t>
  </si>
  <si>
    <t>FBBrakeFactor</t>
  </si>
  <si>
    <t>[6:4]</t>
  </si>
  <si>
    <t>Loop Response</t>
  </si>
  <si>
    <t>[3:2]</t>
  </si>
  <si>
    <t>BEMFGain</t>
  </si>
  <si>
    <t>[1:0]</t>
  </si>
  <si>
    <t>Ratio of brake gain to drive gain</t>
  </si>
  <si>
    <t>0 - 1x</t>
  </si>
  <si>
    <t>1 - 2x</t>
  </si>
  <si>
    <t>2 - 3x</t>
  </si>
  <si>
    <t>3 - 4x (default)</t>
  </si>
  <si>
    <t>4 - 6x</t>
  </si>
  <si>
    <t>5 - 8x</t>
  </si>
  <si>
    <t>6 - 16x</t>
  </si>
  <si>
    <t>7 - Braking disabled</t>
  </si>
  <si>
    <t>0 - ERM (default)</t>
  </si>
  <si>
    <t>Loop gain for feedback control</t>
  </si>
  <si>
    <t>0 - Slow</t>
  </si>
  <si>
    <t>3 - Very Fast</t>
  </si>
  <si>
    <t>Analog gain of BEMF amplifier</t>
  </si>
  <si>
    <t>1 - 1.0x / 10x</t>
  </si>
  <si>
    <t>3 - 4.0x / 30x</t>
  </si>
  <si>
    <t>2 - 1.8x / 20x (default)</t>
  </si>
  <si>
    <t>0 - .33x / 5x</t>
  </si>
  <si>
    <t>Addr</t>
  </si>
  <si>
    <t>Control 1</t>
  </si>
  <si>
    <t>0x1B</t>
  </si>
  <si>
    <t>StartupBoost</t>
  </si>
  <si>
    <t>AC_Couple</t>
  </si>
  <si>
    <t>DriveTime</t>
  </si>
  <si>
    <t>[5]</t>
  </si>
  <si>
    <t>[4:0]</t>
  </si>
  <si>
    <t>0 - OFF</t>
  </si>
  <si>
    <t>1 - ON (default)</t>
  </si>
  <si>
    <t xml:space="preserve">1 - AC Coupling </t>
  </si>
  <si>
    <t>Overdrive boost</t>
  </si>
  <si>
    <t>PWM/TRIG Pin Coupling Setting</t>
  </si>
  <si>
    <t>Setting</t>
  </si>
  <si>
    <t xml:space="preserve">Initial LRA drive time (Default = 19)
Drive Time[4:0] = (Drive Time (ms) - 0.5ms) / 0.1 </t>
  </si>
  <si>
    <t>Control 2</t>
  </si>
  <si>
    <t>BiDir_Input</t>
  </si>
  <si>
    <t>Brake_Stabilizer</t>
  </si>
  <si>
    <t>Blanking Time</t>
  </si>
  <si>
    <t>IDissTime</t>
  </si>
  <si>
    <t>[6]</t>
  </si>
  <si>
    <t>[5:4]</t>
  </si>
  <si>
    <t>0 - Uni-directional</t>
  </si>
  <si>
    <t>0 - OFF (default)</t>
  </si>
  <si>
    <t xml:space="preserve">1 - ON </t>
  </si>
  <si>
    <t>1 - Bi-directional (default)</t>
  </si>
  <si>
    <t>0x1C</t>
  </si>
  <si>
    <t>Control 3</t>
  </si>
  <si>
    <t>0x1D</t>
  </si>
  <si>
    <t>NG_Thresh</t>
  </si>
  <si>
    <t>ERM_OpenLoop</t>
  </si>
  <si>
    <t>SupplyCompDis</t>
  </si>
  <si>
    <t>DataFormat_RTP</t>
  </si>
  <si>
    <t>LRA DriveMode</t>
  </si>
  <si>
    <t>nPWM_Analog</t>
  </si>
  <si>
    <t>LRA_OpenLoop</t>
  </si>
  <si>
    <t>0 - Disabled</t>
  </si>
  <si>
    <t>1 - 2%</t>
  </si>
  <si>
    <t>3 - 8%</t>
  </si>
  <si>
    <t>1 - Open Loop</t>
  </si>
  <si>
    <t>0 - ON (default)</t>
  </si>
  <si>
    <t xml:space="preserve">1 - OFF </t>
  </si>
  <si>
    <t>0 - Signed (default)</t>
  </si>
  <si>
    <t>1 - Unsigned</t>
  </si>
  <si>
    <t>0 - PWM Input (default)</t>
  </si>
  <si>
    <t>1 - Analog Input</t>
  </si>
  <si>
    <t>1 - Divide-by-128x Mode</t>
  </si>
  <si>
    <t>0 - Auto Resonance On (default)</t>
  </si>
  <si>
    <t>[7:6]</t>
  </si>
  <si>
    <t>[4]</t>
  </si>
  <si>
    <t>[3]</t>
  </si>
  <si>
    <t>[2]</t>
  </si>
  <si>
    <t>[1]</t>
  </si>
  <si>
    <t>[0]</t>
  </si>
  <si>
    <t>Rated Voltage</t>
  </si>
  <si>
    <t>0 - Closed Loop (default)</t>
  </si>
  <si>
    <t>2 - 4% (default)</t>
  </si>
  <si>
    <t>Mode</t>
  </si>
  <si>
    <t>0x01</t>
  </si>
  <si>
    <t>Dev_Reset</t>
  </si>
  <si>
    <t>STANDBY</t>
  </si>
  <si>
    <t>[2:0]</t>
  </si>
  <si>
    <t>0 - Device Ready</t>
  </si>
  <si>
    <t>1 - Device in Software Standby (default)</t>
  </si>
  <si>
    <t>0 - Internal Trigger (default)</t>
  </si>
  <si>
    <t>1 - External Trigger (Edge Mode)</t>
  </si>
  <si>
    <t>2 - External Trigger (Level Mode)</t>
  </si>
  <si>
    <t>3 - PWM Input/Analog Input</t>
  </si>
  <si>
    <t>4 - Audio to Haptics</t>
  </si>
  <si>
    <t>5 - Real-Time Playback (RTP Mode)</t>
  </si>
  <si>
    <t>6 - Diagnostics</t>
  </si>
  <si>
    <t>7 - Auto Calibration</t>
  </si>
  <si>
    <t>0x16</t>
  </si>
  <si>
    <t>Overdrive Clamp Voltage</t>
  </si>
  <si>
    <t>0x17</t>
  </si>
  <si>
    <t>ODClamp</t>
  </si>
  <si>
    <t>[7:0]</t>
  </si>
  <si>
    <t>RatedVoltage</t>
  </si>
  <si>
    <t>Value (Hex)</t>
  </si>
  <si>
    <t>Library Selection</t>
  </si>
  <si>
    <t>0x03</t>
  </si>
  <si>
    <t>HiZ</t>
  </si>
  <si>
    <t>LibrarySel</t>
  </si>
  <si>
    <t>0 - Empty (default)</t>
  </si>
  <si>
    <t>1 - TS2200C Library A - With Overdrive</t>
  </si>
  <si>
    <t>2 - TS2200C Library B - Fast</t>
  </si>
  <si>
    <t>3 - TS2200C Library C</t>
  </si>
  <si>
    <t>4 - TS2200C Library D</t>
  </si>
  <si>
    <t>5 - TS2000C Library E</t>
  </si>
  <si>
    <t>6 - LRA Library</t>
  </si>
  <si>
    <t xml:space="preserve">Select input scaling for input </t>
  </si>
  <si>
    <t>Reduce loop gain when braking is near completion</t>
  </si>
  <si>
    <t>LRA Auto-Resonance Detection</t>
  </si>
  <si>
    <t>Blanking time before back-EMF conversion</t>
  </si>
  <si>
    <t>Current Dissipation Time</t>
  </si>
  <si>
    <t>Noise gate threshold for PWM and analog inputs</t>
  </si>
  <si>
    <t>Select ERM open-loop or closed-loop</t>
  </si>
  <si>
    <t>Disable supply compensation</t>
  </si>
  <si>
    <t>Select binary input coding for RTP</t>
  </si>
  <si>
    <t>Select drive mode for LRA algorithm</t>
  </si>
  <si>
    <t>Select input mode for IN/TRIG pin (Mode 3)</t>
  </si>
  <si>
    <t>Enable/Disable Auto-resonance</t>
  </si>
  <si>
    <t>Set output pins to Hi-Z</t>
  </si>
  <si>
    <t>Select waveform library</t>
  </si>
  <si>
    <t>Reset device registers</t>
  </si>
  <si>
    <t>Enter/Exit Hardware Standby Mode</t>
  </si>
  <si>
    <t>Select input mode</t>
  </si>
  <si>
    <t>DRV2605 Initialization Sequence</t>
  </si>
  <si>
    <t>0x1E</t>
  </si>
  <si>
    <t>AutoCalTime</t>
  </si>
  <si>
    <t>OTP_Status</t>
  </si>
  <si>
    <t>OTP_Program</t>
  </si>
  <si>
    <t>1 - 250 ms</t>
  </si>
  <si>
    <t>2 - 500 ms (default)</t>
  </si>
  <si>
    <t>3 - 1000 ms</t>
  </si>
  <si>
    <t>Set the duration for auto-calibration</t>
  </si>
  <si>
    <t>0 - 150 ms</t>
  </si>
  <si>
    <t>Read-Only</t>
  </si>
  <si>
    <t>OTP Memory has been programmed</t>
  </si>
  <si>
    <t>Launches one-time memory programming process</t>
  </si>
  <si>
    <t>GO</t>
  </si>
  <si>
    <t>0x0C</t>
  </si>
  <si>
    <t>Set GO bit to begin Auto-Calibration</t>
  </si>
  <si>
    <t>Auto-Calibration 
Memory Interface</t>
  </si>
  <si>
    <t>Auto-calibration 
Compensation Results</t>
  </si>
  <si>
    <t>0x18</t>
  </si>
  <si>
    <t>ACalComp</t>
  </si>
  <si>
    <t>Contains voltage compensation results after auto-calibration is complete</t>
  </si>
  <si>
    <t>Auto-calibration
Back-EMF Result</t>
  </si>
  <si>
    <t>0x19</t>
  </si>
  <si>
    <t>ACalBEMF</t>
  </si>
  <si>
    <t>Contains the rated back-EMF results after auto-calibration</t>
  </si>
  <si>
    <t>Read</t>
  </si>
  <si>
    <t>Set analog gain of the back-EMF amplifier</t>
  </si>
  <si>
    <t>Poll or wait for Auto-Calibration to complete</t>
  </si>
  <si>
    <t>Status</t>
  </si>
  <si>
    <t>0x00</t>
  </si>
  <si>
    <t>DeviceID</t>
  </si>
  <si>
    <t>Diag_Result</t>
  </si>
  <si>
    <t>Watchdog_status</t>
  </si>
  <si>
    <t>OverTemp</t>
  </si>
  <si>
    <t>OC_Detect</t>
  </si>
  <si>
    <t>[7:5]</t>
  </si>
  <si>
    <t>Read - 0 / 1</t>
  </si>
  <si>
    <t>Read - 0</t>
  </si>
  <si>
    <t>Device identifier</t>
  </si>
  <si>
    <t>Feedback controller status</t>
  </si>
  <si>
    <t>Over-temperature Flag</t>
  </si>
  <si>
    <t>Over-current Flag</t>
  </si>
  <si>
    <t>Read value and store</t>
  </si>
  <si>
    <t>Read bits [1:0] and store</t>
  </si>
  <si>
    <t>Analog gain of BEMF amplifier, obtained from auto-calibration</t>
  </si>
  <si>
    <t>Write value obtained from auto-calibration</t>
  </si>
  <si>
    <t>Voltage compensation</t>
  </si>
  <si>
    <t>Contains the rated back-EMF compensation</t>
  </si>
  <si>
    <t>Waveform Sequencer</t>
  </si>
  <si>
    <t>0x04</t>
  </si>
  <si>
    <t>0x05</t>
  </si>
  <si>
    <t>0x06</t>
  </si>
  <si>
    <t>0x07</t>
  </si>
  <si>
    <t>0x08</t>
  </si>
  <si>
    <t>0x09</t>
  </si>
  <si>
    <t>0x0A</t>
  </si>
  <si>
    <t>0x0B</t>
  </si>
  <si>
    <t>--</t>
  </si>
  <si>
    <t>Set to zero when not in auto-calibration</t>
  </si>
  <si>
    <t>WavfrmSeq holds the waveform indentifier of the waveform to be played.  A waveform identifier is an integer value referring to the index position of a waveform in a ROM library. 
When bit [7] is set, bits WavfrmSeq[6:0] become a wait time with 10ms units.
Delay (ms) = WavfrmSeq[6:0] * 10ms</t>
  </si>
  <si>
    <t>Wait + WavfrmSeq1</t>
  </si>
  <si>
    <t>Wait + WavfrmSeq2</t>
  </si>
  <si>
    <t>Wait + WavfrmSeq3</t>
  </si>
  <si>
    <t>Wait + WavfrmSeq4</t>
  </si>
  <si>
    <t>Wait + WavfrmSeq5</t>
  </si>
  <si>
    <t>Wait + WavfrmSeq6</t>
  </si>
  <si>
    <t>Wait + WavfrmSeq7</t>
  </si>
  <si>
    <t>Wait + WavfrmSeq8</t>
  </si>
  <si>
    <t>Write waveform identifier or wait time</t>
  </si>
  <si>
    <t>OverCurrent</t>
  </si>
  <si>
    <t>0 - 10 ms</t>
  </si>
  <si>
    <t>2 - 30 ms</t>
  </si>
  <si>
    <t>4 - 40 ms</t>
  </si>
  <si>
    <t>0 - 100 Hz</t>
  </si>
  <si>
    <t>2 - 150 Hz</t>
  </si>
  <si>
    <t>3 - 200 Hz</t>
  </si>
  <si>
    <t>0x11</t>
  </si>
  <si>
    <t>Audio to Haptic Control</t>
  </si>
  <si>
    <t>ATH_Filter</t>
  </si>
  <si>
    <t>1 - 20 ms (default)</t>
  </si>
  <si>
    <t>1 - 125 Hz (default)</t>
  </si>
  <si>
    <t>Set ATH rectification time for the audio to haptics</t>
  </si>
  <si>
    <t>Set theATH low-pass filter frequency</t>
  </si>
  <si>
    <t>ATH Minimum Input Level</t>
  </si>
  <si>
    <t>0x12</t>
  </si>
  <si>
    <t>ATH Maximum Input Level</t>
  </si>
  <si>
    <t>0x13</t>
  </si>
  <si>
    <t>ATH Minimum Output Drive</t>
  </si>
  <si>
    <t>ATH Maximum Output Drive</t>
  </si>
  <si>
    <t>0x14</t>
  </si>
  <si>
    <t>0x15</t>
  </si>
  <si>
    <t>ATH_MinInput</t>
  </si>
  <si>
    <t>ATH_MaxInput</t>
  </si>
  <si>
    <t>ATH_MinDrive</t>
  </si>
  <si>
    <t>ATH_MaxDrive</t>
  </si>
  <si>
    <t>Minimum voltage detected on IN/TRIG for ATH</t>
  </si>
  <si>
    <t>Maximum voltage detected on IN/TRIG for ATH</t>
  </si>
  <si>
    <t>Set the maximum output level (%) of drive engine</t>
  </si>
  <si>
    <t>Set the minimum output level (%) of drive engine</t>
  </si>
  <si>
    <t>Audio-to-Haptics Boundary Values</t>
  </si>
  <si>
    <t>Begin by enter the the voltage settings in the diagram below.</t>
  </si>
  <si>
    <t>Maximum  Input Voltage - ATH_MaxInput (0x13)</t>
  </si>
  <si>
    <t>Minimum Input Voltage - ATH_MinInput (0x12)</t>
  </si>
  <si>
    <t>Maximum Output Drive (%) - ATH_MaxDrive (Reg. 0x15)</t>
  </si>
  <si>
    <t>Minimum Output Drive (%) - ATH_MinDrive (Reg. 0x14)</t>
  </si>
  <si>
    <t>Audio-to-Haptics Setup Sequence</t>
  </si>
  <si>
    <t>Exit Standby Mode (EN pin must be high)</t>
  </si>
  <si>
    <t>Enable Audio-to-Haptics</t>
  </si>
  <si>
    <r>
      <t>Audio-to-haptics converts an analog audio signal to a haptics output waveform for either ERM or LRA actuators.  To setup the DRV2605 for audio-to-haptics, the maximum input voltage of the audio source should be 1.8V</t>
    </r>
    <r>
      <rPr>
        <vertAlign val="subscript"/>
        <sz val="11"/>
        <color theme="1"/>
        <rFont val="Calibri"/>
        <family val="2"/>
        <scheme val="minor"/>
      </rPr>
      <t>pp</t>
    </r>
    <r>
      <rPr>
        <sz val="11"/>
        <color theme="1"/>
        <rFont val="Calibri"/>
        <family val="2"/>
        <scheme val="minor"/>
      </rPr>
      <t xml:space="preserve"> (Full Scale).  If it is over 1.8V</t>
    </r>
    <r>
      <rPr>
        <vertAlign val="subscript"/>
        <sz val="11"/>
        <color theme="1"/>
        <rFont val="Calibri"/>
        <family val="2"/>
        <scheme val="minor"/>
      </rPr>
      <t>pp</t>
    </r>
    <r>
      <rPr>
        <sz val="11"/>
        <color theme="1"/>
        <rFont val="Calibri"/>
        <family val="2"/>
        <scheme val="minor"/>
      </rPr>
      <t xml:space="preserve"> we recommend you use a resistor divider to reduce the input voltage.  If the voltage is under 1.8V</t>
    </r>
    <r>
      <rPr>
        <vertAlign val="subscript"/>
        <sz val="11"/>
        <color theme="1"/>
        <rFont val="Calibri"/>
        <family val="2"/>
        <scheme val="minor"/>
      </rPr>
      <t>pp</t>
    </r>
    <r>
      <rPr>
        <sz val="11"/>
        <color theme="1"/>
        <rFont val="Calibri"/>
        <family val="2"/>
        <scheme val="minor"/>
      </rPr>
      <t xml:space="preserve"> then you can adjust the full-scale input voltage setting of the DRV2605 using the Maximum Input Detection Register (ATH_MaxInput 0x13).</t>
    </r>
  </si>
  <si>
    <t xml:space="preserve">Read - 011 </t>
  </si>
  <si>
    <t>2 - Fast</t>
  </si>
  <si>
    <t>1 - Medium (default)</t>
  </si>
  <si>
    <t>0 - DC Coupling / Digital Input Modes (default)</t>
  </si>
  <si>
    <t>SampleTime</t>
  </si>
  <si>
    <r>
      <t xml:space="preserve">0 - 150 </t>
    </r>
    <r>
      <rPr>
        <sz val="11"/>
        <color theme="1"/>
        <rFont val="Calibri"/>
        <family val="2"/>
      </rPr>
      <t>µs</t>
    </r>
  </si>
  <si>
    <t>1 - 200 µs</t>
  </si>
  <si>
    <t>2 - 250 µs</t>
  </si>
  <si>
    <t>3 - 300 µs (default)</t>
  </si>
  <si>
    <t>0 - 15 µs, 45 µs</t>
  </si>
  <si>
    <t>1 - 25 µs, 75 µs (default)</t>
  </si>
  <si>
    <t>2 - 50 µs, 150 µs</t>
  </si>
  <si>
    <t>3 - 75 µs, 225 µs</t>
  </si>
  <si>
    <t>0 - Once per cycle (default)</t>
  </si>
  <si>
    <t>1 - Twice per cycle</t>
  </si>
  <si>
    <t>ATH_PeakTime</t>
  </si>
  <si>
    <t>DRV2604/5 Design Equations for ERM</t>
  </si>
  <si>
    <t xml:space="preserve">
12/6/2012</t>
  </si>
  <si>
    <t>Input</t>
  </si>
  <si>
    <t xml:space="preserve">Calculation    </t>
  </si>
  <si>
    <t>Actuator Parameters</t>
  </si>
  <si>
    <r>
      <t>V</t>
    </r>
    <r>
      <rPr>
        <vertAlign val="subscript"/>
        <sz val="11"/>
        <color theme="1"/>
        <rFont val="Calibri"/>
        <family val="2"/>
        <scheme val="minor"/>
      </rPr>
      <t>avg</t>
    </r>
  </si>
  <si>
    <r>
      <t>V</t>
    </r>
    <r>
      <rPr>
        <vertAlign val="subscript"/>
        <sz val="11"/>
        <color theme="1"/>
        <rFont val="Calibri"/>
        <family val="2"/>
        <scheme val="minor"/>
      </rPr>
      <t>peak</t>
    </r>
  </si>
  <si>
    <t>Register Settings</t>
  </si>
  <si>
    <t>ms</t>
  </si>
  <si>
    <t>µs</t>
  </si>
  <si>
    <t>Default = 4.8 ms</t>
  </si>
  <si>
    <r>
      <t xml:space="preserve">Default = 75 </t>
    </r>
    <r>
      <rPr>
        <sz val="6"/>
        <color theme="1"/>
        <rFont val="Calibri"/>
        <family val="2"/>
      </rPr>
      <t>µs</t>
    </r>
  </si>
  <si>
    <t>Rated &amp; Overdrive Voltage Summary</t>
  </si>
  <si>
    <t>(Dec)</t>
  </si>
  <si>
    <t xml:space="preserve">Closed Loop             </t>
  </si>
  <si>
    <t>(Hex)</t>
  </si>
  <si>
    <t>Closed Loop</t>
  </si>
  <si>
    <t>(Binary)</t>
  </si>
  <si>
    <t xml:space="preserve"> Open Loop</t>
  </si>
  <si>
    <t>Rated Voltage (Closed Loop)</t>
  </si>
  <si>
    <r>
      <t>V</t>
    </r>
    <r>
      <rPr>
        <vertAlign val="subscript"/>
        <sz val="11"/>
        <color theme="1"/>
        <rFont val="Calibri"/>
        <family val="2"/>
        <scheme val="minor"/>
      </rPr>
      <t>PEAK</t>
    </r>
  </si>
  <si>
    <t>Use the RatedVoltage(0x16) value for the DRV2605 RatedVoltage register</t>
  </si>
  <si>
    <t>Overdrive Voltage (Closed Loop)</t>
  </si>
  <si>
    <t>Use the ODClamp(0x17) value for the DRV2605 OverdriveClamp register</t>
  </si>
  <si>
    <t>Overdrive Voltage (Open Loop)</t>
  </si>
  <si>
    <t>DRV2604/5 Design Equations for LRA</t>
  </si>
  <si>
    <t>Hz</t>
  </si>
  <si>
    <r>
      <t>V</t>
    </r>
    <r>
      <rPr>
        <vertAlign val="subscript"/>
        <sz val="11"/>
        <color theme="1"/>
        <rFont val="Calibri"/>
        <family val="2"/>
        <scheme val="minor"/>
      </rPr>
      <t>rms</t>
    </r>
  </si>
  <si>
    <t>us</t>
  </si>
  <si>
    <r>
      <t xml:space="preserve">Default = 300 </t>
    </r>
    <r>
      <rPr>
        <sz val="6"/>
        <color theme="1"/>
        <rFont val="Calibri"/>
        <family val="2"/>
      </rPr>
      <t>µs</t>
    </r>
  </si>
  <si>
    <t>V</t>
  </si>
  <si>
    <r>
      <t>V</t>
    </r>
    <r>
      <rPr>
        <vertAlign val="subscript"/>
        <sz val="11"/>
        <color theme="1"/>
        <rFont val="Calibri"/>
        <family val="2"/>
        <scheme val="minor"/>
      </rPr>
      <t>DC</t>
    </r>
  </si>
  <si>
    <t>Calculate using ERM/LRA Voltage Worksheet</t>
  </si>
  <si>
    <t>Selective Disclosure</t>
  </si>
  <si>
    <t>Write hex value in C9</t>
  </si>
  <si>
    <t>Writehex value in C10</t>
  </si>
  <si>
    <t>Write hex value in C7</t>
  </si>
  <si>
    <t>Write hex value in C6</t>
  </si>
  <si>
    <t>Read (0x60)</t>
  </si>
  <si>
    <t>Read - 011</t>
  </si>
  <si>
    <t>Set to 0 when auto-calibration completes</t>
  </si>
  <si>
    <t>DRV2604/DRV2605 Configuration Tool and Design Equations Process</t>
  </si>
  <si>
    <t>Color Code Key</t>
  </si>
  <si>
    <t>Note: This segment is designed for the user to set the initialization registors for the DRV2604/5 driver hardware once the auto-calibration step has been completed. Listed below are the steps to use this tool.</t>
  </si>
  <si>
    <t>Note: This segment is designed for the user to set the waveform sequencer registors for the DRV2604/5 driver hardware once auto-calibration and initialization steps have been completed. Listed below are the steps to use this tool.</t>
  </si>
  <si>
    <t>Note: This segment is designed for the user to set the auto-calibration registors for the DRV2604/5 driver hardware once the ERM voltage equations step has been completed. Listed below are the steps to use this tool.</t>
  </si>
  <si>
    <t>DRV2604/5 Auto-Calibration Sequence</t>
  </si>
  <si>
    <t>DRV2604/5 Play Waveform Sequence</t>
  </si>
  <si>
    <t>DRV2604/5 Audio-to-Haptics (ATH) Configuration</t>
  </si>
  <si>
    <t>Note: This segment is designed for the user to set the audio-to-haptics registors for the DRV2604/5 driver hardware once auto-calibration and initialization and play waveform steps have been completed. Listed below is a brief description of audio-to-haptics followed by the steps to use this tool.</t>
  </si>
  <si>
    <t xml:space="preserve">                                                                                                                                              Selective Disclosure</t>
  </si>
  <si>
    <t>NEXT</t>
  </si>
  <si>
    <t>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</si>
</sst>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\V"/>
    <numFmt numFmtId="165" formatCode="00"/>
    <numFmt numFmtId="166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230">
    <xf numFmtId="0" fontId="0" fillId="0" borderId="0" xfId="0"/>
    <xf numFmtId="0" fontId="0" fillId="0" borderId="0" xfId="0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left" vertical="top"/>
    </xf>
    <xf numFmtId="0" fontId="0" fillId="0" borderId="7" xfId="0" applyBorder="1"/>
    <xf numFmtId="0" fontId="0" fillId="0" borderId="7" xfId="0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0" fillId="0" borderId="8" xfId="0" applyFont="1" applyFill="1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Fill="1" applyBorder="1" applyAlignment="1">
      <alignment horizontal="left"/>
    </xf>
    <xf numFmtId="0" fontId="0" fillId="0" borderId="14" xfId="0" applyFont="1" applyFill="1" applyBorder="1" applyAlignment="1">
      <alignment horizontal="center"/>
    </xf>
    <xf numFmtId="0" fontId="0" fillId="0" borderId="13" xfId="0" applyFont="1" applyFill="1" applyBorder="1"/>
    <xf numFmtId="0" fontId="0" fillId="0" borderId="14" xfId="0" applyFont="1" applyFill="1" applyBorder="1" applyAlignment="1">
      <alignment horizontal="left" vertical="top"/>
    </xf>
    <xf numFmtId="0" fontId="3" fillId="6" borderId="1" xfId="0" applyFont="1" applyFill="1" applyBorder="1" applyAlignment="1" applyProtection="1">
      <alignment vertical="top"/>
    </xf>
    <xf numFmtId="0" fontId="1" fillId="6" borderId="2" xfId="0" applyFont="1" applyFill="1" applyBorder="1" applyAlignment="1" applyProtection="1">
      <alignment vertical="top"/>
    </xf>
    <xf numFmtId="0" fontId="1" fillId="6" borderId="3" xfId="0" applyFont="1" applyFill="1" applyBorder="1" applyAlignment="1" applyProtection="1">
      <alignment vertical="top"/>
    </xf>
    <xf numFmtId="0" fontId="1" fillId="6" borderId="4" xfId="0" applyFont="1" applyFill="1" applyBorder="1" applyAlignment="1" applyProtection="1">
      <alignment horizontal="left"/>
    </xf>
    <xf numFmtId="0" fontId="1" fillId="6" borderId="5" xfId="0" applyFont="1" applyFill="1" applyBorder="1" applyAlignment="1" applyProtection="1">
      <alignment horizontal="left"/>
    </xf>
    <xf numFmtId="0" fontId="1" fillId="6" borderId="6" xfId="0" applyFont="1" applyFill="1" applyBorder="1" applyAlignment="1" applyProtection="1">
      <alignment horizontal="center"/>
    </xf>
    <xf numFmtId="0" fontId="1" fillId="6" borderId="4" xfId="0" applyFont="1" applyFill="1" applyBorder="1" applyProtection="1"/>
    <xf numFmtId="0" fontId="1" fillId="6" borderId="5" xfId="0" applyFont="1" applyFill="1" applyBorder="1" applyAlignment="1" applyProtection="1">
      <alignment horizontal="left" vertical="top"/>
    </xf>
    <xf numFmtId="0" fontId="1" fillId="6" borderId="5" xfId="0" applyFont="1" applyFill="1" applyBorder="1" applyProtection="1"/>
    <xf numFmtId="0" fontId="1" fillId="6" borderId="6" xfId="0" applyFont="1" applyFill="1" applyBorder="1" applyAlignment="1" applyProtection="1">
      <alignment horizontal="left"/>
    </xf>
    <xf numFmtId="0" fontId="0" fillId="0" borderId="7" xfId="0" applyBorder="1" applyAlignment="1">
      <alignment horizontal="center" vertical="top"/>
    </xf>
    <xf numFmtId="0" fontId="0" fillId="0" borderId="7" xfId="0" applyFill="1" applyBorder="1"/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20" xfId="0" applyBorder="1"/>
    <xf numFmtId="0" fontId="0" fillId="0" borderId="20" xfId="0" applyFill="1" applyBorder="1"/>
    <xf numFmtId="0" fontId="1" fillId="0" borderId="21" xfId="0" applyFont="1" applyFill="1" applyBorder="1" applyAlignment="1">
      <alignment horizontal="left"/>
    </xf>
    <xf numFmtId="0" fontId="0" fillId="0" borderId="22" xfId="0" applyFont="1" applyFill="1" applyBorder="1" applyAlignment="1">
      <alignment horizontal="center"/>
    </xf>
    <xf numFmtId="0" fontId="1" fillId="0" borderId="10" xfId="0" applyFont="1" applyBorder="1"/>
    <xf numFmtId="0" fontId="0" fillId="0" borderId="21" xfId="0" applyFont="1" applyFill="1" applyBorder="1"/>
    <xf numFmtId="0" fontId="0" fillId="0" borderId="22" xfId="0" applyFont="1" applyFill="1" applyBorder="1" applyAlignment="1">
      <alignment horizontal="left" vertical="top"/>
    </xf>
    <xf numFmtId="0" fontId="0" fillId="0" borderId="8" xfId="0" applyFill="1" applyBorder="1"/>
    <xf numFmtId="0" fontId="0" fillId="0" borderId="9" xfId="0" applyFill="1" applyBorder="1"/>
    <xf numFmtId="0" fontId="0" fillId="0" borderId="11" xfId="0" applyFill="1" applyBorder="1"/>
    <xf numFmtId="0" fontId="1" fillId="0" borderId="24" xfId="0" applyFont="1" applyBorder="1"/>
    <xf numFmtId="0" fontId="0" fillId="0" borderId="25" xfId="0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24" xfId="0" applyFill="1" applyBorder="1"/>
    <xf numFmtId="0" fontId="0" fillId="0" borderId="25" xfId="0" applyFill="1" applyBorder="1"/>
    <xf numFmtId="0" fontId="0" fillId="0" borderId="26" xfId="0" applyBorder="1"/>
    <xf numFmtId="0" fontId="0" fillId="0" borderId="20" xfId="0" applyFont="1" applyBorder="1" applyAlignment="1">
      <alignment horizontal="left"/>
    </xf>
    <xf numFmtId="0" fontId="1" fillId="0" borderId="8" xfId="0" applyFont="1" applyBorder="1" applyAlignment="1">
      <alignment wrapText="1"/>
    </xf>
    <xf numFmtId="0" fontId="0" fillId="2" borderId="9" xfId="0" applyFill="1" applyBorder="1" applyAlignment="1">
      <alignment horizontal="center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9" xfId="0" applyFill="1" applyBorder="1" applyAlignment="1">
      <alignment wrapText="1"/>
    </xf>
    <xf numFmtId="0" fontId="0" fillId="0" borderId="12" xfId="0" applyFill="1" applyBorder="1"/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0" fillId="0" borderId="22" xfId="0" applyBorder="1"/>
    <xf numFmtId="0" fontId="0" fillId="0" borderId="23" xfId="0" applyBorder="1"/>
    <xf numFmtId="0" fontId="1" fillId="0" borderId="8" xfId="0" applyFont="1" applyBorder="1"/>
    <xf numFmtId="0" fontId="0" fillId="0" borderId="11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29" xfId="0" applyBorder="1"/>
    <xf numFmtId="0" fontId="0" fillId="0" borderId="30" xfId="0" applyFont="1" applyBorder="1" applyAlignment="1">
      <alignment horizontal="left"/>
    </xf>
    <xf numFmtId="0" fontId="0" fillId="2" borderId="9" xfId="0" quotePrefix="1" applyFill="1" applyBorder="1" applyAlignment="1" applyProtection="1">
      <alignment horizontal="center" vertical="top"/>
      <protection locked="0"/>
    </xf>
    <xf numFmtId="0" fontId="0" fillId="0" borderId="14" xfId="0" applyFont="1" applyBorder="1" applyAlignment="1" applyProtection="1">
      <alignment horizontal="left"/>
    </xf>
    <xf numFmtId="0" fontId="0" fillId="0" borderId="7" xfId="0" applyFont="1" applyBorder="1" applyAlignment="1" applyProtection="1">
      <alignment horizontal="left"/>
    </xf>
    <xf numFmtId="0" fontId="0" fillId="6" borderId="7" xfId="0" applyFill="1" applyBorder="1" applyProtection="1"/>
    <xf numFmtId="0" fontId="0" fillId="6" borderId="11" xfId="0" applyFill="1" applyBorder="1" applyProtection="1"/>
    <xf numFmtId="0" fontId="0" fillId="2" borderId="9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6" borderId="0" xfId="0" applyFill="1"/>
    <xf numFmtId="0" fontId="0" fillId="0" borderId="15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4" fillId="6" borderId="0" xfId="0" applyFont="1" applyFill="1"/>
    <xf numFmtId="0" fontId="0" fillId="0" borderId="23" xfId="0" applyFont="1" applyFill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1" fillId="0" borderId="8" xfId="0" applyFont="1" applyBorder="1" applyAlignment="1">
      <alignment horizontal="left" vertical="top"/>
    </xf>
    <xf numFmtId="0" fontId="0" fillId="2" borderId="9" xfId="0" applyFill="1" applyBorder="1" applyAlignment="1">
      <alignment horizontal="center" vertical="top"/>
    </xf>
    <xf numFmtId="1" fontId="0" fillId="0" borderId="0" xfId="0" applyNumberFormat="1"/>
    <xf numFmtId="0" fontId="1" fillId="6" borderId="0" xfId="0" applyFont="1" applyFill="1"/>
    <xf numFmtId="9" fontId="0" fillId="5" borderId="0" xfId="0" applyNumberFormat="1" applyFill="1" applyAlignment="1" applyProtection="1">
      <alignment horizontal="left"/>
      <protection locked="0"/>
    </xf>
    <xf numFmtId="0" fontId="0" fillId="6" borderId="0" xfId="0" applyFill="1" applyAlignment="1"/>
    <xf numFmtId="0" fontId="0" fillId="6" borderId="31" xfId="0" applyFill="1" applyBorder="1"/>
    <xf numFmtId="0" fontId="0" fillId="6" borderId="0" xfId="0" applyFill="1" applyBorder="1"/>
    <xf numFmtId="0" fontId="1" fillId="6" borderId="32" xfId="0" applyFont="1" applyFill="1" applyBorder="1" applyAlignment="1" applyProtection="1">
      <alignment horizontal="left"/>
    </xf>
    <xf numFmtId="0" fontId="1" fillId="6" borderId="0" xfId="0" applyFont="1" applyFill="1" applyBorder="1" applyAlignment="1" applyProtection="1">
      <alignment horizontal="left"/>
    </xf>
    <xf numFmtId="0" fontId="1" fillId="6" borderId="33" xfId="0" applyFont="1" applyFill="1" applyBorder="1" applyAlignment="1" applyProtection="1">
      <alignment horizontal="center"/>
    </xf>
    <xf numFmtId="0" fontId="0" fillId="0" borderId="7" xfId="0" applyBorder="1" applyAlignment="1">
      <alignment horizontal="left" vertical="top"/>
    </xf>
    <xf numFmtId="0" fontId="1" fillId="6" borderId="32" xfId="0" applyFont="1" applyFill="1" applyBorder="1" applyProtection="1"/>
    <xf numFmtId="0" fontId="1" fillId="6" borderId="0" xfId="0" applyFont="1" applyFill="1" applyBorder="1" applyAlignment="1" applyProtection="1">
      <alignment horizontal="left" vertical="top"/>
    </xf>
    <xf numFmtId="0" fontId="1" fillId="6" borderId="0" xfId="0" applyFont="1" applyFill="1" applyBorder="1" applyProtection="1"/>
    <xf numFmtId="0" fontId="1" fillId="6" borderId="33" xfId="0" applyFont="1" applyFill="1" applyBorder="1" applyAlignment="1" applyProtection="1">
      <alignment horizontal="left"/>
    </xf>
    <xf numFmtId="0" fontId="0" fillId="0" borderId="21" xfId="0" applyBorder="1"/>
    <xf numFmtId="164" fontId="0" fillId="5" borderId="0" xfId="0" applyNumberFormat="1" applyFill="1" applyAlignment="1" applyProtection="1">
      <alignment horizontal="left" vertical="center"/>
      <protection locked="0"/>
    </xf>
    <xf numFmtId="164" fontId="0" fillId="5" borderId="0" xfId="0" applyNumberFormat="1" applyFill="1" applyAlignment="1" applyProtection="1">
      <alignment horizontal="left"/>
      <protection locked="0"/>
    </xf>
    <xf numFmtId="0" fontId="1" fillId="6" borderId="0" xfId="0" applyFont="1" applyFill="1" applyAlignment="1">
      <alignment horizontal="left" vertical="top"/>
    </xf>
    <xf numFmtId="165" fontId="0" fillId="2" borderId="9" xfId="0" quotePrefix="1" applyNumberFormat="1" applyFill="1" applyBorder="1" applyAlignment="1" applyProtection="1">
      <alignment horizontal="center" vertical="top"/>
      <protection locked="0"/>
    </xf>
    <xf numFmtId="164" fontId="0" fillId="0" borderId="0" xfId="0" applyNumberFormat="1" applyFill="1" applyAlignment="1" applyProtection="1">
      <alignment horizontal="left" vertical="center"/>
      <protection locked="0"/>
    </xf>
    <xf numFmtId="164" fontId="0" fillId="0" borderId="0" xfId="0" applyNumberFormat="1" applyFill="1" applyAlignment="1" applyProtection="1">
      <alignment horizontal="left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23" xfId="0" applyFon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left" vertical="top"/>
    </xf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>
      <alignment horizontal="center" vertical="center"/>
    </xf>
    <xf numFmtId="0" fontId="8" fillId="7" borderId="0" xfId="1" applyAlignment="1">
      <alignment horizontal="left" vertical="center"/>
    </xf>
    <xf numFmtId="0" fontId="1" fillId="6" borderId="0" xfId="0" applyFont="1" applyFill="1" applyAlignment="1">
      <alignment horizontal="right" vertical="center"/>
    </xf>
    <xf numFmtId="0" fontId="8" fillId="8" borderId="0" xfId="2" applyAlignment="1">
      <alignment horizontal="left" vertical="center"/>
    </xf>
    <xf numFmtId="0" fontId="0" fillId="6" borderId="0" xfId="0" applyFill="1" applyAlignment="1">
      <alignment horizontal="center"/>
    </xf>
    <xf numFmtId="0" fontId="8" fillId="7" borderId="0" xfId="1" applyNumberFormat="1" applyProtection="1">
      <protection locked="0"/>
    </xf>
    <xf numFmtId="0" fontId="0" fillId="6" borderId="0" xfId="0" applyFont="1" applyFill="1" applyBorder="1" applyAlignment="1"/>
    <xf numFmtId="0" fontId="8" fillId="7" borderId="0" xfId="1" applyProtection="1">
      <protection locked="0"/>
    </xf>
    <xf numFmtId="0" fontId="8" fillId="7" borderId="0" xfId="1" applyNumberFormat="1" applyBorder="1" applyAlignment="1" applyProtection="1">
      <protection locked="0"/>
    </xf>
    <xf numFmtId="0" fontId="0" fillId="9" borderId="0" xfId="0" applyFill="1" applyProtection="1">
      <protection locked="0"/>
    </xf>
    <xf numFmtId="0" fontId="7" fillId="6" borderId="0" xfId="0" applyFont="1" applyFill="1"/>
    <xf numFmtId="0" fontId="0" fillId="6" borderId="0" xfId="0" applyFont="1" applyFill="1"/>
    <xf numFmtId="0" fontId="10" fillId="6" borderId="0" xfId="0" applyFont="1" applyFill="1" applyAlignment="1">
      <alignment horizontal="center" vertical="top"/>
    </xf>
    <xf numFmtId="0" fontId="0" fillId="9" borderId="0" xfId="0" applyFont="1" applyFill="1" applyAlignment="1" applyProtection="1">
      <alignment horizontal="right" vertical="top"/>
      <protection locked="0"/>
    </xf>
    <xf numFmtId="0" fontId="10" fillId="6" borderId="0" xfId="0" applyFont="1" applyFill="1" applyAlignment="1">
      <alignment horizontal="right"/>
    </xf>
    <xf numFmtId="0" fontId="8" fillId="8" borderId="0" xfId="2"/>
    <xf numFmtId="0" fontId="10" fillId="6" borderId="0" xfId="0" applyFont="1" applyFill="1" applyAlignment="1">
      <alignment horizontal="right" vertical="top"/>
    </xf>
    <xf numFmtId="0" fontId="8" fillId="8" borderId="0" xfId="2" applyAlignment="1">
      <alignment horizontal="right"/>
    </xf>
    <xf numFmtId="0" fontId="4" fillId="6" borderId="0" xfId="0" applyFont="1" applyFill="1" applyAlignment="1">
      <alignment vertical="center"/>
    </xf>
    <xf numFmtId="0" fontId="4" fillId="0" borderId="0" xfId="0" applyFont="1" applyAlignment="1">
      <alignment vertical="top"/>
    </xf>
    <xf numFmtId="0" fontId="0" fillId="5" borderId="0" xfId="0" applyFill="1"/>
    <xf numFmtId="0" fontId="12" fillId="6" borderId="0" xfId="0" applyFont="1" applyFill="1" applyAlignment="1">
      <alignment horizontal="right"/>
    </xf>
    <xf numFmtId="0" fontId="1" fillId="6" borderId="0" xfId="0" applyFont="1" applyFill="1" applyBorder="1" applyAlignment="1"/>
    <xf numFmtId="0" fontId="8" fillId="6" borderId="0" xfId="1" applyNumberFormat="1" applyFill="1" applyBorder="1" applyAlignment="1" applyProtection="1">
      <protection locked="0"/>
    </xf>
    <xf numFmtId="166" fontId="8" fillId="8" borderId="0" xfId="2" applyNumberFormat="1" applyFont="1"/>
    <xf numFmtId="0" fontId="13" fillId="5" borderId="0" xfId="0" applyFont="1" applyFill="1"/>
    <xf numFmtId="0" fontId="0" fillId="0" borderId="0" xfId="0" applyProtection="1">
      <protection locked="0"/>
    </xf>
    <xf numFmtId="0" fontId="10" fillId="6" borderId="0" xfId="0" applyFont="1" applyFill="1" applyAlignment="1">
      <alignment vertical="top"/>
    </xf>
    <xf numFmtId="2" fontId="8" fillId="8" borderId="0" xfId="2" applyNumberFormat="1" applyFont="1"/>
    <xf numFmtId="0" fontId="14" fillId="6" borderId="0" xfId="0" applyFont="1" applyFill="1" applyAlignment="1"/>
    <xf numFmtId="0" fontId="14" fillId="6" borderId="0" xfId="0" applyFont="1" applyFill="1"/>
    <xf numFmtId="0" fontId="0" fillId="3" borderId="0" xfId="0" applyFill="1"/>
    <xf numFmtId="0" fontId="0" fillId="10" borderId="7" xfId="0" applyFill="1" applyBorder="1" applyProtection="1">
      <protection locked="0"/>
    </xf>
    <xf numFmtId="0" fontId="0" fillId="10" borderId="7" xfId="0" applyFill="1" applyBorder="1"/>
    <xf numFmtId="0" fontId="0" fillId="10" borderId="25" xfId="0" applyFill="1" applyBorder="1"/>
    <xf numFmtId="0" fontId="0" fillId="0" borderId="7" xfId="0" applyFill="1" applyBorder="1" applyProtection="1"/>
    <xf numFmtId="0" fontId="0" fillId="0" borderId="7" xfId="0" applyFill="1" applyBorder="1" applyAlignment="1" applyProtection="1">
      <alignment horizontal="left"/>
      <protection locked="0"/>
    </xf>
    <xf numFmtId="0" fontId="0" fillId="0" borderId="14" xfId="0" applyFont="1" applyFill="1" applyBorder="1" applyAlignment="1" applyProtection="1">
      <alignment horizontal="left"/>
      <protection locked="0"/>
    </xf>
    <xf numFmtId="0" fontId="0" fillId="0" borderId="0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7" xfId="0" applyFill="1" applyBorder="1" applyAlignment="1" applyProtection="1">
      <alignment wrapText="1"/>
    </xf>
    <xf numFmtId="0" fontId="0" fillId="0" borderId="0" xfId="0" applyFill="1"/>
    <xf numFmtId="0" fontId="0" fillId="10" borderId="11" xfId="0" applyFill="1" applyBorder="1" applyProtection="1">
      <protection locked="0"/>
    </xf>
    <xf numFmtId="0" fontId="0" fillId="0" borderId="7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0" fillId="10" borderId="22" xfId="0" applyFill="1" applyBorder="1" applyProtection="1">
      <protection locked="0"/>
    </xf>
    <xf numFmtId="164" fontId="0" fillId="0" borderId="7" xfId="0" applyNumberFormat="1" applyFill="1" applyBorder="1" applyAlignment="1" applyProtection="1">
      <alignment horizontal="left"/>
    </xf>
    <xf numFmtId="9" fontId="0" fillId="0" borderId="7" xfId="0" applyNumberFormat="1" applyFill="1" applyBorder="1" applyAlignment="1" applyProtection="1">
      <alignment horizontal="left"/>
    </xf>
    <xf numFmtId="0" fontId="16" fillId="4" borderId="0" xfId="3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6" borderId="36" xfId="0" applyFont="1" applyFill="1" applyBorder="1" applyAlignment="1">
      <alignment horizontal="left"/>
    </xf>
    <xf numFmtId="0" fontId="9" fillId="6" borderId="5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right" vertical="center" wrapText="1"/>
    </xf>
    <xf numFmtId="0" fontId="4" fillId="6" borderId="0" xfId="0" applyFont="1" applyFill="1" applyAlignment="1">
      <alignment horizontal="right" vertical="top"/>
    </xf>
    <xf numFmtId="0" fontId="2" fillId="3" borderId="0" xfId="0" applyFont="1" applyFill="1" applyAlignment="1">
      <alignment horizontal="left" indent="7"/>
    </xf>
    <xf numFmtId="14" fontId="15" fillId="3" borderId="0" xfId="0" applyNumberFormat="1" applyFont="1" applyFill="1" applyAlignment="1"/>
    <xf numFmtId="0" fontId="15" fillId="0" borderId="0" xfId="0" applyFont="1" applyAlignment="1"/>
    <xf numFmtId="0" fontId="15" fillId="4" borderId="0" xfId="0" applyFont="1" applyFill="1" applyAlignment="1">
      <alignment horizontal="center" vertical="center"/>
    </xf>
    <xf numFmtId="0" fontId="16" fillId="4" borderId="0" xfId="3" applyFont="1" applyFill="1" applyBorder="1" applyAlignment="1">
      <alignment horizontal="center" vertical="center"/>
    </xf>
    <xf numFmtId="0" fontId="16" fillId="0" borderId="0" xfId="3" applyFont="1" applyBorder="1" applyAlignment="1">
      <alignment horizontal="center" vertical="center"/>
    </xf>
    <xf numFmtId="0" fontId="15" fillId="4" borderId="0" xfId="0" applyFont="1" applyFill="1" applyAlignment="1">
      <alignment horizontal="right" vertical="center"/>
    </xf>
    <xf numFmtId="0" fontId="16" fillId="4" borderId="0" xfId="3" applyFont="1" applyFill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vertical="center"/>
    </xf>
    <xf numFmtId="0" fontId="3" fillId="6" borderId="1" xfId="0" applyFont="1" applyFill="1" applyBorder="1" applyAlignment="1" applyProtection="1">
      <alignment horizontal="left"/>
    </xf>
    <xf numFmtId="0" fontId="3" fillId="6" borderId="2" xfId="0" applyFont="1" applyFill="1" applyBorder="1" applyAlignment="1" applyProtection="1">
      <alignment horizontal="left"/>
    </xf>
    <xf numFmtId="0" fontId="3" fillId="6" borderId="3" xfId="0" applyFont="1" applyFill="1" applyBorder="1" applyAlignment="1" applyProtection="1">
      <alignment horizontal="left"/>
    </xf>
    <xf numFmtId="0" fontId="1" fillId="0" borderId="8" xfId="0" applyFont="1" applyBorder="1" applyAlignment="1">
      <alignment horizontal="left" vertical="top"/>
    </xf>
    <xf numFmtId="0" fontId="0" fillId="0" borderId="7" xfId="0" applyBorder="1" applyAlignment="1">
      <alignment horizontal="center" vertical="top"/>
    </xf>
    <xf numFmtId="0" fontId="0" fillId="2" borderId="9" xfId="0" applyNumberFormat="1" applyFill="1" applyBorder="1" applyAlignment="1">
      <alignment horizontal="center" vertical="top"/>
    </xf>
    <xf numFmtId="0" fontId="0" fillId="6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0" xfId="0" applyAlignment="1">
      <alignment wrapText="1"/>
    </xf>
    <xf numFmtId="0" fontId="0" fillId="2" borderId="9" xfId="0" applyFill="1" applyBorder="1" applyAlignment="1">
      <alignment horizontal="center" vertical="top"/>
    </xf>
    <xf numFmtId="0" fontId="1" fillId="0" borderId="2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2" borderId="15" xfId="0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center" vertical="top"/>
    </xf>
    <xf numFmtId="0" fontId="1" fillId="0" borderId="13" xfId="0" applyFont="1" applyBorder="1" applyAlignment="1">
      <alignment horizontal="left" vertical="top"/>
    </xf>
    <xf numFmtId="0" fontId="0" fillId="0" borderId="14" xfId="0" applyFont="1" applyBorder="1" applyAlignment="1">
      <alignment horizontal="center" vertical="top"/>
    </xf>
    <xf numFmtId="0" fontId="0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 wrapText="1"/>
    </xf>
    <xf numFmtId="0" fontId="0" fillId="0" borderId="11" xfId="0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0" fontId="1" fillId="0" borderId="10" xfId="0" applyFont="1" applyBorder="1" applyAlignment="1">
      <alignment horizontal="left" vertical="top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6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0" borderId="21" xfId="0" applyFont="1" applyBorder="1" applyAlignment="1">
      <alignment horizontal="left" vertical="top"/>
    </xf>
    <xf numFmtId="0" fontId="0" fillId="0" borderId="22" xfId="0" applyBorder="1" applyAlignment="1">
      <alignment horizontal="center" vertical="top"/>
    </xf>
    <xf numFmtId="0" fontId="0" fillId="2" borderId="23" xfId="0" applyFill="1" applyBorder="1" applyAlignment="1">
      <alignment horizontal="center" vertical="top"/>
    </xf>
    <xf numFmtId="0" fontId="0" fillId="0" borderId="11" xfId="0" applyFont="1" applyBorder="1" applyAlignment="1">
      <alignment horizontal="center" vertical="top"/>
    </xf>
    <xf numFmtId="0" fontId="0" fillId="2" borderId="12" xfId="0" applyFont="1" applyFill="1" applyBorder="1" applyAlignment="1">
      <alignment horizontal="center" vertical="top"/>
    </xf>
    <xf numFmtId="0" fontId="1" fillId="0" borderId="24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0" fillId="0" borderId="25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7" xfId="0" applyBorder="1" applyAlignment="1">
      <alignment horizontal="left" vertical="top"/>
    </xf>
    <xf numFmtId="0" fontId="5" fillId="6" borderId="0" xfId="0" applyFont="1" applyFill="1" applyAlignment="1">
      <alignment horizontal="left" vertical="top"/>
    </xf>
    <xf numFmtId="0" fontId="0" fillId="6" borderId="0" xfId="0" applyFill="1" applyAlignment="1">
      <alignment horizontal="left" vertical="top" wrapText="1"/>
    </xf>
    <xf numFmtId="0" fontId="0" fillId="6" borderId="0" xfId="0" applyFill="1" applyAlignment="1">
      <alignment horizontal="left" vertical="top"/>
    </xf>
    <xf numFmtId="0" fontId="1" fillId="6" borderId="0" xfId="0" applyFont="1" applyFill="1" applyAlignment="1">
      <alignment horizontal="left" vertical="top"/>
    </xf>
    <xf numFmtId="0" fontId="0" fillId="6" borderId="31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7" fillId="11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37" xfId="0" applyFont="1" applyFill="1" applyBorder="1" applyAlignment="1">
      <alignment wrapText="1"/>
    </xf>
    <xf numFmtId="0" fontId="7" fillId="0" borderId="36" xfId="0" applyFont="1" applyFill="1" applyBorder="1" applyAlignment="1">
      <alignment wrapText="1"/>
    </xf>
    <xf numFmtId="0" fontId="7" fillId="0" borderId="38" xfId="0" applyFont="1" applyFill="1" applyBorder="1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10" fillId="6" borderId="0" xfId="0" applyFont="1" applyFill="1" applyAlignment="1">
      <alignment horizontal="center" vertical="top"/>
    </xf>
  </cellXfs>
  <cellStyles count="4">
    <cellStyle name="20% - Accent2" xfId="1" builtinId="34"/>
    <cellStyle name="20% - Accent3" xfId="2" builtinId="38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/>
              <a:t>Audio</a:t>
            </a:r>
            <a:r>
              <a:rPr lang="en-US" sz="1000" baseline="0"/>
              <a:t>-to-Hapitcs Input Voltage to Output Drive Mapping</a:t>
            </a:r>
            <a:endParaRPr lang="en-US" sz="1000"/>
          </a:p>
        </c:rich>
      </c:tx>
      <c:layout>
        <c:manualLayout>
          <c:xMode val="edge"/>
          <c:yMode val="edge"/>
          <c:x val="0.26885693295683849"/>
          <c:y val="3.11814946104814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8507967580221"/>
          <c:y val="9.0020194765945735E-2"/>
          <c:w val="0.74741730853125643"/>
          <c:h val="0.71955545301233625"/>
        </c:manualLayout>
      </c:layout>
      <c:scatterChart>
        <c:scatterStyle val="smoothMarker"/>
        <c:varyColors val="0"/>
        <c:ser>
          <c:idx val="0"/>
          <c:order val="0"/>
          <c:tx>
            <c:v>ATH_MININPUT</c:v>
          </c:tx>
          <c:spPr>
            <a:ln w="6350">
              <a:solidFill>
                <a:schemeClr val="tx1"/>
              </a:solidFill>
              <a:prstDash val="dash"/>
            </a:ln>
          </c:spPr>
          <c:marker>
            <c:symbol val="none"/>
          </c:marker>
          <c:errBars>
            <c:errDir val="y"/>
            <c:errBarType val="minus"/>
            <c:errValType val="percentage"/>
            <c:noEndCap val="1"/>
            <c:val val="100"/>
            <c:spPr>
              <a:ln>
                <a:prstDash val="dash"/>
              </a:ln>
            </c:spPr>
          </c:errBars>
          <c:xVal>
            <c:numRef>
              <c:f>Lists!$A$38:$A$39</c:f>
              <c:numCache>
                <c:formatCode>General</c:formatCode>
                <c:ptCount val="2"/>
                <c:pt idx="0">
                  <c:v>0.18</c:v>
                </c:pt>
                <c:pt idx="1">
                  <c:v>1.8</c:v>
                </c:pt>
              </c:numCache>
            </c:numRef>
          </c:xVal>
          <c:yVal>
            <c:numRef>
              <c:f>Lists!$B$38:$B$39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CC5-4570-93C5-CCA312FBA6FC}"/>
            </c:ext>
          </c:extLst>
        </c:ser>
        <c:ser>
          <c:idx val="1"/>
          <c:order val="1"/>
          <c:tx>
            <c:v>ATH_MAXINPUT</c:v>
          </c:tx>
          <c:spPr>
            <a:ln w="63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Lists!$A$40:$A$41</c:f>
              <c:numCache>
                <c:formatCode>General</c:formatCode>
                <c:ptCount val="2"/>
                <c:pt idx="0">
                  <c:v>0.18</c:v>
                </c:pt>
                <c:pt idx="1">
                  <c:v>1.8</c:v>
                </c:pt>
              </c:numCache>
            </c:numRef>
          </c:xVal>
          <c:yVal>
            <c:numRef>
              <c:f>Lists!$B$40:$B$41</c:f>
              <c:numCache>
                <c:formatCode>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CC5-4570-93C5-CCA312FBA6FC}"/>
            </c:ext>
          </c:extLst>
        </c:ser>
        <c:ser>
          <c:idx val="2"/>
          <c:order val="2"/>
          <c:spPr>
            <a:ln w="9525">
              <a:solidFill>
                <a:schemeClr val="tx1"/>
              </a:solidFill>
              <a:prstDash val="dash"/>
            </a:ln>
          </c:spPr>
          <c:marker>
            <c:symbol val="none"/>
          </c:marker>
          <c:errBars>
            <c:errDir val="y"/>
            <c:errBarType val="both"/>
            <c:errValType val="fixedVal"/>
            <c:noEndCap val="0"/>
            <c:val val="1"/>
          </c:errBars>
          <c:errBars>
            <c:errDir val="x"/>
            <c:errBarType val="minus"/>
            <c:errValType val="percentage"/>
            <c:noEndCap val="1"/>
            <c:val val="100"/>
            <c:spPr>
              <a:ln>
                <a:prstDash val="dash"/>
              </a:ln>
            </c:spPr>
          </c:errBars>
          <c:xVal>
            <c:numRef>
              <c:f>(Lists!$A$38,Lists!$A$40)</c:f>
              <c:numCache>
                <c:formatCode>General</c:formatCode>
                <c:ptCount val="2"/>
                <c:pt idx="0">
                  <c:v>0.18</c:v>
                </c:pt>
                <c:pt idx="1">
                  <c:v>0.18</c:v>
                </c:pt>
              </c:numCache>
            </c:numRef>
          </c:xVal>
          <c:yVal>
            <c:numRef>
              <c:f>(Lists!$B$38,Lists!$B$40)</c:f>
              <c:numCache>
                <c:formatCode>0</c:formatCode>
                <c:ptCount val="2"/>
                <c:pt idx="0" formatCode="General">
                  <c:v>10</c:v>
                </c:pt>
                <c:pt idx="1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CC5-4570-93C5-CCA312FBA6FC}"/>
            </c:ext>
          </c:extLst>
        </c:ser>
        <c:ser>
          <c:idx val="3"/>
          <c:order val="3"/>
          <c:spPr>
            <a:ln w="635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(Lists!$A$39,Lists!$A$41)</c:f>
              <c:numCache>
                <c:formatCode>General</c:formatCode>
                <c:ptCount val="2"/>
                <c:pt idx="0">
                  <c:v>1.8</c:v>
                </c:pt>
                <c:pt idx="1">
                  <c:v>1.8</c:v>
                </c:pt>
              </c:numCache>
            </c:numRef>
          </c:xVal>
          <c:yVal>
            <c:numRef>
              <c:f>(Lists!$B$39,Lists!$B$41)</c:f>
              <c:numCache>
                <c:formatCode>0</c:formatCode>
                <c:ptCount val="2"/>
                <c:pt idx="0" formatCode="General">
                  <c:v>10</c:v>
                </c:pt>
                <c:pt idx="1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CC5-4570-93C5-CCA312FBA6FC}"/>
            </c:ext>
          </c:extLst>
        </c:ser>
        <c:ser>
          <c:idx val="4"/>
          <c:order val="4"/>
          <c:marker>
            <c:symbol val="none"/>
          </c:marker>
          <c:xVal>
            <c:numRef>
              <c:f>(Lists!$A$38,Lists!$A$41)</c:f>
              <c:numCache>
                <c:formatCode>General</c:formatCode>
                <c:ptCount val="2"/>
                <c:pt idx="0">
                  <c:v>0.18</c:v>
                </c:pt>
                <c:pt idx="1">
                  <c:v>1.8</c:v>
                </c:pt>
              </c:numCache>
            </c:numRef>
          </c:xVal>
          <c:yVal>
            <c:numRef>
              <c:f>(Lists!$B$38,Lists!$B$41)</c:f>
              <c:numCache>
                <c:formatCode>0</c:formatCode>
                <c:ptCount val="2"/>
                <c:pt idx="0" formatCode="General">
                  <c:v>10</c:v>
                </c:pt>
                <c:pt idx="1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CC5-4570-93C5-CCA312FBA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665856"/>
        <c:axId val="146667776"/>
      </c:scatterChart>
      <c:valAx>
        <c:axId val="146665856"/>
        <c:scaling>
          <c:orientation val="minMax"/>
          <c:max val="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Input</a:t>
                </a:r>
                <a:r>
                  <a:rPr lang="en-US" baseline="0"/>
                  <a:t> Voltage (V)</a:t>
                </a:r>
              </a:p>
            </c:rich>
          </c:tx>
          <c:layout>
            <c:manualLayout>
              <c:xMode val="edge"/>
              <c:yMode val="edge"/>
              <c:x val="0.42016034099279825"/>
              <c:y val="0.8829589158498044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46667776"/>
        <c:crosses val="autoZero"/>
        <c:crossBetween val="midCat"/>
      </c:valAx>
      <c:valAx>
        <c:axId val="146667776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Output Level (%)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4666585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landscape"/>
  </c:printSettings>
</c:chartSpac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Initialize!A1"/><Relationship Id="rId2" Type="http://schemas.openxmlformats.org/officeDocument/2006/relationships/hyperlink" Target="#'Auto-Calibration'!A1"/><Relationship Id="rId1" Type="http://schemas.openxmlformats.org/officeDocument/2006/relationships/hyperlink" Target="#'ERM Voltage Equations'!A1"/><Relationship Id="rId5" Type="http://schemas.openxmlformats.org/officeDocument/2006/relationships/hyperlink" Target="#'Audio-to-Haptics'!A1"/><Relationship Id="rId4" Type="http://schemas.openxmlformats.org/officeDocument/2006/relationships/hyperlink" Target="#'Play Waveform'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E0E090A-962B-4396-8137-F0B261DF8C46}" type="doc">
      <dgm:prSet loTypeId="urn:microsoft.com/office/officeart/2005/8/layout/hProcess4" loCatId="process" qsTypeId="urn:microsoft.com/office/officeart/2005/8/quickstyle/3d2" qsCatId="3D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2F6E79E2-B1A7-4CF4-908B-8763B864F6CF}">
      <dgm:prSet phldrT="[Text]" custT="1"/>
      <dgm:spPr/>
      <dgm:t>
        <a:bodyPr/>
        <a:lstStyle/>
        <a:p>
          <a:r>
            <a:rPr lang="en-US" sz="1400" dirty="0"/>
            <a:t>ERM Voltage Equations</a:t>
          </a:r>
          <a:endParaRPr lang="en-US" sz="2000" dirty="0"/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4F6C093F-42F1-4714-B03A-C7F4CD47A806}" type="parTrans" cxnId="{6113B525-0F6E-4B01-811D-580BE83F3AF4}">
      <dgm:prSet/>
      <dgm:spPr/>
      <dgm:t>
        <a:bodyPr/>
        <a:lstStyle/>
        <a:p>
          <a:endParaRPr lang="en-US"/>
        </a:p>
      </dgm:t>
    </dgm:pt>
    <dgm:pt modelId="{B88F9A04-0BD2-4C11-8596-02C8483A1C3F}" type="sibTrans" cxnId="{6113B525-0F6E-4B01-811D-580BE83F3AF4}">
      <dgm:prSet/>
      <dgm:spPr/>
      <dgm:t>
        <a:bodyPr/>
        <a:lstStyle/>
        <a:p>
          <a:endParaRPr lang="en-US"/>
        </a:p>
      </dgm:t>
    </dgm:pt>
    <dgm:pt modelId="{4BD81994-AA1B-467C-9655-F2081F3A5BEF}">
      <dgm:prSet phldrT="[Text]" custT="1"/>
      <dgm:spPr/>
      <dgm:t>
        <a:bodyPr/>
        <a:lstStyle/>
        <a:p>
          <a:r>
            <a:rPr lang="en-US" sz="1400" dirty="0"/>
            <a:t>Set registers for auto-calibration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EF968A47-190A-4A8A-A6B2-DC102C3C8445}" type="parTrans" cxnId="{8DA77A81-1FBC-4153-8761-3508828032BD}">
      <dgm:prSet/>
      <dgm:spPr/>
      <dgm:t>
        <a:bodyPr/>
        <a:lstStyle/>
        <a:p>
          <a:endParaRPr lang="en-US"/>
        </a:p>
      </dgm:t>
    </dgm:pt>
    <dgm:pt modelId="{85E6E3E2-C984-482A-9B13-6C02AF3BE909}" type="sibTrans" cxnId="{8DA77A81-1FBC-4153-8761-3508828032BD}">
      <dgm:prSet/>
      <dgm:spPr/>
      <dgm:t>
        <a:bodyPr/>
        <a:lstStyle/>
        <a:p>
          <a:endParaRPr lang="en-US"/>
        </a:p>
      </dgm:t>
    </dgm:pt>
    <dgm:pt modelId="{57804991-FA0C-49F5-B9AA-A4538FCBFEC4}">
      <dgm:prSet phldrT="[Text]" custT="1"/>
      <dgm:spPr/>
      <dgm:t>
        <a:bodyPr/>
        <a:lstStyle/>
        <a:p>
          <a:r>
            <a:rPr lang="en-US" sz="2100" dirty="0"/>
            <a:t>Initialize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C167F7FC-F99A-4669-9759-B39B5A1B0351}" type="parTrans" cxnId="{DF1A5151-88BB-428D-B2EA-82FB206CAE00}">
      <dgm:prSet/>
      <dgm:spPr/>
      <dgm:t>
        <a:bodyPr/>
        <a:lstStyle/>
        <a:p>
          <a:endParaRPr lang="en-US"/>
        </a:p>
      </dgm:t>
    </dgm:pt>
    <dgm:pt modelId="{D9185EBD-3AAE-41E1-B58B-AB0014EF5109}" type="sibTrans" cxnId="{DF1A5151-88BB-428D-B2EA-82FB206CAE00}">
      <dgm:prSet/>
      <dgm:spPr/>
      <dgm:t>
        <a:bodyPr/>
        <a:lstStyle/>
        <a:p>
          <a:endParaRPr lang="en-US"/>
        </a:p>
      </dgm:t>
    </dgm:pt>
    <dgm:pt modelId="{FEA9724E-B157-4348-B718-C22BE4FA2DE6}">
      <dgm:prSet phldrT="[Text]" custT="1"/>
      <dgm:spPr/>
      <dgm:t>
        <a:bodyPr/>
        <a:lstStyle/>
        <a:p>
          <a:r>
            <a:rPr lang="en-US" sz="1400" dirty="0"/>
            <a:t>Set registers for initialization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79C1CC8C-5FAB-4333-8AED-D1456EADE6A0}" type="parTrans" cxnId="{C04B4099-8484-41C0-B540-483EF4C63257}">
      <dgm:prSet/>
      <dgm:spPr/>
      <dgm:t>
        <a:bodyPr/>
        <a:lstStyle/>
        <a:p>
          <a:endParaRPr lang="en-US"/>
        </a:p>
      </dgm:t>
    </dgm:pt>
    <dgm:pt modelId="{99351B03-C46C-4428-88BB-4D24886A99C4}" type="sibTrans" cxnId="{C04B4099-8484-41C0-B540-483EF4C63257}">
      <dgm:prSet/>
      <dgm:spPr/>
      <dgm:t>
        <a:bodyPr/>
        <a:lstStyle/>
        <a:p>
          <a:endParaRPr lang="en-US"/>
        </a:p>
      </dgm:t>
    </dgm:pt>
    <dgm:pt modelId="{1CBCB421-C173-4D70-BFC0-EBBC90C18128}">
      <dgm:prSet phldrT="[Text]" custT="1"/>
      <dgm:spPr/>
      <dgm:t>
        <a:bodyPr/>
        <a:lstStyle/>
        <a:p>
          <a:r>
            <a:rPr lang="en-US" sz="1600" dirty="0"/>
            <a:t>Play Waveform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187665E8-E658-439F-8D8E-CB8DE9112950}" type="parTrans" cxnId="{0D73AF68-88B2-48FF-869D-FD55B407A0C7}">
      <dgm:prSet/>
      <dgm:spPr/>
      <dgm:t>
        <a:bodyPr/>
        <a:lstStyle/>
        <a:p>
          <a:endParaRPr lang="en-US"/>
        </a:p>
      </dgm:t>
    </dgm:pt>
    <dgm:pt modelId="{B1659CFD-3901-4C92-BAAF-EA906D17A466}" type="sibTrans" cxnId="{0D73AF68-88B2-48FF-869D-FD55B407A0C7}">
      <dgm:prSet/>
      <dgm:spPr/>
      <dgm:t>
        <a:bodyPr/>
        <a:lstStyle/>
        <a:p>
          <a:endParaRPr lang="en-US"/>
        </a:p>
      </dgm:t>
    </dgm:pt>
    <dgm:pt modelId="{13CBA346-2451-406D-80EC-3DC625331579}">
      <dgm:prSet phldrT="[Text]" custT="1"/>
      <dgm:spPr/>
      <dgm:t>
        <a:bodyPr/>
        <a:lstStyle/>
        <a:p>
          <a:r>
            <a:rPr lang="en-US" sz="1350" dirty="0"/>
            <a:t>Set registers for waveform sequencer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4"/>
          </dgm14:cNvPr>
        </a:ext>
      </dgm:extLst>
    </dgm:pt>
    <dgm:pt modelId="{32971A2F-C2E7-41A9-AB1D-D72C4C432436}" type="parTrans" cxnId="{4DF5048B-99E7-491F-978D-C5361F49A660}">
      <dgm:prSet/>
      <dgm:spPr/>
      <dgm:t>
        <a:bodyPr/>
        <a:lstStyle/>
        <a:p>
          <a:endParaRPr lang="en-US"/>
        </a:p>
      </dgm:t>
    </dgm:pt>
    <dgm:pt modelId="{1871CC43-8363-4101-8521-695CBE751BF6}" type="sibTrans" cxnId="{4DF5048B-99E7-491F-978D-C5361F49A660}">
      <dgm:prSet/>
      <dgm:spPr/>
      <dgm:t>
        <a:bodyPr/>
        <a:lstStyle/>
        <a:p>
          <a:endParaRPr lang="en-US"/>
        </a:p>
      </dgm:t>
    </dgm:pt>
    <dgm:pt modelId="{B173468F-4F89-4D48-A8A2-AD430EB72F0A}">
      <dgm:prSet phldrT="[Text]" custT="1"/>
      <dgm:spPr/>
      <dgm:t>
        <a:bodyPr/>
        <a:lstStyle/>
        <a:p>
          <a:r>
            <a:rPr lang="en-US" sz="1600" dirty="0"/>
            <a:t>Audio-to-Haptics</a:t>
          </a:r>
          <a:endParaRPr lang="en-US" sz="2000" dirty="0"/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5"/>
          </dgm14:cNvPr>
        </a:ext>
      </dgm:extLst>
    </dgm:pt>
    <dgm:pt modelId="{8567EFCE-7BFE-41CB-982B-F74C692F653E}" type="parTrans" cxnId="{EF19D838-EF2B-4FA9-AF4D-C0BA5EF93B63}">
      <dgm:prSet/>
      <dgm:spPr/>
      <dgm:t>
        <a:bodyPr/>
        <a:lstStyle/>
        <a:p>
          <a:endParaRPr lang="en-US"/>
        </a:p>
      </dgm:t>
    </dgm:pt>
    <dgm:pt modelId="{ABD18C34-3C6B-4933-ABC5-A451F30BEAE0}" type="sibTrans" cxnId="{EF19D838-EF2B-4FA9-AF4D-C0BA5EF93B63}">
      <dgm:prSet/>
      <dgm:spPr/>
      <dgm:t>
        <a:bodyPr/>
        <a:lstStyle/>
        <a:p>
          <a:endParaRPr lang="en-US"/>
        </a:p>
      </dgm:t>
    </dgm:pt>
    <dgm:pt modelId="{4E569F69-5204-4B6C-8BF5-5B87F99B9893}">
      <dgm:prSet phldrT="[Text]" custT="1"/>
      <dgm:spPr/>
      <dgm:t>
        <a:bodyPr/>
        <a:lstStyle/>
        <a:p>
          <a:r>
            <a:rPr lang="en-US" sz="1400" dirty="0"/>
            <a:t>Set registers for audio-to-haptics functionality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5"/>
          </dgm14:cNvPr>
        </a:ext>
      </dgm:extLst>
    </dgm:pt>
    <dgm:pt modelId="{6A7D1E66-D330-4DE4-B9E5-56D81B7572AA}" type="parTrans" cxnId="{72A88958-6FF7-4344-B705-39C89453CFC2}">
      <dgm:prSet/>
      <dgm:spPr/>
      <dgm:t>
        <a:bodyPr/>
        <a:lstStyle/>
        <a:p>
          <a:endParaRPr lang="en-US"/>
        </a:p>
      </dgm:t>
    </dgm:pt>
    <dgm:pt modelId="{C4C1E232-C085-4421-B54B-3171EE47DFB5}" type="sibTrans" cxnId="{72A88958-6FF7-4344-B705-39C89453CFC2}">
      <dgm:prSet/>
      <dgm:spPr/>
      <dgm:t>
        <a:bodyPr/>
        <a:lstStyle/>
        <a:p>
          <a:endParaRPr lang="en-US"/>
        </a:p>
      </dgm:t>
    </dgm:pt>
    <dgm:pt modelId="{E845004A-65B4-4B78-B351-926CE9DA1FDB}">
      <dgm:prSet phldrT="[Text]" custT="1"/>
      <dgm:spPr/>
      <dgm:t>
        <a:bodyPr/>
        <a:lstStyle/>
        <a:p>
          <a:r>
            <a:rPr lang="en-US" sz="1400" dirty="0"/>
            <a:t>Calculate rated and overdrive voltage characteristics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9347873A-EB8B-4B2C-87D5-6E28D53058A1}" type="parTrans" cxnId="{BCF78963-46AD-4A41-8938-2D13450C1CF7}">
      <dgm:prSet/>
      <dgm:spPr/>
      <dgm:t>
        <a:bodyPr/>
        <a:lstStyle/>
        <a:p>
          <a:endParaRPr lang="en-US"/>
        </a:p>
      </dgm:t>
    </dgm:pt>
    <dgm:pt modelId="{A5295EDC-F80B-42E8-8715-9B5E24C103DC}" type="sibTrans" cxnId="{BCF78963-46AD-4A41-8938-2D13450C1CF7}">
      <dgm:prSet/>
      <dgm:spPr/>
      <dgm:t>
        <a:bodyPr/>
        <a:lstStyle/>
        <a:p>
          <a:endParaRPr lang="en-US"/>
        </a:p>
      </dgm:t>
    </dgm:pt>
    <dgm:pt modelId="{2AB6B207-13BB-4A0E-BB0B-3BC9242F01BC}">
      <dgm:prSet phldrT="[Text]" custT="1"/>
      <dgm:spPr/>
      <dgm:t>
        <a:bodyPr/>
        <a:lstStyle/>
        <a:p>
          <a:r>
            <a:rPr lang="en-US" sz="1600"/>
            <a:t>Auto-Calibration</a:t>
          </a:r>
          <a:endParaRPr lang="en-US"/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8E09AF56-6225-4E87-B538-68089C7C35D6}" type="parTrans" cxnId="{3C6EBD45-7695-4C81-B72B-8DC2B6E7F142}">
      <dgm:prSet/>
      <dgm:spPr/>
      <dgm:t>
        <a:bodyPr/>
        <a:lstStyle/>
        <a:p>
          <a:endParaRPr lang="en-US"/>
        </a:p>
      </dgm:t>
    </dgm:pt>
    <dgm:pt modelId="{55CA3EDC-E143-4CAD-A357-4CC782B97283}" type="sibTrans" cxnId="{3C6EBD45-7695-4C81-B72B-8DC2B6E7F142}">
      <dgm:prSet/>
      <dgm:spPr/>
      <dgm:t>
        <a:bodyPr/>
        <a:lstStyle/>
        <a:p>
          <a:endParaRPr lang="en-US"/>
        </a:p>
      </dgm:t>
    </dgm:pt>
    <dgm:pt modelId="{8C4663B7-5001-425E-AA13-C15B2E485750}" type="pres">
      <dgm:prSet presAssocID="{9E0E090A-962B-4396-8137-F0B261DF8C46}" presName="Name0" presStyleCnt="0">
        <dgm:presLayoutVars>
          <dgm:dir/>
          <dgm:animLvl val="lvl"/>
          <dgm:resizeHandles val="exact"/>
        </dgm:presLayoutVars>
      </dgm:prSet>
      <dgm:spPr/>
    </dgm:pt>
    <dgm:pt modelId="{5A0D6C6B-2EE5-45A0-ABD5-05E01CAEE4FA}" type="pres">
      <dgm:prSet presAssocID="{9E0E090A-962B-4396-8137-F0B261DF8C46}" presName="tSp" presStyleCnt="0"/>
      <dgm:spPr/>
    </dgm:pt>
    <dgm:pt modelId="{E268E290-43B9-4279-A44F-0704C2F48973}" type="pres">
      <dgm:prSet presAssocID="{9E0E090A-962B-4396-8137-F0B261DF8C46}" presName="bSp" presStyleCnt="0"/>
      <dgm:spPr/>
    </dgm:pt>
    <dgm:pt modelId="{92B930E6-60CB-4902-8BFF-F1F122211441}" type="pres">
      <dgm:prSet presAssocID="{9E0E090A-962B-4396-8137-F0B261DF8C46}" presName="process" presStyleCnt="0"/>
      <dgm:spPr/>
    </dgm:pt>
    <dgm:pt modelId="{B83E5B50-A48A-490C-BB0F-E5277A4AC511}" type="pres">
      <dgm:prSet presAssocID="{2F6E79E2-B1A7-4CF4-908B-8763B864F6CF}" presName="composite1" presStyleCnt="0"/>
      <dgm:spPr/>
    </dgm:pt>
    <dgm:pt modelId="{29069DC8-CC1B-4424-BD29-30E7ACB7F17D}" type="pres">
      <dgm:prSet presAssocID="{2F6E79E2-B1A7-4CF4-908B-8763B864F6CF}" presName="dummyNode1" presStyleLbl="node1" presStyleIdx="0" presStyleCnt="5"/>
      <dgm:spPr/>
    </dgm:pt>
    <dgm:pt modelId="{15D214C9-D770-4684-9DEE-6D9D02B87751}" type="pres">
      <dgm:prSet presAssocID="{2F6E79E2-B1A7-4CF4-908B-8763B864F6CF}" presName="childNode1" presStyleLbl="bgAcc1" presStyleIdx="0" presStyleCnt="5" custScaleX="113818" custLinFactNeighborX="5395" custLinFactNeighborY="-4072">
        <dgm:presLayoutVars>
          <dgm:bulletEnabled val="1"/>
        </dgm:presLayoutVars>
      </dgm:prSet>
      <dgm:spPr/>
    </dgm:pt>
    <dgm:pt modelId="{235242FA-5AB4-400A-B42E-391C9099FFAA}" type="pres">
      <dgm:prSet presAssocID="{2F6E79E2-B1A7-4CF4-908B-8763B864F6CF}" presName="childNode1tx" presStyleLbl="bgAcc1" presStyleIdx="0" presStyleCnt="5">
        <dgm:presLayoutVars>
          <dgm:bulletEnabled val="1"/>
        </dgm:presLayoutVars>
      </dgm:prSet>
      <dgm:spPr/>
    </dgm:pt>
    <dgm:pt modelId="{E451E704-DF27-4831-A30D-748AB43A2272}" type="pres">
      <dgm:prSet presAssocID="{2F6E79E2-B1A7-4CF4-908B-8763B864F6CF}" presName="parentNode1" presStyleLbl="node1" presStyleIdx="0" presStyleCnt="5">
        <dgm:presLayoutVars>
          <dgm:chMax val="1"/>
          <dgm:bulletEnabled val="1"/>
        </dgm:presLayoutVars>
      </dgm:prSet>
      <dgm:spPr/>
    </dgm:pt>
    <dgm:pt modelId="{EBD77F35-DA90-4091-B390-C4AF0EC7529A}" type="pres">
      <dgm:prSet presAssocID="{2F6E79E2-B1A7-4CF4-908B-8763B864F6CF}" presName="connSite1" presStyleCnt="0"/>
      <dgm:spPr/>
    </dgm:pt>
    <dgm:pt modelId="{690CCBBF-CC52-4D36-98CE-4AC5BC86AADC}" type="pres">
      <dgm:prSet presAssocID="{B88F9A04-0BD2-4C11-8596-02C8483A1C3F}" presName="Name9" presStyleLbl="sibTrans2D1" presStyleIdx="0" presStyleCnt="4"/>
      <dgm:spPr/>
    </dgm:pt>
    <dgm:pt modelId="{594704BB-4E84-418C-BC8E-D95903012F51}" type="pres">
      <dgm:prSet presAssocID="{2AB6B207-13BB-4A0E-BB0B-3BC9242F01BC}" presName="composite2" presStyleCnt="0"/>
      <dgm:spPr/>
    </dgm:pt>
    <dgm:pt modelId="{187E5E7A-7BBA-41A1-A42E-513A91D46C04}" type="pres">
      <dgm:prSet presAssocID="{2AB6B207-13BB-4A0E-BB0B-3BC9242F01BC}" presName="dummyNode2" presStyleLbl="node1" presStyleIdx="0" presStyleCnt="5"/>
      <dgm:spPr/>
    </dgm:pt>
    <dgm:pt modelId="{A241E4E4-A6F4-4E30-B10D-E713A37A7886}" type="pres">
      <dgm:prSet presAssocID="{2AB6B207-13BB-4A0E-BB0B-3BC9242F01BC}" presName="childNode2" presStyleLbl="bgAcc1" presStyleIdx="1" presStyleCnt="5">
        <dgm:presLayoutVars>
          <dgm:bulletEnabled val="1"/>
        </dgm:presLayoutVars>
      </dgm:prSet>
      <dgm:spPr/>
    </dgm:pt>
    <dgm:pt modelId="{ECF056C3-D08D-4098-8AB3-86E82949E135}" type="pres">
      <dgm:prSet presAssocID="{2AB6B207-13BB-4A0E-BB0B-3BC9242F01BC}" presName="childNode2tx" presStyleLbl="bgAcc1" presStyleIdx="1" presStyleCnt="5">
        <dgm:presLayoutVars>
          <dgm:bulletEnabled val="1"/>
        </dgm:presLayoutVars>
      </dgm:prSet>
      <dgm:spPr/>
    </dgm:pt>
    <dgm:pt modelId="{4ECDA874-E792-45F3-842C-3485BED2A4FD}" type="pres">
      <dgm:prSet presAssocID="{2AB6B207-13BB-4A0E-BB0B-3BC9242F01BC}" presName="parentNode2" presStyleLbl="node1" presStyleIdx="1" presStyleCnt="5">
        <dgm:presLayoutVars>
          <dgm:chMax val="0"/>
          <dgm:bulletEnabled val="1"/>
        </dgm:presLayoutVars>
      </dgm:prSet>
      <dgm:spPr/>
    </dgm:pt>
    <dgm:pt modelId="{37D13D67-B5F5-4738-B1D4-27A9A95555D9}" type="pres">
      <dgm:prSet presAssocID="{2AB6B207-13BB-4A0E-BB0B-3BC9242F01BC}" presName="connSite2" presStyleCnt="0"/>
      <dgm:spPr/>
    </dgm:pt>
    <dgm:pt modelId="{3B64257A-75E1-4D0F-87F5-DD8499A34A21}" type="pres">
      <dgm:prSet presAssocID="{55CA3EDC-E143-4CAD-A357-4CC782B97283}" presName="Name18" presStyleLbl="sibTrans2D1" presStyleIdx="1" presStyleCnt="4"/>
      <dgm:spPr/>
    </dgm:pt>
    <dgm:pt modelId="{0F4D0590-08EA-45CC-BD5C-DE6CAE7B546A}" type="pres">
      <dgm:prSet presAssocID="{57804991-FA0C-49F5-B9AA-A4538FCBFEC4}" presName="composite1" presStyleCnt="0"/>
      <dgm:spPr/>
    </dgm:pt>
    <dgm:pt modelId="{781BECD0-AD6E-4087-9E28-8D1A9D238E9D}" type="pres">
      <dgm:prSet presAssocID="{57804991-FA0C-49F5-B9AA-A4538FCBFEC4}" presName="dummyNode1" presStyleLbl="node1" presStyleIdx="1" presStyleCnt="5"/>
      <dgm:spPr/>
    </dgm:pt>
    <dgm:pt modelId="{2176C199-14FE-49B7-B083-82E6A13289CD}" type="pres">
      <dgm:prSet presAssocID="{57804991-FA0C-49F5-B9AA-A4538FCBFEC4}" presName="childNode1" presStyleLbl="bgAcc1" presStyleIdx="2" presStyleCnt="5">
        <dgm:presLayoutVars>
          <dgm:bulletEnabled val="1"/>
        </dgm:presLayoutVars>
      </dgm:prSet>
      <dgm:spPr/>
    </dgm:pt>
    <dgm:pt modelId="{391C79C2-3AD4-4398-963A-C3A84BE6D847}" type="pres">
      <dgm:prSet presAssocID="{57804991-FA0C-49F5-B9AA-A4538FCBFEC4}" presName="childNode1tx" presStyleLbl="bgAcc1" presStyleIdx="2" presStyleCnt="5">
        <dgm:presLayoutVars>
          <dgm:bulletEnabled val="1"/>
        </dgm:presLayoutVars>
      </dgm:prSet>
      <dgm:spPr/>
    </dgm:pt>
    <dgm:pt modelId="{153ED5D0-BB3C-4F01-95E9-28926B22239C}" type="pres">
      <dgm:prSet presAssocID="{57804991-FA0C-49F5-B9AA-A4538FCBFEC4}" presName="parentNode1" presStyleLbl="node1" presStyleIdx="2" presStyleCnt="5">
        <dgm:presLayoutVars>
          <dgm:chMax val="1"/>
          <dgm:bulletEnabled val="1"/>
        </dgm:presLayoutVars>
      </dgm:prSet>
      <dgm:spPr/>
    </dgm:pt>
    <dgm:pt modelId="{9BB9FA27-1143-41AD-8653-232A3DB01BF6}" type="pres">
      <dgm:prSet presAssocID="{57804991-FA0C-49F5-B9AA-A4538FCBFEC4}" presName="connSite1" presStyleCnt="0"/>
      <dgm:spPr/>
    </dgm:pt>
    <dgm:pt modelId="{D430FD80-110F-43E5-BE2E-48075BB04CFA}" type="pres">
      <dgm:prSet presAssocID="{D9185EBD-3AAE-41E1-B58B-AB0014EF5109}" presName="Name9" presStyleLbl="sibTrans2D1" presStyleIdx="2" presStyleCnt="4"/>
      <dgm:spPr/>
    </dgm:pt>
    <dgm:pt modelId="{3CB06D1E-EE89-498E-97D6-655695951F36}" type="pres">
      <dgm:prSet presAssocID="{1CBCB421-C173-4D70-BFC0-EBBC90C18128}" presName="composite2" presStyleCnt="0"/>
      <dgm:spPr/>
    </dgm:pt>
    <dgm:pt modelId="{F9BDD279-0A55-4B33-865B-1C78F5631631}" type="pres">
      <dgm:prSet presAssocID="{1CBCB421-C173-4D70-BFC0-EBBC90C18128}" presName="dummyNode2" presStyleLbl="node1" presStyleIdx="2" presStyleCnt="5"/>
      <dgm:spPr/>
    </dgm:pt>
    <dgm:pt modelId="{4D6A1F09-A128-4BA1-BD0B-AD85F261AA04}" type="pres">
      <dgm:prSet presAssocID="{1CBCB421-C173-4D70-BFC0-EBBC90C18128}" presName="childNode2" presStyleLbl="bgAcc1" presStyleIdx="3" presStyleCnt="5">
        <dgm:presLayoutVars>
          <dgm:bulletEnabled val="1"/>
        </dgm:presLayoutVars>
      </dgm:prSet>
      <dgm:spPr/>
    </dgm:pt>
    <dgm:pt modelId="{F39F4B49-E8F6-4468-9DED-CC29DA49B8BF}" type="pres">
      <dgm:prSet presAssocID="{1CBCB421-C173-4D70-BFC0-EBBC90C18128}" presName="childNode2tx" presStyleLbl="bgAcc1" presStyleIdx="3" presStyleCnt="5">
        <dgm:presLayoutVars>
          <dgm:bulletEnabled val="1"/>
        </dgm:presLayoutVars>
      </dgm:prSet>
      <dgm:spPr/>
    </dgm:pt>
    <dgm:pt modelId="{86A5A9A4-582A-49AF-8365-5C997A378798}" type="pres">
      <dgm:prSet presAssocID="{1CBCB421-C173-4D70-BFC0-EBBC90C18128}" presName="parentNode2" presStyleLbl="node1" presStyleIdx="3" presStyleCnt="5">
        <dgm:presLayoutVars>
          <dgm:chMax val="0"/>
          <dgm:bulletEnabled val="1"/>
        </dgm:presLayoutVars>
      </dgm:prSet>
      <dgm:spPr/>
    </dgm:pt>
    <dgm:pt modelId="{4DA1BA37-3A94-47BE-94EF-2BCAFF9F3BB2}" type="pres">
      <dgm:prSet presAssocID="{1CBCB421-C173-4D70-BFC0-EBBC90C18128}" presName="connSite2" presStyleCnt="0"/>
      <dgm:spPr/>
    </dgm:pt>
    <dgm:pt modelId="{FEDC0C36-5EE2-45F9-A836-276AC4F2D5B5}" type="pres">
      <dgm:prSet presAssocID="{B1659CFD-3901-4C92-BAAF-EA906D17A466}" presName="Name18" presStyleLbl="sibTrans2D1" presStyleIdx="3" presStyleCnt="4"/>
      <dgm:spPr/>
    </dgm:pt>
    <dgm:pt modelId="{1A137EBF-B411-46AA-B468-B80C9793E81F}" type="pres">
      <dgm:prSet presAssocID="{B173468F-4F89-4D48-A8A2-AD430EB72F0A}" presName="composite1" presStyleCnt="0"/>
      <dgm:spPr/>
    </dgm:pt>
    <dgm:pt modelId="{C38EFD96-DE37-4939-B0AE-7931022BF54B}" type="pres">
      <dgm:prSet presAssocID="{B173468F-4F89-4D48-A8A2-AD430EB72F0A}" presName="dummyNode1" presStyleLbl="node1" presStyleIdx="3" presStyleCnt="5"/>
      <dgm:spPr/>
    </dgm:pt>
    <dgm:pt modelId="{3D8CF4E5-D35D-4C41-979C-0A40155F11A9}" type="pres">
      <dgm:prSet presAssocID="{B173468F-4F89-4D48-A8A2-AD430EB72F0A}" presName="childNode1" presStyleLbl="bgAcc1" presStyleIdx="4" presStyleCnt="5" custLinFactNeighborX="-1403" custLinFactNeighborY="-1701">
        <dgm:presLayoutVars>
          <dgm:bulletEnabled val="1"/>
        </dgm:presLayoutVars>
      </dgm:prSet>
      <dgm:spPr/>
    </dgm:pt>
    <dgm:pt modelId="{5B8E35DD-72C9-4D24-AF2C-ACBFDACE58F6}" type="pres">
      <dgm:prSet presAssocID="{B173468F-4F89-4D48-A8A2-AD430EB72F0A}" presName="childNode1tx" presStyleLbl="bgAcc1" presStyleIdx="4" presStyleCnt="5">
        <dgm:presLayoutVars>
          <dgm:bulletEnabled val="1"/>
        </dgm:presLayoutVars>
      </dgm:prSet>
      <dgm:spPr/>
    </dgm:pt>
    <dgm:pt modelId="{0B62367C-168B-495B-813A-8DE3DCF05D51}" type="pres">
      <dgm:prSet presAssocID="{B173468F-4F89-4D48-A8A2-AD430EB72F0A}" presName="parentNode1" presStyleLbl="node1" presStyleIdx="4" presStyleCnt="5">
        <dgm:presLayoutVars>
          <dgm:chMax val="1"/>
          <dgm:bulletEnabled val="1"/>
        </dgm:presLayoutVars>
      </dgm:prSet>
      <dgm:spPr/>
    </dgm:pt>
    <dgm:pt modelId="{8BDFD014-EC73-4CC6-A606-0B51346E5630}" type="pres">
      <dgm:prSet presAssocID="{B173468F-4F89-4D48-A8A2-AD430EB72F0A}" presName="connSite1" presStyleCnt="0"/>
      <dgm:spPr/>
    </dgm:pt>
  </dgm:ptLst>
  <dgm:cxnLst>
    <dgm:cxn modelId="{5C5D9811-6B51-4988-8071-EBE51D110F93}" type="presOf" srcId="{4BD81994-AA1B-467C-9655-F2081F3A5BEF}" destId="{A241E4E4-A6F4-4E30-B10D-E713A37A7886}" srcOrd="0" destOrd="0" presId="urn:microsoft.com/office/officeart/2005/8/layout/hProcess4"/>
    <dgm:cxn modelId="{DB959213-4E36-4CD9-BB57-40027715412D}" type="presOf" srcId="{B1659CFD-3901-4C92-BAAF-EA906D17A466}" destId="{FEDC0C36-5EE2-45F9-A836-276AC4F2D5B5}" srcOrd="0" destOrd="0" presId="urn:microsoft.com/office/officeart/2005/8/layout/hProcess4"/>
    <dgm:cxn modelId="{7B28F713-A18F-4521-B184-D1111C252F10}" type="presOf" srcId="{B88F9A04-0BD2-4C11-8596-02C8483A1C3F}" destId="{690CCBBF-CC52-4D36-98CE-4AC5BC86AADC}" srcOrd="0" destOrd="0" presId="urn:microsoft.com/office/officeart/2005/8/layout/hProcess4"/>
    <dgm:cxn modelId="{B6439B1A-987E-4468-9715-4752982DFCB6}" type="presOf" srcId="{D9185EBD-3AAE-41E1-B58B-AB0014EF5109}" destId="{D430FD80-110F-43E5-BE2E-48075BB04CFA}" srcOrd="0" destOrd="0" presId="urn:microsoft.com/office/officeart/2005/8/layout/hProcess4"/>
    <dgm:cxn modelId="{6113B525-0F6E-4B01-811D-580BE83F3AF4}" srcId="{9E0E090A-962B-4396-8137-F0B261DF8C46}" destId="{2F6E79E2-B1A7-4CF4-908B-8763B864F6CF}" srcOrd="0" destOrd="0" parTransId="{4F6C093F-42F1-4714-B03A-C7F4CD47A806}" sibTransId="{B88F9A04-0BD2-4C11-8596-02C8483A1C3F}"/>
    <dgm:cxn modelId="{B0406C34-9CE4-438B-B3EA-2804395EC753}" type="presOf" srcId="{B173468F-4F89-4D48-A8A2-AD430EB72F0A}" destId="{0B62367C-168B-495B-813A-8DE3DCF05D51}" srcOrd="0" destOrd="0" presId="urn:microsoft.com/office/officeart/2005/8/layout/hProcess4"/>
    <dgm:cxn modelId="{EF19D838-EF2B-4FA9-AF4D-C0BA5EF93B63}" srcId="{9E0E090A-962B-4396-8137-F0B261DF8C46}" destId="{B173468F-4F89-4D48-A8A2-AD430EB72F0A}" srcOrd="4" destOrd="0" parTransId="{8567EFCE-7BFE-41CB-982B-F74C692F653E}" sibTransId="{ABD18C34-3C6B-4933-ABC5-A451F30BEAE0}"/>
    <dgm:cxn modelId="{7E4D303F-6323-4C6E-AC66-D9D1DEEC3C57}" type="presOf" srcId="{FEA9724E-B157-4348-B718-C22BE4FA2DE6}" destId="{2176C199-14FE-49B7-B083-82E6A13289CD}" srcOrd="0" destOrd="0" presId="urn:microsoft.com/office/officeart/2005/8/layout/hProcess4"/>
    <dgm:cxn modelId="{BCF78963-46AD-4A41-8938-2D13450C1CF7}" srcId="{2F6E79E2-B1A7-4CF4-908B-8763B864F6CF}" destId="{E845004A-65B4-4B78-B351-926CE9DA1FDB}" srcOrd="0" destOrd="0" parTransId="{9347873A-EB8B-4B2C-87D5-6E28D53058A1}" sibTransId="{A5295EDC-F80B-42E8-8715-9B5E24C103DC}"/>
    <dgm:cxn modelId="{1FF39D43-9A21-4B22-B749-9953D2B88F9E}" type="presOf" srcId="{2F6E79E2-B1A7-4CF4-908B-8763B864F6CF}" destId="{E451E704-DF27-4831-A30D-748AB43A2272}" srcOrd="0" destOrd="0" presId="urn:microsoft.com/office/officeart/2005/8/layout/hProcess4"/>
    <dgm:cxn modelId="{3C6EBD45-7695-4C81-B72B-8DC2B6E7F142}" srcId="{9E0E090A-962B-4396-8137-F0B261DF8C46}" destId="{2AB6B207-13BB-4A0E-BB0B-3BC9242F01BC}" srcOrd="1" destOrd="0" parTransId="{8E09AF56-6225-4E87-B538-68089C7C35D6}" sibTransId="{55CA3EDC-E143-4CAD-A357-4CC782B97283}"/>
    <dgm:cxn modelId="{0D73AF68-88B2-48FF-869D-FD55B407A0C7}" srcId="{9E0E090A-962B-4396-8137-F0B261DF8C46}" destId="{1CBCB421-C173-4D70-BFC0-EBBC90C18128}" srcOrd="3" destOrd="0" parTransId="{187665E8-E658-439F-8D8E-CB8DE9112950}" sibTransId="{B1659CFD-3901-4C92-BAAF-EA906D17A466}"/>
    <dgm:cxn modelId="{CC31F14D-2499-4F1E-8FB5-D4545CEDA0CB}" type="presOf" srcId="{4BD81994-AA1B-467C-9655-F2081F3A5BEF}" destId="{ECF056C3-D08D-4098-8AB3-86E82949E135}" srcOrd="1" destOrd="0" presId="urn:microsoft.com/office/officeart/2005/8/layout/hProcess4"/>
    <dgm:cxn modelId="{66E2D250-9724-410D-BBFB-93ECC9AC4E59}" type="presOf" srcId="{E845004A-65B4-4B78-B351-926CE9DA1FDB}" destId="{15D214C9-D770-4684-9DEE-6D9D02B87751}" srcOrd="0" destOrd="0" presId="urn:microsoft.com/office/officeart/2005/8/layout/hProcess4"/>
    <dgm:cxn modelId="{DF1A5151-88BB-428D-B2EA-82FB206CAE00}" srcId="{9E0E090A-962B-4396-8137-F0B261DF8C46}" destId="{57804991-FA0C-49F5-B9AA-A4538FCBFEC4}" srcOrd="2" destOrd="0" parTransId="{C167F7FC-F99A-4669-9759-B39B5A1B0351}" sibTransId="{D9185EBD-3AAE-41E1-B58B-AB0014EF5109}"/>
    <dgm:cxn modelId="{50E21356-8312-4FE4-8977-B6BF6D3DA2F8}" type="presOf" srcId="{13CBA346-2451-406D-80EC-3DC625331579}" destId="{F39F4B49-E8F6-4468-9DED-CC29DA49B8BF}" srcOrd="1" destOrd="0" presId="urn:microsoft.com/office/officeart/2005/8/layout/hProcess4"/>
    <dgm:cxn modelId="{72A88958-6FF7-4344-B705-39C89453CFC2}" srcId="{B173468F-4F89-4D48-A8A2-AD430EB72F0A}" destId="{4E569F69-5204-4B6C-8BF5-5B87F99B9893}" srcOrd="0" destOrd="0" parTransId="{6A7D1E66-D330-4DE4-B9E5-56D81B7572AA}" sibTransId="{C4C1E232-C085-4421-B54B-3171EE47DFB5}"/>
    <dgm:cxn modelId="{8DA77A81-1FBC-4153-8761-3508828032BD}" srcId="{2AB6B207-13BB-4A0E-BB0B-3BC9242F01BC}" destId="{4BD81994-AA1B-467C-9655-F2081F3A5BEF}" srcOrd="0" destOrd="0" parTransId="{EF968A47-190A-4A8A-A6B2-DC102C3C8445}" sibTransId="{85E6E3E2-C984-482A-9B13-6C02AF3BE909}"/>
    <dgm:cxn modelId="{34EF5685-137E-4ECB-AF7E-DFC75A8AA658}" type="presOf" srcId="{4E569F69-5204-4B6C-8BF5-5B87F99B9893}" destId="{3D8CF4E5-D35D-4C41-979C-0A40155F11A9}" srcOrd="0" destOrd="0" presId="urn:microsoft.com/office/officeart/2005/8/layout/hProcess4"/>
    <dgm:cxn modelId="{4DF5048B-99E7-491F-978D-C5361F49A660}" srcId="{1CBCB421-C173-4D70-BFC0-EBBC90C18128}" destId="{13CBA346-2451-406D-80EC-3DC625331579}" srcOrd="0" destOrd="0" parTransId="{32971A2F-C2E7-41A9-AB1D-D72C4C432436}" sibTransId="{1871CC43-8363-4101-8521-695CBE751BF6}"/>
    <dgm:cxn modelId="{C04B4099-8484-41C0-B540-483EF4C63257}" srcId="{57804991-FA0C-49F5-B9AA-A4538FCBFEC4}" destId="{FEA9724E-B157-4348-B718-C22BE4FA2DE6}" srcOrd="0" destOrd="0" parTransId="{79C1CC8C-5FAB-4333-8AED-D1456EADE6A0}" sibTransId="{99351B03-C46C-4428-88BB-4D24886A99C4}"/>
    <dgm:cxn modelId="{CE95BEBA-2E49-444B-9591-017700BEC91F}" type="presOf" srcId="{FEA9724E-B157-4348-B718-C22BE4FA2DE6}" destId="{391C79C2-3AD4-4398-963A-C3A84BE6D847}" srcOrd="1" destOrd="0" presId="urn:microsoft.com/office/officeart/2005/8/layout/hProcess4"/>
    <dgm:cxn modelId="{84548ABE-C35F-4FE6-A693-E90CE00F5052}" type="presOf" srcId="{2AB6B207-13BB-4A0E-BB0B-3BC9242F01BC}" destId="{4ECDA874-E792-45F3-842C-3485BED2A4FD}" srcOrd="0" destOrd="0" presId="urn:microsoft.com/office/officeart/2005/8/layout/hProcess4"/>
    <dgm:cxn modelId="{0B5E79C0-F84D-4A58-BAE9-A64914251417}" type="presOf" srcId="{9E0E090A-962B-4396-8137-F0B261DF8C46}" destId="{8C4663B7-5001-425E-AA13-C15B2E485750}" srcOrd="0" destOrd="0" presId="urn:microsoft.com/office/officeart/2005/8/layout/hProcess4"/>
    <dgm:cxn modelId="{8D6B27C5-57B5-47A0-9754-11645449C121}" type="presOf" srcId="{55CA3EDC-E143-4CAD-A357-4CC782B97283}" destId="{3B64257A-75E1-4D0F-87F5-DD8499A34A21}" srcOrd="0" destOrd="0" presId="urn:microsoft.com/office/officeart/2005/8/layout/hProcess4"/>
    <dgm:cxn modelId="{D6F2FCC5-A0F1-4A44-B8D3-9F4D188E63B9}" type="presOf" srcId="{57804991-FA0C-49F5-B9AA-A4538FCBFEC4}" destId="{153ED5D0-BB3C-4F01-95E9-28926B22239C}" srcOrd="0" destOrd="0" presId="urn:microsoft.com/office/officeart/2005/8/layout/hProcess4"/>
    <dgm:cxn modelId="{51C96ACB-3DCF-4FAA-8900-8BAD388FC0D4}" type="presOf" srcId="{1CBCB421-C173-4D70-BFC0-EBBC90C18128}" destId="{86A5A9A4-582A-49AF-8365-5C997A378798}" srcOrd="0" destOrd="0" presId="urn:microsoft.com/office/officeart/2005/8/layout/hProcess4"/>
    <dgm:cxn modelId="{B8961BD7-AB39-42F3-A55C-7FA998D4740E}" type="presOf" srcId="{4E569F69-5204-4B6C-8BF5-5B87F99B9893}" destId="{5B8E35DD-72C9-4D24-AF2C-ACBFDACE58F6}" srcOrd="1" destOrd="0" presId="urn:microsoft.com/office/officeart/2005/8/layout/hProcess4"/>
    <dgm:cxn modelId="{4255BFDB-6B61-45D5-A916-63D6AC80C710}" type="presOf" srcId="{E845004A-65B4-4B78-B351-926CE9DA1FDB}" destId="{235242FA-5AB4-400A-B42E-391C9099FFAA}" srcOrd="1" destOrd="0" presId="urn:microsoft.com/office/officeart/2005/8/layout/hProcess4"/>
    <dgm:cxn modelId="{DD8EDFF9-E105-4C2B-B5B2-C789FE7AB9D4}" type="presOf" srcId="{13CBA346-2451-406D-80EC-3DC625331579}" destId="{4D6A1F09-A128-4BA1-BD0B-AD85F261AA04}" srcOrd="0" destOrd="0" presId="urn:microsoft.com/office/officeart/2005/8/layout/hProcess4"/>
    <dgm:cxn modelId="{DEC800E9-2445-4D00-B0BC-656C4261392D}" type="presParOf" srcId="{8C4663B7-5001-425E-AA13-C15B2E485750}" destId="{5A0D6C6B-2EE5-45A0-ABD5-05E01CAEE4FA}" srcOrd="0" destOrd="0" presId="urn:microsoft.com/office/officeart/2005/8/layout/hProcess4"/>
    <dgm:cxn modelId="{49016656-8021-4C9A-AB50-3CCAD46BC210}" type="presParOf" srcId="{8C4663B7-5001-425E-AA13-C15B2E485750}" destId="{E268E290-43B9-4279-A44F-0704C2F48973}" srcOrd="1" destOrd="0" presId="urn:microsoft.com/office/officeart/2005/8/layout/hProcess4"/>
    <dgm:cxn modelId="{AA8AE2F5-BCB0-4DAE-A3C7-0A3855F20155}" type="presParOf" srcId="{8C4663B7-5001-425E-AA13-C15B2E485750}" destId="{92B930E6-60CB-4902-8BFF-F1F122211441}" srcOrd="2" destOrd="0" presId="urn:microsoft.com/office/officeart/2005/8/layout/hProcess4"/>
    <dgm:cxn modelId="{BD9492C2-18B0-48A9-B92B-1C37AD704E8B}" type="presParOf" srcId="{92B930E6-60CB-4902-8BFF-F1F122211441}" destId="{B83E5B50-A48A-490C-BB0F-E5277A4AC511}" srcOrd="0" destOrd="0" presId="urn:microsoft.com/office/officeart/2005/8/layout/hProcess4"/>
    <dgm:cxn modelId="{68B3F762-A307-4D13-993E-DE43C18411F2}" type="presParOf" srcId="{B83E5B50-A48A-490C-BB0F-E5277A4AC511}" destId="{29069DC8-CC1B-4424-BD29-30E7ACB7F17D}" srcOrd="0" destOrd="0" presId="urn:microsoft.com/office/officeart/2005/8/layout/hProcess4"/>
    <dgm:cxn modelId="{815D0CFF-89A0-4B98-9412-BE96EFCA2831}" type="presParOf" srcId="{B83E5B50-A48A-490C-BB0F-E5277A4AC511}" destId="{15D214C9-D770-4684-9DEE-6D9D02B87751}" srcOrd="1" destOrd="0" presId="urn:microsoft.com/office/officeart/2005/8/layout/hProcess4"/>
    <dgm:cxn modelId="{CD0FA7A5-5751-46FB-B7A4-B8F9C85A591A}" type="presParOf" srcId="{B83E5B50-A48A-490C-BB0F-E5277A4AC511}" destId="{235242FA-5AB4-400A-B42E-391C9099FFAA}" srcOrd="2" destOrd="0" presId="urn:microsoft.com/office/officeart/2005/8/layout/hProcess4"/>
    <dgm:cxn modelId="{D8701FB4-6516-42B5-86E9-F2CD989CBE74}" type="presParOf" srcId="{B83E5B50-A48A-490C-BB0F-E5277A4AC511}" destId="{E451E704-DF27-4831-A30D-748AB43A2272}" srcOrd="3" destOrd="0" presId="urn:microsoft.com/office/officeart/2005/8/layout/hProcess4"/>
    <dgm:cxn modelId="{4888803B-2422-4D65-9265-BDD244035C03}" type="presParOf" srcId="{B83E5B50-A48A-490C-BB0F-E5277A4AC511}" destId="{EBD77F35-DA90-4091-B390-C4AF0EC7529A}" srcOrd="4" destOrd="0" presId="urn:microsoft.com/office/officeart/2005/8/layout/hProcess4"/>
    <dgm:cxn modelId="{59BCAED0-161A-4AB5-B5D8-4ED08080F9D0}" type="presParOf" srcId="{92B930E6-60CB-4902-8BFF-F1F122211441}" destId="{690CCBBF-CC52-4D36-98CE-4AC5BC86AADC}" srcOrd="1" destOrd="0" presId="urn:microsoft.com/office/officeart/2005/8/layout/hProcess4"/>
    <dgm:cxn modelId="{54873D14-B4BF-46E9-8FD8-60D28209B728}" type="presParOf" srcId="{92B930E6-60CB-4902-8BFF-F1F122211441}" destId="{594704BB-4E84-418C-BC8E-D95903012F51}" srcOrd="2" destOrd="0" presId="urn:microsoft.com/office/officeart/2005/8/layout/hProcess4"/>
    <dgm:cxn modelId="{A429E66B-0EB3-45D8-872F-FB7E6A6DE959}" type="presParOf" srcId="{594704BB-4E84-418C-BC8E-D95903012F51}" destId="{187E5E7A-7BBA-41A1-A42E-513A91D46C04}" srcOrd="0" destOrd="0" presId="urn:microsoft.com/office/officeart/2005/8/layout/hProcess4"/>
    <dgm:cxn modelId="{AE05392B-2B3C-40A2-8FB7-8A5D2FAAB0DB}" type="presParOf" srcId="{594704BB-4E84-418C-BC8E-D95903012F51}" destId="{A241E4E4-A6F4-4E30-B10D-E713A37A7886}" srcOrd="1" destOrd="0" presId="urn:microsoft.com/office/officeart/2005/8/layout/hProcess4"/>
    <dgm:cxn modelId="{98144307-A61E-43D5-82CA-D2F203DF9880}" type="presParOf" srcId="{594704BB-4E84-418C-BC8E-D95903012F51}" destId="{ECF056C3-D08D-4098-8AB3-86E82949E135}" srcOrd="2" destOrd="0" presId="urn:microsoft.com/office/officeart/2005/8/layout/hProcess4"/>
    <dgm:cxn modelId="{2808B6F1-8E94-4353-8CC5-543B56F4FC9A}" type="presParOf" srcId="{594704BB-4E84-418C-BC8E-D95903012F51}" destId="{4ECDA874-E792-45F3-842C-3485BED2A4FD}" srcOrd="3" destOrd="0" presId="urn:microsoft.com/office/officeart/2005/8/layout/hProcess4"/>
    <dgm:cxn modelId="{649F1B1A-6E8F-45F2-B1FD-F9ECAC5986F2}" type="presParOf" srcId="{594704BB-4E84-418C-BC8E-D95903012F51}" destId="{37D13D67-B5F5-4738-B1D4-27A9A95555D9}" srcOrd="4" destOrd="0" presId="urn:microsoft.com/office/officeart/2005/8/layout/hProcess4"/>
    <dgm:cxn modelId="{FB46CC5C-71AC-4370-B548-D9E443106640}" type="presParOf" srcId="{92B930E6-60CB-4902-8BFF-F1F122211441}" destId="{3B64257A-75E1-4D0F-87F5-DD8499A34A21}" srcOrd="3" destOrd="0" presId="urn:microsoft.com/office/officeart/2005/8/layout/hProcess4"/>
    <dgm:cxn modelId="{6EEE00D9-9C7D-4593-8725-FF8C2D63BB77}" type="presParOf" srcId="{92B930E6-60CB-4902-8BFF-F1F122211441}" destId="{0F4D0590-08EA-45CC-BD5C-DE6CAE7B546A}" srcOrd="4" destOrd="0" presId="urn:microsoft.com/office/officeart/2005/8/layout/hProcess4"/>
    <dgm:cxn modelId="{BAE393E9-E652-4C6B-834B-ADFEBFCB0921}" type="presParOf" srcId="{0F4D0590-08EA-45CC-BD5C-DE6CAE7B546A}" destId="{781BECD0-AD6E-4087-9E28-8D1A9D238E9D}" srcOrd="0" destOrd="0" presId="urn:microsoft.com/office/officeart/2005/8/layout/hProcess4"/>
    <dgm:cxn modelId="{EB1C072C-01A4-4E2D-A8B4-10B73481BCF6}" type="presParOf" srcId="{0F4D0590-08EA-45CC-BD5C-DE6CAE7B546A}" destId="{2176C199-14FE-49B7-B083-82E6A13289CD}" srcOrd="1" destOrd="0" presId="urn:microsoft.com/office/officeart/2005/8/layout/hProcess4"/>
    <dgm:cxn modelId="{5B741512-BBC0-4D94-8C0A-55C2C03DC216}" type="presParOf" srcId="{0F4D0590-08EA-45CC-BD5C-DE6CAE7B546A}" destId="{391C79C2-3AD4-4398-963A-C3A84BE6D847}" srcOrd="2" destOrd="0" presId="urn:microsoft.com/office/officeart/2005/8/layout/hProcess4"/>
    <dgm:cxn modelId="{F00B2956-E13F-4CA9-8906-B9EB5BD07BBE}" type="presParOf" srcId="{0F4D0590-08EA-45CC-BD5C-DE6CAE7B546A}" destId="{153ED5D0-BB3C-4F01-95E9-28926B22239C}" srcOrd="3" destOrd="0" presId="urn:microsoft.com/office/officeart/2005/8/layout/hProcess4"/>
    <dgm:cxn modelId="{1B893F6D-453C-4C79-96D4-985C7749CBFB}" type="presParOf" srcId="{0F4D0590-08EA-45CC-BD5C-DE6CAE7B546A}" destId="{9BB9FA27-1143-41AD-8653-232A3DB01BF6}" srcOrd="4" destOrd="0" presId="urn:microsoft.com/office/officeart/2005/8/layout/hProcess4"/>
    <dgm:cxn modelId="{21FE6F7A-E3B3-4BC0-A779-326D95730907}" type="presParOf" srcId="{92B930E6-60CB-4902-8BFF-F1F122211441}" destId="{D430FD80-110F-43E5-BE2E-48075BB04CFA}" srcOrd="5" destOrd="0" presId="urn:microsoft.com/office/officeart/2005/8/layout/hProcess4"/>
    <dgm:cxn modelId="{DFF80E75-343D-4222-BD50-CD0E75C440AB}" type="presParOf" srcId="{92B930E6-60CB-4902-8BFF-F1F122211441}" destId="{3CB06D1E-EE89-498E-97D6-655695951F36}" srcOrd="6" destOrd="0" presId="urn:microsoft.com/office/officeart/2005/8/layout/hProcess4"/>
    <dgm:cxn modelId="{7CE7A92A-85C3-481B-ADCA-D99AF0BE50FF}" type="presParOf" srcId="{3CB06D1E-EE89-498E-97D6-655695951F36}" destId="{F9BDD279-0A55-4B33-865B-1C78F5631631}" srcOrd="0" destOrd="0" presId="urn:microsoft.com/office/officeart/2005/8/layout/hProcess4"/>
    <dgm:cxn modelId="{4780A9C1-D2F7-4D27-BBC0-99CE44A3619E}" type="presParOf" srcId="{3CB06D1E-EE89-498E-97D6-655695951F36}" destId="{4D6A1F09-A128-4BA1-BD0B-AD85F261AA04}" srcOrd="1" destOrd="0" presId="urn:microsoft.com/office/officeart/2005/8/layout/hProcess4"/>
    <dgm:cxn modelId="{E2AB0707-FD35-4A56-837C-953AF06B1E24}" type="presParOf" srcId="{3CB06D1E-EE89-498E-97D6-655695951F36}" destId="{F39F4B49-E8F6-4468-9DED-CC29DA49B8BF}" srcOrd="2" destOrd="0" presId="urn:microsoft.com/office/officeart/2005/8/layout/hProcess4"/>
    <dgm:cxn modelId="{4D0F9F45-BEF5-4CF7-84B6-CE24CD971679}" type="presParOf" srcId="{3CB06D1E-EE89-498E-97D6-655695951F36}" destId="{86A5A9A4-582A-49AF-8365-5C997A378798}" srcOrd="3" destOrd="0" presId="urn:microsoft.com/office/officeart/2005/8/layout/hProcess4"/>
    <dgm:cxn modelId="{A069B35D-1532-4AF6-B1F9-1AA38623495A}" type="presParOf" srcId="{3CB06D1E-EE89-498E-97D6-655695951F36}" destId="{4DA1BA37-3A94-47BE-94EF-2BCAFF9F3BB2}" srcOrd="4" destOrd="0" presId="urn:microsoft.com/office/officeart/2005/8/layout/hProcess4"/>
    <dgm:cxn modelId="{4C0B5970-E1F3-4924-B8B6-22122701DBED}" type="presParOf" srcId="{92B930E6-60CB-4902-8BFF-F1F122211441}" destId="{FEDC0C36-5EE2-45F9-A836-276AC4F2D5B5}" srcOrd="7" destOrd="0" presId="urn:microsoft.com/office/officeart/2005/8/layout/hProcess4"/>
    <dgm:cxn modelId="{FB605227-DA8D-4A69-BD80-B5782BBB11A7}" type="presParOf" srcId="{92B930E6-60CB-4902-8BFF-F1F122211441}" destId="{1A137EBF-B411-46AA-B468-B80C9793E81F}" srcOrd="8" destOrd="0" presId="urn:microsoft.com/office/officeart/2005/8/layout/hProcess4"/>
    <dgm:cxn modelId="{BED0CBA0-D986-4158-A642-D705ABB365CD}" type="presParOf" srcId="{1A137EBF-B411-46AA-B468-B80C9793E81F}" destId="{C38EFD96-DE37-4939-B0AE-7931022BF54B}" srcOrd="0" destOrd="0" presId="urn:microsoft.com/office/officeart/2005/8/layout/hProcess4"/>
    <dgm:cxn modelId="{4A9E0980-C12F-4A33-9748-7ADE093D47C2}" type="presParOf" srcId="{1A137EBF-B411-46AA-B468-B80C9793E81F}" destId="{3D8CF4E5-D35D-4C41-979C-0A40155F11A9}" srcOrd="1" destOrd="0" presId="urn:microsoft.com/office/officeart/2005/8/layout/hProcess4"/>
    <dgm:cxn modelId="{1F5B4FF1-12AE-4541-9816-69D7304505A3}" type="presParOf" srcId="{1A137EBF-B411-46AA-B468-B80C9793E81F}" destId="{5B8E35DD-72C9-4D24-AF2C-ACBFDACE58F6}" srcOrd="2" destOrd="0" presId="urn:microsoft.com/office/officeart/2005/8/layout/hProcess4"/>
    <dgm:cxn modelId="{521BD9F9-1F32-4417-8113-086DC7627A58}" type="presParOf" srcId="{1A137EBF-B411-46AA-B468-B80C9793E81F}" destId="{0B62367C-168B-495B-813A-8DE3DCF05D51}" srcOrd="3" destOrd="0" presId="urn:microsoft.com/office/officeart/2005/8/layout/hProcess4"/>
    <dgm:cxn modelId="{59A97965-AEEF-4B51-A65B-526044C5D921}" type="presParOf" srcId="{1A137EBF-B411-46AA-B468-B80C9793E81F}" destId="{8BDFD014-EC73-4CC6-A606-0B51346E5630}" srcOrd="4" destOrd="0" presId="urn:microsoft.com/office/officeart/2005/8/layout/hProcess4"/>
  </dgm:cxnLst>
  <dgm:bg>
    <a:solidFill>
      <a:schemeClr val="tx2"/>
    </a:solidFill>
  </dgm:bg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5D214C9-D770-4684-9DEE-6D9D02B87751}">
      <dsp:nvSpPr>
        <dsp:cNvPr id="0" name=""/>
        <dsp:cNvSpPr/>
      </dsp:nvSpPr>
      <dsp:spPr>
        <a:xfrm>
          <a:off x="88131" y="1683190"/>
          <a:ext cx="1757196" cy="127336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152400" extrusionH="63500" prstMaterial="dkEdge">
          <a:bevelT w="124450" h="1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3825" tIns="123825" rIns="123825" bIns="123825" numCol="1" spcCol="1270" anchor="t" anchorCtr="0">
          <a:noAutofit/>
        </a:bodyPr>
        <a:lstStyle/>
        <a:p>
          <a:pPr marL="114300" lvl="1" indent="-114300" algn="l" defTabSz="6223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400" kern="1200" dirty="0"/>
            <a:t>Calculate rated and overdrive voltage characteristics</a:t>
          </a:r>
        </a:p>
      </dsp:txBody>
      <dsp:txXfrm>
        <a:off x="117435" y="1712494"/>
        <a:ext cx="1698588" cy="941894"/>
      </dsp:txXfrm>
    </dsp:sp>
    <dsp:sp modelId="{690CCBBF-CC52-4D36-98CE-4AC5BC86AADC}">
      <dsp:nvSpPr>
        <dsp:cNvPr id="0" name=""/>
        <dsp:cNvSpPr/>
      </dsp:nvSpPr>
      <dsp:spPr>
        <a:xfrm>
          <a:off x="975579" y="2025613"/>
          <a:ext cx="1721366" cy="1721366"/>
        </a:xfrm>
        <a:prstGeom prst="leftCircularArrow">
          <a:avLst>
            <a:gd name="adj1" fmla="val 3263"/>
            <a:gd name="adj2" fmla="val 402539"/>
            <a:gd name="adj3" fmla="val 2178050"/>
            <a:gd name="adj4" fmla="val 9024489"/>
            <a:gd name="adj5" fmla="val 3806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-70000" extrusionH="63500" prstMaterial="matte">
          <a:bevelT w="25400" h="6350" prst="relaxedInset"/>
          <a:contourClr>
            <a:schemeClr val="bg1"/>
          </a:contourClr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E451E704-DF27-4831-A30D-748AB43A2272}">
      <dsp:nvSpPr>
        <dsp:cNvPr id="0" name=""/>
        <dsp:cNvSpPr/>
      </dsp:nvSpPr>
      <dsp:spPr>
        <a:xfrm>
          <a:off x="454586" y="2735543"/>
          <a:ext cx="1372324" cy="54572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26670" tIns="17780" rIns="26670" bIns="17780" numCol="1" spcCol="1270" anchor="ctr" anchorCtr="0">
          <a:noAutofit/>
        </a:bodyPr>
        <a:lstStyle/>
        <a:p>
          <a:pPr marL="0" lvl="0" indent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400" kern="1200" dirty="0"/>
            <a:t>ERM Voltage Equations</a:t>
          </a:r>
          <a:endParaRPr lang="en-US" sz="2000" kern="1200" dirty="0"/>
        </a:p>
      </dsp:txBody>
      <dsp:txXfrm>
        <a:off x="470570" y="2751527"/>
        <a:ext cx="1340356" cy="513760"/>
      </dsp:txXfrm>
    </dsp:sp>
    <dsp:sp modelId="{A241E4E4-A6F4-4E30-B10D-E713A37A7886}">
      <dsp:nvSpPr>
        <dsp:cNvPr id="0" name=""/>
        <dsp:cNvSpPr/>
      </dsp:nvSpPr>
      <dsp:spPr>
        <a:xfrm>
          <a:off x="2094348" y="1735041"/>
          <a:ext cx="1543865" cy="127336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152400" extrusionH="63500" prstMaterial="dkEdge">
          <a:bevelT w="124450" h="1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3825" tIns="123825" rIns="123825" bIns="123825" numCol="1" spcCol="1270" anchor="t" anchorCtr="0">
          <a:noAutofit/>
        </a:bodyPr>
        <a:lstStyle/>
        <a:p>
          <a:pPr marL="114300" lvl="1" indent="-114300" algn="l" defTabSz="6223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400" kern="1200" dirty="0"/>
            <a:t>Set registers for auto-calibration</a:t>
          </a:r>
        </a:p>
      </dsp:txBody>
      <dsp:txXfrm>
        <a:off x="2123652" y="2037210"/>
        <a:ext cx="1485257" cy="941894"/>
      </dsp:txXfrm>
    </dsp:sp>
    <dsp:sp modelId="{3B64257A-75E1-4D0F-87F5-DD8499A34A21}">
      <dsp:nvSpPr>
        <dsp:cNvPr id="0" name=""/>
        <dsp:cNvSpPr/>
      </dsp:nvSpPr>
      <dsp:spPr>
        <a:xfrm>
          <a:off x="2945557" y="946542"/>
          <a:ext cx="1918638" cy="1918638"/>
        </a:xfrm>
        <a:prstGeom prst="circularArrow">
          <a:avLst>
            <a:gd name="adj1" fmla="val 2927"/>
            <a:gd name="adj2" fmla="val 358305"/>
            <a:gd name="adj3" fmla="val 19466184"/>
            <a:gd name="adj4" fmla="val 12575511"/>
            <a:gd name="adj5" fmla="val 3415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-70000" extrusionH="63500" prstMaterial="matte">
          <a:bevelT w="25400" h="6350" prst="relaxedInset"/>
          <a:contourClr>
            <a:schemeClr val="bg1"/>
          </a:contourClr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4ECDA874-E792-45F3-842C-3485BED2A4FD}">
      <dsp:nvSpPr>
        <dsp:cNvPr id="0" name=""/>
        <dsp:cNvSpPr/>
      </dsp:nvSpPr>
      <dsp:spPr>
        <a:xfrm>
          <a:off x="2437429" y="1462177"/>
          <a:ext cx="1372324" cy="54572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30480" tIns="20320" rIns="30480" bIns="2032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/>
            <a:t>Auto-Calibration</a:t>
          </a:r>
          <a:endParaRPr lang="en-US" kern="1200"/>
        </a:p>
      </dsp:txBody>
      <dsp:txXfrm>
        <a:off x="2453413" y="1478161"/>
        <a:ext cx="1340356" cy="513760"/>
      </dsp:txXfrm>
    </dsp:sp>
    <dsp:sp modelId="{2176C199-14FE-49B7-B083-82E6A13289CD}">
      <dsp:nvSpPr>
        <dsp:cNvPr id="0" name=""/>
        <dsp:cNvSpPr/>
      </dsp:nvSpPr>
      <dsp:spPr>
        <a:xfrm>
          <a:off x="4077191" y="1735041"/>
          <a:ext cx="1543865" cy="127336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152400" extrusionH="63500" prstMaterial="dkEdge">
          <a:bevelT w="124450" h="1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3825" tIns="123825" rIns="123825" bIns="123825" numCol="1" spcCol="1270" anchor="t" anchorCtr="0">
          <a:noAutofit/>
        </a:bodyPr>
        <a:lstStyle/>
        <a:p>
          <a:pPr marL="114300" lvl="1" indent="-114300" algn="l" defTabSz="6223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400" kern="1200" dirty="0"/>
            <a:t>Set registers for initialization</a:t>
          </a:r>
        </a:p>
      </dsp:txBody>
      <dsp:txXfrm>
        <a:off x="4106495" y="1764345"/>
        <a:ext cx="1485257" cy="941894"/>
      </dsp:txXfrm>
    </dsp:sp>
    <dsp:sp modelId="{D430FD80-110F-43E5-BE2E-48075BB04CFA}">
      <dsp:nvSpPr>
        <dsp:cNvPr id="0" name=""/>
        <dsp:cNvSpPr/>
      </dsp:nvSpPr>
      <dsp:spPr>
        <a:xfrm>
          <a:off x="4941266" y="2025613"/>
          <a:ext cx="1721366" cy="1721366"/>
        </a:xfrm>
        <a:prstGeom prst="leftCircularArrow">
          <a:avLst>
            <a:gd name="adj1" fmla="val 3263"/>
            <a:gd name="adj2" fmla="val 402539"/>
            <a:gd name="adj3" fmla="val 2178050"/>
            <a:gd name="adj4" fmla="val 9024489"/>
            <a:gd name="adj5" fmla="val 3806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-70000" extrusionH="63500" prstMaterial="matte">
          <a:bevelT w="25400" h="6350" prst="relaxedInset"/>
          <a:contourClr>
            <a:schemeClr val="bg1"/>
          </a:contourClr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153ED5D0-BB3C-4F01-95E9-28926B22239C}">
      <dsp:nvSpPr>
        <dsp:cNvPr id="0" name=""/>
        <dsp:cNvSpPr/>
      </dsp:nvSpPr>
      <dsp:spPr>
        <a:xfrm>
          <a:off x="4420272" y="2735543"/>
          <a:ext cx="1372324" cy="54572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0005" tIns="26670" rIns="40005" bIns="26670" numCol="1" spcCol="1270" anchor="ctr" anchorCtr="0">
          <a:noAutofit/>
        </a:bodyPr>
        <a:lstStyle/>
        <a:p>
          <a:pPr marL="0" lvl="0" indent="0" algn="ctr" defTabSz="9334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100" kern="1200" dirty="0"/>
            <a:t>Initialize</a:t>
          </a:r>
        </a:p>
      </dsp:txBody>
      <dsp:txXfrm>
        <a:off x="4436256" y="2751527"/>
        <a:ext cx="1340356" cy="513760"/>
      </dsp:txXfrm>
    </dsp:sp>
    <dsp:sp modelId="{4D6A1F09-A128-4BA1-BD0B-AD85F261AA04}">
      <dsp:nvSpPr>
        <dsp:cNvPr id="0" name=""/>
        <dsp:cNvSpPr/>
      </dsp:nvSpPr>
      <dsp:spPr>
        <a:xfrm>
          <a:off x="6060035" y="1735041"/>
          <a:ext cx="1543865" cy="127336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152400" extrusionH="63500" prstMaterial="dkEdge">
          <a:bevelT w="124450" h="1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3825" tIns="123825" rIns="123825" bIns="123825" numCol="1" spcCol="1270" anchor="t" anchorCtr="0">
          <a:noAutofit/>
        </a:bodyPr>
        <a:lstStyle/>
        <a:p>
          <a:pPr marL="114300" lvl="1" indent="-114300" algn="l" defTabSz="600075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350" kern="1200" dirty="0"/>
            <a:t>Set registers for waveform sequencer</a:t>
          </a:r>
        </a:p>
      </dsp:txBody>
      <dsp:txXfrm>
        <a:off x="6089339" y="2037210"/>
        <a:ext cx="1485257" cy="941894"/>
      </dsp:txXfrm>
    </dsp:sp>
    <dsp:sp modelId="{FEDC0C36-5EE2-45F9-A836-276AC4F2D5B5}">
      <dsp:nvSpPr>
        <dsp:cNvPr id="0" name=""/>
        <dsp:cNvSpPr/>
      </dsp:nvSpPr>
      <dsp:spPr>
        <a:xfrm>
          <a:off x="6918931" y="941929"/>
          <a:ext cx="1893903" cy="1893903"/>
        </a:xfrm>
        <a:prstGeom prst="circularArrow">
          <a:avLst>
            <a:gd name="adj1" fmla="val 2965"/>
            <a:gd name="adj2" fmla="val 363311"/>
            <a:gd name="adj3" fmla="val 19412859"/>
            <a:gd name="adj4" fmla="val 12527191"/>
            <a:gd name="adj5" fmla="val 346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z="-70000" extrusionH="63500" prstMaterial="matte">
          <a:bevelT w="25400" h="6350" prst="relaxedInset"/>
          <a:contourClr>
            <a:schemeClr val="bg1"/>
          </a:contourClr>
        </a:sp3d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>
          <a:schemeClr val="lt1"/>
        </a:fontRef>
      </dsp:style>
    </dsp:sp>
    <dsp:sp modelId="{86A5A9A4-582A-49AF-8365-5C997A378798}">
      <dsp:nvSpPr>
        <dsp:cNvPr id="0" name=""/>
        <dsp:cNvSpPr/>
      </dsp:nvSpPr>
      <dsp:spPr>
        <a:xfrm>
          <a:off x="6403116" y="1462177"/>
          <a:ext cx="1372324" cy="54572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30480" tIns="20320" rIns="30480" bIns="2032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 dirty="0"/>
            <a:t>Play Waveform</a:t>
          </a:r>
        </a:p>
      </dsp:txBody>
      <dsp:txXfrm>
        <a:off x="6419100" y="1478161"/>
        <a:ext cx="1340356" cy="513760"/>
      </dsp:txXfrm>
    </dsp:sp>
    <dsp:sp modelId="{3D8CF4E5-D35D-4C41-979C-0A40155F11A9}">
      <dsp:nvSpPr>
        <dsp:cNvPr id="0" name=""/>
        <dsp:cNvSpPr/>
      </dsp:nvSpPr>
      <dsp:spPr>
        <a:xfrm>
          <a:off x="8021217" y="1713381"/>
          <a:ext cx="1543865" cy="1273366"/>
        </a:xfrm>
        <a:prstGeom prst="roundRect">
          <a:avLst>
            <a:gd name="adj" fmla="val 10000"/>
          </a:avLst>
        </a:prstGeom>
        <a:solidFill>
          <a:schemeClr val="lt1">
            <a:alpha val="90000"/>
            <a:hueOff val="0"/>
            <a:satOff val="0"/>
            <a:lumOff val="0"/>
            <a:alphaOff val="0"/>
          </a:schemeClr>
        </a:solidFill>
        <a:ln w="9525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</a:ln>
        <a:effectLst/>
        <a:scene3d>
          <a:camera prst="orthographicFront"/>
          <a:lightRig rig="threePt" dir="t">
            <a:rot lat="0" lon="0" rev="7500000"/>
          </a:lightRig>
        </a:scene3d>
        <a:sp3d z="-152400" extrusionH="63500" prstMaterial="dkEdge">
          <a:bevelT w="124450" h="16350" prst="relaxedInset"/>
          <a:contourClr>
            <a:schemeClr val="bg1"/>
          </a:contourClr>
        </a:sp3d>
      </dsp:spPr>
      <dsp:style>
        <a:lnRef idx="1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23825" tIns="123825" rIns="123825" bIns="123825" numCol="1" spcCol="1270" anchor="t" anchorCtr="0">
          <a:noAutofit/>
        </a:bodyPr>
        <a:lstStyle/>
        <a:p>
          <a:pPr marL="114300" lvl="1" indent="-114300" algn="l" defTabSz="62230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en-US" sz="1400" kern="1200" dirty="0"/>
            <a:t>Set registers for audio-to-haptics functionality</a:t>
          </a:r>
        </a:p>
      </dsp:txBody>
      <dsp:txXfrm>
        <a:off x="8050521" y="1742685"/>
        <a:ext cx="1485257" cy="941894"/>
      </dsp:txXfrm>
    </dsp:sp>
    <dsp:sp modelId="{0B62367C-168B-495B-813A-8DE3DCF05D51}">
      <dsp:nvSpPr>
        <dsp:cNvPr id="0" name=""/>
        <dsp:cNvSpPr/>
      </dsp:nvSpPr>
      <dsp:spPr>
        <a:xfrm>
          <a:off x="8385959" y="2735543"/>
          <a:ext cx="1372324" cy="545728"/>
        </a:xfrm>
        <a:prstGeom prst="roundRect">
          <a:avLst>
            <a:gd name="adj" fmla="val 10000"/>
          </a:avLst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51000"/>
                <a:satMod val="130000"/>
              </a:schemeClr>
            </a:gs>
            <a:gs pos="80000">
              <a:schemeClr val="accent1">
                <a:hueOff val="0"/>
                <a:satOff val="0"/>
                <a:lumOff val="0"/>
                <a:alphaOff val="0"/>
                <a:shade val="93000"/>
                <a:satMod val="13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30480" tIns="20320" rIns="30480" bIns="20320" numCol="1" spcCol="1270" anchor="ctr" anchorCtr="0">
          <a:noAutofit/>
        </a:bodyPr>
        <a:lstStyle/>
        <a:p>
          <a:pPr marL="0" lvl="0" indent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600" kern="1200" dirty="0"/>
            <a:t>Audio-to-Haptics</a:t>
          </a:r>
          <a:endParaRPr lang="en-US" sz="2000" kern="1200" dirty="0"/>
        </a:p>
      </dsp:txBody>
      <dsp:txXfrm>
        <a:off x="8401943" y="2751527"/>
        <a:ext cx="1340356" cy="51376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4">
  <dgm:title val=""/>
  <dgm:desc val=""/>
  <dgm:catLst>
    <dgm:cat type="process" pri="4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Name0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tSp" refType="w"/>
      <dgm:constr type="h" for="ch" forName="tSp" refType="h" fact="0.15"/>
      <dgm:constr type="l" for="ch" forName="tSp"/>
      <dgm:constr type="t" for="ch" forName="tSp"/>
      <dgm:constr type="w" for="ch" forName="bSp" refType="w"/>
      <dgm:constr type="h" for="ch" forName="bSp" refType="h" fact="0.15"/>
      <dgm:constr type="l" for="ch" forName="bSp"/>
      <dgm:constr type="t" for="ch" forName="bSp" refType="h" fact="0.85"/>
      <dgm:constr type="w" for="ch" forName="process" refType="w"/>
      <dgm:constr type="h" for="ch" forName="process" refType="h" fact="0.7"/>
      <dgm:constr type="l" for="ch" forName="process"/>
      <dgm:constr type="t" for="ch" forName="process" refType="h" fact="0.15"/>
    </dgm:constrLst>
    <dgm:ruleLst/>
    <dgm:layoutNode name="tSp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bSp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process">
      <dgm:choose name="Name1">
        <dgm:if name="Name2" func="var" arg="dir" op="equ" val="norm">
          <dgm:alg type="lin">
            <dgm:param type="linDir" val="fromL"/>
          </dgm:alg>
        </dgm:if>
        <dgm:else name="Name3">
          <dgm:alg type="lin">
            <dgm:param type="linDir" val="fromR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w" for="ch" forName="composite1" refType="w"/>
        <dgm:constr type="w" for="ch" forName="composite2" refType="w" refFor="ch" refForName="composite1" op="equ"/>
        <dgm:constr type="h" for="ch" forName="composite1" refType="h"/>
        <dgm:constr type="h" for="ch" forName="composite2" refType="h" refFor="ch" refForName="composite1" op="equ"/>
        <dgm:constr type="primFontSz" for="des" forName="parentNode1" val="65"/>
        <dgm:constr type="primFontSz" for="des" forName="parentNode2" refType="primFontSz" refFor="des" refForName="parentNode1" op="equ"/>
        <dgm:constr type="secFontSz" for="des" forName="childNode1tx" val="65"/>
        <dgm:constr type="secFontSz" for="des" forName="childNode2tx" refType="secFontSz" refFor="des" refForName="childNode1tx" op="equ"/>
        <dgm:constr type="w" for="des" ptType="sibTrans" refType="w" refFor="ch" refForName="composite1" op="equ" fact="0.05"/>
      </dgm:constrLst>
      <dgm:ruleLst/>
      <dgm:forEach name="Name4" axis="ch" ptType="node" step="2">
        <dgm:layoutNode name="composite1">
          <dgm:alg type="composite">
            <dgm:param type="ar" val="0.943"/>
          </dgm:alg>
          <dgm:shape xmlns:r="http://schemas.openxmlformats.org/officeDocument/2006/relationships" r:blip="">
            <dgm:adjLst/>
          </dgm:shape>
          <dgm:presOf/>
          <dgm:choose name="Name5">
            <dgm:if name="Name6" func="var" arg="dir" op="equ" val="norm">
              <dgm:constrLst>
                <dgm:constr type="h" refType="w" fact="1.06"/>
                <dgm:constr type="w" for="ch" forName="dummyNode1" refType="w"/>
                <dgm:constr type="h" for="ch" forName="dummyNode1" refType="h"/>
                <dgm:constr type="t" for="ch" forName="dummyNode1"/>
                <dgm:constr type="l" for="ch" forName="dummyNode1"/>
                <dgm:constr type="w" for="ch" forName="childNode1" refType="w" fact="0.9"/>
                <dgm:constr type="h" for="ch" forName="childNode1" refType="h" fact="0.7"/>
                <dgm:constr type="t" for="ch" forName="childNode1" refType="h" fact="0.15"/>
                <dgm:constr type="l" for="ch" forName="childNode1"/>
                <dgm:constr type="w" for="ch" forName="childNode1tx" refType="w" fact="0.9"/>
                <dgm:constr type="h" for="ch" forName="childNode1tx" refType="h" fact="0.55"/>
                <dgm:constr type="t" for="ch" forName="childNode1tx" refType="h" fact="0.15"/>
                <dgm:constr type="l" for="ch" forName="childNode1tx"/>
                <dgm:constr type="w" for="ch" forName="parentNode1" refType="w" fact="0.8"/>
                <dgm:constr type="h" for="ch" forName="parentNode1" refType="h" fact="0.3"/>
                <dgm:constr type="t" for="ch" forName="parentNode1" refType="h" fact="0.7"/>
                <dgm:constr type="l" for="ch" forName="parentNode1" refType="w" fact="0.2"/>
                <dgm:constr type="w" for="ch" forName="connSite1" refType="w" fact="0.01"/>
                <dgm:constr type="h" for="ch" forName="connSite1" refType="h" fact="0.01"/>
                <dgm:constr type="t" for="ch" forName="connSite1"/>
                <dgm:constr type="l" for="ch" forName="connSite1" refType="w" fact="0.35"/>
              </dgm:constrLst>
            </dgm:if>
            <dgm:else name="Name7">
              <dgm:constrLst>
                <dgm:constr type="h" refType="w" fact="1.06"/>
                <dgm:constr type="w" for="ch" forName="dummyNode1" refType="w"/>
                <dgm:constr type="h" for="ch" forName="dummyNode1" refType="h"/>
                <dgm:constr type="t" for="ch" forName="dummyNode1"/>
                <dgm:constr type="l" for="ch" forName="dummyNode1"/>
                <dgm:constr type="w" for="ch" forName="childNode1" refType="w" fact="0.9"/>
                <dgm:constr type="h" for="ch" forName="childNode1" refType="h" fact="0.7"/>
                <dgm:constr type="t" for="ch" forName="childNode1" refType="h" fact="0.15"/>
                <dgm:constr type="l" for="ch" forName="childNode1" refType="w" fact="0.1"/>
                <dgm:constr type="w" for="ch" forName="childNode1tx" refType="w" fact="0.9"/>
                <dgm:constr type="h" for="ch" forName="childNode1tx" refType="h" fact="0.55"/>
                <dgm:constr type="t" for="ch" forName="childNode1tx" refType="h" fact="0.15"/>
                <dgm:constr type="l" for="ch" forName="childNode1tx" refType="w" fact="0.1"/>
                <dgm:constr type="w" for="ch" forName="parentNode1" refType="w" fact="0.8"/>
                <dgm:constr type="h" for="ch" forName="parentNode1" refType="h" fact="0.3"/>
                <dgm:constr type="t" for="ch" forName="parentNode1" refType="h" fact="0.7"/>
                <dgm:constr type="l" for="ch" forName="parentNode1"/>
                <dgm:constr type="w" for="ch" forName="connSite1" refType="w" fact="0.01"/>
                <dgm:constr type="h" for="ch" forName="connSite1" refType="h" fact="0.01"/>
                <dgm:constr type="t" for="ch" forName="connSite1"/>
                <dgm:constr type="l" for="ch" forName="connSite1" refType="w" fact="0.65"/>
              </dgm:constrLst>
            </dgm:else>
          </dgm:choose>
          <dgm:ruleLst/>
          <dgm:layoutNode name="dummyNode1">
            <dgm:alg type="sp"/>
            <dgm:shape xmlns:r="http://schemas.openxmlformats.org/officeDocument/2006/relationships" type="rect" r:blip="" hideGeom="1">
              <dgm:adjLst/>
            </dgm:shape>
            <dgm:presOf/>
            <dgm:constrLst/>
            <dgm:ruleLst/>
          </dgm:layoutNode>
          <dgm:layoutNode name="childNode1" styleLbl="bgAcc1">
            <dgm:varLst>
              <dgm:bulletEnabled val="1"/>
            </dgm:varLst>
            <dgm:alg type="sp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des" ptType="node"/>
            <dgm:constrLst/>
            <dgm:ruleLst/>
          </dgm:layoutNode>
          <dgm:layoutNode name="childNode1tx" styleLbl="bgAcc1">
            <dgm:varLst>
              <dgm:bulletEnabled val="1"/>
            </dgm:varLst>
            <dgm:alg type="tx">
              <dgm:param type="stBulletLvl" val="1"/>
            </dgm:alg>
            <dgm:shape xmlns:r="http://schemas.openxmlformats.org/officeDocument/2006/relationships" type="roundRect" r:blip="" hideGeom="1">
              <dgm:adjLst>
                <dgm:adj idx="1" val="0.1"/>
              </dgm:adjLst>
            </dgm:shape>
            <dgm:presOf axis="des" ptType="node"/>
            <dgm:constrLst>
              <dgm:constr type="secFontSz" val="65"/>
              <dgm:constr type="primFontSz" refType="secFontSz"/>
              <dgm:constr type="tMarg" refType="secFontSz" fact="0.15"/>
              <dgm:constr type="bMarg" refType="secFontSz" fact="0.15"/>
              <dgm:constr type="lMarg" refType="secFontSz" fact="0.15"/>
              <dgm:constr type="rMarg" refType="secFontSz" fact="0.15"/>
            </dgm:constrLst>
            <dgm:ruleLst>
              <dgm:rule type="secFontSz" val="5" fact="NaN" max="NaN"/>
            </dgm:ruleLst>
          </dgm:layoutNode>
          <dgm:layoutNode name="parentNode1" styleLbl="node1">
            <dgm:varLst>
              <dgm:chMax val="1"/>
              <dgm:bulletEnabled val="1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self"/>
            <dgm:constrLst>
              <dgm:constr type="tMarg" refType="primFontSz" fact="0.1"/>
              <dgm:constr type="bMarg" refType="primFontSz" fact="0.1"/>
              <dgm:constr type="lMarg" refType="primFontSz" fact="0.15"/>
              <dgm:constr type="rMarg" refType="primFontSz" fact="0.15"/>
            </dgm:constrLst>
            <dgm:ruleLst>
              <dgm:rule type="primFontSz" val="5" fact="NaN" max="NaN"/>
            </dgm:ruleLst>
          </dgm:layoutNode>
          <dgm:layoutNode name="connSite1" moveWith="childNode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layoutNode>
        <dgm:forEach name="Name8" axis="followSib" ptType="sibTrans" cnt="1">
          <dgm:layoutNode name="Name9">
            <dgm:alg type="conn">
              <dgm:param type="connRout" val="curve"/>
              <dgm:param type="srcNode" val="parentNode1"/>
              <dgm:param type="dstNode" val="connSite2"/>
              <dgm:param type="begPts" val="bCtr"/>
              <dgm:param type="endPts" val="bCtr"/>
            </dgm:alg>
            <dgm:shape xmlns:r="http://schemas.openxmlformats.org/officeDocument/2006/relationships" type="conn" r:blip="" zOrderOff="-2">
              <dgm:adjLst/>
            </dgm:shape>
            <dgm:presOf axis="self"/>
            <dgm:choose name="Name10">
              <dgm:if name="Name11" func="var" arg="dir" op="equ" val="norm">
                <dgm:constrLst>
                  <dgm:constr type="h" refType="w" fact="0.35"/>
                  <dgm:constr type="wArH" refType="h"/>
                  <dgm:constr type="hArH" refType="h"/>
                  <dgm:constr type="connDist"/>
                  <dgm:constr type="diam" refType="connDist" fact="-1.15"/>
                  <dgm:constr type="begPad"/>
                  <dgm:constr type="endPad"/>
                </dgm:constrLst>
              </dgm:if>
              <dgm:else name="Name12">
                <dgm:constrLst>
                  <dgm:constr type="h" refType="w" fact="0.35"/>
                  <dgm:constr type="wArH" refType="h"/>
                  <dgm:constr type="hArH" refType="h"/>
                  <dgm:constr type="connDist"/>
                  <dgm:constr type="diam" refType="connDist" fact="1.15"/>
                  <dgm:constr type="begPad"/>
                  <dgm:constr type="endPad"/>
                </dgm:constrLst>
              </dgm:else>
            </dgm:choose>
            <dgm:ruleLst/>
          </dgm:layoutNode>
        </dgm:forEach>
        <dgm:forEach name="Name13" axis="followSib" ptType="node" cnt="1">
          <dgm:layoutNode name="composite2">
            <dgm:alg type="composite">
              <dgm:param type="ar" val="0.943"/>
            </dgm:alg>
            <dgm:shape xmlns:r="http://schemas.openxmlformats.org/officeDocument/2006/relationships" r:blip="">
              <dgm:adjLst/>
            </dgm:shape>
            <dgm:presOf/>
            <dgm:choose name="Name14">
              <dgm:if name="Name15" func="var" arg="dir" op="equ" val="norm">
                <dgm:constrLst>
                  <dgm:constr type="h" refType="w" fact="1.06"/>
                  <dgm:constr type="w" for="ch" forName="dummyNode2" refType="w"/>
                  <dgm:constr type="h" for="ch" forName="dummyNode2" refType="h"/>
                  <dgm:constr type="t" for="ch" forName="dummyNode2"/>
                  <dgm:constr type="l" for="ch" forName="dummyNode2"/>
                  <dgm:constr type="w" for="ch" forName="childNode2" refType="w" fact="0.9"/>
                  <dgm:constr type="h" for="ch" forName="childNode2" refType="h" fact="0.7"/>
                  <dgm:constr type="t" for="ch" forName="childNode2" refType="h" fact="0.15"/>
                  <dgm:constr type="l" for="ch" forName="childNode2"/>
                  <dgm:constr type="w" for="ch" forName="childNode2tx" refType="w" fact="0.9"/>
                  <dgm:constr type="h" for="ch" forName="childNode2tx" refType="h" fact="0.55"/>
                  <dgm:constr type="t" for="ch" forName="childNode2tx" refType="h" fact="0.3"/>
                  <dgm:constr type="l" for="ch" forName="childNode2tx"/>
                  <dgm:constr type="w" for="ch" forName="parentNode2" refType="w" fact="0.8"/>
                  <dgm:constr type="h" for="ch" forName="parentNode2" refType="h" fact="0.3"/>
                  <dgm:constr type="t" for="ch" forName="parentNode2"/>
                  <dgm:constr type="l" for="ch" forName="parentNode2" refType="w" fact="0.2"/>
                  <dgm:constr type="w" for="ch" forName="connSite2" refType="w" fact="0.01"/>
                  <dgm:constr type="h" for="ch" forName="connSite2" refType="h" fact="0.01"/>
                  <dgm:constr type="t" for="ch" forName="connSite2" refType="h" fact="0.99"/>
                  <dgm:constr type="l" for="ch" forName="connSite2" refType="w" fact="0.25"/>
                </dgm:constrLst>
              </dgm:if>
              <dgm:else name="Name16">
                <dgm:constrLst>
                  <dgm:constr type="h" refType="w" fact="1.06"/>
                  <dgm:constr type="w" for="ch" forName="dummyNode2" refType="w"/>
                  <dgm:constr type="h" for="ch" forName="dummyNode2" refType="h"/>
                  <dgm:constr type="t" for="ch" forName="dummyNode2"/>
                  <dgm:constr type="l" for="ch" forName="dummyNode2"/>
                  <dgm:constr type="w" for="ch" forName="childNode2" refType="w" fact="0.9"/>
                  <dgm:constr type="h" for="ch" forName="childNode2" refType="h" fact="0.7"/>
                  <dgm:constr type="t" for="ch" forName="childNode2" refType="h" fact="0.15"/>
                  <dgm:constr type="l" for="ch" forName="childNode2" refType="w" fact="0.1"/>
                  <dgm:constr type="w" for="ch" forName="childNode2tx" refType="w" fact="0.9"/>
                  <dgm:constr type="h" for="ch" forName="childNode2tx" refType="h" fact="0.55"/>
                  <dgm:constr type="t" for="ch" forName="childNode2tx" refType="h" fact="0.3"/>
                  <dgm:constr type="l" for="ch" forName="childNode2tx" refType="w" fact="0.1"/>
                  <dgm:constr type="w" for="ch" forName="parentNode2" refType="w" fact="0.8"/>
                  <dgm:constr type="h" for="ch" forName="parentNode2" refType="h" fact="0.3"/>
                  <dgm:constr type="t" for="ch" forName="parentNode2"/>
                  <dgm:constr type="l" for="ch" forName="parentNode2"/>
                  <dgm:constr type="w" for="ch" forName="connSite2" refType="w" fact="0.01"/>
                  <dgm:constr type="h" for="ch" forName="connSite2" refType="h" fact="0.01"/>
                  <dgm:constr type="t" for="ch" forName="connSite2" refType="h" fact="0.99"/>
                  <dgm:constr type="l" for="ch" forName="connSite2" refType="w" fact="0.85"/>
                </dgm:constrLst>
              </dgm:else>
            </dgm:choose>
            <dgm:ruleLst/>
            <dgm:layoutNode name="dummyNode2">
              <dgm:alg type="sp"/>
              <dgm:shape xmlns:r="http://schemas.openxmlformats.org/officeDocument/2006/relationships" type="rect" r:blip="" hideGeom="1">
                <dgm:adjLst/>
              </dgm:shape>
              <dgm:presOf/>
              <dgm:constrLst/>
              <dgm:ruleLst/>
            </dgm:layoutNode>
            <dgm:layoutNode name="childNode2" styleLbl="bgAcc1">
              <dgm:varLst>
                <dgm:bulletEnabled val="1"/>
              </dgm:varLst>
              <dgm:alg type="sp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des" ptType="node"/>
              <dgm:constrLst/>
              <dgm:ruleLst/>
            </dgm:layoutNode>
            <dgm:layoutNode name="childNode2tx" styleLbl="bgAcc1">
              <dgm:varLst>
                <dgm:bulletEnabled val="1"/>
              </dgm:varLst>
              <dgm:alg type="tx">
                <dgm:param type="stBulletLvl" val="1"/>
              </dgm:alg>
              <dgm:shape xmlns:r="http://schemas.openxmlformats.org/officeDocument/2006/relationships" type="roundRect" r:blip="" hideGeom="1">
                <dgm:adjLst>
                  <dgm:adj idx="1" val="0.1"/>
                </dgm:adjLst>
              </dgm:shape>
              <dgm:presOf axis="des" ptType="node"/>
              <dgm:constrLst>
                <dgm:constr type="secFontSz" val="65"/>
                <dgm:constr type="primFontSz" refType="secFontSz"/>
                <dgm:constr type="tMarg" refType="secFontSz" fact="0.15"/>
                <dgm:constr type="bMarg" refType="secFontSz" fact="0.15"/>
                <dgm:constr type="lMarg" refType="secFontSz" fact="0.15"/>
                <dgm:constr type="rMarg" refType="secFontSz" fact="0.15"/>
              </dgm:constrLst>
              <dgm:ruleLst>
                <dgm:rule type="secFontSz" val="5" fact="NaN" max="NaN"/>
              </dgm:ruleLst>
            </dgm:layoutNode>
            <dgm:layoutNode name="parentNode2" styleLbl="node1">
              <dgm:varLst>
                <dgm:chMax val="0"/>
                <dgm:bulletEnabled val="1"/>
              </dgm:varLst>
              <dgm:alg type="tx"/>
              <dgm:shape xmlns:r="http://schemas.openxmlformats.org/officeDocument/2006/relationships" type="roundRect" r:blip="">
                <dgm:adjLst>
                  <dgm:adj idx="1" val="0.1"/>
                </dgm:adjLst>
              </dgm:shape>
              <dgm:presOf axis="self"/>
              <dgm:constrLst>
                <dgm:constr type="tMarg" refType="primFontSz" fact="0.1"/>
                <dgm:constr type="bMarg" refType="primFontSz" fact="0.1"/>
                <dgm:constr type="lMarg" refType="primFontSz" fact="0.15"/>
                <dgm:constr type="rMarg" refType="primFontSz" fact="0.15"/>
              </dgm:constrLst>
              <dgm:ruleLst>
                <dgm:rule type="primFontSz" val="5" fact="NaN" max="NaN"/>
              </dgm:ruleLst>
            </dgm:layoutNode>
            <dgm:layoutNode name="connSite2" moveWith="childNode2">
              <dgm:alg type="sp"/>
              <dgm:shape xmlns:r="http://schemas.openxmlformats.org/officeDocument/2006/relationships" r:blip="">
                <dgm:adjLst/>
              </dgm:shape>
              <dgm:presOf/>
              <dgm:constrLst/>
              <dgm:ruleLst/>
            </dgm:layoutNode>
          </dgm:layoutNode>
          <dgm:forEach name="Name17" axis="followSib" ptType="sibTrans" cnt="1">
            <dgm:layoutNode name="Name18">
              <dgm:alg type="conn">
                <dgm:param type="connRout" val="curve"/>
                <dgm:param type="srcNode" val="parentNode2"/>
                <dgm:param type="dstNode" val="connSite1"/>
                <dgm:param type="begPts" val="tCtr"/>
                <dgm:param type="endPts" val="tCtr"/>
              </dgm:alg>
              <dgm:shape xmlns:r="http://schemas.openxmlformats.org/officeDocument/2006/relationships" type="conn" r:blip="" zOrderOff="-2">
                <dgm:adjLst/>
              </dgm:shape>
              <dgm:presOf axis="self"/>
              <dgm:choose name="Name19">
                <dgm:if name="Name20" func="var" arg="dir" op="equ" val="norm">
                  <dgm:constrLst>
                    <dgm:constr type="h" refType="w" fact="0.35"/>
                    <dgm:constr type="wArH" refType="h"/>
                    <dgm:constr type="hArH" refType="h"/>
                    <dgm:constr type="connDist"/>
                    <dgm:constr type="diam" refType="connDist" fact="1.15"/>
                    <dgm:constr type="begPad"/>
                    <dgm:constr type="endPad"/>
                  </dgm:constrLst>
                </dgm:if>
                <dgm:else name="Name21">
                  <dgm:constrLst>
                    <dgm:constr type="h" refType="w" fact="0.35"/>
                    <dgm:constr type="wArH" refType="h"/>
                    <dgm:constr type="hArH" refType="h"/>
                    <dgm:constr type="connDist"/>
                    <dgm:constr type="diam" refType="connDist" fact="-1.15"/>
                    <dgm:constr type="begPad"/>
                    <dgm:constr type="endPad"/>
                  </dgm:constrLst>
                </dgm:else>
              </dgm:choose>
              <dgm:ruleLst/>
            </dgm:layoutNode>
          </dgm:forEach>
        </dgm:forEach>
      </dgm:forEach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png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2.png"/><Relationship Id="rId7" Type="http://schemas.openxmlformats.org/officeDocument/2006/relationships/image" Target="../media/image21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Relationship Id="rId6" Type="http://schemas.openxmlformats.org/officeDocument/2006/relationships/image" Target="../media/image20.png"/><Relationship Id="rId11" Type="http://schemas.openxmlformats.org/officeDocument/2006/relationships/image" Target="../media/image25.png"/><Relationship Id="rId5" Type="http://schemas.openxmlformats.org/officeDocument/2006/relationships/image" Target="../media/image4.png"/><Relationship Id="rId10" Type="http://schemas.openxmlformats.org/officeDocument/2006/relationships/image" Target="../media/image24.png"/><Relationship Id="rId4" Type="http://schemas.openxmlformats.org/officeDocument/2006/relationships/image" Target="../media/image3.png"/><Relationship Id="rId9" Type="http://schemas.openxmlformats.org/officeDocument/2006/relationships/image" Target="../media/image2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16</xdr:col>
      <xdr:colOff>9524</xdr:colOff>
      <xdr:row>26</xdr:row>
      <xdr:rowOff>171450</xdr:rowOff>
    </xdr:to>
    <xdr:graphicFrame macro="">
      <xdr:nvGraphicFramePr>
        <xdr:cNvPr id="2" name="Content Placeholder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2</xdr:col>
      <xdr:colOff>85725</xdr:colOff>
      <xdr:row>2</xdr:row>
      <xdr:rowOff>180974</xdr:rowOff>
    </xdr:from>
    <xdr:to>
      <xdr:col>13</xdr:col>
      <xdr:colOff>514350</xdr:colOff>
      <xdr:row>5</xdr:row>
      <xdr:rowOff>171449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04925" y="847724"/>
          <a:ext cx="7134225" cy="561975"/>
        </a:xfrm>
        <a:prstGeom prst="rect">
          <a:avLst/>
        </a:prstGeom>
        <a:solidFill>
          <a:schemeClr val="tx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100">
              <a:solidFill>
                <a:schemeClr val="bg1"/>
              </a:solidFill>
            </a:rPr>
            <a:t>To navigate and use this document please follow</a:t>
          </a:r>
          <a:r>
            <a:rPr lang="en-US" sz="1100" baseline="0">
              <a:solidFill>
                <a:schemeClr val="bg1"/>
              </a:solidFill>
            </a:rPr>
            <a:t> the following step-by-step process so that you may get the most accurate assessment possible</a:t>
          </a:r>
          <a:endParaRPr lang="en-US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76200</xdr:rowOff>
    </xdr:from>
    <xdr:to>
      <xdr:col>4</xdr:col>
      <xdr:colOff>264257</xdr:colOff>
      <xdr:row>0</xdr:row>
      <xdr:rowOff>393219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3825" y="76200"/>
          <a:ext cx="2578832" cy="3170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510145</xdr:colOff>
      <xdr:row>36</xdr:row>
      <xdr:rowOff>22267</xdr:rowOff>
    </xdr:from>
    <xdr:to>
      <xdr:col>10</xdr:col>
      <xdr:colOff>535776</xdr:colOff>
      <xdr:row>37</xdr:row>
      <xdr:rowOff>18457</xdr:rowOff>
    </xdr:to>
    <xdr:pic>
      <xdr:nvPicPr>
        <xdr:cNvPr id="2" name="equationview" descr="http://latex.codecogs.com/png.latex?%5Cdpi%7B300%7D%20RatedVoltage%20%280x16%29%20=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4970" y="6994567"/>
          <a:ext cx="1854431" cy="194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285750</xdr:colOff>
      <xdr:row>9</xdr:row>
      <xdr:rowOff>19050</xdr:rowOff>
    </xdr:from>
    <xdr:to>
      <xdr:col>7</xdr:col>
      <xdr:colOff>588169</xdr:colOff>
      <xdr:row>9</xdr:row>
      <xdr:rowOff>192881</xdr:rowOff>
    </xdr:to>
    <xdr:pic>
      <xdr:nvPicPr>
        <xdr:cNvPr id="3" name="equationview" descr="http://latex.codecogs.com/png.latex?%5CLARGE%20%5Cdpi%7B300%7D%20V_%7Boverdrive%7D=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1628775"/>
          <a:ext cx="902494" cy="173831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57151</xdr:colOff>
      <xdr:row>53</xdr:row>
      <xdr:rowOff>0</xdr:rowOff>
    </xdr:from>
    <xdr:to>
      <xdr:col>10</xdr:col>
      <xdr:colOff>515304</xdr:colOff>
      <xdr:row>54</xdr:row>
      <xdr:rowOff>16669</xdr:rowOff>
    </xdr:to>
    <xdr:pic>
      <xdr:nvPicPr>
        <xdr:cNvPr id="4" name="equationview" descr="http://latex.codecogs.com/png.latex?%5CLARGE%20%5Cdpi%7B300%7D%20ODClamp%280x17%29%20=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6" y="10296525"/>
          <a:ext cx="1662113" cy="207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509513</xdr:colOff>
      <xdr:row>9</xdr:row>
      <xdr:rowOff>19052</xdr:rowOff>
    </xdr:from>
    <xdr:to>
      <xdr:col>3</xdr:col>
      <xdr:colOff>555656</xdr:colOff>
      <xdr:row>10</xdr:row>
      <xdr:rowOff>15242</xdr:rowOff>
    </xdr:to>
    <xdr:pic>
      <xdr:nvPicPr>
        <xdr:cNvPr id="5" name="equationview" descr="http://latex.codecogs.com/png.latex?%5Chuge%20%5Cdpi%7B300%7D%20V_%7BRated%20Voltage%7D=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13" y="1628777"/>
          <a:ext cx="1271058" cy="215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401409</xdr:colOff>
      <xdr:row>21</xdr:row>
      <xdr:rowOff>6802</xdr:rowOff>
    </xdr:from>
    <xdr:to>
      <xdr:col>4</xdr:col>
      <xdr:colOff>438469</xdr:colOff>
      <xdr:row>22</xdr:row>
      <xdr:rowOff>16327</xdr:rowOff>
    </xdr:to>
    <xdr:pic>
      <xdr:nvPicPr>
        <xdr:cNvPr id="6" name="equationview" descr="http://latex.codecogs.com/png.latex?%5Cdpi%7B300%7D%20RatedVoltage%20%280x16%29%20=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009" y="4035877"/>
          <a:ext cx="1854430" cy="194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24191</xdr:colOff>
      <xdr:row>21</xdr:row>
      <xdr:rowOff>14363</xdr:rowOff>
    </xdr:from>
    <xdr:to>
      <xdr:col>10</xdr:col>
      <xdr:colOff>472819</xdr:colOff>
      <xdr:row>22</xdr:row>
      <xdr:rowOff>21507</xdr:rowOff>
    </xdr:to>
    <xdr:pic>
      <xdr:nvPicPr>
        <xdr:cNvPr id="7" name="equationview" descr="http://latex.codecogs.com/png.latex?%5CLARGE%20%5Cdpi%7B300%7D%20ODClamp%280x17%29%20=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8616" y="4043438"/>
          <a:ext cx="1662113" cy="207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510265</xdr:colOff>
      <xdr:row>14</xdr:row>
      <xdr:rowOff>0</xdr:rowOff>
    </xdr:from>
    <xdr:to>
      <xdr:col>4</xdr:col>
      <xdr:colOff>403040</xdr:colOff>
      <xdr:row>15</xdr:row>
      <xdr:rowOff>19050</xdr:rowOff>
    </xdr:to>
    <xdr:pic>
      <xdr:nvPicPr>
        <xdr:cNvPr id="8" name="equationview" descr="http://latex.codecogs.com/png.latex?%5Chuge%20%5Cdpi%7B300%7D%20DriveTime%20%280x1B%29=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865" y="2647950"/>
          <a:ext cx="173110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14</xdr:row>
      <xdr:rowOff>20411</xdr:rowOff>
    </xdr:from>
    <xdr:to>
      <xdr:col>9</xdr:col>
      <xdr:colOff>512717</xdr:colOff>
      <xdr:row>15</xdr:row>
      <xdr:rowOff>22316</xdr:rowOff>
    </xdr:to>
    <xdr:pic>
      <xdr:nvPicPr>
        <xdr:cNvPr id="9" name="equationview" descr="http://latex.codecogs.com/png.latex?%5Chuge%20%5Cdpi%7B300%7D%20IDissTime%20%280x1C%29=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2668361"/>
          <a:ext cx="1731917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210911</xdr:colOff>
      <xdr:row>15</xdr:row>
      <xdr:rowOff>170090</xdr:rowOff>
    </xdr:from>
    <xdr:to>
      <xdr:col>4</xdr:col>
      <xdr:colOff>418011</xdr:colOff>
      <xdr:row>16</xdr:row>
      <xdr:rowOff>170090</xdr:rowOff>
    </xdr:to>
    <xdr:pic>
      <xdr:nvPicPr>
        <xdr:cNvPr id="10" name="equationview" descr="http://latex.codecogs.com/png.latex?%5Chuge%20%5Cdpi%7B300%7D%20BlankingTime%20%280x1C%29=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511" y="3008540"/>
          <a:ext cx="203590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400050</xdr:colOff>
      <xdr:row>13</xdr:row>
      <xdr:rowOff>90487</xdr:rowOff>
    </xdr:from>
    <xdr:ext cx="914400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4714875" y="2547937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1</xdr:col>
      <xdr:colOff>201085</xdr:colOff>
      <xdr:row>45</xdr:row>
      <xdr:rowOff>21167</xdr:rowOff>
    </xdr:from>
    <xdr:to>
      <xdr:col>2</xdr:col>
      <xdr:colOff>493979</xdr:colOff>
      <xdr:row>46</xdr:row>
      <xdr:rowOff>688</xdr:rowOff>
    </xdr:to>
    <xdr:pic>
      <xdr:nvPicPr>
        <xdr:cNvPr id="12" name="equationview" descr="http://latex.codecogs.com/png.latex?%5CLARGE%20%5Cdpi%7B300%7D%20V_%7Boverdrive%7D=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685" y="8755592"/>
          <a:ext cx="902494" cy="173831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179917</xdr:colOff>
      <xdr:row>52</xdr:row>
      <xdr:rowOff>42337</xdr:rowOff>
    </xdr:from>
    <xdr:to>
      <xdr:col>5</xdr:col>
      <xdr:colOff>359198</xdr:colOff>
      <xdr:row>54</xdr:row>
      <xdr:rowOff>97582</xdr:rowOff>
    </xdr:to>
    <xdr:pic>
      <xdr:nvPicPr>
        <xdr:cNvPr id="13" name="equationview" descr="http://latex.codecogs.com/png.latex?%5Chuge%20%5Cdpi%7B300%7D%20ODClamp%280x17%29=%20%5Cfrac%20%7BV_%7Bpeak%7D%20%5Ctimes%20255%7D%7B5.44V%7D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517" y="10148362"/>
          <a:ext cx="2608156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232834</xdr:colOff>
      <xdr:row>62</xdr:row>
      <xdr:rowOff>10584</xdr:rowOff>
    </xdr:from>
    <xdr:to>
      <xdr:col>2</xdr:col>
      <xdr:colOff>514298</xdr:colOff>
      <xdr:row>62</xdr:row>
      <xdr:rowOff>174890</xdr:rowOff>
    </xdr:to>
    <xdr:pic>
      <xdr:nvPicPr>
        <xdr:cNvPr id="14" name="equationview" descr="http://latex.codecogs.com/png.latex?%5CLARGE%20%5Cdpi%7B300%7D%20V_%7Boverdrive%7D=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434" y="12069234"/>
          <a:ext cx="902494" cy="173831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381003</xdr:colOff>
      <xdr:row>47</xdr:row>
      <xdr:rowOff>52918</xdr:rowOff>
    </xdr:from>
    <xdr:to>
      <xdr:col>10</xdr:col>
      <xdr:colOff>363434</xdr:colOff>
      <xdr:row>49</xdr:row>
      <xdr:rowOff>134833</xdr:rowOff>
    </xdr:to>
    <xdr:pic>
      <xdr:nvPicPr>
        <xdr:cNvPr id="15" name="equationview" descr="http://latex.codecogs.com/png.latex?%5Chuge%20%5Cdpi%7B300%7D%20V_%7Bpeak%7D=V_%7Boverdrive%7D%20%5Ctimes%20%5Cfrac%20%7BDriveTime%20+%20IDissTime%20+%20Blanking%20Time%7D%7BDriveTime%20-%20300%20%5Cmu%20s%7D%20=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3" y="9206443"/>
          <a:ext cx="5508836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52917</xdr:colOff>
      <xdr:row>64</xdr:row>
      <xdr:rowOff>158750</xdr:rowOff>
    </xdr:from>
    <xdr:to>
      <xdr:col>10</xdr:col>
      <xdr:colOff>495830</xdr:colOff>
      <xdr:row>65</xdr:row>
      <xdr:rowOff>167799</xdr:rowOff>
    </xdr:to>
    <xdr:pic>
      <xdr:nvPicPr>
        <xdr:cNvPr id="16" name="equationview" descr="http://latex.codecogs.com/png.latex?%5CLARGE%20%5Cdpi%7B300%7D%20ODClamp%280x17%29%20=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7342" y="12636500"/>
          <a:ext cx="1662113" cy="207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402167</xdr:colOff>
      <xdr:row>33</xdr:row>
      <xdr:rowOff>21167</xdr:rowOff>
    </xdr:from>
    <xdr:to>
      <xdr:col>3</xdr:col>
      <xdr:colOff>454025</xdr:colOff>
      <xdr:row>34</xdr:row>
      <xdr:rowOff>19261</xdr:rowOff>
    </xdr:to>
    <xdr:pic>
      <xdr:nvPicPr>
        <xdr:cNvPr id="17" name="equationview" descr="http://latex.codecogs.com/png.latex?%5Chuge%20%5Cdpi%7B300%7D%20V_%7BRated%20Voltage%7D=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767" y="6383867"/>
          <a:ext cx="1271058" cy="215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76200</xdr:rowOff>
    </xdr:to>
    <xdr:sp macro="" textlink="">
      <xdr:nvSpPr>
        <xdr:cNvPr id="18" name="equationview" descr="http://latex.codecogs.com/png.latex?%5Chuge%20%5Cdpi%7B300%7D%20RatedVoltage%280x16%29=%20%5Cfrac%20%7BV_%7BRatedVoltage%7D%20%5Ctimes%20255%7D%7B5.44V%7D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314825" y="636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201083</xdr:colOff>
      <xdr:row>64</xdr:row>
      <xdr:rowOff>42334</xdr:rowOff>
    </xdr:from>
    <xdr:to>
      <xdr:col>6</xdr:col>
      <xdr:colOff>55668</xdr:colOff>
      <xdr:row>66</xdr:row>
      <xdr:rowOff>55669</xdr:rowOff>
    </xdr:to>
    <xdr:pic>
      <xdr:nvPicPr>
        <xdr:cNvPr id="20" name="equationview" descr="http://latex.codecogs.com/png.latex?%5Chuge%20%5Cdpi%7B300%7D%20ODClamp%280x17%29=%20%5Cfrac%20%7BV_%7Boverdrive%7D%20%5Ctimes%20255%7D%7B5.6V%7D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683" y="12520084"/>
          <a:ext cx="2965450" cy="405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52917</xdr:colOff>
      <xdr:row>26</xdr:row>
      <xdr:rowOff>15875</xdr:rowOff>
    </xdr:from>
    <xdr:to>
      <xdr:col>10</xdr:col>
      <xdr:colOff>495830</xdr:colOff>
      <xdr:row>27</xdr:row>
      <xdr:rowOff>17304</xdr:rowOff>
    </xdr:to>
    <xdr:pic>
      <xdr:nvPicPr>
        <xdr:cNvPr id="21" name="equationview" descr="http://latex.codecogs.com/png.latex?%5CLARGE%20%5Cdpi%7B300%7D%20ODClamp%280x17%29%20=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7342" y="4997450"/>
          <a:ext cx="1662113" cy="207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361950</xdr:colOff>
      <xdr:row>35</xdr:row>
      <xdr:rowOff>85726</xdr:rowOff>
    </xdr:from>
    <xdr:to>
      <xdr:col>7</xdr:col>
      <xdr:colOff>173354</xdr:colOff>
      <xdr:row>37</xdr:row>
      <xdr:rowOff>112675</xdr:rowOff>
    </xdr:to>
    <xdr:pic>
      <xdr:nvPicPr>
        <xdr:cNvPr id="23" name="equationview" descr="http://latex.codecogs.com/png.latex?%5Cdpi%7B300%7D%20RatedVoltage%280x16%29%3D%5Cfrac%7BV_%7BRatedVoltage%7D%5Ctimes255%7D%7B5.36V%7D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6867526"/>
          <a:ext cx="3505199" cy="4079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0</xdr:row>
      <xdr:rowOff>66675</xdr:rowOff>
    </xdr:from>
    <xdr:to>
      <xdr:col>6</xdr:col>
      <xdr:colOff>321407</xdr:colOff>
      <xdr:row>0</xdr:row>
      <xdr:rowOff>321945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447800" y="66675"/>
          <a:ext cx="2578832" cy="26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123468</xdr:rowOff>
    </xdr:from>
    <xdr:to>
      <xdr:col>5</xdr:col>
      <xdr:colOff>504824</xdr:colOff>
      <xdr:row>0</xdr:row>
      <xdr:rowOff>378087</xdr:rowOff>
    </xdr:to>
    <xdr:pic>
      <xdr:nvPicPr>
        <xdr:cNvPr id="5" name="Picture 4" descr="ti_hz_1c_rev_rgb_png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14625" y="123468"/>
          <a:ext cx="2047874" cy="2546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7</xdr:col>
      <xdr:colOff>0</xdr:colOff>
      <xdr:row>7</xdr:row>
      <xdr:rowOff>219075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0" y="1038225"/>
          <a:ext cx="98298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228600" marR="0" lvl="0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arenR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</a:rPr>
            <a:t>Select the parameter values</a:t>
          </a:r>
        </a:p>
        <a:p>
          <a:pPr marL="685800" marR="0" lvl="1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arenR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</a:rPr>
            <a:t>Cells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F79646">
                  <a:lumMod val="60000"/>
                  <a:lumOff val="40000"/>
                </a:srgbClr>
              </a:solidFill>
              <a:effectLst/>
              <a:uLnTx/>
              <a:uFillTx/>
              <a:latin typeface="+mn-lt"/>
            </a:rPr>
            <a:t>orange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</a:rPr>
            <a:t> use the drop-down lists</a:t>
          </a:r>
        </a:p>
        <a:p>
          <a:pPr marL="685800" marR="0" lvl="1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arenR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 other cells follow what is written in the setting and description cells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</a:endParaRPr>
        </a:p>
        <a:p>
          <a:pPr marL="228600" marR="0" lvl="0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arenR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</a:rPr>
            <a:t>Use the values in gray as the DRV2604/5 register settings </a:t>
          </a:r>
        </a:p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7</xdr:col>
      <xdr:colOff>0</xdr:colOff>
      <xdr:row>4</xdr:row>
      <xdr:rowOff>809625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0" y="1038225"/>
          <a:ext cx="9829800" cy="8096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228600" marR="0" lvl="0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arenR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</a:rPr>
            <a:t>Select the parameter values</a:t>
          </a:r>
        </a:p>
        <a:p>
          <a:pPr marL="685800" marR="0" lvl="1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arenR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</a:rPr>
            <a:t>Cells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F79646">
                  <a:lumMod val="60000"/>
                  <a:lumOff val="40000"/>
                </a:srgbClr>
              </a:solidFill>
              <a:effectLst/>
              <a:uLnTx/>
              <a:uFillTx/>
              <a:latin typeface="Calibri"/>
            </a:rPr>
            <a:t>orange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</a:rPr>
            <a:t> use the drop-down lists</a:t>
          </a:r>
        </a:p>
        <a:p>
          <a:pPr marL="685800" marR="0" lvl="1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arenR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  <a:ea typeface="+mn-ea"/>
              <a:cs typeface="+mn-cs"/>
            </a:rPr>
            <a:t>All other cells follow what is written in the setting and description cells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/>
          </a:endParaRPr>
        </a:p>
        <a:p>
          <a:pPr marL="228600" marR="0" lvl="0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arenR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/>
            </a:rPr>
            <a:t>Use the values in gray as the DRV2604/5 register settings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</xdr:txBody>
    </xdr:sp>
    <xdr:clientData/>
  </xdr:twoCellAnchor>
  <xdr:twoCellAnchor editAs="oneCell">
    <xdr:from>
      <xdr:col>2</xdr:col>
      <xdr:colOff>752475</xdr:colOff>
      <xdr:row>0</xdr:row>
      <xdr:rowOff>123468</xdr:rowOff>
    </xdr:from>
    <xdr:to>
      <xdr:col>5</xdr:col>
      <xdr:colOff>504824</xdr:colOff>
      <xdr:row>0</xdr:row>
      <xdr:rowOff>378087</xdr:rowOff>
    </xdr:to>
    <xdr:pic>
      <xdr:nvPicPr>
        <xdr:cNvPr id="4" name="Picture 3" descr="ti_hz_1c_rev_rgb_png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14625" y="123468"/>
          <a:ext cx="2047874" cy="2546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6</xdr:col>
      <xdr:colOff>3095625</xdr:colOff>
      <xdr:row>4</xdr:row>
      <xdr:rowOff>790575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0" y="1057275"/>
          <a:ext cx="9934575" cy="7905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228600" marR="0" lvl="0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arenR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Select the parameter values</a:t>
          </a:r>
        </a:p>
        <a:p>
          <a:pPr marL="685800" marR="0" lvl="1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arenR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Cells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F79646">
                  <a:lumMod val="60000"/>
                  <a:lumOff val="40000"/>
                </a:srgbClr>
              </a:solidFill>
              <a:effectLst/>
              <a:uLnTx/>
              <a:uFillTx/>
              <a:latin typeface="Calibri"/>
            </a:rPr>
            <a:t>orange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 use the drop-down lists</a:t>
          </a:r>
        </a:p>
        <a:p>
          <a:pPr marL="685800" marR="0" lvl="1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arenR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All other cells follow what is written in the setting and description cells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228600" marR="0" lvl="0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arenR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Use the values in gray as the DRV2604/5 register settings </a:t>
          </a:r>
        </a:p>
      </xdr:txBody>
    </xdr:sp>
    <xdr:clientData/>
  </xdr:twoCellAnchor>
  <xdr:twoCellAnchor editAs="oneCell">
    <xdr:from>
      <xdr:col>2</xdr:col>
      <xdr:colOff>752475</xdr:colOff>
      <xdr:row>0</xdr:row>
      <xdr:rowOff>123468</xdr:rowOff>
    </xdr:from>
    <xdr:to>
      <xdr:col>5</xdr:col>
      <xdr:colOff>504824</xdr:colOff>
      <xdr:row>0</xdr:row>
      <xdr:rowOff>378087</xdr:rowOff>
    </xdr:to>
    <xdr:pic>
      <xdr:nvPicPr>
        <xdr:cNvPr id="5" name="Picture 4" descr="ti_hz_1c_rev_rgb_png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14625" y="123468"/>
          <a:ext cx="2047874" cy="2546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137160</xdr:colOff>
          <xdr:row>7</xdr:row>
          <xdr:rowOff>114300</xdr:rowOff>
        </xdr:from>
        <xdr:to>
          <xdr:col>5</xdr:col>
          <xdr:colOff>1699260</xdr:colOff>
          <xdr:row>18</xdr:row>
          <xdr:rowOff>0</xdr:rowOff>
        </xdr:to>
        <xdr:sp macro="" textlink="">
          <xdr:nvSpPr>
            <xdr:cNvPr id="5130" name="Object 1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5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291353</xdr:colOff>
      <xdr:row>20</xdr:row>
      <xdr:rowOff>78441</xdr:rowOff>
    </xdr:from>
    <xdr:to>
      <xdr:col>6</xdr:col>
      <xdr:colOff>787773</xdr:colOff>
      <xdr:row>34</xdr:row>
      <xdr:rowOff>40340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83820</xdr:colOff>
          <xdr:row>12</xdr:row>
          <xdr:rowOff>83820</xdr:rowOff>
        </xdr:from>
        <xdr:to>
          <xdr:col>6</xdr:col>
          <xdr:colOff>1394460</xdr:colOff>
          <xdr:row>15</xdr:row>
          <xdr:rowOff>144780</xdr:rowOff>
        </xdr:to>
        <xdr:sp macro="" textlink="">
          <xdr:nvSpPr>
            <xdr:cNvPr id="5132" name="Object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5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12</xdr:row>
          <xdr:rowOff>60960</xdr:rowOff>
        </xdr:from>
        <xdr:to>
          <xdr:col>0</xdr:col>
          <xdr:colOff>1455420</xdr:colOff>
          <xdr:row>15</xdr:row>
          <xdr:rowOff>114300</xdr:rowOff>
        </xdr:to>
        <xdr:sp macro="" textlink="">
          <xdr:nvSpPr>
            <xdr:cNvPr id="5134" name="Object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5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36</xdr:row>
      <xdr:rowOff>0</xdr:rowOff>
    </xdr:from>
    <xdr:to>
      <xdr:col>7</xdr:col>
      <xdr:colOff>11766</xdr:colOff>
      <xdr:row>36</xdr:row>
      <xdr:rowOff>795617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0" y="7732059"/>
          <a:ext cx="10410825" cy="79561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228600" marR="0" lvl="0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arenR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Select the parameter values</a:t>
          </a:r>
        </a:p>
        <a:p>
          <a:pPr marL="685800" marR="0" lvl="1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arenR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Cells in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rgbClr val="F79646">
                  <a:lumMod val="60000"/>
                  <a:lumOff val="40000"/>
                </a:srgbClr>
              </a:solidFill>
              <a:effectLst/>
              <a:uLnTx/>
              <a:uFillTx/>
              <a:latin typeface="Calibri"/>
            </a:rPr>
            <a:t>orange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 use the drop-down lists</a:t>
          </a:r>
        </a:p>
        <a:p>
          <a:pPr marL="685800" marR="0" lvl="1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arenR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All other cells follow what is written in the setting and description cells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</a:endParaRPr>
        </a:p>
        <a:p>
          <a:pPr marL="228600" marR="0" lvl="0" indent="-22860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+mj-lt"/>
            <a:buAutoNum type="arabicParenR"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</a:rPr>
            <a:t>Use the values in gray as the DRV2604/5 register settings </a:t>
          </a:r>
        </a:p>
      </xdr:txBody>
    </xdr:sp>
    <xdr:clientData/>
  </xdr:twoCellAnchor>
  <xdr:twoCellAnchor editAs="oneCell">
    <xdr:from>
      <xdr:col>2</xdr:col>
      <xdr:colOff>752475</xdr:colOff>
      <xdr:row>0</xdr:row>
      <xdr:rowOff>123468</xdr:rowOff>
    </xdr:from>
    <xdr:to>
      <xdr:col>5</xdr:col>
      <xdr:colOff>504824</xdr:colOff>
      <xdr:row>0</xdr:row>
      <xdr:rowOff>378087</xdr:rowOff>
    </xdr:to>
    <xdr:pic>
      <xdr:nvPicPr>
        <xdr:cNvPr id="9" name="Picture 8" descr="ti_hz_1c_rev_rgb_png.pn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14625" y="123468"/>
          <a:ext cx="2171699" cy="2546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398317</xdr:colOff>
      <xdr:row>7</xdr:row>
      <xdr:rowOff>17318</xdr:rowOff>
    </xdr:from>
    <xdr:to>
      <xdr:col>2</xdr:col>
      <xdr:colOff>577040</xdr:colOff>
      <xdr:row>7</xdr:row>
      <xdr:rowOff>188768</xdr:rowOff>
    </xdr:to>
    <xdr:pic>
      <xdr:nvPicPr>
        <xdr:cNvPr id="2" name="equationview" descr="http://latex.codecogs.com/png.latex?%5Cdpi%7B300%7D%20f_%7Bactuator%7D=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917" y="1627043"/>
          <a:ext cx="788323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344508</xdr:colOff>
      <xdr:row>26</xdr:row>
      <xdr:rowOff>19174</xdr:rowOff>
    </xdr:from>
    <xdr:to>
      <xdr:col>10</xdr:col>
      <xdr:colOff>481323</xdr:colOff>
      <xdr:row>27</xdr:row>
      <xdr:rowOff>11554</xdr:rowOff>
    </xdr:to>
    <xdr:pic>
      <xdr:nvPicPr>
        <xdr:cNvPr id="3" name="equationview" descr="http://latex.codecogs.com/png.latex?%5Cdpi%7B300%7D%20V_%7Bavg%5C_abs%7D%20=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8533" y="5429374"/>
          <a:ext cx="746415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510145</xdr:colOff>
      <xdr:row>32</xdr:row>
      <xdr:rowOff>22267</xdr:rowOff>
    </xdr:from>
    <xdr:to>
      <xdr:col>10</xdr:col>
      <xdr:colOff>535776</xdr:colOff>
      <xdr:row>33</xdr:row>
      <xdr:rowOff>26077</xdr:rowOff>
    </xdr:to>
    <xdr:pic>
      <xdr:nvPicPr>
        <xdr:cNvPr id="4" name="equationview" descr="http://latex.codecogs.com/png.latex?%5Cdpi%7B300%7D%20RatedVoltage%20%280x16%29%20=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4970" y="6575467"/>
          <a:ext cx="1854431" cy="194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285750</xdr:colOff>
      <xdr:row>7</xdr:row>
      <xdr:rowOff>19050</xdr:rowOff>
    </xdr:from>
    <xdr:to>
      <xdr:col>10</xdr:col>
      <xdr:colOff>578644</xdr:colOff>
      <xdr:row>7</xdr:row>
      <xdr:rowOff>192881</xdr:rowOff>
    </xdr:to>
    <xdr:pic>
      <xdr:nvPicPr>
        <xdr:cNvPr id="5" name="equationview" descr="http://latex.codecogs.com/png.latex?%5CLARGE%20%5Cdpi%7B300%7D%20V_%7Boverdrive%7D=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628775"/>
          <a:ext cx="902494" cy="173831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57151</xdr:colOff>
      <xdr:row>46</xdr:row>
      <xdr:rowOff>0</xdr:rowOff>
    </xdr:from>
    <xdr:to>
      <xdr:col>10</xdr:col>
      <xdr:colOff>500064</xdr:colOff>
      <xdr:row>47</xdr:row>
      <xdr:rowOff>16669</xdr:rowOff>
    </xdr:to>
    <xdr:pic>
      <xdr:nvPicPr>
        <xdr:cNvPr id="6" name="equationview" descr="http://latex.codecogs.com/png.latex?%5CLARGE%20%5Cdpi%7B300%7D%20ODClamp%280x17%29%20=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6" y="9305925"/>
          <a:ext cx="1662113" cy="207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1</xdr:rowOff>
    </xdr:from>
    <xdr:to>
      <xdr:col>1</xdr:col>
      <xdr:colOff>592931</xdr:colOff>
      <xdr:row>42</xdr:row>
      <xdr:rowOff>200026</xdr:rowOff>
    </xdr:to>
    <xdr:pic>
      <xdr:nvPicPr>
        <xdr:cNvPr id="7" name="equationview" descr="http://latex.codecogs.com/png.latex?%5CLARGE%20%5Cdpi%7B300%7D%20V_%7Bpeak%7D%20=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505826"/>
          <a:ext cx="592931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33160</xdr:rowOff>
    </xdr:from>
    <xdr:to>
      <xdr:col>5</xdr:col>
      <xdr:colOff>333375</xdr:colOff>
      <xdr:row>47</xdr:row>
      <xdr:rowOff>76200</xdr:rowOff>
    </xdr:to>
    <xdr:pic>
      <xdr:nvPicPr>
        <xdr:cNvPr id="8" name="equationview" descr="http://latex.codecogs.com/png.latex?%5Clarge%20%5Cdpi%7B300%7D%20ODClamp%20%280x17%29%20=%20%5Cfrac%7BV_%7Bpeak%7D%20%5Ctimes%20255%7D%7B5.6V%7D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148585"/>
          <a:ext cx="2771775" cy="424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509513</xdr:colOff>
      <xdr:row>7</xdr:row>
      <xdr:rowOff>19052</xdr:rowOff>
    </xdr:from>
    <xdr:to>
      <xdr:col>6</xdr:col>
      <xdr:colOff>519038</xdr:colOff>
      <xdr:row>8</xdr:row>
      <xdr:rowOff>5717</xdr:rowOff>
    </xdr:to>
    <xdr:pic>
      <xdr:nvPicPr>
        <xdr:cNvPr id="9" name="equationview" descr="http://latex.codecogs.com/png.latex?%5Chuge%20%5Cdpi%7B300%7D%20V_%7BRated%20Voltage%7D=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7913" y="1628777"/>
          <a:ext cx="1276350" cy="215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516995</xdr:colOff>
      <xdr:row>12</xdr:row>
      <xdr:rowOff>0</xdr:rowOff>
    </xdr:from>
    <xdr:to>
      <xdr:col>4</xdr:col>
      <xdr:colOff>550740</xdr:colOff>
      <xdr:row>13</xdr:row>
      <xdr:rowOff>7620</xdr:rowOff>
    </xdr:to>
    <xdr:pic>
      <xdr:nvPicPr>
        <xdr:cNvPr id="10" name="equationview" descr="http://latex.codecogs.com/png.latex?%5Chuge%20%5Cdpi%7B300%7D%20SampleTime%280x1C%29%20=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595" y="2647950"/>
          <a:ext cx="1862545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238125</xdr:colOff>
      <xdr:row>25</xdr:row>
      <xdr:rowOff>142874</xdr:rowOff>
    </xdr:from>
    <xdr:to>
      <xdr:col>9</xdr:col>
      <xdr:colOff>12518</xdr:colOff>
      <xdr:row>27</xdr:row>
      <xdr:rowOff>30479</xdr:rowOff>
    </xdr:to>
    <xdr:pic>
      <xdr:nvPicPr>
        <xdr:cNvPr id="11" name="equationview" descr="http://latex.codecogs.com/png.latex?%5Chuge%20%5Cdpi%7B300%7D%20V_%7Bavg%5C_abs%7D=V_%7Brms%7D%20%5Ctimes%20%5Csqrt%7B1-%20%284%20%5Ctimes%20SampleTime%20+%20300%5Cmu%20s%29f_%7BLRA%7D%7D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5362574"/>
          <a:ext cx="4698818" cy="2686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231326</xdr:colOff>
      <xdr:row>31</xdr:row>
      <xdr:rowOff>47623</xdr:rowOff>
    </xdr:from>
    <xdr:to>
      <xdr:col>6</xdr:col>
      <xdr:colOff>231053</xdr:colOff>
      <xdr:row>33</xdr:row>
      <xdr:rowOff>95248</xdr:rowOff>
    </xdr:to>
    <xdr:pic>
      <xdr:nvPicPr>
        <xdr:cNvPr id="12" name="equationview" descr="http://latex.codecogs.com/png.latex?%5Chuge%20%5Cdpi%7B300%7D%20RatedVoltage%280x16%29=%20%5Cfrac%7BV_%7Bavg%5C_abs%7D%20%5Ctimes%20255%7D%7B5.28V%7D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926" y="6410323"/>
          <a:ext cx="3095352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401409</xdr:colOff>
      <xdr:row>17</xdr:row>
      <xdr:rowOff>6802</xdr:rowOff>
    </xdr:from>
    <xdr:to>
      <xdr:col>4</xdr:col>
      <xdr:colOff>427039</xdr:colOff>
      <xdr:row>18</xdr:row>
      <xdr:rowOff>10612</xdr:rowOff>
    </xdr:to>
    <xdr:pic>
      <xdr:nvPicPr>
        <xdr:cNvPr id="13" name="equationview" descr="http://latex.codecogs.com/png.latex?%5Cdpi%7B300%7D%20RatedVoltage%20%280x16%29%20=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009" y="3654877"/>
          <a:ext cx="1854430" cy="194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13608</xdr:colOff>
      <xdr:row>16</xdr:row>
      <xdr:rowOff>183696</xdr:rowOff>
    </xdr:from>
    <xdr:to>
      <xdr:col>10</xdr:col>
      <xdr:colOff>456521</xdr:colOff>
      <xdr:row>18</xdr:row>
      <xdr:rowOff>9865</xdr:rowOff>
    </xdr:to>
    <xdr:pic>
      <xdr:nvPicPr>
        <xdr:cNvPr id="14" name="equationview" descr="http://latex.codecogs.com/png.latex?%5CLARGE%20%5Cdpi%7B300%7D%20ODClamp%280x17%29%20=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8033" y="3641271"/>
          <a:ext cx="1662113" cy="2071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0225351/Documents/AIP%20rotation/PiezoWebTool/DRV2605/DRV2605%20Configuration%20Tool%20and%20Design%20Equations%20-%20LRA_kfleischman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LRA Voltage Equations"/>
      <sheetName val="Auto-Calibration"/>
      <sheetName val="Initialize"/>
      <sheetName val="Play Waveform"/>
      <sheetName val="Audio-to-Haptics"/>
      <sheetName val="Lists"/>
      <sheetName val="ERM Voltage Equations"/>
      <sheetName val="Design Equations Lists"/>
    </sheetNames>
    <sheetDataSet>
      <sheetData sheetId="0"/>
      <sheetData sheetId="1">
        <row r="10">
          <cell r="D10">
            <v>175</v>
          </cell>
          <cell r="H10">
            <v>2</v>
          </cell>
        </row>
        <row r="15">
          <cell r="F15">
            <v>300</v>
          </cell>
        </row>
        <row r="35">
          <cell r="L35">
            <v>83</v>
          </cell>
        </row>
        <row r="49">
          <cell r="L49">
            <v>137</v>
          </cell>
        </row>
      </sheetData>
      <sheetData sheetId="2"/>
      <sheetData sheetId="3"/>
      <sheetData sheetId="4"/>
      <sheetData sheetId="5"/>
      <sheetData sheetId="6">
        <row r="1">
          <cell r="A1" t="str">
            <v>0 - ERM (default)</v>
          </cell>
          <cell r="C1" t="str">
            <v>0 - 1x</v>
          </cell>
          <cell r="E1" t="str">
            <v>0 - Slow</v>
          </cell>
          <cell r="G1" t="str">
            <v>0 - .33x / 5x</v>
          </cell>
        </row>
        <row r="2">
          <cell r="A2" t="str">
            <v>1 - LRA</v>
          </cell>
          <cell r="C2" t="str">
            <v>1 - 2x</v>
          </cell>
          <cell r="E2" t="str">
            <v>1 - Medium (default)</v>
          </cell>
          <cell r="G2" t="str">
            <v>1 - 1.0x / 10x</v>
          </cell>
        </row>
        <row r="3">
          <cell r="C3" t="str">
            <v>2 - 3x</v>
          </cell>
          <cell r="E3" t="str">
            <v>2 - Fast</v>
          </cell>
          <cell r="G3" t="str">
            <v>2 - 1.8x / 20x (default)</v>
          </cell>
        </row>
        <row r="4">
          <cell r="C4" t="str">
            <v>3 - 4x (default)</v>
          </cell>
          <cell r="E4" t="str">
            <v>3 - Very Fast</v>
          </cell>
          <cell r="G4" t="str">
            <v>3 - 4.0x / 30x</v>
          </cell>
        </row>
        <row r="5">
          <cell r="C5" t="str">
            <v>4 - 6x</v>
          </cell>
        </row>
        <row r="6">
          <cell r="C6" t="str">
            <v>5 - 8x</v>
          </cell>
        </row>
        <row r="7">
          <cell r="C7" t="str">
            <v>6 - 16x</v>
          </cell>
        </row>
        <row r="8">
          <cell r="C8" t="str">
            <v>7 - Braking disabled</v>
          </cell>
        </row>
        <row r="10">
          <cell r="A10" t="str">
            <v>0 - OFF</v>
          </cell>
          <cell r="C10" t="str">
            <v>0 - DC Coupling / Digital Input Modes (default)</v>
          </cell>
        </row>
        <row r="11">
          <cell r="A11" t="str">
            <v>1 - ON (default)</v>
          </cell>
          <cell r="C11" t="str">
            <v xml:space="preserve">1 - AC Coupling </v>
          </cell>
        </row>
        <row r="13">
          <cell r="A13" t="str">
            <v>0 - Uni-directional</v>
          </cell>
          <cell r="C13" t="str">
            <v>0 - OFF (default)</v>
          </cell>
          <cell r="E13" t="str">
            <v>0 - 150 µs</v>
          </cell>
          <cell r="G13" t="str">
            <v>0 - 15 µs, 45 µs</v>
          </cell>
        </row>
        <row r="14">
          <cell r="A14" t="str">
            <v>1 - Bi-directional (default)</v>
          </cell>
          <cell r="C14" t="str">
            <v xml:space="preserve">1 - ON </v>
          </cell>
          <cell r="E14" t="str">
            <v>1 - 200 µs</v>
          </cell>
          <cell r="G14" t="str">
            <v>1 - 25 µs, 75 µs (default)</v>
          </cell>
        </row>
        <row r="15">
          <cell r="E15" t="str">
            <v>2 - 250 µs</v>
          </cell>
          <cell r="G15" t="str">
            <v>2 - 50 µs, 150 µs</v>
          </cell>
        </row>
        <row r="16">
          <cell r="E16" t="str">
            <v>3 - 300 µs (default)</v>
          </cell>
          <cell r="G16" t="str">
            <v>3 - 75 µs, 225 µs</v>
          </cell>
        </row>
        <row r="18">
          <cell r="A18" t="str">
            <v>0 - Disabled</v>
          </cell>
          <cell r="C18" t="str">
            <v>0 - Closed Loop (default)</v>
          </cell>
          <cell r="E18" t="str">
            <v>0 - ON (default)</v>
          </cell>
          <cell r="G18" t="str">
            <v>0 - Signed (default)</v>
          </cell>
          <cell r="I18" t="str">
            <v>0 - Once per cycle (default)</v>
          </cell>
          <cell r="K18" t="str">
            <v>0 - PWM Input (default)</v>
          </cell>
          <cell r="M18" t="str">
            <v>0 - Auto Resonance On (default)</v>
          </cell>
        </row>
        <row r="19">
          <cell r="A19" t="str">
            <v>1 - 2%</v>
          </cell>
          <cell r="C19" t="str">
            <v>1 - Open Loop</v>
          </cell>
          <cell r="E19" t="str">
            <v xml:space="preserve">1 - OFF </v>
          </cell>
          <cell r="G19" t="str">
            <v>1 - Unsigned</v>
          </cell>
          <cell r="I19" t="str">
            <v>1 - Twice per cycle</v>
          </cell>
          <cell r="K19" t="str">
            <v>1 - Analog Input</v>
          </cell>
          <cell r="M19" t="str">
            <v>1 - Divide-by-128x Mode</v>
          </cell>
        </row>
        <row r="20">
          <cell r="A20" t="str">
            <v>2 - 4% (default)</v>
          </cell>
        </row>
        <row r="21">
          <cell r="A21" t="str">
            <v>3 - 8%</v>
          </cell>
        </row>
        <row r="23">
          <cell r="A23" t="str">
            <v>0 - Device Ready</v>
          </cell>
          <cell r="C23" t="str">
            <v>0 - Internal Trigger (default)</v>
          </cell>
          <cell r="E23" t="str">
            <v>0 - Empty (default)</v>
          </cell>
          <cell r="G23" t="str">
            <v>0 - 150 ms</v>
          </cell>
        </row>
        <row r="24">
          <cell r="A24" t="str">
            <v>1 - Device in Software Standby (default)</v>
          </cell>
          <cell r="C24" t="str">
            <v>1 - External Trigger (Edge Mode)</v>
          </cell>
          <cell r="E24" t="str">
            <v>1 - TS2200C Library A - With Overdrive</v>
          </cell>
          <cell r="G24" t="str">
            <v>1 - 250 ms</v>
          </cell>
        </row>
        <row r="25">
          <cell r="C25" t="str">
            <v>2 - External Trigger (Level Mode)</v>
          </cell>
          <cell r="E25" t="str">
            <v>2 - TS2200C Library B - Fast</v>
          </cell>
          <cell r="G25" t="str">
            <v>2 - 500 ms (default)</v>
          </cell>
        </row>
        <row r="26">
          <cell r="C26" t="str">
            <v>3 - PWM Input/Analog Input</v>
          </cell>
          <cell r="E26" t="str">
            <v>3 - TS2200C Library C</v>
          </cell>
          <cell r="G26" t="str">
            <v>3 - 1000 ms</v>
          </cell>
        </row>
        <row r="27">
          <cell r="C27" t="str">
            <v>4 - Audio to Haptics</v>
          </cell>
          <cell r="E27" t="str">
            <v>4 - TS2200C Library D</v>
          </cell>
        </row>
        <row r="28">
          <cell r="C28" t="str">
            <v>5 - Real-Time Playback (RTP Mode)</v>
          </cell>
          <cell r="E28" t="str">
            <v>5 - TS2000C Library E</v>
          </cell>
        </row>
        <row r="29">
          <cell r="C29" t="str">
            <v>6 - Diagnostics</v>
          </cell>
          <cell r="E29" t="str">
            <v>6 - LRA Library</v>
          </cell>
        </row>
        <row r="30">
          <cell r="C30" t="str">
            <v>7 - Auto Calibration</v>
          </cell>
        </row>
        <row r="32">
          <cell r="A32" t="str">
            <v>0 - 10 ms</v>
          </cell>
          <cell r="C32" t="str">
            <v>0 - 100 Hz</v>
          </cell>
        </row>
        <row r="33">
          <cell r="A33" t="str">
            <v>1 - 20 ms (default)</v>
          </cell>
          <cell r="C33" t="str">
            <v>1 - 125 Hz (default)</v>
          </cell>
        </row>
        <row r="34">
          <cell r="A34" t="str">
            <v>2 - 30 ms</v>
          </cell>
          <cell r="C34" t="str">
            <v>2 - 150 Hz</v>
          </cell>
        </row>
        <row r="35">
          <cell r="A35" t="str">
            <v>4 - 40 ms</v>
          </cell>
          <cell r="C35" t="str">
            <v>3 - 200 Hz</v>
          </cell>
        </row>
      </sheetData>
      <sheetData sheetId="7">
        <row r="8">
          <cell r="E8">
            <v>1.3</v>
          </cell>
        </row>
        <row r="13">
          <cell r="F13">
            <v>4.8</v>
          </cell>
          <cell r="K13">
            <v>75</v>
          </cell>
        </row>
        <row r="15">
          <cell r="F15">
            <v>75</v>
          </cell>
        </row>
      </sheetData>
      <sheetData sheetId="8">
        <row r="1">
          <cell r="A1">
            <v>150</v>
          </cell>
          <cell r="C1">
            <v>45</v>
          </cell>
        </row>
        <row r="2">
          <cell r="A2">
            <v>200</v>
          </cell>
          <cell r="C2">
            <v>75</v>
          </cell>
        </row>
        <row r="3">
          <cell r="A3">
            <v>250</v>
          </cell>
          <cell r="C3">
            <v>150</v>
          </cell>
        </row>
        <row r="4">
          <cell r="A4">
            <v>300</v>
          </cell>
          <cell r="C4">
            <v>225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17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6.emf"/><Relationship Id="rId4" Type="http://schemas.openxmlformats.org/officeDocument/2006/relationships/oleObject" Target="../embeddings/oleObject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"/>
  <sheetViews>
    <sheetView workbookViewId="0">
      <selection activeCell="Q1" sqref="Q1"/>
    </sheetView>
  </sheetViews>
  <sheetFormatPr defaultRowHeight="14.4" x14ac:dyDescent="0.3"/>
  <sheetData>
    <row r="1" spans="1:16" ht="36.75" customHeight="1" x14ac:dyDescent="0.3">
      <c r="A1" s="155" t="s">
        <v>300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16" ht="15.75" customHeight="1" x14ac:dyDescent="0.3">
      <c r="A2" s="157" t="s">
        <v>308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</sheetData>
  <sheetProtection sheet="1" objects="1" scenarios="1"/>
  <mergeCells count="2">
    <mergeCell ref="A1:P1"/>
    <mergeCell ref="A2:P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1"/>
  <sheetViews>
    <sheetView tabSelected="1" topLeftCell="A30" zoomScaleNormal="100" workbookViewId="0">
      <selection activeCell="R58" sqref="R58"/>
    </sheetView>
  </sheetViews>
  <sheetFormatPr defaultRowHeight="14.4" x14ac:dyDescent="0.3"/>
  <cols>
    <col min="6" max="6" width="9.88671875" customWidth="1"/>
    <col min="11" max="11" width="9.5546875" bestFit="1" customWidth="1"/>
    <col min="12" max="12" width="9.6640625" customWidth="1"/>
    <col min="14" max="14" width="0" hidden="1" customWidth="1"/>
    <col min="16" max="16" width="10" bestFit="1" customWidth="1"/>
  </cols>
  <sheetData>
    <row r="1" spans="1:15" ht="30" customHeight="1" x14ac:dyDescent="0.3">
      <c r="A1" s="167" t="s">
        <v>319</v>
      </c>
      <c r="B1" s="168"/>
      <c r="C1" s="166" t="s">
        <v>317</v>
      </c>
      <c r="D1" s="158"/>
      <c r="E1" s="158"/>
      <c r="F1" s="158"/>
      <c r="G1" s="158"/>
      <c r="H1" s="158"/>
      <c r="I1" s="158"/>
      <c r="J1" s="158"/>
      <c r="K1" s="158"/>
      <c r="L1" s="158"/>
      <c r="M1" s="167" t="s">
        <v>318</v>
      </c>
      <c r="N1" s="167"/>
      <c r="O1" s="167"/>
    </row>
    <row r="2" spans="1:15" ht="15.75" customHeight="1" x14ac:dyDescent="0.3">
      <c r="A2" s="163" t="s">
        <v>267</v>
      </c>
      <c r="B2" s="163"/>
      <c r="C2" s="163"/>
      <c r="D2" s="163"/>
      <c r="E2" s="163"/>
      <c r="F2" s="163"/>
      <c r="G2" s="163"/>
      <c r="H2" s="163"/>
      <c r="I2" s="137"/>
      <c r="J2" s="137"/>
      <c r="K2" s="137"/>
      <c r="L2" s="137"/>
      <c r="M2" s="164">
        <v>41869</v>
      </c>
      <c r="N2" s="165"/>
      <c r="O2" s="165"/>
    </row>
    <row r="3" spans="1:15" ht="24" thickBot="1" x14ac:dyDescent="0.35">
      <c r="A3" s="72"/>
      <c r="B3" s="160" t="s">
        <v>309</v>
      </c>
      <c r="C3" s="160"/>
      <c r="D3" s="160"/>
      <c r="E3" s="160"/>
      <c r="F3" s="160"/>
      <c r="G3" s="160"/>
      <c r="H3" s="160"/>
      <c r="I3" s="160"/>
      <c r="J3" s="160"/>
      <c r="K3" s="161"/>
      <c r="L3" s="161"/>
      <c r="M3" s="161"/>
      <c r="O3" s="72"/>
    </row>
    <row r="4" spans="1:15" x14ac:dyDescent="0.3">
      <c r="A4" s="72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72"/>
      <c r="O4" s="72"/>
    </row>
    <row r="5" spans="1:15" x14ac:dyDescent="0.3">
      <c r="A5" s="72"/>
      <c r="B5" s="106" t="s">
        <v>269</v>
      </c>
      <c r="C5" s="107">
        <v>3</v>
      </c>
      <c r="D5" s="105"/>
      <c r="E5" s="108" t="s">
        <v>270</v>
      </c>
      <c r="F5" s="109">
        <v>1.5</v>
      </c>
      <c r="G5" s="105"/>
      <c r="H5" s="105"/>
      <c r="I5" s="105"/>
      <c r="J5" s="105"/>
      <c r="K5" s="105"/>
      <c r="L5" s="105"/>
      <c r="M5" s="72"/>
      <c r="O5" s="72"/>
    </row>
    <row r="6" spans="1:15" x14ac:dyDescent="0.3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O6" s="72"/>
    </row>
    <row r="7" spans="1:15" x14ac:dyDescent="0.3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O7" s="72"/>
    </row>
    <row r="8" spans="1:15" ht="18" x14ac:dyDescent="0.35">
      <c r="A8" s="72"/>
      <c r="B8" s="159" t="s">
        <v>271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O8" s="72"/>
    </row>
    <row r="9" spans="1:15" x14ac:dyDescent="0.3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O9" s="72"/>
    </row>
    <row r="10" spans="1:15" ht="15.6" x14ac:dyDescent="0.35">
      <c r="A10" s="72"/>
      <c r="B10" s="72"/>
      <c r="C10" s="110"/>
      <c r="E10" s="111">
        <v>1.3</v>
      </c>
      <c r="F10" s="112" t="s">
        <v>272</v>
      </c>
      <c r="G10" s="72"/>
      <c r="H10" s="72"/>
      <c r="I10" s="113">
        <v>1.5</v>
      </c>
      <c r="J10" s="72" t="s">
        <v>273</v>
      </c>
      <c r="K10" s="72"/>
      <c r="L10" s="72"/>
      <c r="M10" s="72"/>
      <c r="N10" s="72"/>
      <c r="O10" s="72"/>
    </row>
    <row r="11" spans="1:15" x14ac:dyDescent="0.3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</row>
    <row r="12" spans="1:15" x14ac:dyDescent="0.3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</row>
    <row r="13" spans="1:15" ht="18" x14ac:dyDescent="0.35">
      <c r="A13" s="72"/>
      <c r="B13" s="159" t="s">
        <v>274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O13" s="72"/>
    </row>
    <row r="14" spans="1:15" x14ac:dyDescent="0.3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O14" s="72"/>
    </row>
    <row r="15" spans="1:15" x14ac:dyDescent="0.3">
      <c r="A15" s="72"/>
      <c r="B15" s="72"/>
      <c r="C15" s="72"/>
      <c r="D15" s="72"/>
      <c r="F15" s="114">
        <v>4.8</v>
      </c>
      <c r="G15" s="112" t="s">
        <v>275</v>
      </c>
      <c r="I15" s="72"/>
      <c r="J15" s="72"/>
      <c r="K15" s="115">
        <v>75</v>
      </c>
      <c r="L15" s="116" t="s">
        <v>276</v>
      </c>
      <c r="M15" s="72"/>
      <c r="O15" s="72"/>
    </row>
    <row r="16" spans="1:15" x14ac:dyDescent="0.3">
      <c r="A16" s="117"/>
      <c r="B16" s="117"/>
      <c r="C16" s="117"/>
      <c r="D16" s="72"/>
      <c r="E16" s="117"/>
      <c r="F16" s="118" t="s">
        <v>277</v>
      </c>
      <c r="G16" s="117"/>
      <c r="H16" s="117"/>
      <c r="I16" s="117"/>
      <c r="J16" s="117"/>
      <c r="K16" s="118" t="s">
        <v>278</v>
      </c>
      <c r="L16" s="117"/>
      <c r="M16" s="117"/>
      <c r="O16" s="72"/>
    </row>
    <row r="17" spans="1:15" x14ac:dyDescent="0.3">
      <c r="A17" s="117"/>
      <c r="B17" s="117"/>
      <c r="C17" s="117"/>
      <c r="D17" s="72"/>
      <c r="F17" s="119">
        <v>75</v>
      </c>
      <c r="G17" s="116" t="s">
        <v>276</v>
      </c>
      <c r="H17" s="117"/>
      <c r="I17" s="117"/>
      <c r="J17" s="117"/>
      <c r="K17" s="117"/>
      <c r="L17" s="117"/>
      <c r="M17" s="117"/>
      <c r="O17" s="72"/>
    </row>
    <row r="18" spans="1:15" x14ac:dyDescent="0.3">
      <c r="A18" s="117"/>
      <c r="B18" s="117"/>
      <c r="C18" s="117"/>
      <c r="D18" s="72"/>
      <c r="E18" s="117"/>
      <c r="F18" s="118" t="s">
        <v>278</v>
      </c>
      <c r="G18" s="117"/>
      <c r="H18" s="117"/>
      <c r="I18" s="117"/>
      <c r="J18" s="117"/>
      <c r="K18" s="117"/>
      <c r="L18" s="117"/>
      <c r="M18" s="117"/>
      <c r="O18" s="72"/>
    </row>
    <row r="19" spans="1:15" x14ac:dyDescent="0.3">
      <c r="A19" s="117"/>
      <c r="B19" s="117"/>
      <c r="C19" s="117"/>
      <c r="D19" s="72"/>
      <c r="E19" s="117"/>
      <c r="F19" s="118"/>
      <c r="G19" s="117"/>
      <c r="H19" s="117"/>
      <c r="I19" s="117"/>
      <c r="J19" s="117"/>
      <c r="K19" s="117"/>
      <c r="L19" s="117"/>
      <c r="M19" s="117"/>
      <c r="O19" s="72"/>
    </row>
    <row r="20" spans="1:15" ht="18" x14ac:dyDescent="0.35">
      <c r="A20" s="117"/>
      <c r="B20" s="159" t="s">
        <v>279</v>
      </c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O20" s="72"/>
    </row>
    <row r="21" spans="1:15" x14ac:dyDescent="0.3">
      <c r="A21" s="117"/>
      <c r="B21" s="117"/>
      <c r="C21" s="117"/>
      <c r="D21" s="72"/>
      <c r="E21" s="117"/>
      <c r="F21" s="120"/>
      <c r="G21" s="117"/>
      <c r="H21" s="117"/>
      <c r="I21" s="117"/>
      <c r="J21" s="117"/>
      <c r="K21" s="117"/>
      <c r="L21" s="117"/>
      <c r="M21" s="117"/>
      <c r="O21" s="72"/>
    </row>
    <row r="22" spans="1:15" x14ac:dyDescent="0.3">
      <c r="A22" s="117"/>
      <c r="B22" s="117"/>
      <c r="C22" s="117"/>
      <c r="D22" s="72"/>
      <c r="E22" s="72"/>
      <c r="F22" s="121">
        <f>ratedvoltage</f>
        <v>62</v>
      </c>
      <c r="G22" s="72" t="s">
        <v>280</v>
      </c>
      <c r="H22" s="72"/>
      <c r="I22" s="117"/>
      <c r="J22" s="117"/>
      <c r="K22" s="117"/>
      <c r="L22" s="121">
        <f>overdrivevoltage</f>
        <v>77</v>
      </c>
      <c r="M22" s="72" t="s">
        <v>280</v>
      </c>
      <c r="O22" s="72"/>
    </row>
    <row r="23" spans="1:15" x14ac:dyDescent="0.3">
      <c r="A23" s="117"/>
      <c r="B23" s="162" t="s">
        <v>281</v>
      </c>
      <c r="C23" s="162"/>
      <c r="D23" s="122"/>
      <c r="E23" s="72"/>
      <c r="F23" s="123" t="str">
        <f>DEC2HEX(ratedvoltage)</f>
        <v>3E</v>
      </c>
      <c r="G23" s="72" t="s">
        <v>282</v>
      </c>
      <c r="H23" s="72"/>
      <c r="I23" s="124" t="s">
        <v>283</v>
      </c>
      <c r="J23" s="117"/>
      <c r="K23" s="117"/>
      <c r="L23" s="123" t="str">
        <f>L55</f>
        <v>4D</v>
      </c>
      <c r="M23" s="72" t="s">
        <v>282</v>
      </c>
      <c r="O23" s="72"/>
    </row>
    <row r="24" spans="1:15" x14ac:dyDescent="0.3">
      <c r="A24" s="117"/>
      <c r="B24" s="117"/>
      <c r="C24" s="117"/>
      <c r="D24" s="72"/>
      <c r="E24" s="72"/>
      <c r="F24" s="123" t="str">
        <f>DEC2BIN(ratedvoltage,8)</f>
        <v>00111110</v>
      </c>
      <c r="G24" s="72" t="s">
        <v>284</v>
      </c>
      <c r="H24" s="72"/>
      <c r="I24" s="117"/>
      <c r="J24" s="117"/>
      <c r="K24" s="117"/>
      <c r="L24" s="123" t="str">
        <f>L56</f>
        <v>01001101</v>
      </c>
      <c r="M24" s="72" t="s">
        <v>284</v>
      </c>
      <c r="O24" s="72"/>
    </row>
    <row r="25" spans="1:15" x14ac:dyDescent="0.3">
      <c r="A25" s="117"/>
      <c r="B25" s="117"/>
      <c r="C25" s="117"/>
      <c r="D25" s="72"/>
      <c r="E25" s="117"/>
      <c r="F25" s="120"/>
      <c r="G25" s="117"/>
      <c r="H25" s="117"/>
      <c r="I25" s="117"/>
      <c r="J25" s="117"/>
      <c r="K25" s="117"/>
      <c r="L25" s="117"/>
      <c r="M25" s="117"/>
      <c r="O25" s="72"/>
    </row>
    <row r="26" spans="1:15" x14ac:dyDescent="0.3">
      <c r="A26" s="117"/>
      <c r="B26" s="117"/>
      <c r="C26" s="117"/>
      <c r="D26" s="72"/>
      <c r="E26" s="117"/>
      <c r="F26" s="120"/>
      <c r="G26" s="117"/>
      <c r="H26" s="117"/>
      <c r="I26" s="72"/>
      <c r="J26" s="72"/>
      <c r="K26" s="72"/>
      <c r="L26" s="72"/>
      <c r="M26" s="72"/>
      <c r="O26" s="72"/>
    </row>
    <row r="27" spans="1:15" x14ac:dyDescent="0.3">
      <c r="A27" s="117"/>
      <c r="B27" s="117"/>
      <c r="C27" s="117"/>
      <c r="D27" s="72"/>
      <c r="E27" s="117"/>
      <c r="F27" s="120"/>
      <c r="G27" s="117"/>
      <c r="H27" s="117"/>
      <c r="I27" s="72"/>
      <c r="J27" s="72"/>
      <c r="K27" s="72"/>
      <c r="L27" s="121">
        <f>L66</f>
        <v>68</v>
      </c>
      <c r="M27" s="72" t="s">
        <v>280</v>
      </c>
      <c r="O27" s="72"/>
    </row>
    <row r="28" spans="1:15" x14ac:dyDescent="0.3">
      <c r="A28" s="117"/>
      <c r="B28" s="117"/>
      <c r="C28" s="117"/>
      <c r="D28" s="72"/>
      <c r="E28" s="117"/>
      <c r="F28" s="120"/>
      <c r="G28" s="117"/>
      <c r="H28" s="117"/>
      <c r="I28" s="125" t="s">
        <v>285</v>
      </c>
      <c r="J28" s="72"/>
      <c r="K28" s="72"/>
      <c r="L28" s="123" t="str">
        <f>L67</f>
        <v>44</v>
      </c>
      <c r="M28" s="72" t="s">
        <v>282</v>
      </c>
      <c r="O28" s="72"/>
    </row>
    <row r="29" spans="1:15" x14ac:dyDescent="0.3">
      <c r="A29" s="117"/>
      <c r="B29" s="117"/>
      <c r="C29" s="117"/>
      <c r="D29" s="72"/>
      <c r="E29" s="117"/>
      <c r="F29" s="120"/>
      <c r="G29" s="117"/>
      <c r="H29" s="117"/>
      <c r="I29" s="72"/>
      <c r="J29" s="72"/>
      <c r="K29" s="72"/>
      <c r="L29" s="123" t="str">
        <f>L68</f>
        <v>01000100</v>
      </c>
      <c r="M29" s="72" t="s">
        <v>284</v>
      </c>
      <c r="O29" s="72"/>
    </row>
    <row r="30" spans="1:15" x14ac:dyDescent="0.3">
      <c r="A30" s="117"/>
      <c r="B30" s="117"/>
      <c r="C30" s="117"/>
      <c r="D30" s="72"/>
      <c r="E30" s="117"/>
      <c r="F30" s="120"/>
      <c r="G30" s="117"/>
      <c r="H30" s="117"/>
      <c r="I30" s="117"/>
      <c r="J30" s="117"/>
      <c r="K30" s="117"/>
      <c r="L30" s="117"/>
      <c r="M30" s="117"/>
      <c r="O30" s="72"/>
    </row>
    <row r="31" spans="1:15" ht="18" x14ac:dyDescent="0.35">
      <c r="A31" s="72"/>
      <c r="B31" s="159" t="s">
        <v>286</v>
      </c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O31" s="72"/>
    </row>
    <row r="32" spans="1:15" x14ac:dyDescent="0.3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O32" s="72"/>
    </row>
    <row r="33" spans="1:15" x14ac:dyDescent="0.3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O33" s="72"/>
    </row>
    <row r="34" spans="1:15" ht="15.6" x14ac:dyDescent="0.35">
      <c r="A34" s="72"/>
      <c r="B34" s="72"/>
      <c r="C34" s="72"/>
      <c r="D34" s="72"/>
      <c r="E34" s="126">
        <f>erm_ratedvoltage</f>
        <v>1.3</v>
      </c>
      <c r="F34" s="72" t="s">
        <v>287</v>
      </c>
      <c r="G34" s="72"/>
      <c r="I34" s="72"/>
      <c r="J34" s="72"/>
      <c r="K34" s="72"/>
      <c r="L34" s="72"/>
      <c r="M34" s="72"/>
      <c r="O34" s="72"/>
    </row>
    <row r="35" spans="1:15" x14ac:dyDescent="0.3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O35" s="72"/>
    </row>
    <row r="36" spans="1:15" x14ac:dyDescent="0.3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O36" s="72"/>
    </row>
    <row r="37" spans="1:15" x14ac:dyDescent="0.3">
      <c r="A37" s="72"/>
      <c r="B37" s="72"/>
      <c r="C37" s="72"/>
      <c r="D37" s="72"/>
      <c r="E37" s="72"/>
      <c r="F37" s="72"/>
      <c r="H37" s="72"/>
      <c r="I37" s="72"/>
      <c r="J37" s="72"/>
      <c r="K37" s="72"/>
      <c r="L37" s="121">
        <f>ROUND(E34*255*(1.045)/5.6,0)</f>
        <v>62</v>
      </c>
      <c r="M37" s="72" t="s">
        <v>280</v>
      </c>
      <c r="O37" s="72"/>
    </row>
    <row r="38" spans="1:15" x14ac:dyDescent="0.3">
      <c r="A38" s="72"/>
      <c r="B38" s="72"/>
      <c r="C38" s="72"/>
      <c r="D38" s="72"/>
      <c r="E38" s="72"/>
      <c r="F38" s="72"/>
      <c r="G38" s="72"/>
      <c r="H38" s="72"/>
      <c r="J38" s="72"/>
      <c r="K38" s="72"/>
      <c r="L38" s="123" t="str">
        <f>DEC2HEX(ratedvoltage)</f>
        <v>3E</v>
      </c>
      <c r="M38" s="72" t="s">
        <v>282</v>
      </c>
      <c r="O38" s="72"/>
    </row>
    <row r="39" spans="1:15" x14ac:dyDescent="0.3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123" t="str">
        <f>DEC2BIN(ratedvoltage,8)</f>
        <v>00111110</v>
      </c>
      <c r="M39" s="72" t="s">
        <v>284</v>
      </c>
      <c r="O39" s="72"/>
    </row>
    <row r="40" spans="1:15" x14ac:dyDescent="0.3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O40" s="72"/>
    </row>
    <row r="41" spans="1:15" x14ac:dyDescent="0.3">
      <c r="A41" s="72"/>
      <c r="B41" s="72"/>
      <c r="C41" s="72"/>
      <c r="D41" s="72"/>
      <c r="E41" s="72"/>
      <c r="F41" s="72"/>
      <c r="G41" s="72"/>
      <c r="H41" s="72"/>
      <c r="I41" s="72"/>
      <c r="J41" s="72"/>
      <c r="M41" s="127" t="s">
        <v>288</v>
      </c>
      <c r="O41" s="72"/>
    </row>
    <row r="42" spans="1:15" x14ac:dyDescent="0.3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O42" s="72"/>
    </row>
    <row r="43" spans="1:15" ht="18" x14ac:dyDescent="0.35">
      <c r="A43" s="72"/>
      <c r="B43" s="159" t="s">
        <v>289</v>
      </c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O43" s="72"/>
    </row>
    <row r="44" spans="1:15" x14ac:dyDescent="0.3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O44" s="72"/>
    </row>
    <row r="45" spans="1:15" x14ac:dyDescent="0.3">
      <c r="A45" s="72"/>
      <c r="B45" s="72"/>
      <c r="C45" s="72"/>
      <c r="D45" s="128"/>
      <c r="E45" s="129"/>
      <c r="F45" s="112"/>
      <c r="G45" s="72"/>
      <c r="H45" s="72"/>
      <c r="I45" s="72"/>
      <c r="J45" s="72"/>
      <c r="K45" s="72"/>
      <c r="L45" s="72"/>
      <c r="M45" s="72"/>
      <c r="O45" s="72"/>
    </row>
    <row r="46" spans="1:15" ht="15.6" x14ac:dyDescent="0.35">
      <c r="A46" s="72"/>
      <c r="B46" s="72"/>
      <c r="C46" s="72"/>
      <c r="D46" s="130">
        <f>overdrive</f>
        <v>1.5</v>
      </c>
      <c r="E46" s="72" t="s">
        <v>287</v>
      </c>
      <c r="F46" s="72"/>
      <c r="G46" s="72"/>
      <c r="H46" s="72"/>
      <c r="I46" s="72"/>
      <c r="J46" s="72"/>
      <c r="K46" s="72"/>
      <c r="L46" s="72"/>
      <c r="M46" s="72"/>
      <c r="O46" s="72"/>
    </row>
    <row r="47" spans="1:15" x14ac:dyDescent="0.3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O47" s="72"/>
    </row>
    <row r="48" spans="1:15" x14ac:dyDescent="0.3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O48" s="72"/>
    </row>
    <row r="49" spans="1:18" x14ac:dyDescent="0.3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131">
        <f>D46*(drivetime*(0.001)+idisstime*0.000001+blankingtime*0.000001)/(drivetime*0.001-0.0003)</f>
        <v>1.6500000000000004</v>
      </c>
      <c r="M49" s="72"/>
      <c r="O49" s="72"/>
    </row>
    <row r="50" spans="1:18" x14ac:dyDescent="0.3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O50" s="72"/>
    </row>
    <row r="51" spans="1:18" x14ac:dyDescent="0.3">
      <c r="A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O51" s="72"/>
      <c r="R51" s="132"/>
    </row>
    <row r="52" spans="1:18" x14ac:dyDescent="0.3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O52" s="72"/>
    </row>
    <row r="53" spans="1:18" x14ac:dyDescent="0.3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O53" s="72"/>
    </row>
    <row r="54" spans="1:18" x14ac:dyDescent="0.3">
      <c r="A54" s="72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121">
        <f>ROUND(L49*255*1.03/5.6,0)</f>
        <v>77</v>
      </c>
      <c r="M54" s="72" t="s">
        <v>280</v>
      </c>
      <c r="O54" s="72"/>
    </row>
    <row r="55" spans="1:18" x14ac:dyDescent="0.3">
      <c r="A55" s="72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123" t="str">
        <f>DEC2HEX(overdrivevoltage)</f>
        <v>4D</v>
      </c>
      <c r="M55" s="72" t="s">
        <v>282</v>
      </c>
      <c r="O55" s="72"/>
    </row>
    <row r="56" spans="1:18" x14ac:dyDescent="0.3">
      <c r="A56" s="72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123" t="str">
        <f>DEC2BIN(overdrivevoltage,8)</f>
        <v>01001101</v>
      </c>
      <c r="M56" s="72" t="s">
        <v>284</v>
      </c>
      <c r="O56" s="72"/>
    </row>
    <row r="57" spans="1:18" x14ac:dyDescent="0.3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O57" s="72"/>
    </row>
    <row r="58" spans="1:18" x14ac:dyDescent="0.3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M58" s="127" t="s">
        <v>290</v>
      </c>
      <c r="O58" s="72"/>
    </row>
    <row r="59" spans="1:18" x14ac:dyDescent="0.3">
      <c r="A59" s="72"/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O59" s="72"/>
    </row>
    <row r="60" spans="1:18" ht="18" x14ac:dyDescent="0.35">
      <c r="A60" s="72"/>
      <c r="B60" s="159" t="s">
        <v>291</v>
      </c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O60" s="72"/>
    </row>
    <row r="61" spans="1:18" x14ac:dyDescent="0.3">
      <c r="A61" s="72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O61" s="72"/>
    </row>
    <row r="62" spans="1:18" x14ac:dyDescent="0.3">
      <c r="A62" s="72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O62" s="72"/>
    </row>
    <row r="63" spans="1:18" ht="15.6" x14ac:dyDescent="0.35">
      <c r="A63" s="72"/>
      <c r="B63" s="72"/>
      <c r="D63" s="126">
        <f>overdrive</f>
        <v>1.5</v>
      </c>
      <c r="E63" s="72" t="s">
        <v>287</v>
      </c>
      <c r="F63" s="72"/>
      <c r="G63" s="72"/>
      <c r="H63" s="72"/>
      <c r="I63" s="72"/>
      <c r="J63" s="72"/>
      <c r="K63" s="72"/>
      <c r="L63" s="72"/>
      <c r="M63" s="72"/>
      <c r="O63" s="72"/>
    </row>
    <row r="64" spans="1:18" x14ac:dyDescent="0.3">
      <c r="A64" s="72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O64" s="72"/>
    </row>
    <row r="65" spans="1:15" x14ac:dyDescent="0.3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O65" s="72"/>
    </row>
    <row r="66" spans="1:15" x14ac:dyDescent="0.3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121">
        <f>ROUND(D63*255/5.6,0)</f>
        <v>68</v>
      </c>
      <c r="M66" s="72" t="s">
        <v>280</v>
      </c>
      <c r="O66" s="72"/>
    </row>
    <row r="67" spans="1:15" x14ac:dyDescent="0.3">
      <c r="A67" s="72"/>
      <c r="B67" s="72"/>
      <c r="C67" s="72"/>
      <c r="D67" s="72"/>
      <c r="E67" s="72"/>
      <c r="F67" s="72"/>
      <c r="G67" s="72"/>
      <c r="H67" s="72"/>
      <c r="J67" s="72"/>
      <c r="K67" s="72"/>
      <c r="L67" s="123" t="str">
        <f>DEC2HEX(L66)</f>
        <v>44</v>
      </c>
      <c r="M67" s="72" t="s">
        <v>282</v>
      </c>
      <c r="O67" s="72"/>
    </row>
    <row r="68" spans="1:15" x14ac:dyDescent="0.3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123" t="str">
        <f>DEC2BIN(L66,8)</f>
        <v>01000100</v>
      </c>
      <c r="M68" s="72" t="s">
        <v>284</v>
      </c>
      <c r="O68" s="72"/>
    </row>
    <row r="69" spans="1:15" x14ac:dyDescent="0.3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O69" s="72"/>
    </row>
    <row r="70" spans="1:15" x14ac:dyDescent="0.3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127" t="s">
        <v>290</v>
      </c>
      <c r="N70" s="72"/>
      <c r="O70" s="72"/>
    </row>
    <row r="71" spans="1:15" x14ac:dyDescent="0.3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</row>
  </sheetData>
  <mergeCells count="14">
    <mergeCell ref="A2:H2"/>
    <mergeCell ref="M2:O2"/>
    <mergeCell ref="B31:M31"/>
    <mergeCell ref="B43:M43"/>
    <mergeCell ref="C1:L1"/>
    <mergeCell ref="A1:B1"/>
    <mergeCell ref="M1:O1"/>
    <mergeCell ref="B60:M60"/>
    <mergeCell ref="B3:J3"/>
    <mergeCell ref="K3:M3"/>
    <mergeCell ref="B8:M8"/>
    <mergeCell ref="B13:M13"/>
    <mergeCell ref="B20:M20"/>
    <mergeCell ref="B23:C23"/>
  </mergeCells>
  <dataValidations count="1">
    <dataValidation type="list" allowBlank="1" showInputMessage="1" showErrorMessage="1" sqref="F17 K15" xr:uid="{00000000-0002-0000-0100-000000000000}">
      <formula1>ds_blankingtime_list</formula1>
    </dataValidation>
  </dataValidations>
  <hyperlinks>
    <hyperlink ref="A1:B1" location="Process!A1" display="BACK" xr:uid="{00000000-0004-0000-0100-000000000000}"/>
    <hyperlink ref="M1:O1" location="'Auto-Calibration'!A1" display="NEXT" xr:uid="{00000000-0004-0000-0100-000001000000}"/>
  </hyperlinks>
  <pageMargins left="0.2" right="0.2" top="0.5" bottom="0.5" header="0.3" footer="0.3"/>
  <pageSetup scale="86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7"/>
  <sheetViews>
    <sheetView zoomScaleNormal="100" workbookViewId="0">
      <selection activeCell="G1" sqref="G1"/>
    </sheetView>
  </sheetViews>
  <sheetFormatPr defaultRowHeight="14.4" x14ac:dyDescent="0.3"/>
  <cols>
    <col min="1" max="1" width="24.109375" customWidth="1"/>
    <col min="2" max="2" width="5.33203125" bestFit="1" customWidth="1"/>
    <col min="3" max="3" width="12" customWidth="1"/>
    <col min="4" max="4" width="17.44140625" customWidth="1"/>
    <col min="5" max="5" width="5" bestFit="1" customWidth="1"/>
    <col min="6" max="6" width="36.88671875" bestFit="1" customWidth="1"/>
    <col min="7" max="7" width="46.6640625" bestFit="1" customWidth="1"/>
  </cols>
  <sheetData>
    <row r="1" spans="1:7" ht="36.75" customHeight="1" x14ac:dyDescent="0.3">
      <c r="A1" s="170" t="s">
        <v>319</v>
      </c>
      <c r="B1" s="171"/>
      <c r="C1" s="172"/>
      <c r="D1" s="169" t="s">
        <v>300</v>
      </c>
      <c r="E1" s="169"/>
      <c r="F1" s="169"/>
      <c r="G1" s="154" t="s">
        <v>318</v>
      </c>
    </row>
    <row r="2" spans="1:7" x14ac:dyDescent="0.3">
      <c r="A2" s="163" t="s">
        <v>313</v>
      </c>
      <c r="B2" s="163"/>
      <c r="C2" s="163"/>
      <c r="D2" s="163"/>
      <c r="E2" s="163"/>
      <c r="F2" s="163"/>
      <c r="G2" s="163"/>
    </row>
    <row r="3" spans="1:7" x14ac:dyDescent="0.3">
      <c r="A3" s="179" t="s">
        <v>312</v>
      </c>
      <c r="B3" s="180"/>
      <c r="C3" s="180"/>
      <c r="D3" s="180"/>
      <c r="E3" s="180"/>
      <c r="F3" s="180"/>
      <c r="G3" s="181"/>
    </row>
    <row r="4" spans="1:7" x14ac:dyDescent="0.3">
      <c r="A4" s="182"/>
      <c r="B4" s="182"/>
      <c r="C4" s="182"/>
      <c r="D4" s="182"/>
      <c r="E4" s="182"/>
      <c r="F4" s="182"/>
      <c r="G4" s="181"/>
    </row>
    <row r="5" spans="1:7" x14ac:dyDescent="0.3">
      <c r="A5" s="72"/>
      <c r="B5" s="72"/>
      <c r="C5" s="72"/>
      <c r="D5" s="72"/>
      <c r="E5" s="72"/>
      <c r="F5" s="72"/>
      <c r="G5" s="72"/>
    </row>
    <row r="6" spans="1:7" x14ac:dyDescent="0.3">
      <c r="A6" s="135"/>
      <c r="B6" s="72"/>
      <c r="C6" s="72"/>
      <c r="D6" s="72"/>
      <c r="E6" s="72"/>
      <c r="F6" s="72"/>
      <c r="G6" s="72"/>
    </row>
    <row r="7" spans="1:7" x14ac:dyDescent="0.3">
      <c r="A7" s="136"/>
      <c r="B7" s="72"/>
      <c r="C7" s="72"/>
      <c r="D7" s="72"/>
      <c r="E7" s="72"/>
      <c r="F7" s="72"/>
      <c r="G7" s="72"/>
    </row>
    <row r="8" spans="1:7" ht="18.75" customHeight="1" thickBot="1" x14ac:dyDescent="0.35">
      <c r="A8" s="75"/>
      <c r="B8" s="72"/>
      <c r="C8" s="72"/>
      <c r="D8" s="72"/>
      <c r="E8" s="72"/>
      <c r="F8" s="72"/>
      <c r="G8" s="72"/>
    </row>
    <row r="9" spans="1:7" ht="18" x14ac:dyDescent="0.35">
      <c r="A9" s="173" t="s">
        <v>2</v>
      </c>
      <c r="B9" s="174"/>
      <c r="C9" s="175"/>
      <c r="D9" s="18" t="s">
        <v>6</v>
      </c>
      <c r="E9" s="19"/>
      <c r="F9" s="19"/>
      <c r="G9" s="20"/>
    </row>
    <row r="10" spans="1:7" ht="15" thickBot="1" x14ac:dyDescent="0.35">
      <c r="A10" s="21" t="s">
        <v>5</v>
      </c>
      <c r="B10" s="22" t="s">
        <v>35</v>
      </c>
      <c r="C10" s="23" t="s">
        <v>113</v>
      </c>
      <c r="D10" s="24" t="s">
        <v>5</v>
      </c>
      <c r="E10" s="25" t="s">
        <v>1</v>
      </c>
      <c r="F10" s="26" t="s">
        <v>48</v>
      </c>
      <c r="G10" s="27" t="s">
        <v>0</v>
      </c>
    </row>
    <row r="11" spans="1:7" x14ac:dyDescent="0.3">
      <c r="A11" s="34" t="s">
        <v>89</v>
      </c>
      <c r="B11" s="35" t="s">
        <v>107</v>
      </c>
      <c r="C11" s="103"/>
      <c r="D11" s="37" t="s">
        <v>112</v>
      </c>
      <c r="E11" s="38" t="s">
        <v>111</v>
      </c>
      <c r="F11" s="143" t="s">
        <v>301</v>
      </c>
      <c r="G11" s="76" t="s">
        <v>299</v>
      </c>
    </row>
    <row r="12" spans="1:7" x14ac:dyDescent="0.3">
      <c r="A12" s="6" t="s">
        <v>108</v>
      </c>
      <c r="B12" s="2" t="s">
        <v>109</v>
      </c>
      <c r="C12" s="102"/>
      <c r="D12" s="7" t="s">
        <v>110</v>
      </c>
      <c r="E12" s="3" t="s">
        <v>111</v>
      </c>
      <c r="F12" s="143" t="s">
        <v>302</v>
      </c>
      <c r="G12" s="74" t="s">
        <v>299</v>
      </c>
    </row>
    <row r="13" spans="1:7" x14ac:dyDescent="0.3">
      <c r="A13" s="176" t="s">
        <v>3</v>
      </c>
      <c r="B13" s="177" t="s">
        <v>4</v>
      </c>
      <c r="C13" s="178" t="str">
        <f>BIN2HEX(CONCATENATE(DEC2BIN(VLOOKUP(F13,Lists!A1:B2,2)),DEC2BIN(VLOOKUP(F14,Lists!C1:D8,2),3),DEC2BIN(VLOOKUP(F15,Lists!E1:F4,2),2),DEC2BIN(VLOOKUP(F16,Lists!G1:H4,2),2)),2)</f>
        <v>36</v>
      </c>
      <c r="D13" s="8" t="s">
        <v>7</v>
      </c>
      <c r="E13" s="5" t="s">
        <v>9</v>
      </c>
      <c r="F13" s="138" t="s">
        <v>26</v>
      </c>
      <c r="G13" s="9" t="s">
        <v>8</v>
      </c>
    </row>
    <row r="14" spans="1:7" x14ac:dyDescent="0.3">
      <c r="A14" s="176"/>
      <c r="B14" s="177"/>
      <c r="C14" s="178"/>
      <c r="D14" s="8" t="s">
        <v>11</v>
      </c>
      <c r="E14" s="4" t="s">
        <v>12</v>
      </c>
      <c r="F14" s="138" t="s">
        <v>21</v>
      </c>
      <c r="G14" s="9" t="s">
        <v>17</v>
      </c>
    </row>
    <row r="15" spans="1:7" x14ac:dyDescent="0.3">
      <c r="A15" s="176"/>
      <c r="B15" s="177"/>
      <c r="C15" s="178"/>
      <c r="D15" s="8" t="s">
        <v>13</v>
      </c>
      <c r="E15" s="4" t="s">
        <v>14</v>
      </c>
      <c r="F15" s="138" t="s">
        <v>253</v>
      </c>
      <c r="G15" s="9" t="s">
        <v>27</v>
      </c>
    </row>
    <row r="16" spans="1:7" x14ac:dyDescent="0.3">
      <c r="A16" s="176"/>
      <c r="B16" s="177"/>
      <c r="C16" s="178"/>
      <c r="D16" s="8" t="s">
        <v>15</v>
      </c>
      <c r="E16" s="4" t="s">
        <v>16</v>
      </c>
      <c r="F16" s="138" t="s">
        <v>33</v>
      </c>
      <c r="G16" s="9" t="s">
        <v>30</v>
      </c>
    </row>
    <row r="17" spans="1:7" x14ac:dyDescent="0.3">
      <c r="A17" s="176" t="s">
        <v>36</v>
      </c>
      <c r="B17" s="177" t="s">
        <v>37</v>
      </c>
      <c r="C17" s="178" t="str">
        <f>BIN2HEX(CONCATENATE(DEC2BIN(VLOOKUP(F17,Lists!A10:B11,2),1),0,DEC2BIN(VLOOKUP(F18,Lists!C10:D11,2),1),DEC2BIN(F19,5)),2)</f>
        <v>93</v>
      </c>
      <c r="D17" s="8" t="s">
        <v>38</v>
      </c>
      <c r="E17" s="5" t="s">
        <v>9</v>
      </c>
      <c r="F17" s="138" t="s">
        <v>44</v>
      </c>
      <c r="G17" s="9" t="s">
        <v>46</v>
      </c>
    </row>
    <row r="18" spans="1:7" x14ac:dyDescent="0.3">
      <c r="A18" s="176"/>
      <c r="B18" s="177"/>
      <c r="C18" s="178"/>
      <c r="D18" s="8" t="s">
        <v>39</v>
      </c>
      <c r="E18" s="4" t="s">
        <v>41</v>
      </c>
      <c r="F18" s="138" t="s">
        <v>254</v>
      </c>
      <c r="G18" s="9" t="s">
        <v>47</v>
      </c>
    </row>
    <row r="19" spans="1:7" ht="28.8" x14ac:dyDescent="0.3">
      <c r="A19" s="176"/>
      <c r="B19" s="177"/>
      <c r="C19" s="178"/>
      <c r="D19" s="8" t="s">
        <v>40</v>
      </c>
      <c r="E19" s="4" t="s">
        <v>42</v>
      </c>
      <c r="F19" s="142">
        <v>19</v>
      </c>
      <c r="G19" s="10" t="s">
        <v>49</v>
      </c>
    </row>
    <row r="20" spans="1:7" x14ac:dyDescent="0.3">
      <c r="A20" s="176" t="s">
        <v>50</v>
      </c>
      <c r="B20" s="177" t="s">
        <v>61</v>
      </c>
      <c r="C20" s="183" t="str">
        <f>BIN2HEX(CONCATENATE(DEC2BIN(VLOOKUP(F20,Lists!A13:B14,2),1),DEC2BIN(VLOOKUP(F21,Lists!C10:D11,2),1),DEC2BIN(VLOOKUP(F22,Lists!E13:F16,2),2),DEC2BIN(VLOOKUP(F23,Lists!G13:H16,2),2),DEC2BIN(VLOOKUP(F24,Lists!G13:H16,2),2)),2)</f>
        <v>F5</v>
      </c>
      <c r="D20" s="8" t="s">
        <v>51</v>
      </c>
      <c r="E20" s="4" t="s">
        <v>9</v>
      </c>
      <c r="F20" s="138" t="s">
        <v>60</v>
      </c>
      <c r="G20" s="9" t="s">
        <v>125</v>
      </c>
    </row>
    <row r="21" spans="1:7" x14ac:dyDescent="0.3">
      <c r="A21" s="176"/>
      <c r="B21" s="177"/>
      <c r="C21" s="183"/>
      <c r="D21" s="8" t="s">
        <v>52</v>
      </c>
      <c r="E21" s="4" t="s">
        <v>55</v>
      </c>
      <c r="F21" s="138" t="s">
        <v>44</v>
      </c>
      <c r="G21" s="9" t="s">
        <v>126</v>
      </c>
    </row>
    <row r="22" spans="1:7" x14ac:dyDescent="0.3">
      <c r="A22" s="176"/>
      <c r="B22" s="177"/>
      <c r="C22" s="183"/>
      <c r="D22" s="8" t="s">
        <v>255</v>
      </c>
      <c r="E22" s="4" t="s">
        <v>56</v>
      </c>
      <c r="F22" s="138" t="s">
        <v>259</v>
      </c>
      <c r="G22" s="9" t="s">
        <v>127</v>
      </c>
    </row>
    <row r="23" spans="1:7" x14ac:dyDescent="0.3">
      <c r="A23" s="176"/>
      <c r="B23" s="177"/>
      <c r="C23" s="183"/>
      <c r="D23" s="8" t="s">
        <v>53</v>
      </c>
      <c r="E23" s="4" t="s">
        <v>14</v>
      </c>
      <c r="F23" s="138" t="s">
        <v>261</v>
      </c>
      <c r="G23" s="9" t="s">
        <v>128</v>
      </c>
    </row>
    <row r="24" spans="1:7" x14ac:dyDescent="0.3">
      <c r="A24" s="176"/>
      <c r="B24" s="177"/>
      <c r="C24" s="183"/>
      <c r="D24" s="8" t="s">
        <v>54</v>
      </c>
      <c r="E24" s="4" t="s">
        <v>16</v>
      </c>
      <c r="F24" s="138" t="s">
        <v>261</v>
      </c>
      <c r="G24" s="9" t="s">
        <v>129</v>
      </c>
    </row>
    <row r="25" spans="1:7" x14ac:dyDescent="0.3">
      <c r="A25" s="176" t="s">
        <v>62</v>
      </c>
      <c r="B25" s="177" t="s">
        <v>63</v>
      </c>
      <c r="C25" s="183" t="str">
        <f>BIN2HEX(CONCATENATE(DEC2BIN(VLOOKUP(F25,Lists!A18:B21,2),2),DEC2BIN(VLOOKUP(F26,Lists!C18:D19,2),1),DEC2BIN(VLOOKUP(F27,Lists!E18:F19,2),1),DEC2BIN(VLOOKUP(F28,Lists!G18:H19,2),1),DEC2BIN(VLOOKUP(F29,Lists!I18:J19,2),1),DEC2BIN(VLOOKUP(F30,Lists!K18:L19,2),1),DEC2BIN(VLOOKUP(F31,Lists!M18:N19,2),1)),2)</f>
        <v>A0</v>
      </c>
      <c r="D25" s="8" t="s">
        <v>64</v>
      </c>
      <c r="E25" s="4" t="s">
        <v>83</v>
      </c>
      <c r="F25" s="138" t="s">
        <v>91</v>
      </c>
      <c r="G25" s="9" t="s">
        <v>130</v>
      </c>
    </row>
    <row r="26" spans="1:7" x14ac:dyDescent="0.3">
      <c r="A26" s="176"/>
      <c r="B26" s="177"/>
      <c r="C26" s="183"/>
      <c r="D26" s="8" t="s">
        <v>65</v>
      </c>
      <c r="E26" s="4" t="s">
        <v>41</v>
      </c>
      <c r="F26" s="138" t="s">
        <v>74</v>
      </c>
      <c r="G26" s="9" t="s">
        <v>131</v>
      </c>
    </row>
    <row r="27" spans="1:7" x14ac:dyDescent="0.3">
      <c r="A27" s="176"/>
      <c r="B27" s="177"/>
      <c r="C27" s="183"/>
      <c r="D27" s="8" t="s">
        <v>66</v>
      </c>
      <c r="E27" s="4" t="s">
        <v>84</v>
      </c>
      <c r="F27" s="138" t="s">
        <v>75</v>
      </c>
      <c r="G27" s="9" t="s">
        <v>132</v>
      </c>
    </row>
    <row r="28" spans="1:7" x14ac:dyDescent="0.3">
      <c r="A28" s="176"/>
      <c r="B28" s="177"/>
      <c r="C28" s="183"/>
      <c r="D28" s="8" t="s">
        <v>67</v>
      </c>
      <c r="E28" s="4" t="s">
        <v>85</v>
      </c>
      <c r="F28" s="138" t="s">
        <v>77</v>
      </c>
      <c r="G28" s="9" t="s">
        <v>133</v>
      </c>
    </row>
    <row r="29" spans="1:7" x14ac:dyDescent="0.3">
      <c r="A29" s="176"/>
      <c r="B29" s="177"/>
      <c r="C29" s="183"/>
      <c r="D29" s="8" t="s">
        <v>68</v>
      </c>
      <c r="E29" s="4" t="s">
        <v>86</v>
      </c>
      <c r="F29" s="138" t="s">
        <v>264</v>
      </c>
      <c r="G29" s="9" t="s">
        <v>134</v>
      </c>
    </row>
    <row r="30" spans="1:7" x14ac:dyDescent="0.3">
      <c r="A30" s="176"/>
      <c r="B30" s="177"/>
      <c r="C30" s="183"/>
      <c r="D30" s="8" t="s">
        <v>69</v>
      </c>
      <c r="E30" s="4" t="s">
        <v>87</v>
      </c>
      <c r="F30" s="138" t="s">
        <v>79</v>
      </c>
      <c r="G30" s="9" t="s">
        <v>135</v>
      </c>
    </row>
    <row r="31" spans="1:7" x14ac:dyDescent="0.3">
      <c r="A31" s="176"/>
      <c r="B31" s="177"/>
      <c r="C31" s="183"/>
      <c r="D31" s="8" t="s">
        <v>70</v>
      </c>
      <c r="E31" s="4" t="s">
        <v>88</v>
      </c>
      <c r="F31" s="138" t="s">
        <v>82</v>
      </c>
      <c r="G31" s="9" t="s">
        <v>136</v>
      </c>
    </row>
    <row r="32" spans="1:7" x14ac:dyDescent="0.3">
      <c r="A32" s="176" t="s">
        <v>92</v>
      </c>
      <c r="B32" s="177" t="s">
        <v>93</v>
      </c>
      <c r="C32" s="183" t="str">
        <f>BIN2HEX(CONCATENATE(DEC2BIN(VLOOKUP(F32,Lists!C13:D14,2),1),DEC2BIN(VLOOKUP(F33,Lists!A23:B24,2),1),"000",DEC2BIN(VLOOKUP(F34,Lists!C23:D30,2),3)),2)</f>
        <v>07</v>
      </c>
      <c r="D32" s="8" t="s">
        <v>94</v>
      </c>
      <c r="E32" s="4" t="s">
        <v>9</v>
      </c>
      <c r="F32" s="138" t="s">
        <v>58</v>
      </c>
      <c r="G32" s="9" t="s">
        <v>139</v>
      </c>
    </row>
    <row r="33" spans="1:7" x14ac:dyDescent="0.3">
      <c r="A33" s="176"/>
      <c r="B33" s="177"/>
      <c r="C33" s="183"/>
      <c r="D33" s="8" t="s">
        <v>95</v>
      </c>
      <c r="E33" s="4" t="s">
        <v>55</v>
      </c>
      <c r="F33" s="138" t="s">
        <v>97</v>
      </c>
      <c r="G33" s="9" t="s">
        <v>140</v>
      </c>
    </row>
    <row r="34" spans="1:7" x14ac:dyDescent="0.3">
      <c r="A34" s="176"/>
      <c r="B34" s="177"/>
      <c r="C34" s="183"/>
      <c r="D34" s="8" t="s">
        <v>92</v>
      </c>
      <c r="E34" s="4" t="s">
        <v>96</v>
      </c>
      <c r="F34" s="138" t="s">
        <v>106</v>
      </c>
      <c r="G34" s="9" t="s">
        <v>141</v>
      </c>
    </row>
    <row r="35" spans="1:7" x14ac:dyDescent="0.3">
      <c r="A35" s="192" t="s">
        <v>158</v>
      </c>
      <c r="B35" s="177" t="s">
        <v>143</v>
      </c>
      <c r="C35" s="183" t="str">
        <f>BIN2HEX(CONCATENATE("00",DEC2BIN(VLOOKUP(F35,Lists!G23:H26,2),2),"0","0","0",DEC2BIN(VLOOKUP(F37,Lists!C13:D14,2),1)),2)</f>
        <v>20</v>
      </c>
      <c r="D35" s="39" t="s">
        <v>144</v>
      </c>
      <c r="E35" s="29" t="s">
        <v>56</v>
      </c>
      <c r="F35" s="138" t="s">
        <v>148</v>
      </c>
      <c r="G35" s="40" t="s">
        <v>150</v>
      </c>
    </row>
    <row r="36" spans="1:7" x14ac:dyDescent="0.3">
      <c r="A36" s="192"/>
      <c r="B36" s="177"/>
      <c r="C36" s="183"/>
      <c r="D36" s="39" t="s">
        <v>145</v>
      </c>
      <c r="E36" s="29" t="s">
        <v>86</v>
      </c>
      <c r="F36" s="141" t="s">
        <v>152</v>
      </c>
      <c r="G36" s="40" t="s">
        <v>153</v>
      </c>
    </row>
    <row r="37" spans="1:7" x14ac:dyDescent="0.3">
      <c r="A37" s="192"/>
      <c r="B37" s="177"/>
      <c r="C37" s="183"/>
      <c r="D37" s="39" t="s">
        <v>146</v>
      </c>
      <c r="E37" s="29" t="s">
        <v>88</v>
      </c>
      <c r="F37" s="139" t="s">
        <v>58</v>
      </c>
      <c r="G37" s="40" t="s">
        <v>154</v>
      </c>
    </row>
    <row r="38" spans="1:7" x14ac:dyDescent="0.3">
      <c r="A38" s="42" t="s">
        <v>155</v>
      </c>
      <c r="B38" s="43" t="s">
        <v>156</v>
      </c>
      <c r="C38" s="44" t="str">
        <f>BIN2HEX(CONCATENATE("00",DEC2BIN(VLOOKUP(F38,Lists!C13:D14,2),2)),2)</f>
        <v>01</v>
      </c>
      <c r="D38" s="45" t="s">
        <v>155</v>
      </c>
      <c r="E38" s="46" t="s">
        <v>88</v>
      </c>
      <c r="F38" s="140" t="s">
        <v>59</v>
      </c>
      <c r="G38" s="47" t="s">
        <v>157</v>
      </c>
    </row>
    <row r="39" spans="1:7" x14ac:dyDescent="0.3">
      <c r="A39" s="184" t="s">
        <v>169</v>
      </c>
      <c r="B39" s="185"/>
      <c r="C39" s="185"/>
      <c r="D39" s="185"/>
      <c r="E39" s="185"/>
      <c r="F39" s="185"/>
      <c r="G39" s="186"/>
    </row>
    <row r="40" spans="1:7" x14ac:dyDescent="0.3">
      <c r="A40" s="189" t="s">
        <v>170</v>
      </c>
      <c r="B40" s="190" t="s">
        <v>171</v>
      </c>
      <c r="C40" s="187" t="s">
        <v>305</v>
      </c>
      <c r="D40" s="55" t="s">
        <v>172</v>
      </c>
      <c r="E40" s="56" t="s">
        <v>177</v>
      </c>
      <c r="F40" s="66" t="s">
        <v>251</v>
      </c>
      <c r="G40" s="57" t="s">
        <v>180</v>
      </c>
    </row>
    <row r="41" spans="1:7" x14ac:dyDescent="0.3">
      <c r="A41" s="176"/>
      <c r="B41" s="191"/>
      <c r="C41" s="188"/>
      <c r="D41" s="51" t="s">
        <v>173</v>
      </c>
      <c r="E41" s="31" t="s">
        <v>85</v>
      </c>
      <c r="F41" s="67" t="s">
        <v>179</v>
      </c>
      <c r="G41" s="52" t="s">
        <v>307</v>
      </c>
    </row>
    <row r="42" spans="1:7" x14ac:dyDescent="0.3">
      <c r="A42" s="176"/>
      <c r="B42" s="191"/>
      <c r="C42" s="188"/>
      <c r="D42" s="51" t="s">
        <v>174</v>
      </c>
      <c r="E42" s="31" t="s">
        <v>86</v>
      </c>
      <c r="F42" s="67" t="s">
        <v>178</v>
      </c>
      <c r="G42" s="52" t="s">
        <v>181</v>
      </c>
    </row>
    <row r="43" spans="1:7" x14ac:dyDescent="0.3">
      <c r="A43" s="176"/>
      <c r="B43" s="191"/>
      <c r="C43" s="188"/>
      <c r="D43" s="51" t="s">
        <v>175</v>
      </c>
      <c r="E43" s="31" t="s">
        <v>87</v>
      </c>
      <c r="F43" s="67" t="s">
        <v>179</v>
      </c>
      <c r="G43" s="52" t="s">
        <v>182</v>
      </c>
    </row>
    <row r="44" spans="1:7" x14ac:dyDescent="0.3">
      <c r="A44" s="176"/>
      <c r="B44" s="191"/>
      <c r="C44" s="188"/>
      <c r="D44" s="51" t="s">
        <v>211</v>
      </c>
      <c r="E44" s="31" t="s">
        <v>88</v>
      </c>
      <c r="F44" s="67" t="s">
        <v>179</v>
      </c>
      <c r="G44" s="52" t="s">
        <v>183</v>
      </c>
    </row>
    <row r="45" spans="1:7" ht="28.8" x14ac:dyDescent="0.3">
      <c r="A45" s="49" t="s">
        <v>159</v>
      </c>
      <c r="B45" s="30"/>
      <c r="C45" s="70" t="s">
        <v>167</v>
      </c>
      <c r="D45" s="51" t="s">
        <v>161</v>
      </c>
      <c r="E45" s="29" t="s">
        <v>111</v>
      </c>
      <c r="F45" s="68" t="s">
        <v>184</v>
      </c>
      <c r="G45" s="53" t="s">
        <v>162</v>
      </c>
    </row>
    <row r="46" spans="1:7" ht="28.8" x14ac:dyDescent="0.3">
      <c r="A46" s="49" t="s">
        <v>163</v>
      </c>
      <c r="B46" s="4"/>
      <c r="C46" s="70" t="s">
        <v>167</v>
      </c>
      <c r="D46" s="51" t="s">
        <v>165</v>
      </c>
      <c r="E46" s="29" t="s">
        <v>111</v>
      </c>
      <c r="F46" s="68" t="s">
        <v>184</v>
      </c>
      <c r="G46" s="53" t="s">
        <v>166</v>
      </c>
    </row>
    <row r="47" spans="1:7" ht="15" thickBot="1" x14ac:dyDescent="0.35">
      <c r="A47" s="36" t="s">
        <v>3</v>
      </c>
      <c r="B47" s="12"/>
      <c r="C47" s="71" t="s">
        <v>167</v>
      </c>
      <c r="D47" s="77" t="s">
        <v>15</v>
      </c>
      <c r="E47" s="41" t="s">
        <v>16</v>
      </c>
      <c r="F47" s="69" t="s">
        <v>185</v>
      </c>
      <c r="G47" s="54" t="s">
        <v>168</v>
      </c>
    </row>
  </sheetData>
  <sheetProtection sheet="1" objects="1" scenarios="1"/>
  <mergeCells count="27">
    <mergeCell ref="A39:G39"/>
    <mergeCell ref="C40:C44"/>
    <mergeCell ref="A40:A44"/>
    <mergeCell ref="B40:B44"/>
    <mergeCell ref="A32:A34"/>
    <mergeCell ref="B32:B34"/>
    <mergeCell ref="C32:C34"/>
    <mergeCell ref="A35:A37"/>
    <mergeCell ref="B35:B37"/>
    <mergeCell ref="C35:C37"/>
    <mergeCell ref="A25:A31"/>
    <mergeCell ref="B25:B31"/>
    <mergeCell ref="C25:C31"/>
    <mergeCell ref="A17:A19"/>
    <mergeCell ref="B17:B19"/>
    <mergeCell ref="C17:C19"/>
    <mergeCell ref="A20:A24"/>
    <mergeCell ref="B20:B24"/>
    <mergeCell ref="C20:C24"/>
    <mergeCell ref="D1:F1"/>
    <mergeCell ref="A1:C1"/>
    <mergeCell ref="A2:G2"/>
    <mergeCell ref="A9:C9"/>
    <mergeCell ref="A13:A16"/>
    <mergeCell ref="B13:B16"/>
    <mergeCell ref="C13:C16"/>
    <mergeCell ref="A3:G4"/>
  </mergeCells>
  <dataValidations count="20">
    <dataValidation type="list" allowBlank="1" showInputMessage="1" showErrorMessage="1" sqref="F34" xr:uid="{00000000-0002-0000-0200-000000000000}">
      <formula1>mode_list</formula1>
    </dataValidation>
    <dataValidation type="list" allowBlank="1" showInputMessage="1" showErrorMessage="1" sqref="F33" xr:uid="{00000000-0002-0000-0200-000001000000}">
      <formula1>standby_list</formula1>
    </dataValidation>
    <dataValidation type="list" allowBlank="1" showInputMessage="1" showErrorMessage="1" sqref="F31" xr:uid="{00000000-0002-0000-0200-000002000000}">
      <formula1>lra_openloop_list</formula1>
    </dataValidation>
    <dataValidation type="list" allowBlank="1" showInputMessage="1" showErrorMessage="1" sqref="F30" xr:uid="{00000000-0002-0000-0200-000003000000}">
      <formula1>npwm_analog_list</formula1>
    </dataValidation>
    <dataValidation type="list" allowBlank="1" showInputMessage="1" showErrorMessage="1" sqref="F29" xr:uid="{00000000-0002-0000-0200-000004000000}">
      <formula1>lradrivemode_list</formula1>
    </dataValidation>
    <dataValidation type="list" allowBlank="1" showInputMessage="1" showErrorMessage="1" sqref="F28" xr:uid="{00000000-0002-0000-0200-000005000000}">
      <formula1>dataformat_list</formula1>
    </dataValidation>
    <dataValidation type="list" allowBlank="1" showInputMessage="1" showErrorMessage="1" sqref="F27" xr:uid="{00000000-0002-0000-0200-000006000000}">
      <formula1>supplycomp_list</formula1>
    </dataValidation>
    <dataValidation type="list" allowBlank="1" showInputMessage="1" showErrorMessage="1" sqref="F26" xr:uid="{00000000-0002-0000-0200-000007000000}">
      <formula1>erm_openloop_list</formula1>
    </dataValidation>
    <dataValidation type="list" allowBlank="1" showInputMessage="1" showErrorMessage="1" sqref="F25" xr:uid="{00000000-0002-0000-0200-000008000000}">
      <formula1>ng_threshold_list</formula1>
    </dataValidation>
    <dataValidation type="list" allowBlank="1" showInputMessage="1" showErrorMessage="1" sqref="F23:F24" xr:uid="{00000000-0002-0000-0200-000009000000}">
      <formula1>blankingtime_list</formula1>
    </dataValidation>
    <dataValidation type="list" allowBlank="1" showInputMessage="1" showErrorMessage="1" sqref="F22" xr:uid="{00000000-0002-0000-0200-00000A000000}">
      <formula1>autoresgain_list</formula1>
    </dataValidation>
    <dataValidation type="list" allowBlank="1" showInputMessage="1" showErrorMessage="1" sqref="F37:F38 F32" xr:uid="{00000000-0002-0000-0200-00000B000000}">
      <formula1>binary_defaultoff_list</formula1>
    </dataValidation>
    <dataValidation type="list" allowBlank="1" showInputMessage="1" showErrorMessage="1" sqref="F20" xr:uid="{00000000-0002-0000-0200-00000C000000}">
      <formula1>bidirinput_list</formula1>
    </dataValidation>
    <dataValidation type="list" allowBlank="1" showInputMessage="1" showErrorMessage="1" sqref="F18" xr:uid="{00000000-0002-0000-0200-00000D000000}">
      <formula1>accouple_list</formula1>
    </dataValidation>
    <dataValidation type="list" allowBlank="1" showInputMessage="1" showErrorMessage="1" sqref="F17 F21" xr:uid="{00000000-0002-0000-0200-00000E000000}">
      <formula1>binary_defaulton_list</formula1>
    </dataValidation>
    <dataValidation type="list" allowBlank="1" showInputMessage="1" showErrorMessage="1" sqref="F16" xr:uid="{00000000-0002-0000-0200-00000F000000}">
      <formula1>bemfgain_list</formula1>
    </dataValidation>
    <dataValidation type="list" allowBlank="1" showInputMessage="1" showErrorMessage="1" sqref="F15" xr:uid="{00000000-0002-0000-0200-000010000000}">
      <formula1>loopresponse_list</formula1>
    </dataValidation>
    <dataValidation type="list" allowBlank="1" showInputMessage="1" showErrorMessage="1" sqref="F14" xr:uid="{00000000-0002-0000-0200-000011000000}">
      <formula1>fbbrakefactor_list</formula1>
    </dataValidation>
    <dataValidation type="list" allowBlank="1" showInputMessage="1" showErrorMessage="1" sqref="F13" xr:uid="{00000000-0002-0000-0200-000012000000}">
      <formula1>nERM_LRA_list</formula1>
    </dataValidation>
    <dataValidation type="list" allowBlank="1" showInputMessage="1" showErrorMessage="1" sqref="F35" xr:uid="{00000000-0002-0000-0200-000013000000}">
      <formula1>autocal_time_list</formula1>
    </dataValidation>
  </dataValidations>
  <hyperlinks>
    <hyperlink ref="A1:C1" location="Process!A1" display="HOME" xr:uid="{00000000-0004-0000-0200-000000000000}"/>
    <hyperlink ref="G1" location="Initialize!A1" display="NEXT" xr:uid="{00000000-0004-0000-0200-000001000000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G36"/>
  <sheetViews>
    <sheetView workbookViewId="0">
      <selection activeCell="F15" sqref="F15"/>
    </sheetView>
  </sheetViews>
  <sheetFormatPr defaultRowHeight="14.4" x14ac:dyDescent="0.3"/>
  <cols>
    <col min="1" max="1" width="24.109375" customWidth="1"/>
    <col min="2" max="2" width="5.33203125" bestFit="1" customWidth="1"/>
    <col min="3" max="3" width="12" customWidth="1"/>
    <col min="4" max="4" width="17.44140625" customWidth="1"/>
    <col min="5" max="5" width="5" bestFit="1" customWidth="1"/>
    <col min="6" max="6" width="36.88671875" bestFit="1" customWidth="1"/>
    <col min="7" max="7" width="46.6640625" bestFit="1" customWidth="1"/>
  </cols>
  <sheetData>
    <row r="1" spans="1:7" ht="36" customHeight="1" x14ac:dyDescent="0.3">
      <c r="A1" s="170" t="s">
        <v>319</v>
      </c>
      <c r="B1" s="171"/>
      <c r="C1" s="172"/>
      <c r="D1" s="169" t="s">
        <v>300</v>
      </c>
      <c r="E1" s="169"/>
      <c r="F1" s="169"/>
      <c r="G1" s="154" t="s">
        <v>318</v>
      </c>
    </row>
    <row r="2" spans="1:7" x14ac:dyDescent="0.3">
      <c r="A2" s="163" t="s">
        <v>142</v>
      </c>
      <c r="B2" s="163"/>
      <c r="C2" s="163"/>
      <c r="D2" s="163"/>
      <c r="E2" s="163"/>
      <c r="F2" s="163"/>
      <c r="G2" s="163"/>
    </row>
    <row r="3" spans="1:7" x14ac:dyDescent="0.3">
      <c r="A3" s="179" t="s">
        <v>310</v>
      </c>
      <c r="B3" s="180"/>
      <c r="C3" s="180"/>
      <c r="D3" s="180"/>
      <c r="E3" s="180"/>
      <c r="F3" s="180"/>
      <c r="G3" s="181"/>
    </row>
    <row r="4" spans="1:7" ht="15" thickBot="1" x14ac:dyDescent="0.35">
      <c r="A4" s="196"/>
      <c r="B4" s="196"/>
      <c r="C4" s="196"/>
      <c r="D4" s="196"/>
      <c r="E4" s="196"/>
      <c r="F4" s="196"/>
      <c r="G4" s="197"/>
    </row>
    <row r="5" spans="1:7" ht="65.25" customHeight="1" thickBot="1" x14ac:dyDescent="0.35">
      <c r="A5" s="144"/>
      <c r="B5" s="144"/>
      <c r="C5" s="144"/>
      <c r="D5" s="144"/>
      <c r="E5" s="144"/>
      <c r="F5" s="144"/>
      <c r="G5" s="145"/>
    </row>
    <row r="6" spans="1:7" ht="18" x14ac:dyDescent="0.35">
      <c r="A6" s="173" t="s">
        <v>2</v>
      </c>
      <c r="B6" s="174"/>
      <c r="C6" s="175"/>
      <c r="D6" s="18" t="s">
        <v>6</v>
      </c>
      <c r="E6" s="19"/>
      <c r="F6" s="19"/>
      <c r="G6" s="20"/>
    </row>
    <row r="7" spans="1:7" ht="15" thickBot="1" x14ac:dyDescent="0.35">
      <c r="A7" s="21" t="s">
        <v>5</v>
      </c>
      <c r="B7" s="22" t="s">
        <v>35</v>
      </c>
      <c r="C7" s="23" t="s">
        <v>113</v>
      </c>
      <c r="D7" s="24" t="s">
        <v>5</v>
      </c>
      <c r="E7" s="25" t="s">
        <v>1</v>
      </c>
      <c r="F7" s="26" t="s">
        <v>48</v>
      </c>
      <c r="G7" s="27" t="s">
        <v>0</v>
      </c>
    </row>
    <row r="8" spans="1:7" x14ac:dyDescent="0.3">
      <c r="A8" s="14" t="s">
        <v>89</v>
      </c>
      <c r="B8" s="15" t="s">
        <v>107</v>
      </c>
      <c r="C8" s="101"/>
      <c r="D8" s="16" t="s">
        <v>112</v>
      </c>
      <c r="E8" s="17" t="s">
        <v>111</v>
      </c>
      <c r="F8" s="143" t="s">
        <v>304</v>
      </c>
      <c r="G8" s="73" t="s">
        <v>299</v>
      </c>
    </row>
    <row r="9" spans="1:7" x14ac:dyDescent="0.3">
      <c r="A9" s="6" t="s">
        <v>108</v>
      </c>
      <c r="B9" s="2" t="s">
        <v>109</v>
      </c>
      <c r="C9" s="102"/>
      <c r="D9" s="7" t="s">
        <v>110</v>
      </c>
      <c r="E9" s="3" t="s">
        <v>111</v>
      </c>
      <c r="F9" s="143" t="s">
        <v>303</v>
      </c>
      <c r="G9" s="74" t="s">
        <v>299</v>
      </c>
    </row>
    <row r="10" spans="1:7" x14ac:dyDescent="0.3">
      <c r="A10" s="176" t="s">
        <v>3</v>
      </c>
      <c r="B10" s="177" t="s">
        <v>4</v>
      </c>
      <c r="C10" s="178" t="str">
        <f>BIN2HEX(CONCATENATE(DEC2BIN(VLOOKUP(F10,Lists!A1:B2,2)),DEC2BIN(VLOOKUP(F11,Lists!C1:D8,2),3),DEC2BIN(VLOOKUP(F12,Lists!E1:F4,2),2),DEC2BIN(VLOOKUP(F13,Lists!G1:H4,2),2)),2)</f>
        <v>36</v>
      </c>
      <c r="D10" s="8" t="s">
        <v>7</v>
      </c>
      <c r="E10" s="5" t="s">
        <v>9</v>
      </c>
      <c r="F10" s="138" t="s">
        <v>26</v>
      </c>
      <c r="G10" s="9" t="s">
        <v>8</v>
      </c>
    </row>
    <row r="11" spans="1:7" x14ac:dyDescent="0.3">
      <c r="A11" s="176"/>
      <c r="B11" s="177"/>
      <c r="C11" s="178"/>
      <c r="D11" s="8" t="s">
        <v>11</v>
      </c>
      <c r="E11" s="4" t="s">
        <v>12</v>
      </c>
      <c r="F11" s="138" t="s">
        <v>21</v>
      </c>
      <c r="G11" s="9" t="s">
        <v>17</v>
      </c>
    </row>
    <row r="12" spans="1:7" x14ac:dyDescent="0.3">
      <c r="A12" s="176"/>
      <c r="B12" s="177"/>
      <c r="C12" s="178"/>
      <c r="D12" s="8" t="s">
        <v>13</v>
      </c>
      <c r="E12" s="4" t="s">
        <v>14</v>
      </c>
      <c r="F12" s="138" t="s">
        <v>253</v>
      </c>
      <c r="G12" s="9" t="s">
        <v>27</v>
      </c>
    </row>
    <row r="13" spans="1:7" ht="28.8" x14ac:dyDescent="0.3">
      <c r="A13" s="176"/>
      <c r="B13" s="177"/>
      <c r="C13" s="178"/>
      <c r="D13" s="8" t="s">
        <v>15</v>
      </c>
      <c r="E13" s="4" t="s">
        <v>16</v>
      </c>
      <c r="F13" s="138" t="s">
        <v>33</v>
      </c>
      <c r="G13" s="10" t="s">
        <v>186</v>
      </c>
    </row>
    <row r="14" spans="1:7" ht="28.8" x14ac:dyDescent="0.3">
      <c r="A14" s="49" t="s">
        <v>159</v>
      </c>
      <c r="B14" s="28" t="s">
        <v>160</v>
      </c>
      <c r="C14" s="98"/>
      <c r="D14" s="39" t="s">
        <v>161</v>
      </c>
      <c r="E14" s="29" t="s">
        <v>111</v>
      </c>
      <c r="F14" s="146" t="s">
        <v>187</v>
      </c>
      <c r="G14" s="10" t="s">
        <v>188</v>
      </c>
    </row>
    <row r="15" spans="1:7" ht="28.8" x14ac:dyDescent="0.3">
      <c r="A15" s="49" t="s">
        <v>163</v>
      </c>
      <c r="B15" s="28" t="s">
        <v>164</v>
      </c>
      <c r="C15" s="65"/>
      <c r="D15" s="39" t="s">
        <v>165</v>
      </c>
      <c r="E15" s="29" t="s">
        <v>111</v>
      </c>
      <c r="F15" s="146" t="s">
        <v>187</v>
      </c>
      <c r="G15" s="53" t="s">
        <v>189</v>
      </c>
    </row>
    <row r="16" spans="1:7" x14ac:dyDescent="0.3">
      <c r="A16" s="176" t="s">
        <v>36</v>
      </c>
      <c r="B16" s="177" t="s">
        <v>37</v>
      </c>
      <c r="C16" s="178" t="str">
        <f>BIN2HEX(CONCATENATE(DEC2BIN(VLOOKUP(F16,Lists!A10:B11,2),1),0,DEC2BIN(VLOOKUP(F17,Lists!C10:D11,2),1),DEC2BIN(F18,5)),2)</f>
        <v>93</v>
      </c>
      <c r="D16" s="8" t="s">
        <v>38</v>
      </c>
      <c r="E16" s="5" t="s">
        <v>9</v>
      </c>
      <c r="F16" s="138" t="s">
        <v>44</v>
      </c>
      <c r="G16" s="9" t="s">
        <v>46</v>
      </c>
    </row>
    <row r="17" spans="1:7" x14ac:dyDescent="0.3">
      <c r="A17" s="176"/>
      <c r="B17" s="177"/>
      <c r="C17" s="178"/>
      <c r="D17" s="8" t="s">
        <v>39</v>
      </c>
      <c r="E17" s="4" t="s">
        <v>41</v>
      </c>
      <c r="F17" s="138" t="s">
        <v>254</v>
      </c>
      <c r="G17" s="9" t="s">
        <v>47</v>
      </c>
    </row>
    <row r="18" spans="1:7" ht="28.8" x14ac:dyDescent="0.3">
      <c r="A18" s="176"/>
      <c r="B18" s="177"/>
      <c r="C18" s="178"/>
      <c r="D18" s="8" t="s">
        <v>40</v>
      </c>
      <c r="E18" s="4" t="s">
        <v>42</v>
      </c>
      <c r="F18" s="142">
        <v>19</v>
      </c>
      <c r="G18" s="10" t="s">
        <v>49</v>
      </c>
    </row>
    <row r="19" spans="1:7" x14ac:dyDescent="0.3">
      <c r="A19" s="176" t="s">
        <v>50</v>
      </c>
      <c r="B19" s="177" t="s">
        <v>61</v>
      </c>
      <c r="C19" s="183" t="str">
        <f>BIN2HEX(CONCATENATE(DEC2BIN(VLOOKUP(F19,Lists!A13:B14,2),1),DEC2BIN(VLOOKUP(F20,Lists!$C$10:$D$11,2),1),DEC2BIN(VLOOKUP(F21,Lists!E13:F16,2),2),DEC2BIN(VLOOKUP(F22,Lists!G13:H16,2),2),DEC2BIN(VLOOKUP(F23,Lists!G13:H16,2),2)),2)</f>
        <v>F5</v>
      </c>
      <c r="D19" s="8" t="s">
        <v>51</v>
      </c>
      <c r="E19" s="4" t="s">
        <v>9</v>
      </c>
      <c r="F19" s="138" t="s">
        <v>60</v>
      </c>
      <c r="G19" s="9" t="s">
        <v>125</v>
      </c>
    </row>
    <row r="20" spans="1:7" x14ac:dyDescent="0.3">
      <c r="A20" s="176"/>
      <c r="B20" s="177"/>
      <c r="C20" s="183"/>
      <c r="D20" s="8" t="s">
        <v>52</v>
      </c>
      <c r="E20" s="4" t="s">
        <v>55</v>
      </c>
      <c r="F20" s="138" t="s">
        <v>44</v>
      </c>
      <c r="G20" s="9" t="s">
        <v>126</v>
      </c>
    </row>
    <row r="21" spans="1:7" x14ac:dyDescent="0.3">
      <c r="A21" s="176"/>
      <c r="B21" s="177"/>
      <c r="C21" s="183"/>
      <c r="D21" s="8" t="s">
        <v>255</v>
      </c>
      <c r="E21" s="4" t="s">
        <v>56</v>
      </c>
      <c r="F21" s="138" t="s">
        <v>259</v>
      </c>
      <c r="G21" s="9" t="s">
        <v>127</v>
      </c>
    </row>
    <row r="22" spans="1:7" x14ac:dyDescent="0.3">
      <c r="A22" s="176"/>
      <c r="B22" s="177"/>
      <c r="C22" s="183"/>
      <c r="D22" s="8" t="s">
        <v>53</v>
      </c>
      <c r="E22" s="4" t="s">
        <v>14</v>
      </c>
      <c r="F22" s="138" t="s">
        <v>261</v>
      </c>
      <c r="G22" s="9" t="s">
        <v>128</v>
      </c>
    </row>
    <row r="23" spans="1:7" x14ac:dyDescent="0.3">
      <c r="A23" s="176"/>
      <c r="B23" s="177"/>
      <c r="C23" s="183"/>
      <c r="D23" s="8" t="s">
        <v>54</v>
      </c>
      <c r="E23" s="4" t="s">
        <v>16</v>
      </c>
      <c r="F23" s="138" t="s">
        <v>261</v>
      </c>
      <c r="G23" s="9" t="s">
        <v>129</v>
      </c>
    </row>
    <row r="24" spans="1:7" x14ac:dyDescent="0.3">
      <c r="A24" s="176" t="s">
        <v>62</v>
      </c>
      <c r="B24" s="177" t="s">
        <v>63</v>
      </c>
      <c r="C24" s="183" t="str">
        <f>BIN2HEX(CONCATENATE(DEC2BIN(VLOOKUP(F24,Lists!$A$18:$B$21,2),2),DEC2BIN(VLOOKUP(F25,Lists!$C$18:$D$19,2),1),DEC2BIN(VLOOKUP(F26,Lists!$E$18:$F$19,2),1),DEC2BIN(VLOOKUP(F27,Lists!$G$18:$H$19,2),1),DEC2BIN(VLOOKUP(F28,Lists!$I$18:$J$19,2),1),DEC2BIN(VLOOKUP(F29,Lists!$K$18:$L$19,2),1),DEC2BIN(VLOOKUP(F30,Lists!$M$18:$N$19,2),1)),2)</f>
        <v>A0</v>
      </c>
      <c r="D24" s="8" t="s">
        <v>64</v>
      </c>
      <c r="E24" s="4" t="s">
        <v>83</v>
      </c>
      <c r="F24" s="138" t="s">
        <v>91</v>
      </c>
      <c r="G24" s="9" t="s">
        <v>130</v>
      </c>
    </row>
    <row r="25" spans="1:7" x14ac:dyDescent="0.3">
      <c r="A25" s="176"/>
      <c r="B25" s="177"/>
      <c r="C25" s="183"/>
      <c r="D25" s="8" t="s">
        <v>65</v>
      </c>
      <c r="E25" s="4" t="s">
        <v>41</v>
      </c>
      <c r="F25" s="138" t="s">
        <v>74</v>
      </c>
      <c r="G25" s="9" t="s">
        <v>131</v>
      </c>
    </row>
    <row r="26" spans="1:7" x14ac:dyDescent="0.3">
      <c r="A26" s="176"/>
      <c r="B26" s="177"/>
      <c r="C26" s="183"/>
      <c r="D26" s="8" t="s">
        <v>66</v>
      </c>
      <c r="E26" s="4" t="s">
        <v>84</v>
      </c>
      <c r="F26" s="138" t="s">
        <v>75</v>
      </c>
      <c r="G26" s="9" t="s">
        <v>132</v>
      </c>
    </row>
    <row r="27" spans="1:7" x14ac:dyDescent="0.3">
      <c r="A27" s="176"/>
      <c r="B27" s="177"/>
      <c r="C27" s="183"/>
      <c r="D27" s="8" t="s">
        <v>67</v>
      </c>
      <c r="E27" s="4" t="s">
        <v>85</v>
      </c>
      <c r="F27" s="138" t="s">
        <v>77</v>
      </c>
      <c r="G27" s="9" t="s">
        <v>133</v>
      </c>
    </row>
    <row r="28" spans="1:7" x14ac:dyDescent="0.3">
      <c r="A28" s="176"/>
      <c r="B28" s="177"/>
      <c r="C28" s="183"/>
      <c r="D28" s="8" t="s">
        <v>68</v>
      </c>
      <c r="E28" s="4" t="s">
        <v>86</v>
      </c>
      <c r="F28" s="138" t="s">
        <v>264</v>
      </c>
      <c r="G28" s="9" t="s">
        <v>134</v>
      </c>
    </row>
    <row r="29" spans="1:7" x14ac:dyDescent="0.3">
      <c r="A29" s="176"/>
      <c r="B29" s="177"/>
      <c r="C29" s="183"/>
      <c r="D29" s="8" t="s">
        <v>69</v>
      </c>
      <c r="E29" s="4" t="s">
        <v>87</v>
      </c>
      <c r="F29" s="138" t="s">
        <v>79</v>
      </c>
      <c r="G29" s="9" t="s">
        <v>135</v>
      </c>
    </row>
    <row r="30" spans="1:7" x14ac:dyDescent="0.3">
      <c r="A30" s="176"/>
      <c r="B30" s="177"/>
      <c r="C30" s="183"/>
      <c r="D30" s="8" t="s">
        <v>70</v>
      </c>
      <c r="E30" s="4" t="s">
        <v>88</v>
      </c>
      <c r="F30" s="138" t="s">
        <v>82</v>
      </c>
      <c r="G30" s="9" t="s">
        <v>136</v>
      </c>
    </row>
    <row r="31" spans="1:7" x14ac:dyDescent="0.3">
      <c r="A31" s="176" t="s">
        <v>114</v>
      </c>
      <c r="B31" s="177" t="s">
        <v>115</v>
      </c>
      <c r="C31" s="183" t="str">
        <f>BIN2HEX(CONCATENATE("000",DEC2BIN(VLOOKUP(F31,Lists!C13:D14,2),1),"0",DEC2BIN(VLOOKUP(F32,Lists!E23:F29,2),3)),2)</f>
        <v>01</v>
      </c>
      <c r="D31" s="8" t="s">
        <v>116</v>
      </c>
      <c r="E31" s="4" t="s">
        <v>84</v>
      </c>
      <c r="F31" s="138" t="s">
        <v>58</v>
      </c>
      <c r="G31" s="9" t="s">
        <v>137</v>
      </c>
    </row>
    <row r="32" spans="1:7" x14ac:dyDescent="0.3">
      <c r="A32" s="176"/>
      <c r="B32" s="177"/>
      <c r="C32" s="183"/>
      <c r="D32" s="8" t="s">
        <v>117</v>
      </c>
      <c r="E32" s="4" t="s">
        <v>96</v>
      </c>
      <c r="F32" s="138" t="s">
        <v>119</v>
      </c>
      <c r="G32" s="9" t="s">
        <v>138</v>
      </c>
    </row>
    <row r="33" spans="1:7" x14ac:dyDescent="0.3">
      <c r="A33" s="176" t="s">
        <v>92</v>
      </c>
      <c r="B33" s="177" t="s">
        <v>93</v>
      </c>
      <c r="C33" s="183" t="str">
        <f>BIN2HEX(CONCATENATE(DEC2BIN(VLOOKUP(F33,Lists!C13:D14,2),1),DEC2BIN(VLOOKUP(F34,Lists!A23:B24,2),1),"000",DEC2BIN(VLOOKUP(F35,Lists!C23:D30,2),3)),2)</f>
        <v>40</v>
      </c>
      <c r="D33" s="8" t="s">
        <v>94</v>
      </c>
      <c r="E33" s="4" t="s">
        <v>9</v>
      </c>
      <c r="F33" s="138" t="s">
        <v>58</v>
      </c>
      <c r="G33" s="9" t="s">
        <v>139</v>
      </c>
    </row>
    <row r="34" spans="1:7" x14ac:dyDescent="0.3">
      <c r="A34" s="176"/>
      <c r="B34" s="177"/>
      <c r="C34" s="183"/>
      <c r="D34" s="8" t="s">
        <v>95</v>
      </c>
      <c r="E34" s="4" t="s">
        <v>55</v>
      </c>
      <c r="F34" s="138" t="s">
        <v>98</v>
      </c>
      <c r="G34" s="9" t="s">
        <v>140</v>
      </c>
    </row>
    <row r="35" spans="1:7" ht="15" thickBot="1" x14ac:dyDescent="0.35">
      <c r="A35" s="195"/>
      <c r="B35" s="193"/>
      <c r="C35" s="194"/>
      <c r="D35" s="11" t="s">
        <v>92</v>
      </c>
      <c r="E35" s="12" t="s">
        <v>96</v>
      </c>
      <c r="F35" s="148" t="s">
        <v>99</v>
      </c>
      <c r="G35" s="13" t="s">
        <v>141</v>
      </c>
    </row>
    <row r="36" spans="1:7" x14ac:dyDescent="0.3">
      <c r="F36" s="147"/>
    </row>
  </sheetData>
  <sheetProtection sheet="1" objects="1" scenarios="1"/>
  <mergeCells count="23">
    <mergeCell ref="A16:A18"/>
    <mergeCell ref="A3:G4"/>
    <mergeCell ref="C16:C18"/>
    <mergeCell ref="C19:C23"/>
    <mergeCell ref="B19:B23"/>
    <mergeCell ref="A19:A23"/>
    <mergeCell ref="B16:B18"/>
    <mergeCell ref="A1:C1"/>
    <mergeCell ref="D1:F1"/>
    <mergeCell ref="A31:A32"/>
    <mergeCell ref="A2:G2"/>
    <mergeCell ref="B33:B35"/>
    <mergeCell ref="C33:C35"/>
    <mergeCell ref="A33:A35"/>
    <mergeCell ref="B31:B32"/>
    <mergeCell ref="C31:C32"/>
    <mergeCell ref="A6:C6"/>
    <mergeCell ref="C10:C13"/>
    <mergeCell ref="A10:A13"/>
    <mergeCell ref="B10:B13"/>
    <mergeCell ref="C24:C30"/>
    <mergeCell ref="B24:B30"/>
    <mergeCell ref="A24:A30"/>
  </mergeCells>
  <dataValidations count="20">
    <dataValidation type="list" allowBlank="1" showInputMessage="1" showErrorMessage="1" sqref="F10" xr:uid="{00000000-0002-0000-0300-000000000000}">
      <formula1>nERM_LRA_list</formula1>
    </dataValidation>
    <dataValidation type="list" allowBlank="1" showInputMessage="1" showErrorMessage="1" sqref="F11" xr:uid="{00000000-0002-0000-0300-000001000000}">
      <formula1>fbbrakefactor_list</formula1>
    </dataValidation>
    <dataValidation type="list" allowBlank="1" showInputMessage="1" showErrorMessage="1" sqref="F12" xr:uid="{00000000-0002-0000-0300-000002000000}">
      <formula1>loopresponse_list</formula1>
    </dataValidation>
    <dataValidation type="list" allowBlank="1" showInputMessage="1" showErrorMessage="1" sqref="F13" xr:uid="{00000000-0002-0000-0300-000003000000}">
      <formula1>bemfgain_list</formula1>
    </dataValidation>
    <dataValidation type="list" allowBlank="1" showInputMessage="1" showErrorMessage="1" sqref="F16 F20" xr:uid="{00000000-0002-0000-0300-000004000000}">
      <formula1>binary_defaulton_list</formula1>
    </dataValidation>
    <dataValidation type="list" allowBlank="1" showInputMessage="1" showErrorMessage="1" sqref="F17" xr:uid="{00000000-0002-0000-0300-000005000000}">
      <formula1>accouple_list</formula1>
    </dataValidation>
    <dataValidation type="list" allowBlank="1" showInputMessage="1" showErrorMessage="1" sqref="F19" xr:uid="{00000000-0002-0000-0300-000006000000}">
      <formula1>bidirinput_list</formula1>
    </dataValidation>
    <dataValidation type="list" allowBlank="1" showInputMessage="1" showErrorMessage="1" sqref="F31 F33" xr:uid="{00000000-0002-0000-0300-000007000000}">
      <formula1>binary_defaultoff_list</formula1>
    </dataValidation>
    <dataValidation type="list" allowBlank="1" showInputMessage="1" showErrorMessage="1" sqref="F21" xr:uid="{00000000-0002-0000-0300-000008000000}">
      <formula1>autoresgain_list</formula1>
    </dataValidation>
    <dataValidation type="list" allowBlank="1" showInputMessage="1" showErrorMessage="1" sqref="F22:F23" xr:uid="{00000000-0002-0000-0300-000009000000}">
      <formula1>blankingtime_list</formula1>
    </dataValidation>
    <dataValidation type="list" allowBlank="1" showInputMessage="1" showErrorMessage="1" sqref="F24" xr:uid="{00000000-0002-0000-0300-00000A000000}">
      <formula1>ng_threshold_list</formula1>
    </dataValidation>
    <dataValidation type="list" allowBlank="1" showInputMessage="1" showErrorMessage="1" sqref="F25" xr:uid="{00000000-0002-0000-0300-00000B000000}">
      <formula1>erm_openloop_list</formula1>
    </dataValidation>
    <dataValidation type="list" allowBlank="1" showInputMessage="1" showErrorMessage="1" sqref="F26" xr:uid="{00000000-0002-0000-0300-00000C000000}">
      <formula1>supplycomp_list</formula1>
    </dataValidation>
    <dataValidation type="list" allowBlank="1" showInputMessage="1" showErrorMessage="1" sqref="F27" xr:uid="{00000000-0002-0000-0300-00000D000000}">
      <formula1>dataformat_list</formula1>
    </dataValidation>
    <dataValidation type="list" allowBlank="1" showInputMessage="1" showErrorMessage="1" sqref="F28" xr:uid="{00000000-0002-0000-0300-00000E000000}">
      <formula1>lradrivemode_list</formula1>
    </dataValidation>
    <dataValidation type="list" allowBlank="1" showInputMessage="1" showErrorMessage="1" sqref="F29" xr:uid="{00000000-0002-0000-0300-00000F000000}">
      <formula1>npwm_analog_list</formula1>
    </dataValidation>
    <dataValidation type="list" allowBlank="1" showInputMessage="1" showErrorMessage="1" sqref="F30" xr:uid="{00000000-0002-0000-0300-000010000000}">
      <formula1>lra_openloop_list</formula1>
    </dataValidation>
    <dataValidation type="list" allowBlank="1" showInputMessage="1" showErrorMessage="1" sqref="F34" xr:uid="{00000000-0002-0000-0300-000011000000}">
      <formula1>standby_list</formula1>
    </dataValidation>
    <dataValidation type="list" allowBlank="1" showInputMessage="1" showErrorMessage="1" sqref="F35" xr:uid="{00000000-0002-0000-0300-000012000000}">
      <formula1>mode_list</formula1>
    </dataValidation>
    <dataValidation type="list" allowBlank="1" showInputMessage="1" showErrorMessage="1" sqref="F32" xr:uid="{00000000-0002-0000-0300-000013000000}">
      <formula1>librarysel_list</formula1>
    </dataValidation>
  </dataValidations>
  <hyperlinks>
    <hyperlink ref="G1" location="'Play Waveform'!A1" display="NEXT" xr:uid="{00000000-0004-0000-0300-000000000000}"/>
    <hyperlink ref="A1:C1" location="Process!A1" display="HOME" xr:uid="{00000000-0004-0000-0300-000001000000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G24"/>
  <sheetViews>
    <sheetView workbookViewId="0">
      <selection activeCell="H3" sqref="H3"/>
    </sheetView>
  </sheetViews>
  <sheetFormatPr defaultRowHeight="14.4" x14ac:dyDescent="0.3"/>
  <cols>
    <col min="1" max="1" width="24.109375" customWidth="1"/>
    <col min="2" max="2" width="5.33203125" bestFit="1" customWidth="1"/>
    <col min="3" max="3" width="12" customWidth="1"/>
    <col min="4" max="4" width="19.33203125" customWidth="1"/>
    <col min="5" max="5" width="5" bestFit="1" customWidth="1"/>
    <col min="6" max="6" width="36.88671875" bestFit="1" customWidth="1"/>
    <col min="7" max="7" width="46.6640625" bestFit="1" customWidth="1"/>
  </cols>
  <sheetData>
    <row r="1" spans="1:7" ht="37.5" customHeight="1" x14ac:dyDescent="0.3">
      <c r="A1" s="170" t="s">
        <v>319</v>
      </c>
      <c r="B1" s="171"/>
      <c r="C1" s="172"/>
      <c r="D1" s="169" t="s">
        <v>300</v>
      </c>
      <c r="E1" s="169"/>
      <c r="F1" s="169"/>
      <c r="G1" s="154" t="s">
        <v>318</v>
      </c>
    </row>
    <row r="2" spans="1:7" x14ac:dyDescent="0.3">
      <c r="A2" s="163" t="s">
        <v>314</v>
      </c>
      <c r="B2" s="163"/>
      <c r="C2" s="163"/>
      <c r="D2" s="163"/>
      <c r="E2" s="163"/>
      <c r="F2" s="163"/>
      <c r="G2" s="163"/>
    </row>
    <row r="3" spans="1:7" x14ac:dyDescent="0.3">
      <c r="A3" s="179" t="s">
        <v>311</v>
      </c>
      <c r="B3" s="180"/>
      <c r="C3" s="180"/>
      <c r="D3" s="180"/>
      <c r="E3" s="180"/>
      <c r="F3" s="180"/>
      <c r="G3" s="181"/>
    </row>
    <row r="4" spans="1:7" ht="15" thickBot="1" x14ac:dyDescent="0.35">
      <c r="A4" s="196"/>
      <c r="B4" s="196"/>
      <c r="C4" s="196"/>
      <c r="D4" s="196"/>
      <c r="E4" s="196"/>
      <c r="F4" s="196"/>
      <c r="G4" s="197"/>
    </row>
    <row r="5" spans="1:7" ht="64.5" customHeight="1" thickBot="1" x14ac:dyDescent="0.35">
      <c r="A5" s="72"/>
      <c r="B5" s="72"/>
      <c r="C5" s="72"/>
      <c r="D5" s="72"/>
      <c r="E5" s="72"/>
      <c r="F5" s="72"/>
      <c r="G5" s="72"/>
    </row>
    <row r="6" spans="1:7" ht="18" x14ac:dyDescent="0.35">
      <c r="A6" s="173" t="s">
        <v>2</v>
      </c>
      <c r="B6" s="174"/>
      <c r="C6" s="175"/>
      <c r="D6" s="18" t="s">
        <v>6</v>
      </c>
      <c r="E6" s="19"/>
      <c r="F6" s="19"/>
      <c r="G6" s="20"/>
    </row>
    <row r="7" spans="1:7" ht="15" thickBot="1" x14ac:dyDescent="0.35">
      <c r="A7" s="21" t="s">
        <v>5</v>
      </c>
      <c r="B7" s="22" t="s">
        <v>35</v>
      </c>
      <c r="C7" s="23" t="s">
        <v>113</v>
      </c>
      <c r="D7" s="24" t="s">
        <v>5</v>
      </c>
      <c r="E7" s="25" t="s">
        <v>1</v>
      </c>
      <c r="F7" s="26" t="s">
        <v>48</v>
      </c>
      <c r="G7" s="27" t="s">
        <v>0</v>
      </c>
    </row>
    <row r="8" spans="1:7" x14ac:dyDescent="0.3">
      <c r="A8" s="201" t="s">
        <v>92</v>
      </c>
      <c r="B8" s="202" t="s">
        <v>93</v>
      </c>
      <c r="C8" s="203" t="str">
        <f>BIN2HEX(CONCATENATE(DEC2BIN(VLOOKUP(F8,Lists!C13:D14,2),1),DEC2BIN(VLOOKUP(F9,Lists!A23:B24,2),1),"000",DEC2BIN(VLOOKUP(F10,Lists!C23:D30,2),3)),2)</f>
        <v>00</v>
      </c>
      <c r="D8" s="63" t="s">
        <v>94</v>
      </c>
      <c r="E8" s="58" t="s">
        <v>9</v>
      </c>
      <c r="F8" s="151" t="s">
        <v>58</v>
      </c>
      <c r="G8" s="59" t="s">
        <v>139</v>
      </c>
    </row>
    <row r="9" spans="1:7" x14ac:dyDescent="0.3">
      <c r="A9" s="176"/>
      <c r="B9" s="177"/>
      <c r="C9" s="183"/>
      <c r="D9" s="32" t="s">
        <v>95</v>
      </c>
      <c r="E9" s="4" t="s">
        <v>55</v>
      </c>
      <c r="F9" s="138" t="s">
        <v>97</v>
      </c>
      <c r="G9" s="9" t="s">
        <v>140</v>
      </c>
    </row>
    <row r="10" spans="1:7" x14ac:dyDescent="0.3">
      <c r="A10" s="176"/>
      <c r="B10" s="177"/>
      <c r="C10" s="183"/>
      <c r="D10" s="32" t="s">
        <v>92</v>
      </c>
      <c r="E10" s="4" t="s">
        <v>96</v>
      </c>
      <c r="F10" s="138" t="s">
        <v>99</v>
      </c>
      <c r="G10" s="9" t="s">
        <v>141</v>
      </c>
    </row>
    <row r="11" spans="1:7" x14ac:dyDescent="0.3">
      <c r="A11" s="206" t="s">
        <v>190</v>
      </c>
      <c r="B11" s="28" t="s">
        <v>191</v>
      </c>
      <c r="C11" s="65" t="s">
        <v>199</v>
      </c>
      <c r="D11" s="32" t="s">
        <v>202</v>
      </c>
      <c r="E11" s="4" t="s">
        <v>111</v>
      </c>
      <c r="F11" s="208" t="s">
        <v>210</v>
      </c>
      <c r="G11" s="198" t="s">
        <v>201</v>
      </c>
    </row>
    <row r="12" spans="1:7" x14ac:dyDescent="0.3">
      <c r="A12" s="207"/>
      <c r="B12" s="28" t="s">
        <v>192</v>
      </c>
      <c r="C12" s="65" t="s">
        <v>199</v>
      </c>
      <c r="D12" s="32" t="s">
        <v>203</v>
      </c>
      <c r="E12" s="4" t="s">
        <v>111</v>
      </c>
      <c r="F12" s="209"/>
      <c r="G12" s="199"/>
    </row>
    <row r="13" spans="1:7" x14ac:dyDescent="0.3">
      <c r="A13" s="207"/>
      <c r="B13" s="28" t="s">
        <v>193</v>
      </c>
      <c r="C13" s="65" t="s">
        <v>199</v>
      </c>
      <c r="D13" s="32" t="s">
        <v>204</v>
      </c>
      <c r="E13" s="4" t="s">
        <v>111</v>
      </c>
      <c r="F13" s="209"/>
      <c r="G13" s="199"/>
    </row>
    <row r="14" spans="1:7" x14ac:dyDescent="0.3">
      <c r="A14" s="207"/>
      <c r="B14" s="28" t="s">
        <v>194</v>
      </c>
      <c r="C14" s="65" t="s">
        <v>199</v>
      </c>
      <c r="D14" s="32" t="s">
        <v>205</v>
      </c>
      <c r="E14" s="4" t="s">
        <v>111</v>
      </c>
      <c r="F14" s="209"/>
      <c r="G14" s="199"/>
    </row>
    <row r="15" spans="1:7" ht="15" customHeight="1" x14ac:dyDescent="0.3">
      <c r="A15" s="207"/>
      <c r="B15" s="28" t="s">
        <v>195</v>
      </c>
      <c r="C15" s="65" t="s">
        <v>199</v>
      </c>
      <c r="D15" s="32" t="s">
        <v>206</v>
      </c>
      <c r="E15" s="4" t="s">
        <v>111</v>
      </c>
      <c r="F15" s="209"/>
      <c r="G15" s="199"/>
    </row>
    <row r="16" spans="1:7" x14ac:dyDescent="0.3">
      <c r="A16" s="207"/>
      <c r="B16" s="28" t="s">
        <v>196</v>
      </c>
      <c r="C16" s="65" t="s">
        <v>199</v>
      </c>
      <c r="D16" s="32" t="s">
        <v>207</v>
      </c>
      <c r="E16" s="4" t="s">
        <v>111</v>
      </c>
      <c r="F16" s="209"/>
      <c r="G16" s="199"/>
    </row>
    <row r="17" spans="1:7" x14ac:dyDescent="0.3">
      <c r="A17" s="207"/>
      <c r="B17" s="28" t="s">
        <v>197</v>
      </c>
      <c r="C17" s="65" t="s">
        <v>199</v>
      </c>
      <c r="D17" s="32" t="s">
        <v>208</v>
      </c>
      <c r="E17" s="4" t="s">
        <v>111</v>
      </c>
      <c r="F17" s="209"/>
      <c r="G17" s="199"/>
    </row>
    <row r="18" spans="1:7" x14ac:dyDescent="0.3">
      <c r="A18" s="189"/>
      <c r="B18" s="28" t="s">
        <v>198</v>
      </c>
      <c r="C18" s="65" t="s">
        <v>199</v>
      </c>
      <c r="D18" s="32" t="s">
        <v>209</v>
      </c>
      <c r="E18" s="4" t="s">
        <v>111</v>
      </c>
      <c r="F18" s="210"/>
      <c r="G18" s="200"/>
    </row>
    <row r="19" spans="1:7" x14ac:dyDescent="0.3">
      <c r="A19" s="60" t="s">
        <v>155</v>
      </c>
      <c r="B19" s="30" t="s">
        <v>156</v>
      </c>
      <c r="C19" s="50" t="str">
        <f>BIN2HEX(CONCATENATE("00",DEC2BIN(VLOOKUP(F19,Lists!C13:D14,2),2)),2)</f>
        <v>01</v>
      </c>
      <c r="D19" s="33" t="s">
        <v>155</v>
      </c>
      <c r="E19" s="29" t="s">
        <v>88</v>
      </c>
      <c r="F19" s="138" t="s">
        <v>59</v>
      </c>
      <c r="G19" s="9" t="s">
        <v>157</v>
      </c>
    </row>
    <row r="20" spans="1:7" x14ac:dyDescent="0.3">
      <c r="A20" s="176" t="s">
        <v>170</v>
      </c>
      <c r="B20" s="191" t="s">
        <v>171</v>
      </c>
      <c r="C20" s="188" t="s">
        <v>305</v>
      </c>
      <c r="D20" s="48" t="s">
        <v>172</v>
      </c>
      <c r="E20" s="31" t="s">
        <v>177</v>
      </c>
      <c r="F20" s="149" t="s">
        <v>306</v>
      </c>
      <c r="G20" s="52" t="s">
        <v>180</v>
      </c>
    </row>
    <row r="21" spans="1:7" x14ac:dyDescent="0.3">
      <c r="A21" s="176"/>
      <c r="B21" s="191"/>
      <c r="C21" s="188"/>
      <c r="D21" s="48" t="s">
        <v>173</v>
      </c>
      <c r="E21" s="31" t="s">
        <v>85</v>
      </c>
      <c r="F21" s="149" t="s">
        <v>179</v>
      </c>
      <c r="G21" s="52" t="s">
        <v>200</v>
      </c>
    </row>
    <row r="22" spans="1:7" x14ac:dyDescent="0.3">
      <c r="A22" s="176"/>
      <c r="B22" s="191"/>
      <c r="C22" s="188"/>
      <c r="D22" s="48" t="s">
        <v>174</v>
      </c>
      <c r="E22" s="31" t="s">
        <v>86</v>
      </c>
      <c r="F22" s="149" t="s">
        <v>178</v>
      </c>
      <c r="G22" s="52" t="s">
        <v>181</v>
      </c>
    </row>
    <row r="23" spans="1:7" x14ac:dyDescent="0.3">
      <c r="A23" s="176"/>
      <c r="B23" s="191"/>
      <c r="C23" s="188"/>
      <c r="D23" s="48" t="s">
        <v>175</v>
      </c>
      <c r="E23" s="31" t="s">
        <v>87</v>
      </c>
      <c r="F23" s="149" t="s">
        <v>179</v>
      </c>
      <c r="G23" s="52" t="s">
        <v>182</v>
      </c>
    </row>
    <row r="24" spans="1:7" ht="15" thickBot="1" x14ac:dyDescent="0.35">
      <c r="A24" s="195"/>
      <c r="B24" s="204"/>
      <c r="C24" s="205"/>
      <c r="D24" s="64" t="s">
        <v>176</v>
      </c>
      <c r="E24" s="61" t="s">
        <v>88</v>
      </c>
      <c r="F24" s="150" t="s">
        <v>179</v>
      </c>
      <c r="G24" s="62" t="s">
        <v>183</v>
      </c>
    </row>
  </sheetData>
  <sheetProtection sheet="1" objects="1" scenarios="1"/>
  <mergeCells count="14">
    <mergeCell ref="A1:C1"/>
    <mergeCell ref="D1:F1"/>
    <mergeCell ref="A20:A24"/>
    <mergeCell ref="B20:B24"/>
    <mergeCell ref="C20:C24"/>
    <mergeCell ref="A11:A18"/>
    <mergeCell ref="F11:F18"/>
    <mergeCell ref="G11:G18"/>
    <mergeCell ref="A2:G2"/>
    <mergeCell ref="A8:A10"/>
    <mergeCell ref="B8:B10"/>
    <mergeCell ref="C8:C10"/>
    <mergeCell ref="A6:C6"/>
    <mergeCell ref="A3:G4"/>
  </mergeCells>
  <dataValidations count="3">
    <dataValidation type="list" allowBlank="1" showInputMessage="1" showErrorMessage="1" sqref="F8 F19" xr:uid="{00000000-0002-0000-0400-000000000000}">
      <formula1>binary_defaultoff_list</formula1>
    </dataValidation>
    <dataValidation type="list" allowBlank="1" showInputMessage="1" showErrorMessage="1" sqref="F9" xr:uid="{00000000-0002-0000-0400-000001000000}">
      <formula1>standby_list</formula1>
    </dataValidation>
    <dataValidation type="list" allowBlank="1" showInputMessage="1" showErrorMessage="1" sqref="F10" xr:uid="{00000000-0002-0000-0400-000002000000}">
      <formula1>mode_list</formula1>
    </dataValidation>
  </dataValidations>
  <hyperlinks>
    <hyperlink ref="G1" location="'Audio-to-Haptics'!A1" display="NEXT" xr:uid="{00000000-0004-0000-0400-000000000000}"/>
    <hyperlink ref="A1:C1" location="Process!A1" display="HOME" xr:uid="{00000000-0004-0000-0400-000001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2"/>
  <sheetViews>
    <sheetView zoomScale="85" zoomScaleNormal="85" workbookViewId="0">
      <selection sqref="A1:C1"/>
    </sheetView>
  </sheetViews>
  <sheetFormatPr defaultRowHeight="14.4" x14ac:dyDescent="0.3"/>
  <cols>
    <col min="1" max="1" width="26.33203125" customWidth="1"/>
    <col min="2" max="2" width="5.33203125" bestFit="1" customWidth="1"/>
    <col min="3" max="3" width="12" customWidth="1"/>
    <col min="4" max="4" width="19.33203125" customWidth="1"/>
    <col min="5" max="5" width="5" bestFit="1" customWidth="1"/>
    <col min="6" max="6" width="36.88671875" bestFit="1" customWidth="1"/>
    <col min="7" max="7" width="51.44140625" customWidth="1"/>
  </cols>
  <sheetData>
    <row r="1" spans="1:8" ht="37.5" customHeight="1" x14ac:dyDescent="0.3">
      <c r="A1" s="170" t="s">
        <v>319</v>
      </c>
      <c r="B1" s="171"/>
      <c r="C1" s="172"/>
      <c r="D1" s="169" t="s">
        <v>300</v>
      </c>
      <c r="E1" s="169"/>
      <c r="F1" s="169"/>
      <c r="G1" s="170"/>
      <c r="H1" s="171"/>
    </row>
    <row r="2" spans="1:8" x14ac:dyDescent="0.3">
      <c r="A2" s="163" t="s">
        <v>315</v>
      </c>
      <c r="B2" s="163"/>
      <c r="C2" s="163"/>
      <c r="D2" s="163"/>
      <c r="E2" s="163"/>
      <c r="F2" s="163"/>
      <c r="G2" s="163"/>
      <c r="H2" s="163"/>
    </row>
    <row r="3" spans="1:8" ht="15" customHeight="1" x14ac:dyDescent="0.3">
      <c r="A3" s="219" t="s">
        <v>316</v>
      </c>
      <c r="B3" s="220"/>
      <c r="C3" s="220"/>
      <c r="D3" s="220"/>
      <c r="E3" s="220"/>
      <c r="F3" s="220"/>
      <c r="G3" s="220"/>
      <c r="H3" s="221"/>
    </row>
    <row r="4" spans="1:8" x14ac:dyDescent="0.3">
      <c r="A4" s="222"/>
      <c r="B4" s="222"/>
      <c r="C4" s="222"/>
      <c r="D4" s="222"/>
      <c r="E4" s="222"/>
      <c r="F4" s="222"/>
      <c r="G4" s="222"/>
      <c r="H4" s="223"/>
    </row>
    <row r="5" spans="1:8" ht="60" customHeight="1" x14ac:dyDescent="0.3">
      <c r="A5" s="213" t="s">
        <v>250</v>
      </c>
      <c r="B5" s="213"/>
      <c r="C5" s="213"/>
      <c r="D5" s="213"/>
      <c r="E5" s="213"/>
      <c r="F5" s="213"/>
      <c r="G5" s="213"/>
      <c r="H5" s="72"/>
    </row>
    <row r="6" spans="1:8" x14ac:dyDescent="0.3">
      <c r="A6" s="214" t="s">
        <v>242</v>
      </c>
      <c r="B6" s="214"/>
      <c r="C6" s="214"/>
      <c r="D6" s="214"/>
      <c r="E6" s="214"/>
      <c r="F6" s="72"/>
      <c r="G6" s="72"/>
      <c r="H6" s="72"/>
    </row>
    <row r="7" spans="1:8" x14ac:dyDescent="0.3">
      <c r="A7" s="72"/>
      <c r="B7" s="72"/>
      <c r="C7" s="72"/>
      <c r="D7" s="72"/>
      <c r="E7" s="72"/>
      <c r="F7" s="72"/>
      <c r="G7" s="72"/>
      <c r="H7" s="72"/>
    </row>
    <row r="8" spans="1:8" x14ac:dyDescent="0.3">
      <c r="A8" s="72"/>
      <c r="B8" s="72"/>
      <c r="C8" s="72"/>
      <c r="D8" s="72"/>
      <c r="E8" s="72"/>
      <c r="F8" s="72"/>
      <c r="G8" s="72"/>
      <c r="H8" s="72"/>
    </row>
    <row r="9" spans="1:8" x14ac:dyDescent="0.3">
      <c r="A9" s="72"/>
      <c r="B9" s="72"/>
      <c r="C9" s="72"/>
      <c r="D9" s="72"/>
      <c r="E9" s="72"/>
      <c r="F9" s="72"/>
      <c r="G9" s="72"/>
      <c r="H9" s="72"/>
    </row>
    <row r="10" spans="1:8" x14ac:dyDescent="0.3">
      <c r="A10" s="72"/>
      <c r="B10" s="72"/>
      <c r="C10" s="72"/>
      <c r="D10" s="72"/>
      <c r="E10" s="72"/>
      <c r="F10" s="72"/>
      <c r="G10" s="72"/>
      <c r="H10" s="72"/>
    </row>
    <row r="11" spans="1:8" x14ac:dyDescent="0.3">
      <c r="A11" s="215" t="s">
        <v>243</v>
      </c>
      <c r="B11" s="215"/>
      <c r="C11" s="215"/>
      <c r="D11" s="215"/>
      <c r="F11" s="72"/>
      <c r="G11" s="81" t="s">
        <v>245</v>
      </c>
      <c r="H11" s="72"/>
    </row>
    <row r="12" spans="1:8" x14ac:dyDescent="0.3">
      <c r="A12" s="95">
        <v>1.8</v>
      </c>
      <c r="B12" s="99"/>
      <c r="C12" s="83"/>
      <c r="D12" s="72"/>
      <c r="F12" s="72"/>
      <c r="G12" s="82">
        <v>1</v>
      </c>
      <c r="H12" s="72"/>
    </row>
    <row r="13" spans="1:8" x14ac:dyDescent="0.3">
      <c r="A13" s="72"/>
      <c r="B13" s="72"/>
      <c r="C13" s="72"/>
      <c r="D13" s="72"/>
      <c r="E13" s="72"/>
      <c r="F13" s="72"/>
      <c r="G13" s="72"/>
      <c r="H13" s="72"/>
    </row>
    <row r="14" spans="1:8" x14ac:dyDescent="0.3">
      <c r="A14" s="72"/>
      <c r="B14" s="72"/>
      <c r="C14" s="72"/>
      <c r="D14" s="72"/>
      <c r="E14" s="72"/>
      <c r="F14" s="72"/>
      <c r="G14" s="72"/>
      <c r="H14" s="72"/>
    </row>
    <row r="15" spans="1:8" x14ac:dyDescent="0.3">
      <c r="A15" s="72"/>
      <c r="B15" s="72"/>
      <c r="C15" s="72"/>
      <c r="D15" s="72"/>
      <c r="E15" s="72"/>
      <c r="F15" s="72"/>
      <c r="G15" s="72"/>
      <c r="H15" s="72"/>
    </row>
    <row r="16" spans="1:8" x14ac:dyDescent="0.3">
      <c r="A16" s="72"/>
      <c r="B16" s="72"/>
      <c r="C16" s="72"/>
      <c r="D16" s="72"/>
      <c r="E16" s="72"/>
      <c r="F16" s="72"/>
      <c r="G16" s="72"/>
      <c r="H16" s="72"/>
    </row>
    <row r="17" spans="1:8" x14ac:dyDescent="0.3">
      <c r="A17" s="215" t="s">
        <v>244</v>
      </c>
      <c r="B17" s="215"/>
      <c r="C17" s="215"/>
      <c r="D17" s="97"/>
      <c r="F17" s="72"/>
      <c r="G17" s="81" t="s">
        <v>246</v>
      </c>
      <c r="H17" s="72"/>
    </row>
    <row r="18" spans="1:8" x14ac:dyDescent="0.3">
      <c r="A18" s="96">
        <v>0.18</v>
      </c>
      <c r="B18" s="100"/>
      <c r="C18" s="72"/>
      <c r="D18" s="72"/>
      <c r="F18" s="72"/>
      <c r="G18" s="82">
        <v>0.1</v>
      </c>
      <c r="H18" s="72"/>
    </row>
    <row r="19" spans="1:8" x14ac:dyDescent="0.3">
      <c r="A19" s="72"/>
      <c r="B19" s="72"/>
      <c r="C19" s="72"/>
      <c r="D19" s="72"/>
      <c r="E19" s="72"/>
      <c r="F19" s="72"/>
      <c r="G19" s="72"/>
      <c r="H19" s="72"/>
    </row>
    <row r="20" spans="1:8" x14ac:dyDescent="0.3">
      <c r="A20" s="85"/>
      <c r="B20" s="85"/>
      <c r="C20" s="85"/>
      <c r="D20" s="85"/>
      <c r="E20" s="85"/>
      <c r="F20" s="85"/>
      <c r="G20" s="85"/>
      <c r="H20" s="72"/>
    </row>
    <row r="21" spans="1:8" x14ac:dyDescent="0.3">
      <c r="A21" s="216"/>
      <c r="B21" s="216"/>
      <c r="C21" s="216"/>
      <c r="D21" s="216"/>
      <c r="E21" s="216"/>
      <c r="F21" s="216"/>
      <c r="G21" s="216"/>
      <c r="H21" s="72"/>
    </row>
    <row r="22" spans="1:8" x14ac:dyDescent="0.3">
      <c r="A22" s="217"/>
      <c r="B22" s="217"/>
      <c r="C22" s="217"/>
      <c r="D22" s="217"/>
      <c r="E22" s="217"/>
      <c r="F22" s="217"/>
      <c r="G22" s="217"/>
      <c r="H22" s="72"/>
    </row>
    <row r="23" spans="1:8" x14ac:dyDescent="0.3">
      <c r="A23" s="217"/>
      <c r="B23" s="217"/>
      <c r="C23" s="217"/>
      <c r="D23" s="217"/>
      <c r="E23" s="217"/>
      <c r="F23" s="217"/>
      <c r="G23" s="217"/>
      <c r="H23" s="72"/>
    </row>
    <row r="24" spans="1:8" x14ac:dyDescent="0.3">
      <c r="A24" s="217"/>
      <c r="B24" s="217"/>
      <c r="C24" s="217"/>
      <c r="D24" s="217"/>
      <c r="E24" s="217"/>
      <c r="F24" s="217"/>
      <c r="G24" s="217"/>
      <c r="H24" s="72"/>
    </row>
    <row r="25" spans="1:8" x14ac:dyDescent="0.3">
      <c r="A25" s="217"/>
      <c r="B25" s="217"/>
      <c r="C25" s="217"/>
      <c r="D25" s="217"/>
      <c r="E25" s="217"/>
      <c r="F25" s="217"/>
      <c r="G25" s="217"/>
      <c r="H25" s="72"/>
    </row>
    <row r="26" spans="1:8" x14ac:dyDescent="0.3">
      <c r="A26" s="217"/>
      <c r="B26" s="217"/>
      <c r="C26" s="217"/>
      <c r="D26" s="217"/>
      <c r="E26" s="217"/>
      <c r="F26" s="217"/>
      <c r="G26" s="217"/>
      <c r="H26" s="72"/>
    </row>
    <row r="27" spans="1:8" x14ac:dyDescent="0.3">
      <c r="A27" s="217"/>
      <c r="B27" s="217"/>
      <c r="C27" s="217"/>
      <c r="D27" s="217"/>
      <c r="E27" s="217"/>
      <c r="F27" s="217"/>
      <c r="G27" s="217"/>
      <c r="H27" s="72"/>
    </row>
    <row r="28" spans="1:8" x14ac:dyDescent="0.3">
      <c r="A28" s="217"/>
      <c r="B28" s="217"/>
      <c r="C28" s="217"/>
      <c r="D28" s="217"/>
      <c r="E28" s="217"/>
      <c r="F28" s="217"/>
      <c r="G28" s="217"/>
      <c r="H28" s="72"/>
    </row>
    <row r="29" spans="1:8" x14ac:dyDescent="0.3">
      <c r="A29" s="217"/>
      <c r="B29" s="217"/>
      <c r="C29" s="217"/>
      <c r="D29" s="217"/>
      <c r="E29" s="217"/>
      <c r="F29" s="217"/>
      <c r="G29" s="217"/>
      <c r="H29" s="72"/>
    </row>
    <row r="30" spans="1:8" x14ac:dyDescent="0.3">
      <c r="A30" s="217"/>
      <c r="B30" s="217"/>
      <c r="C30" s="217"/>
      <c r="D30" s="217"/>
      <c r="E30" s="217"/>
      <c r="F30" s="217"/>
      <c r="G30" s="217"/>
      <c r="H30" s="72"/>
    </row>
    <row r="31" spans="1:8" x14ac:dyDescent="0.3">
      <c r="A31" s="217"/>
      <c r="B31" s="217"/>
      <c r="C31" s="217"/>
      <c r="D31" s="217"/>
      <c r="E31" s="217"/>
      <c r="F31" s="217"/>
      <c r="G31" s="217"/>
      <c r="H31" s="72"/>
    </row>
    <row r="32" spans="1:8" x14ac:dyDescent="0.3">
      <c r="A32" s="217"/>
      <c r="B32" s="217"/>
      <c r="C32" s="217"/>
      <c r="D32" s="217"/>
      <c r="E32" s="217"/>
      <c r="F32" s="217"/>
      <c r="G32" s="217"/>
      <c r="H32" s="72"/>
    </row>
    <row r="33" spans="1:8" x14ac:dyDescent="0.3">
      <c r="A33" s="217"/>
      <c r="B33" s="217"/>
      <c r="C33" s="217"/>
      <c r="D33" s="217"/>
      <c r="E33" s="217"/>
      <c r="F33" s="217"/>
      <c r="G33" s="217"/>
      <c r="H33" s="72"/>
    </row>
    <row r="34" spans="1:8" x14ac:dyDescent="0.3">
      <c r="A34" s="218"/>
      <c r="B34" s="218"/>
      <c r="C34" s="218"/>
      <c r="D34" s="218"/>
      <c r="E34" s="218"/>
      <c r="F34" s="218"/>
      <c r="G34" s="218"/>
      <c r="H34" s="85"/>
    </row>
    <row r="35" spans="1:8" x14ac:dyDescent="0.3">
      <c r="A35" s="84"/>
      <c r="B35" s="84"/>
      <c r="C35" s="84"/>
      <c r="D35" s="84"/>
      <c r="E35" s="84"/>
      <c r="F35" s="84"/>
      <c r="G35" s="84"/>
      <c r="H35" s="85"/>
    </row>
    <row r="36" spans="1:8" ht="15.6" x14ac:dyDescent="0.3">
      <c r="A36" s="212" t="s">
        <v>247</v>
      </c>
      <c r="B36" s="212"/>
      <c r="C36" s="212"/>
      <c r="D36" s="72"/>
      <c r="E36" s="72"/>
      <c r="F36" s="72"/>
      <c r="G36" s="72"/>
      <c r="H36" s="72"/>
    </row>
    <row r="37" spans="1:8" ht="63.75" customHeight="1" thickBot="1" x14ac:dyDescent="0.35">
      <c r="A37" s="72"/>
      <c r="B37" s="72"/>
      <c r="C37" s="72"/>
      <c r="D37" s="72"/>
      <c r="E37" s="72"/>
      <c r="F37" s="72"/>
      <c r="G37" s="72"/>
      <c r="H37" s="72"/>
    </row>
    <row r="38" spans="1:8" ht="18" x14ac:dyDescent="0.35">
      <c r="A38" s="173" t="s">
        <v>2</v>
      </c>
      <c r="B38" s="174"/>
      <c r="C38" s="175"/>
      <c r="D38" s="18" t="s">
        <v>6</v>
      </c>
      <c r="E38" s="19"/>
      <c r="F38" s="19"/>
      <c r="G38" s="20"/>
      <c r="H38" s="72"/>
    </row>
    <row r="39" spans="1:8" ht="15" thickBot="1" x14ac:dyDescent="0.35">
      <c r="A39" s="86" t="s">
        <v>5</v>
      </c>
      <c r="B39" s="87" t="s">
        <v>35</v>
      </c>
      <c r="C39" s="88" t="s">
        <v>113</v>
      </c>
      <c r="D39" s="90" t="s">
        <v>5</v>
      </c>
      <c r="E39" s="91" t="s">
        <v>1</v>
      </c>
      <c r="F39" s="92" t="s">
        <v>48</v>
      </c>
      <c r="G39" s="93" t="s">
        <v>0</v>
      </c>
      <c r="H39" s="72"/>
    </row>
    <row r="40" spans="1:8" x14ac:dyDescent="0.3">
      <c r="A40" s="201" t="s">
        <v>92</v>
      </c>
      <c r="B40" s="202" t="s">
        <v>93</v>
      </c>
      <c r="C40" s="203" t="str">
        <f>BIN2HEX(CONCATENATE(DEC2BIN(VLOOKUP(F40,Lists!C13:D14,2),1),DEC2BIN(VLOOKUP(F41,Lists!A23:B24,2),1),"000",DEC2BIN(VLOOKUP(F42,Lists!C23:D30,2),3)),2)</f>
        <v>04</v>
      </c>
      <c r="D40" s="94" t="s">
        <v>94</v>
      </c>
      <c r="E40" s="58" t="s">
        <v>9</v>
      </c>
      <c r="F40" s="151" t="s">
        <v>58</v>
      </c>
      <c r="G40" s="224" t="s">
        <v>248</v>
      </c>
      <c r="H40" s="72"/>
    </row>
    <row r="41" spans="1:8" x14ac:dyDescent="0.3">
      <c r="A41" s="176"/>
      <c r="B41" s="177"/>
      <c r="C41" s="183"/>
      <c r="D41" s="8" t="s">
        <v>95</v>
      </c>
      <c r="E41" s="4" t="s">
        <v>55</v>
      </c>
      <c r="F41" s="138" t="s">
        <v>97</v>
      </c>
      <c r="G41" s="225"/>
      <c r="H41" s="72"/>
    </row>
    <row r="42" spans="1:8" x14ac:dyDescent="0.3">
      <c r="A42" s="176"/>
      <c r="B42" s="177"/>
      <c r="C42" s="183"/>
      <c r="D42" s="8" t="s">
        <v>92</v>
      </c>
      <c r="E42" s="4" t="s">
        <v>96</v>
      </c>
      <c r="F42" s="138" t="s">
        <v>103</v>
      </c>
      <c r="G42" s="226"/>
      <c r="H42" s="72"/>
    </row>
    <row r="43" spans="1:8" x14ac:dyDescent="0.3">
      <c r="A43" s="176" t="s">
        <v>219</v>
      </c>
      <c r="B43" s="211" t="s">
        <v>218</v>
      </c>
      <c r="C43" s="183" t="str">
        <f>BIN2HEX(CONCATENATE("0000",DEC2BIN(VLOOKUP(F43,Lists!A32:B35,2),2),DEC2BIN(VLOOKUP(F44,Lists!C32:D35,2),2)),2)</f>
        <v>05</v>
      </c>
      <c r="D43" s="8" t="s">
        <v>266</v>
      </c>
      <c r="E43" s="4" t="s">
        <v>14</v>
      </c>
      <c r="F43" s="138" t="s">
        <v>221</v>
      </c>
      <c r="G43" s="9" t="s">
        <v>223</v>
      </c>
      <c r="H43" s="72"/>
    </row>
    <row r="44" spans="1:8" x14ac:dyDescent="0.3">
      <c r="A44" s="176"/>
      <c r="B44" s="211"/>
      <c r="C44" s="183"/>
      <c r="D44" s="8" t="s">
        <v>220</v>
      </c>
      <c r="E44" s="4" t="s">
        <v>16</v>
      </c>
      <c r="F44" s="138" t="s">
        <v>222</v>
      </c>
      <c r="G44" s="9" t="s">
        <v>224</v>
      </c>
      <c r="H44" s="72"/>
    </row>
    <row r="45" spans="1:8" x14ac:dyDescent="0.3">
      <c r="A45" s="78" t="s">
        <v>225</v>
      </c>
      <c r="B45" s="89" t="s">
        <v>226</v>
      </c>
      <c r="C45" s="79" t="str">
        <f>DEC2HEX(ROUNDDOWN(F45/1.8*255,0),2)</f>
        <v>19</v>
      </c>
      <c r="D45" s="8" t="s">
        <v>233</v>
      </c>
      <c r="E45" s="4" t="s">
        <v>111</v>
      </c>
      <c r="F45" s="152">
        <f>A18</f>
        <v>0.18</v>
      </c>
      <c r="G45" s="9" t="s">
        <v>237</v>
      </c>
      <c r="H45" s="72"/>
    </row>
    <row r="46" spans="1:8" x14ac:dyDescent="0.3">
      <c r="A46" s="78" t="s">
        <v>227</v>
      </c>
      <c r="B46" s="89" t="s">
        <v>228</v>
      </c>
      <c r="C46" s="79" t="str">
        <f>DEC2HEX(ROUNDDOWN(F46/1.8*255,0),2)</f>
        <v>FF</v>
      </c>
      <c r="D46" s="8" t="s">
        <v>234</v>
      </c>
      <c r="E46" s="4" t="s">
        <v>111</v>
      </c>
      <c r="F46" s="152">
        <f>A12</f>
        <v>1.8</v>
      </c>
      <c r="G46" s="9" t="s">
        <v>238</v>
      </c>
      <c r="H46" s="72"/>
    </row>
    <row r="47" spans="1:8" x14ac:dyDescent="0.3">
      <c r="A47" s="78" t="s">
        <v>229</v>
      </c>
      <c r="B47" s="89" t="s">
        <v>231</v>
      </c>
      <c r="C47" s="79" t="str">
        <f>DEC2HEX(ROUNDDOWN(F47*255,0),2)</f>
        <v>19</v>
      </c>
      <c r="D47" s="8" t="s">
        <v>235</v>
      </c>
      <c r="E47" s="4" t="s">
        <v>111</v>
      </c>
      <c r="F47" s="153">
        <f>G18</f>
        <v>0.1</v>
      </c>
      <c r="G47" s="9" t="s">
        <v>240</v>
      </c>
      <c r="H47" s="72"/>
    </row>
    <row r="48" spans="1:8" x14ac:dyDescent="0.3">
      <c r="A48" s="78" t="s">
        <v>230</v>
      </c>
      <c r="B48" s="89" t="s">
        <v>232</v>
      </c>
      <c r="C48" s="79" t="str">
        <f>DEC2HEX(ROUNDDOWN(F48*255,0),2)</f>
        <v>FF</v>
      </c>
      <c r="D48" s="8" t="s">
        <v>236</v>
      </c>
      <c r="E48" s="4" t="s">
        <v>111</v>
      </c>
      <c r="F48" s="153">
        <f>G12</f>
        <v>1</v>
      </c>
      <c r="G48" s="9" t="s">
        <v>239</v>
      </c>
      <c r="H48" s="72"/>
    </row>
    <row r="49" spans="1:8" x14ac:dyDescent="0.3">
      <c r="A49" s="176" t="s">
        <v>36</v>
      </c>
      <c r="B49" s="177" t="s">
        <v>37</v>
      </c>
      <c r="C49" s="178" t="str">
        <f>BIN2HEX(CONCATENATE(DEC2BIN(VLOOKUP(F49,Lists!E18:F19,2),1),0,DEC2BIN(VLOOKUP(F50,Lists!C10:D11,2),1),DEC2BIN(F51,5)),2)</f>
        <v>B3</v>
      </c>
      <c r="D49" s="8" t="s">
        <v>38</v>
      </c>
      <c r="E49" s="5" t="s">
        <v>9</v>
      </c>
      <c r="F49" s="138" t="s">
        <v>44</v>
      </c>
      <c r="G49" s="9" t="s">
        <v>46</v>
      </c>
      <c r="H49" s="72"/>
    </row>
    <row r="50" spans="1:8" x14ac:dyDescent="0.3">
      <c r="A50" s="176"/>
      <c r="B50" s="177"/>
      <c r="C50" s="178"/>
      <c r="D50" s="8" t="s">
        <v>39</v>
      </c>
      <c r="E50" s="4" t="s">
        <v>41</v>
      </c>
      <c r="F50" s="141" t="s">
        <v>45</v>
      </c>
      <c r="G50" s="9" t="s">
        <v>47</v>
      </c>
      <c r="H50" s="72"/>
    </row>
    <row r="51" spans="1:8" ht="28.8" x14ac:dyDescent="0.3">
      <c r="A51" s="176"/>
      <c r="B51" s="177"/>
      <c r="C51" s="178"/>
      <c r="D51" s="8" t="s">
        <v>40</v>
      </c>
      <c r="E51" s="4" t="s">
        <v>42</v>
      </c>
      <c r="F51" s="142">
        <v>19</v>
      </c>
      <c r="G51" s="10" t="s">
        <v>49</v>
      </c>
      <c r="H51" s="72"/>
    </row>
    <row r="52" spans="1:8" x14ac:dyDescent="0.3">
      <c r="A52" s="176" t="s">
        <v>62</v>
      </c>
      <c r="B52" s="177" t="s">
        <v>63</v>
      </c>
      <c r="C52" s="183" t="str">
        <f>BIN2HEX(CONCATENATE(DEC2BIN(VLOOKUP(F52,Lists!$A$18:$B$21,2),2),DEC2BIN(VLOOKUP(F53,Lists!$C$18:$D$19,2),1),DEC2BIN(VLOOKUP(F54,Lists!$E$18:$F$19,2),1),DEC2BIN(VLOOKUP(F55,Lists!$G$18:$H$19,2),1),DEC2BIN(VLOOKUP(F56,Lists!$I$18:$J$19,2),1),DEC2BIN(VLOOKUP(F57,Lists!$K$18:$L$19,2),1),DEC2BIN(VLOOKUP(F58,Lists!$M$18:$N$19,2),1)),2)</f>
        <v>82</v>
      </c>
      <c r="D52" s="8" t="s">
        <v>64</v>
      </c>
      <c r="E52" s="4" t="s">
        <v>83</v>
      </c>
      <c r="F52" s="138" t="s">
        <v>91</v>
      </c>
      <c r="G52" s="9" t="s">
        <v>130</v>
      </c>
      <c r="H52" s="72"/>
    </row>
    <row r="53" spans="1:8" x14ac:dyDescent="0.3">
      <c r="A53" s="176"/>
      <c r="B53" s="177"/>
      <c r="C53" s="183"/>
      <c r="D53" s="8" t="s">
        <v>65</v>
      </c>
      <c r="E53" s="4" t="s">
        <v>41</v>
      </c>
      <c r="F53" s="138" t="s">
        <v>90</v>
      </c>
      <c r="G53" s="9" t="s">
        <v>131</v>
      </c>
      <c r="H53" s="72"/>
    </row>
    <row r="54" spans="1:8" x14ac:dyDescent="0.3">
      <c r="A54" s="176"/>
      <c r="B54" s="177"/>
      <c r="C54" s="183"/>
      <c r="D54" s="8" t="s">
        <v>66</v>
      </c>
      <c r="E54" s="4" t="s">
        <v>84</v>
      </c>
      <c r="F54" s="138" t="s">
        <v>75</v>
      </c>
      <c r="G54" s="9" t="s">
        <v>132</v>
      </c>
    </row>
    <row r="55" spans="1:8" x14ac:dyDescent="0.3">
      <c r="A55" s="176"/>
      <c r="B55" s="177"/>
      <c r="C55" s="183"/>
      <c r="D55" s="8" t="s">
        <v>67</v>
      </c>
      <c r="E55" s="4" t="s">
        <v>85</v>
      </c>
      <c r="F55" s="138" t="s">
        <v>77</v>
      </c>
      <c r="G55" s="9" t="s">
        <v>133</v>
      </c>
    </row>
    <row r="56" spans="1:8" ht="15" customHeight="1" x14ac:dyDescent="0.3">
      <c r="A56" s="176"/>
      <c r="B56" s="177"/>
      <c r="C56" s="183"/>
      <c r="D56" s="8" t="s">
        <v>68</v>
      </c>
      <c r="E56" s="4" t="s">
        <v>86</v>
      </c>
      <c r="F56" s="138" t="s">
        <v>264</v>
      </c>
      <c r="G56" s="9" t="s">
        <v>134</v>
      </c>
    </row>
    <row r="57" spans="1:8" x14ac:dyDescent="0.3">
      <c r="A57" s="176"/>
      <c r="B57" s="177"/>
      <c r="C57" s="183"/>
      <c r="D57" s="8" t="s">
        <v>69</v>
      </c>
      <c r="E57" s="4" t="s">
        <v>87</v>
      </c>
      <c r="F57" s="141" t="s">
        <v>80</v>
      </c>
      <c r="G57" s="9" t="s">
        <v>135</v>
      </c>
    </row>
    <row r="58" spans="1:8" x14ac:dyDescent="0.3">
      <c r="A58" s="176"/>
      <c r="B58" s="177"/>
      <c r="C58" s="183"/>
      <c r="D58" s="8" t="s">
        <v>70</v>
      </c>
      <c r="E58" s="4" t="s">
        <v>88</v>
      </c>
      <c r="F58" s="138" t="s">
        <v>82</v>
      </c>
      <c r="G58" s="9" t="s">
        <v>136</v>
      </c>
    </row>
    <row r="59" spans="1:8" x14ac:dyDescent="0.3">
      <c r="A59" s="176" t="s">
        <v>92</v>
      </c>
      <c r="B59" s="177" t="s">
        <v>93</v>
      </c>
      <c r="C59" s="183" t="str">
        <f>BIN2HEX(CONCATENATE(DEC2BIN(VLOOKUP(F59,Lists!C22:D23,2),1),DEC2BIN(VLOOKUP(F60,Lists!A32:B33,2),1),"000",DEC2BIN(VLOOKUP(F61,Lists!C32:D39,2),3)),2)</f>
        <v>03</v>
      </c>
      <c r="D59" s="8" t="s">
        <v>94</v>
      </c>
      <c r="E59" s="4" t="s">
        <v>9</v>
      </c>
      <c r="F59" s="138" t="s">
        <v>58</v>
      </c>
      <c r="G59" s="227" t="s">
        <v>249</v>
      </c>
    </row>
    <row r="60" spans="1:8" x14ac:dyDescent="0.3">
      <c r="A60" s="176"/>
      <c r="B60" s="177"/>
      <c r="C60" s="183"/>
      <c r="D60" s="8" t="s">
        <v>95</v>
      </c>
      <c r="E60" s="4" t="s">
        <v>55</v>
      </c>
      <c r="F60" s="138" t="s">
        <v>97</v>
      </c>
      <c r="G60" s="225"/>
    </row>
    <row r="61" spans="1:8" ht="15" thickBot="1" x14ac:dyDescent="0.35">
      <c r="A61" s="195"/>
      <c r="B61" s="193"/>
      <c r="C61" s="194"/>
      <c r="D61" s="11" t="s">
        <v>92</v>
      </c>
      <c r="E61" s="12" t="s">
        <v>96</v>
      </c>
      <c r="F61" s="148" t="s">
        <v>103</v>
      </c>
      <c r="G61" s="228"/>
    </row>
    <row r="62" spans="1:8" x14ac:dyDescent="0.3">
      <c r="A62" s="72"/>
      <c r="B62" s="72"/>
      <c r="C62" s="72"/>
      <c r="D62" s="72"/>
      <c r="E62" s="72"/>
      <c r="F62" s="72"/>
      <c r="G62" s="72"/>
    </row>
  </sheetData>
  <sheetProtection sheet="1" objects="1" scenarios="1"/>
  <mergeCells count="29">
    <mergeCell ref="A21:G34"/>
    <mergeCell ref="A3:H4"/>
    <mergeCell ref="A59:A61"/>
    <mergeCell ref="B59:B61"/>
    <mergeCell ref="C59:C61"/>
    <mergeCell ref="G40:G42"/>
    <mergeCell ref="G59:G61"/>
    <mergeCell ref="A49:A51"/>
    <mergeCell ref="B49:B51"/>
    <mergeCell ref="C49:C51"/>
    <mergeCell ref="A52:A58"/>
    <mergeCell ref="B52:B58"/>
    <mergeCell ref="C52:C58"/>
    <mergeCell ref="A1:C1"/>
    <mergeCell ref="D1:F1"/>
    <mergeCell ref="G1:H1"/>
    <mergeCell ref="A2:H2"/>
    <mergeCell ref="C43:C44"/>
    <mergeCell ref="A43:A44"/>
    <mergeCell ref="B43:B44"/>
    <mergeCell ref="A38:C38"/>
    <mergeCell ref="A40:A42"/>
    <mergeCell ref="B40:B42"/>
    <mergeCell ref="C40:C42"/>
    <mergeCell ref="A36:C36"/>
    <mergeCell ref="A5:G5"/>
    <mergeCell ref="A6:E6"/>
    <mergeCell ref="A11:D11"/>
    <mergeCell ref="A17:C17"/>
  </mergeCells>
  <dataValidations count="19">
    <dataValidation type="list" allowBlank="1" showInputMessage="1" showErrorMessage="1" sqref="F42 F61" xr:uid="{00000000-0002-0000-0500-000000000000}">
      <formula1>mode_list</formula1>
    </dataValidation>
    <dataValidation type="list" allowBlank="1" showInputMessage="1" showErrorMessage="1" sqref="F41 F60" xr:uid="{00000000-0002-0000-0500-000001000000}">
      <formula1>standby_list</formula1>
    </dataValidation>
    <dataValidation type="list" allowBlank="1" showInputMessage="1" showErrorMessage="1" sqref="F40 F59" xr:uid="{00000000-0002-0000-0500-000002000000}">
      <formula1>binary_defaultoff_list</formula1>
    </dataValidation>
    <dataValidation type="list" allowBlank="1" showInputMessage="1" showErrorMessage="1" sqref="F43" xr:uid="{00000000-0002-0000-0500-000003000000}">
      <formula1>ath_rectime_list</formula1>
    </dataValidation>
    <dataValidation type="list" allowBlank="1" showInputMessage="1" showErrorMessage="1" sqref="F44" xr:uid="{00000000-0002-0000-0500-000004000000}">
      <formula1>ath_filter_list</formula1>
    </dataValidation>
    <dataValidation type="decimal" allowBlank="1" showInputMessage="1" showErrorMessage="1" errorTitle="Value Out of Range" error="The maximum input voltage should be between 0 and 1.8V." promptTitle="Maximum Input Voltage Detection" prompt="ATH_MaxInput (Reg. 0x13)_x000a_Enter the audio source maximum input voltage up to 1.8V full-scale. " sqref="A12:B12" xr:uid="{00000000-0002-0000-0500-000005000000}">
      <formula1>0</formula1>
      <formula2>1.8</formula2>
    </dataValidation>
    <dataValidation type="decimal" allowBlank="1" showInputMessage="1" showErrorMessage="1" errorTitle="Value Out of Range" error="The minimum input voltage should be between 0 and 1.8V." promptTitle="Minimum Input Voltage Detection" prompt="ATH_MinInput (0x12)_x000a_Enter the minimum input voltage detection.  The minimum input voltage sets the input noise floor for the audio-to-haptics engine." sqref="A18:B18" xr:uid="{00000000-0002-0000-0500-000006000000}">
      <formula1>0</formula1>
      <formula2>1.8</formula2>
    </dataValidation>
    <dataValidation type="decimal" allowBlank="1" showInputMessage="1" showErrorMessage="1" errorTitle="Value Out of Range" error="The maximum output drive level should be between 0 - 100%." promptTitle="Maximum Output Drive" prompt="ATH_MaxDrive (Reg. 0x15)_x000a_Enter the maximum output drive for audio-to-haptics.  This output level corresponds to the full scale input voltage set by ATH_MaxInput (0x13)." sqref="G12" xr:uid="{00000000-0002-0000-0500-000007000000}">
      <formula1>0</formula1>
      <formula2>1</formula2>
    </dataValidation>
    <dataValidation type="decimal" allowBlank="1" showInputMessage="1" showErrorMessage="1" errorTitle="Value Out of Range" error="The minimum output drive level should be between 0 - 100%." promptTitle="Minimum Output Drive" prompt="ATH_MinDrive (Reg. 0x14)_x000a_Enter the minimum output drive level for audio-to-haptics.  This corresponds to the minimum input voltage set by ATH_MinInput (0x12)." sqref="G18" xr:uid="{00000000-0002-0000-0500-000008000000}">
      <formula1>0</formula1>
      <formula2>1</formula2>
    </dataValidation>
    <dataValidation type="decimal" allowBlank="1" showInputMessage="1" showErrorMessage="1" sqref="F47:F48" xr:uid="{00000000-0002-0000-0500-000009000000}">
      <formula1>0</formula1>
      <formula2>1</formula2>
    </dataValidation>
    <dataValidation type="list" allowBlank="1" showInputMessage="1" showErrorMessage="1" sqref="F49" xr:uid="{00000000-0002-0000-0500-00000A000000}">
      <formula1>binary_defaulton_list</formula1>
    </dataValidation>
    <dataValidation type="list" allowBlank="1" showInputMessage="1" showErrorMessage="1" sqref="F58" xr:uid="{00000000-0002-0000-0500-00000B000000}">
      <formula1>lra_openloop_list</formula1>
    </dataValidation>
    <dataValidation type="list" allowBlank="1" showInputMessage="1" showErrorMessage="1" sqref="F56" xr:uid="{00000000-0002-0000-0500-00000C000000}">
      <formula1>lradrivemode_list</formula1>
    </dataValidation>
    <dataValidation type="list" allowBlank="1" showInputMessage="1" showErrorMessage="1" sqref="F55" xr:uid="{00000000-0002-0000-0500-00000D000000}">
      <formula1>dataformat_list</formula1>
    </dataValidation>
    <dataValidation type="list" allowBlank="1" showInputMessage="1" showErrorMessage="1" sqref="F54" xr:uid="{00000000-0002-0000-0500-00000E000000}">
      <formula1>supplycomp_list</formula1>
    </dataValidation>
    <dataValidation type="list" allowBlank="1" showInputMessage="1" showErrorMessage="1" sqref="F53" xr:uid="{00000000-0002-0000-0500-00000F000000}">
      <formula1>erm_openloop_list</formula1>
    </dataValidation>
    <dataValidation type="list" allowBlank="1" showInputMessage="1" showErrorMessage="1" sqref="F52" xr:uid="{00000000-0002-0000-0500-000010000000}">
      <formula1>ng_threshold_list</formula1>
    </dataValidation>
    <dataValidation allowBlank="1" showInputMessage="1" showErrorMessage="1" errorTitle="IN/TRIG Coupling" error="Audio-to-haptics requires AC Coupling." sqref="F50" xr:uid="{00000000-0002-0000-0500-000011000000}"/>
    <dataValidation allowBlank="1" showInputMessage="1" showErrorMessage="1" errorTitle="IN/TRIG Input Mux" error="Audio-to-haptics requires analog input." sqref="F57" xr:uid="{00000000-0002-0000-0500-000012000000}"/>
  </dataValidations>
  <hyperlinks>
    <hyperlink ref="A1:C1" location="Process!A1" display="HOME" xr:uid="{00000000-0004-0000-0500-000000000000}"/>
  </hyperlinks>
  <pageMargins left="0.7" right="0.7" top="0.75" bottom="0.75" header="0.3" footer="0.3"/>
  <pageSetup orientation="portrait" r:id="rId1"/>
  <ignoredErrors>
    <ignoredError sqref="C46" formula="1"/>
    <ignoredError sqref="F46:F48" unlockedFormula="1"/>
  </ignoredErrors>
  <drawing r:id="rId2"/>
  <legacyDrawing r:id="rId3"/>
  <oleObjects>
    <mc:AlternateContent xmlns:mc="http://schemas.openxmlformats.org/markup-compatibility/2006">
      <mc:Choice Requires="x14">
        <oleObject progId="Visio.Drawing.11" shapeId="5130" r:id="rId4">
          <objectPr defaultSize="0" autoPict="0" r:id="rId5">
            <anchor moveWithCells="1" sizeWithCells="1">
              <from>
                <xdr:col>2</xdr:col>
                <xdr:colOff>137160</xdr:colOff>
                <xdr:row>7</xdr:row>
                <xdr:rowOff>114300</xdr:rowOff>
              </from>
              <to>
                <xdr:col>5</xdr:col>
                <xdr:colOff>1699260</xdr:colOff>
                <xdr:row>18</xdr:row>
                <xdr:rowOff>0</xdr:rowOff>
              </to>
            </anchor>
          </objectPr>
        </oleObject>
      </mc:Choice>
      <mc:Fallback>
        <oleObject progId="Visio.Drawing.11" shapeId="5130" r:id="rId4"/>
      </mc:Fallback>
    </mc:AlternateContent>
    <mc:AlternateContent xmlns:mc="http://schemas.openxmlformats.org/markup-compatibility/2006">
      <mc:Choice Requires="x14">
        <oleObject progId="Visio.Drawing.11" shapeId="5132" r:id="rId6">
          <objectPr defaultSize="0" autoPict="0" r:id="rId7">
            <anchor moveWithCells="1">
              <from>
                <xdr:col>6</xdr:col>
                <xdr:colOff>83820</xdr:colOff>
                <xdr:row>12</xdr:row>
                <xdr:rowOff>83820</xdr:rowOff>
              </from>
              <to>
                <xdr:col>6</xdr:col>
                <xdr:colOff>1394460</xdr:colOff>
                <xdr:row>15</xdr:row>
                <xdr:rowOff>144780</xdr:rowOff>
              </to>
            </anchor>
          </objectPr>
        </oleObject>
      </mc:Choice>
      <mc:Fallback>
        <oleObject progId="Visio.Drawing.11" shapeId="5132" r:id="rId6"/>
      </mc:Fallback>
    </mc:AlternateContent>
    <mc:AlternateContent xmlns:mc="http://schemas.openxmlformats.org/markup-compatibility/2006">
      <mc:Choice Requires="x14">
        <oleObject progId="Visio.Drawing.11" shapeId="5134" r:id="rId8">
          <objectPr defaultSize="0" autoPict="0" r:id="rId7">
            <anchor moveWithCells="1">
              <from>
                <xdr:col>0</xdr:col>
                <xdr:colOff>152400</xdr:colOff>
                <xdr:row>12</xdr:row>
                <xdr:rowOff>60960</xdr:rowOff>
              </from>
              <to>
                <xdr:col>0</xdr:col>
                <xdr:colOff>1455420</xdr:colOff>
                <xdr:row>15</xdr:row>
                <xdr:rowOff>114300</xdr:rowOff>
              </to>
            </anchor>
          </objectPr>
        </oleObject>
      </mc:Choice>
      <mc:Fallback>
        <oleObject progId="Visio.Drawing.11" shapeId="5134" r:id="rId8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/>
  <dimension ref="A1:N41"/>
  <sheetViews>
    <sheetView workbookViewId="0">
      <selection activeCell="B12" sqref="B12"/>
    </sheetView>
  </sheetViews>
  <sheetFormatPr defaultRowHeight="14.4" x14ac:dyDescent="0.3"/>
  <cols>
    <col min="1" max="1" width="19.5546875" customWidth="1"/>
    <col min="2" max="2" width="8.5546875" customWidth="1"/>
    <col min="3" max="3" width="34.109375" bestFit="1" customWidth="1"/>
    <col min="4" max="4" width="12.5546875" customWidth="1"/>
    <col min="5" max="5" width="20" customWidth="1"/>
    <col min="6" max="6" width="13" customWidth="1"/>
    <col min="7" max="7" width="24.109375" customWidth="1"/>
    <col min="9" max="9" width="14.5546875" customWidth="1"/>
    <col min="11" max="11" width="17" customWidth="1"/>
    <col min="13" max="13" width="24" customWidth="1"/>
  </cols>
  <sheetData>
    <row r="1" spans="1:8" x14ac:dyDescent="0.3">
      <c r="A1" t="s">
        <v>26</v>
      </c>
      <c r="B1" s="104">
        <v>0</v>
      </c>
      <c r="C1" t="s">
        <v>18</v>
      </c>
      <c r="D1">
        <v>0</v>
      </c>
      <c r="E1" t="s">
        <v>28</v>
      </c>
      <c r="F1">
        <v>0</v>
      </c>
      <c r="G1" t="s">
        <v>34</v>
      </c>
      <c r="H1">
        <v>0</v>
      </c>
    </row>
    <row r="2" spans="1:8" x14ac:dyDescent="0.3">
      <c r="A2" t="s">
        <v>10</v>
      </c>
      <c r="B2" s="104">
        <v>1</v>
      </c>
      <c r="C2" t="s">
        <v>19</v>
      </c>
      <c r="D2">
        <v>1</v>
      </c>
      <c r="E2" t="s">
        <v>253</v>
      </c>
      <c r="F2">
        <v>1</v>
      </c>
      <c r="G2" t="s">
        <v>31</v>
      </c>
      <c r="H2">
        <v>1</v>
      </c>
    </row>
    <row r="3" spans="1:8" x14ac:dyDescent="0.3">
      <c r="C3" t="s">
        <v>20</v>
      </c>
      <c r="D3">
        <v>2</v>
      </c>
      <c r="E3" t="s">
        <v>252</v>
      </c>
      <c r="F3">
        <v>2</v>
      </c>
      <c r="G3" t="s">
        <v>33</v>
      </c>
      <c r="H3">
        <v>2</v>
      </c>
    </row>
    <row r="4" spans="1:8" x14ac:dyDescent="0.3">
      <c r="C4" t="s">
        <v>21</v>
      </c>
      <c r="D4">
        <v>3</v>
      </c>
      <c r="E4" t="s">
        <v>29</v>
      </c>
      <c r="F4">
        <v>3</v>
      </c>
      <c r="G4" t="s">
        <v>32</v>
      </c>
      <c r="H4">
        <v>3</v>
      </c>
    </row>
    <row r="5" spans="1:8" x14ac:dyDescent="0.3">
      <c r="C5" t="s">
        <v>22</v>
      </c>
      <c r="D5">
        <v>4</v>
      </c>
    </row>
    <row r="6" spans="1:8" x14ac:dyDescent="0.3">
      <c r="C6" t="s">
        <v>23</v>
      </c>
      <c r="D6">
        <v>5</v>
      </c>
    </row>
    <row r="7" spans="1:8" x14ac:dyDescent="0.3">
      <c r="C7" t="s">
        <v>24</v>
      </c>
      <c r="D7">
        <v>6</v>
      </c>
    </row>
    <row r="8" spans="1:8" x14ac:dyDescent="0.3">
      <c r="C8" t="s">
        <v>25</v>
      </c>
      <c r="D8">
        <v>7</v>
      </c>
    </row>
    <row r="10" spans="1:8" x14ac:dyDescent="0.3">
      <c r="A10" t="s">
        <v>43</v>
      </c>
      <c r="B10" s="1">
        <v>0</v>
      </c>
      <c r="C10" t="s">
        <v>254</v>
      </c>
      <c r="D10">
        <v>0</v>
      </c>
    </row>
    <row r="11" spans="1:8" x14ac:dyDescent="0.3">
      <c r="A11" t="s">
        <v>44</v>
      </c>
      <c r="B11" s="1">
        <v>1</v>
      </c>
      <c r="C11" t="s">
        <v>45</v>
      </c>
      <c r="D11">
        <v>1</v>
      </c>
    </row>
    <row r="13" spans="1:8" x14ac:dyDescent="0.3">
      <c r="A13" t="s">
        <v>57</v>
      </c>
      <c r="B13" s="1">
        <v>0</v>
      </c>
      <c r="C13" t="s">
        <v>58</v>
      </c>
      <c r="D13">
        <v>0</v>
      </c>
      <c r="E13" t="s">
        <v>256</v>
      </c>
      <c r="F13">
        <v>0</v>
      </c>
      <c r="G13" t="s">
        <v>260</v>
      </c>
      <c r="H13">
        <v>0</v>
      </c>
    </row>
    <row r="14" spans="1:8" x14ac:dyDescent="0.3">
      <c r="A14" t="s">
        <v>60</v>
      </c>
      <c r="B14" s="1">
        <v>1</v>
      </c>
      <c r="C14" t="s">
        <v>59</v>
      </c>
      <c r="D14">
        <v>1</v>
      </c>
      <c r="E14" t="s">
        <v>257</v>
      </c>
      <c r="F14">
        <v>1</v>
      </c>
      <c r="G14" t="s">
        <v>261</v>
      </c>
      <c r="H14">
        <v>1</v>
      </c>
    </row>
    <row r="15" spans="1:8" x14ac:dyDescent="0.3">
      <c r="E15" t="s">
        <v>258</v>
      </c>
      <c r="F15">
        <v>2</v>
      </c>
      <c r="G15" t="s">
        <v>262</v>
      </c>
      <c r="H15">
        <v>2</v>
      </c>
    </row>
    <row r="16" spans="1:8" x14ac:dyDescent="0.3">
      <c r="E16" t="s">
        <v>259</v>
      </c>
      <c r="F16">
        <v>3</v>
      </c>
      <c r="G16" t="s">
        <v>263</v>
      </c>
      <c r="H16">
        <v>3</v>
      </c>
    </row>
    <row r="18" spans="1:14" x14ac:dyDescent="0.3">
      <c r="A18" t="s">
        <v>71</v>
      </c>
      <c r="B18">
        <v>0</v>
      </c>
      <c r="C18" t="s">
        <v>90</v>
      </c>
      <c r="D18" s="1">
        <v>0</v>
      </c>
      <c r="E18" t="s">
        <v>75</v>
      </c>
      <c r="F18">
        <v>0</v>
      </c>
      <c r="G18" t="s">
        <v>77</v>
      </c>
      <c r="H18">
        <v>0</v>
      </c>
      <c r="I18" t="s">
        <v>264</v>
      </c>
      <c r="J18">
        <v>0</v>
      </c>
      <c r="K18" t="s">
        <v>79</v>
      </c>
      <c r="L18">
        <v>0</v>
      </c>
      <c r="M18" t="s">
        <v>82</v>
      </c>
      <c r="N18">
        <v>0</v>
      </c>
    </row>
    <row r="19" spans="1:14" x14ac:dyDescent="0.3">
      <c r="A19" t="s">
        <v>72</v>
      </c>
      <c r="B19">
        <v>1</v>
      </c>
      <c r="C19" t="s">
        <v>74</v>
      </c>
      <c r="D19" s="1">
        <v>1</v>
      </c>
      <c r="E19" t="s">
        <v>76</v>
      </c>
      <c r="F19">
        <v>1</v>
      </c>
      <c r="G19" t="s">
        <v>78</v>
      </c>
      <c r="H19">
        <v>1</v>
      </c>
      <c r="I19" t="s">
        <v>265</v>
      </c>
      <c r="J19">
        <v>1</v>
      </c>
      <c r="K19" t="s">
        <v>80</v>
      </c>
      <c r="L19">
        <v>1</v>
      </c>
      <c r="M19" t="s">
        <v>81</v>
      </c>
      <c r="N19">
        <v>1</v>
      </c>
    </row>
    <row r="20" spans="1:14" x14ac:dyDescent="0.3">
      <c r="A20" t="s">
        <v>91</v>
      </c>
      <c r="B20">
        <v>2</v>
      </c>
    </row>
    <row r="21" spans="1:14" x14ac:dyDescent="0.3">
      <c r="A21" t="s">
        <v>73</v>
      </c>
      <c r="B21">
        <v>3</v>
      </c>
    </row>
    <row r="23" spans="1:14" x14ac:dyDescent="0.3">
      <c r="A23" t="s">
        <v>97</v>
      </c>
      <c r="B23">
        <v>0</v>
      </c>
      <c r="C23" t="s">
        <v>99</v>
      </c>
      <c r="D23">
        <v>0</v>
      </c>
      <c r="E23" t="s">
        <v>118</v>
      </c>
      <c r="F23">
        <v>0</v>
      </c>
      <c r="G23" t="s">
        <v>151</v>
      </c>
      <c r="H23">
        <v>0</v>
      </c>
    </row>
    <row r="24" spans="1:14" x14ac:dyDescent="0.3">
      <c r="A24" t="s">
        <v>98</v>
      </c>
      <c r="B24">
        <v>1</v>
      </c>
      <c r="C24" t="s">
        <v>100</v>
      </c>
      <c r="D24">
        <v>1</v>
      </c>
      <c r="E24" t="s">
        <v>119</v>
      </c>
      <c r="F24">
        <v>1</v>
      </c>
      <c r="G24" t="s">
        <v>147</v>
      </c>
      <c r="H24">
        <v>1</v>
      </c>
    </row>
    <row r="25" spans="1:14" x14ac:dyDescent="0.3">
      <c r="C25" t="s">
        <v>101</v>
      </c>
      <c r="D25">
        <v>2</v>
      </c>
      <c r="E25" t="s">
        <v>120</v>
      </c>
      <c r="F25">
        <v>2</v>
      </c>
      <c r="G25" t="s">
        <v>148</v>
      </c>
      <c r="H25">
        <v>2</v>
      </c>
    </row>
    <row r="26" spans="1:14" x14ac:dyDescent="0.3">
      <c r="C26" t="s">
        <v>102</v>
      </c>
      <c r="D26">
        <v>3</v>
      </c>
      <c r="E26" t="s">
        <v>121</v>
      </c>
      <c r="F26">
        <v>3</v>
      </c>
      <c r="G26" t="s">
        <v>149</v>
      </c>
      <c r="H26">
        <v>3</v>
      </c>
    </row>
    <row r="27" spans="1:14" x14ac:dyDescent="0.3">
      <c r="C27" t="s">
        <v>103</v>
      </c>
      <c r="D27">
        <v>4</v>
      </c>
      <c r="E27" t="s">
        <v>122</v>
      </c>
      <c r="F27">
        <v>4</v>
      </c>
    </row>
    <row r="28" spans="1:14" x14ac:dyDescent="0.3">
      <c r="C28" t="s">
        <v>104</v>
      </c>
      <c r="D28">
        <v>5</v>
      </c>
      <c r="E28" t="s">
        <v>123</v>
      </c>
      <c r="F28">
        <v>5</v>
      </c>
    </row>
    <row r="29" spans="1:14" x14ac:dyDescent="0.3">
      <c r="C29" t="s">
        <v>105</v>
      </c>
      <c r="D29">
        <v>6</v>
      </c>
      <c r="E29" t="s">
        <v>124</v>
      </c>
      <c r="F29">
        <v>6</v>
      </c>
    </row>
    <row r="30" spans="1:14" x14ac:dyDescent="0.3">
      <c r="C30" t="s">
        <v>106</v>
      </c>
      <c r="D30">
        <v>7</v>
      </c>
    </row>
    <row r="32" spans="1:14" x14ac:dyDescent="0.3">
      <c r="A32" t="s">
        <v>212</v>
      </c>
      <c r="B32">
        <v>0</v>
      </c>
      <c r="C32" t="s">
        <v>215</v>
      </c>
      <c r="D32">
        <v>0</v>
      </c>
    </row>
    <row r="33" spans="1:4" x14ac:dyDescent="0.3">
      <c r="A33" t="s">
        <v>221</v>
      </c>
      <c r="B33">
        <v>1</v>
      </c>
      <c r="C33" t="s">
        <v>222</v>
      </c>
      <c r="D33">
        <v>1</v>
      </c>
    </row>
    <row r="34" spans="1:4" x14ac:dyDescent="0.3">
      <c r="A34" t="s">
        <v>213</v>
      </c>
      <c r="B34">
        <v>2</v>
      </c>
      <c r="C34" t="s">
        <v>216</v>
      </c>
      <c r="D34">
        <v>2</v>
      </c>
    </row>
    <row r="35" spans="1:4" x14ac:dyDescent="0.3">
      <c r="A35" t="s">
        <v>214</v>
      </c>
      <c r="B35">
        <v>3</v>
      </c>
      <c r="C35" t="s">
        <v>217</v>
      </c>
      <c r="D35">
        <v>3</v>
      </c>
    </row>
    <row r="37" spans="1:4" x14ac:dyDescent="0.3">
      <c r="A37" t="s">
        <v>241</v>
      </c>
    </row>
    <row r="38" spans="1:4" x14ac:dyDescent="0.3">
      <c r="A38">
        <f>'Audio-to-Haptics'!F45</f>
        <v>0.18</v>
      </c>
      <c r="B38">
        <f>'Audio-to-Haptics'!F47*100</f>
        <v>10</v>
      </c>
    </row>
    <row r="39" spans="1:4" x14ac:dyDescent="0.3">
      <c r="A39">
        <f>'Audio-to-Haptics'!F46</f>
        <v>1.8</v>
      </c>
      <c r="B39">
        <f>'Audio-to-Haptics'!F47*100</f>
        <v>10</v>
      </c>
    </row>
    <row r="40" spans="1:4" x14ac:dyDescent="0.3">
      <c r="A40">
        <f>'Audio-to-Haptics'!F45</f>
        <v>0.18</v>
      </c>
      <c r="B40" s="80">
        <f>'Audio-to-Haptics'!F48*100</f>
        <v>100</v>
      </c>
    </row>
    <row r="41" spans="1:4" x14ac:dyDescent="0.3">
      <c r="A41">
        <f>'Audio-to-Haptics'!F46</f>
        <v>1.8</v>
      </c>
      <c r="B41" s="80">
        <f>'Audio-to-Haptics'!F48*100</f>
        <v>100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2"/>
  <sheetViews>
    <sheetView zoomScaleNormal="100" workbookViewId="0">
      <selection activeCell="S11" sqref="S11"/>
    </sheetView>
  </sheetViews>
  <sheetFormatPr defaultRowHeight="14.4" x14ac:dyDescent="0.3"/>
  <cols>
    <col min="6" max="6" width="9.88671875" customWidth="1"/>
    <col min="11" max="11" width="9.5546875" bestFit="1" customWidth="1"/>
    <col min="12" max="12" width="9.6640625" customWidth="1"/>
    <col min="14" max="14" width="0" hidden="1" customWidth="1"/>
    <col min="16" max="16" width="10" bestFit="1" customWidth="1"/>
  </cols>
  <sheetData>
    <row r="1" spans="1:15" ht="33" customHeight="1" thickBot="1" x14ac:dyDescent="0.35">
      <c r="A1" s="72"/>
      <c r="B1" s="160" t="s">
        <v>292</v>
      </c>
      <c r="C1" s="160"/>
      <c r="D1" s="160"/>
      <c r="E1" s="160"/>
      <c r="F1" s="160"/>
      <c r="G1" s="160"/>
      <c r="H1" s="160"/>
      <c r="I1" s="160"/>
      <c r="J1" s="160"/>
      <c r="K1" s="161" t="s">
        <v>268</v>
      </c>
      <c r="L1" s="161"/>
      <c r="M1" s="161"/>
      <c r="O1" s="72"/>
    </row>
    <row r="2" spans="1:15" x14ac:dyDescent="0.3">
      <c r="A2" s="72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72"/>
      <c r="O2" s="72"/>
    </row>
    <row r="3" spans="1:15" x14ac:dyDescent="0.3">
      <c r="A3" s="72"/>
      <c r="B3" s="106" t="s">
        <v>269</v>
      </c>
      <c r="C3" s="107"/>
      <c r="D3" s="105"/>
      <c r="E3" s="108" t="s">
        <v>270</v>
      </c>
      <c r="F3" s="109"/>
      <c r="G3" s="105"/>
      <c r="H3" s="105"/>
      <c r="I3" s="105"/>
      <c r="J3" s="105"/>
      <c r="K3" s="105"/>
      <c r="L3" s="105"/>
      <c r="M3" s="72"/>
      <c r="O3" s="72"/>
    </row>
    <row r="4" spans="1:15" x14ac:dyDescent="0.3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O4" s="72"/>
    </row>
    <row r="5" spans="1:15" x14ac:dyDescent="0.3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O5" s="72"/>
    </row>
    <row r="6" spans="1:15" ht="18" x14ac:dyDescent="0.35">
      <c r="A6" s="72"/>
      <c r="B6" s="159" t="s">
        <v>271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O6" s="72"/>
    </row>
    <row r="7" spans="1:15" x14ac:dyDescent="0.3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O7" s="72"/>
    </row>
    <row r="8" spans="1:15" ht="15.6" x14ac:dyDescent="0.35">
      <c r="A8" s="72"/>
      <c r="C8" s="110"/>
      <c r="D8" s="111">
        <v>175</v>
      </c>
      <c r="E8" s="72" t="s">
        <v>293</v>
      </c>
      <c r="F8" s="110"/>
      <c r="H8" s="111">
        <v>2</v>
      </c>
      <c r="I8" s="112" t="s">
        <v>294</v>
      </c>
      <c r="J8" s="72"/>
      <c r="K8" s="72"/>
      <c r="L8" s="113">
        <v>3.6</v>
      </c>
      <c r="M8" s="72" t="s">
        <v>273</v>
      </c>
      <c r="O8" s="72"/>
    </row>
    <row r="9" spans="1:15" x14ac:dyDescent="0.3">
      <c r="A9" s="72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O9" s="72"/>
    </row>
    <row r="10" spans="1:15" x14ac:dyDescent="0.3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O10" s="72"/>
    </row>
    <row r="11" spans="1:15" ht="18" x14ac:dyDescent="0.35">
      <c r="A11" s="72"/>
      <c r="B11" s="159" t="s">
        <v>274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O11" s="72"/>
    </row>
    <row r="12" spans="1:15" x14ac:dyDescent="0.3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O12" s="72"/>
    </row>
    <row r="13" spans="1:15" x14ac:dyDescent="0.3">
      <c r="A13" s="72"/>
      <c r="B13" s="72"/>
      <c r="C13" s="72"/>
      <c r="D13" s="72"/>
      <c r="E13" s="72"/>
      <c r="F13" s="114">
        <v>300</v>
      </c>
      <c r="G13" s="112" t="s">
        <v>295</v>
      </c>
      <c r="H13" s="72"/>
      <c r="I13" s="72"/>
      <c r="J13" s="72"/>
      <c r="K13" s="72"/>
      <c r="L13" s="72"/>
      <c r="M13" s="72"/>
      <c r="O13" s="72"/>
    </row>
    <row r="14" spans="1:15" x14ac:dyDescent="0.3">
      <c r="A14" s="117"/>
      <c r="B14" s="117"/>
      <c r="C14" s="117"/>
      <c r="D14" s="72"/>
      <c r="E14" s="117"/>
      <c r="F14" s="122" t="s">
        <v>296</v>
      </c>
      <c r="G14" s="117"/>
      <c r="H14" s="117"/>
      <c r="I14" s="117"/>
      <c r="J14" s="117"/>
      <c r="K14" s="117"/>
      <c r="L14" s="117"/>
      <c r="M14" s="117"/>
      <c r="O14" s="72"/>
    </row>
    <row r="15" spans="1:15" x14ac:dyDescent="0.3">
      <c r="A15" s="117"/>
      <c r="B15" s="117"/>
      <c r="C15" s="117"/>
      <c r="D15" s="72"/>
      <c r="E15" s="117"/>
      <c r="F15" s="122"/>
      <c r="G15" s="117"/>
      <c r="H15" s="117"/>
      <c r="I15" s="117"/>
      <c r="J15" s="117"/>
      <c r="K15" s="117"/>
      <c r="L15" s="117"/>
      <c r="M15" s="117"/>
      <c r="O15" s="72"/>
    </row>
    <row r="16" spans="1:15" ht="18" x14ac:dyDescent="0.35">
      <c r="A16" s="117"/>
      <c r="B16" s="159" t="s">
        <v>279</v>
      </c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O16" s="72"/>
    </row>
    <row r="17" spans="1:15" x14ac:dyDescent="0.3">
      <c r="A17" s="117"/>
      <c r="B17" s="117"/>
      <c r="C17" s="117"/>
      <c r="D17" s="72"/>
      <c r="E17" s="117"/>
      <c r="F17" s="120"/>
      <c r="G17" s="117"/>
      <c r="H17" s="117"/>
      <c r="I17" s="117"/>
      <c r="J17" s="117"/>
      <c r="K17" s="117"/>
      <c r="L17" s="117"/>
      <c r="M17" s="117"/>
      <c r="O17" s="72"/>
    </row>
    <row r="18" spans="1:15" x14ac:dyDescent="0.3">
      <c r="A18" s="117"/>
      <c r="B18" s="117"/>
      <c r="C18" s="117"/>
      <c r="D18" s="72"/>
      <c r="E18" s="72"/>
      <c r="F18" s="121">
        <f>lra_ratedvoltage</f>
        <v>83</v>
      </c>
      <c r="G18" s="72" t="s">
        <v>280</v>
      </c>
      <c r="H18" s="72"/>
      <c r="I18" s="117"/>
      <c r="J18" s="117"/>
      <c r="K18" s="117"/>
      <c r="L18" s="121">
        <f>lra_overdrivevoltage</f>
        <v>164</v>
      </c>
      <c r="M18" s="72" t="s">
        <v>280</v>
      </c>
      <c r="O18" s="72"/>
    </row>
    <row r="19" spans="1:15" x14ac:dyDescent="0.3">
      <c r="A19" s="117"/>
      <c r="B19" s="229" t="s">
        <v>283</v>
      </c>
      <c r="C19" s="229"/>
      <c r="D19" s="122"/>
      <c r="E19" s="72"/>
      <c r="F19" s="123" t="str">
        <f>DEC2HEX(lra_ratedvoltage)</f>
        <v>53</v>
      </c>
      <c r="G19" s="72" t="s">
        <v>282</v>
      </c>
      <c r="H19" s="72"/>
      <c r="I19" s="133" t="s">
        <v>283</v>
      </c>
      <c r="J19" s="117"/>
      <c r="K19" s="117"/>
      <c r="L19" s="123" t="str">
        <f>DEC2HEX(lra_overdrivevoltage)</f>
        <v>A4</v>
      </c>
      <c r="M19" s="72" t="s">
        <v>282</v>
      </c>
      <c r="O19" s="72"/>
    </row>
    <row r="20" spans="1:15" x14ac:dyDescent="0.3">
      <c r="A20" s="117"/>
      <c r="B20" s="117"/>
      <c r="C20" s="117"/>
      <c r="D20" s="72"/>
      <c r="E20" s="72"/>
      <c r="F20" s="123" t="str">
        <f>DEC2BIN(lra_ratedvoltage,8)</f>
        <v>01010011</v>
      </c>
      <c r="G20" s="72" t="s">
        <v>284</v>
      </c>
      <c r="H20" s="72"/>
      <c r="I20" s="117"/>
      <c r="J20" s="117"/>
      <c r="K20" s="117"/>
      <c r="L20" s="123" t="str">
        <f>DEC2BIN(lra_overdrivevoltage,8)</f>
        <v>10100100</v>
      </c>
      <c r="M20" s="72" t="s">
        <v>284</v>
      </c>
      <c r="O20" s="72"/>
    </row>
    <row r="21" spans="1:15" x14ac:dyDescent="0.3">
      <c r="A21" s="117"/>
      <c r="B21" s="117"/>
      <c r="C21" s="117"/>
      <c r="D21" s="72"/>
      <c r="E21" s="117"/>
      <c r="F21" s="120"/>
      <c r="G21" s="117"/>
      <c r="H21" s="117"/>
      <c r="I21" s="117"/>
      <c r="J21" s="117"/>
      <c r="K21" s="117"/>
      <c r="L21" s="117"/>
      <c r="M21" s="117"/>
      <c r="O21" s="72"/>
    </row>
    <row r="22" spans="1:15" x14ac:dyDescent="0.3">
      <c r="A22" s="117"/>
      <c r="B22" s="117"/>
      <c r="C22" s="117"/>
      <c r="D22" s="72"/>
      <c r="E22" s="117"/>
      <c r="F22" s="120"/>
      <c r="G22" s="117"/>
      <c r="H22" s="117"/>
      <c r="I22" s="117"/>
      <c r="J22" s="117"/>
      <c r="K22" s="117"/>
      <c r="L22" s="117"/>
      <c r="M22" s="117"/>
      <c r="O22" s="72"/>
    </row>
    <row r="23" spans="1:15" ht="18" x14ac:dyDescent="0.35">
      <c r="A23" s="72"/>
      <c r="B23" s="159" t="s">
        <v>286</v>
      </c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O23" s="72"/>
    </row>
    <row r="24" spans="1:15" x14ac:dyDescent="0.3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O24" s="72"/>
    </row>
    <row r="25" spans="1:15" x14ac:dyDescent="0.3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O25" s="72"/>
    </row>
    <row r="26" spans="1:15" x14ac:dyDescent="0.3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O26" s="72"/>
    </row>
    <row r="27" spans="1:15" x14ac:dyDescent="0.3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134">
        <f>vrms*SQRT(1-(4*sampletime*0.000001+0.0003)*f_actuator)</f>
        <v>1.7175564037317668</v>
      </c>
      <c r="M27" s="72" t="s">
        <v>297</v>
      </c>
      <c r="O27" s="72"/>
    </row>
    <row r="28" spans="1:15" x14ac:dyDescent="0.3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O28" s="72"/>
    </row>
    <row r="29" spans="1:15" x14ac:dyDescent="0.3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O29" s="72"/>
    </row>
    <row r="30" spans="1:15" x14ac:dyDescent="0.3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O30" s="72"/>
    </row>
    <row r="31" spans="1:15" x14ac:dyDescent="0.3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O31" s="72"/>
    </row>
    <row r="32" spans="1:15" x14ac:dyDescent="0.3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O32" s="72"/>
    </row>
    <row r="33" spans="1:15" x14ac:dyDescent="0.3">
      <c r="A33" s="72"/>
      <c r="D33" s="72"/>
      <c r="E33" s="72"/>
      <c r="F33" s="72"/>
      <c r="H33" s="72"/>
      <c r="I33" s="72"/>
      <c r="J33" s="72"/>
      <c r="K33" s="72"/>
      <c r="L33" s="121">
        <f>ROUND(L27*255*(1.06)/5.6,0)</f>
        <v>83</v>
      </c>
      <c r="M33" s="72" t="s">
        <v>280</v>
      </c>
      <c r="O33" s="72"/>
    </row>
    <row r="34" spans="1:15" x14ac:dyDescent="0.3">
      <c r="A34" s="72"/>
      <c r="B34" s="72"/>
      <c r="C34" s="72"/>
      <c r="D34" s="72"/>
      <c r="E34" s="72"/>
      <c r="F34" s="72"/>
      <c r="G34" s="72"/>
      <c r="H34" s="72"/>
      <c r="J34" s="72"/>
      <c r="K34" s="72"/>
      <c r="L34" s="123" t="str">
        <f>DEC2HEX(lra_ratedvoltage)</f>
        <v>53</v>
      </c>
      <c r="M34" s="72" t="s">
        <v>282</v>
      </c>
      <c r="O34" s="72"/>
    </row>
    <row r="35" spans="1:15" x14ac:dyDescent="0.3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123" t="str">
        <f>DEC2BIN(lra_ratedvoltage,8)</f>
        <v>01010011</v>
      </c>
      <c r="M35" s="72" t="s">
        <v>284</v>
      </c>
      <c r="O35" s="72"/>
    </row>
    <row r="36" spans="1:15" x14ac:dyDescent="0.3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O36" s="72"/>
    </row>
    <row r="37" spans="1:15" x14ac:dyDescent="0.3">
      <c r="A37" s="72"/>
      <c r="B37" s="72"/>
      <c r="C37" s="72"/>
      <c r="D37" s="72"/>
      <c r="E37" s="72"/>
      <c r="F37" s="72"/>
      <c r="G37" s="72"/>
      <c r="H37" s="72"/>
      <c r="I37" s="72"/>
      <c r="J37" s="72"/>
      <c r="M37" s="127" t="s">
        <v>288</v>
      </c>
      <c r="O37" s="72"/>
    </row>
    <row r="38" spans="1:15" x14ac:dyDescent="0.3">
      <c r="A38" s="72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O38" s="72"/>
    </row>
    <row r="39" spans="1:15" x14ac:dyDescent="0.3">
      <c r="A39" s="72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O39" s="72"/>
    </row>
    <row r="40" spans="1:15" ht="18" x14ac:dyDescent="0.35">
      <c r="A40" s="72"/>
      <c r="B40" s="159" t="s">
        <v>289</v>
      </c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O40" s="72"/>
    </row>
    <row r="41" spans="1:15" x14ac:dyDescent="0.3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O41" s="72"/>
    </row>
    <row r="42" spans="1:15" x14ac:dyDescent="0.3">
      <c r="A42" s="72"/>
      <c r="B42" s="72"/>
      <c r="C42" s="72"/>
      <c r="D42" s="128"/>
      <c r="E42" s="129"/>
      <c r="F42" s="112"/>
      <c r="G42" s="72"/>
      <c r="H42" s="72"/>
      <c r="I42" s="72"/>
      <c r="J42" s="72"/>
      <c r="K42" s="72"/>
      <c r="L42" s="72"/>
      <c r="M42" s="72"/>
      <c r="O42" s="72"/>
    </row>
    <row r="43" spans="1:15" ht="15.6" x14ac:dyDescent="0.35">
      <c r="A43" s="72"/>
      <c r="C43" s="134">
        <f>L8</f>
        <v>3.6</v>
      </c>
      <c r="D43" s="72" t="s">
        <v>298</v>
      </c>
      <c r="E43" s="72"/>
      <c r="F43" s="72"/>
      <c r="G43" s="72"/>
      <c r="H43" s="72"/>
      <c r="I43" s="72"/>
      <c r="J43" s="72"/>
      <c r="K43" s="72"/>
      <c r="L43" s="72"/>
      <c r="M43" s="72"/>
      <c r="O43" s="72"/>
    </row>
    <row r="44" spans="1:15" x14ac:dyDescent="0.3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O44" s="72"/>
    </row>
    <row r="45" spans="1:15" x14ac:dyDescent="0.3">
      <c r="A45" s="72"/>
      <c r="B45" s="72"/>
      <c r="C45" s="72"/>
      <c r="D45" s="72"/>
      <c r="E45" s="72"/>
      <c r="G45" s="72"/>
      <c r="H45" s="72"/>
      <c r="I45" s="72"/>
      <c r="J45" s="72"/>
      <c r="K45" s="72"/>
      <c r="L45" s="72"/>
      <c r="M45" s="72"/>
      <c r="O45" s="72"/>
    </row>
    <row r="46" spans="1:15" x14ac:dyDescent="0.3">
      <c r="A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O46" s="72"/>
    </row>
    <row r="47" spans="1:15" x14ac:dyDescent="0.3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121">
        <f>ROUND(C43*255/5.6,0)</f>
        <v>164</v>
      </c>
      <c r="M47" s="72" t="s">
        <v>280</v>
      </c>
      <c r="O47" s="72"/>
    </row>
    <row r="48" spans="1:15" x14ac:dyDescent="0.3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123" t="str">
        <f>DEC2HEX(lra_overdrivevoltage)</f>
        <v>A4</v>
      </c>
      <c r="M48" s="72" t="s">
        <v>282</v>
      </c>
      <c r="O48" s="72"/>
    </row>
    <row r="49" spans="1:15" x14ac:dyDescent="0.3">
      <c r="A49" s="72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123" t="str">
        <f>DEC2BIN(lra_overdrivevoltage,8)</f>
        <v>10100100</v>
      </c>
      <c r="M49" s="72" t="s">
        <v>284</v>
      </c>
      <c r="O49" s="72"/>
    </row>
    <row r="50" spans="1:15" x14ac:dyDescent="0.3">
      <c r="A50" s="72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O50" s="72"/>
    </row>
    <row r="51" spans="1:15" x14ac:dyDescent="0.3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M51" s="127" t="s">
        <v>290</v>
      </c>
      <c r="O51" s="72"/>
    </row>
    <row r="52" spans="1:15" x14ac:dyDescent="0.3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O52" s="72"/>
    </row>
  </sheetData>
  <sheetProtection sheet="1" objects="1" scenarios="1"/>
  <mergeCells count="8">
    <mergeCell ref="B23:M23"/>
    <mergeCell ref="B40:M40"/>
    <mergeCell ref="B1:J1"/>
    <mergeCell ref="K1:M1"/>
    <mergeCell ref="B6:M6"/>
    <mergeCell ref="B11:M11"/>
    <mergeCell ref="B16:M16"/>
    <mergeCell ref="B19:C19"/>
  </mergeCells>
  <dataValidations disablePrompts="1" count="1">
    <dataValidation type="list" allowBlank="1" showInputMessage="1" showErrorMessage="1" sqref="F13" xr:uid="{00000000-0002-0000-0700-000000000000}">
      <formula1>ds_autoresgain_list</formula1>
    </dataValidation>
  </dataValidations>
  <pageMargins left="0.2" right="0.2" top="0.5" bottom="0.5" header="0.3" footer="0.3"/>
  <pageSetup scale="86" fitToHeight="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4"/>
  <sheetViews>
    <sheetView workbookViewId="0">
      <selection activeCell="C1" sqref="C1:C4"/>
    </sheetView>
  </sheetViews>
  <sheetFormatPr defaultRowHeight="14.4" x14ac:dyDescent="0.3"/>
  <sheetData>
    <row r="1" spans="1:3" x14ac:dyDescent="0.3">
      <c r="A1">
        <v>150</v>
      </c>
      <c r="C1">
        <v>45</v>
      </c>
    </row>
    <row r="2" spans="1:3" x14ac:dyDescent="0.3">
      <c r="A2">
        <v>200</v>
      </c>
      <c r="C2">
        <v>75</v>
      </c>
    </row>
    <row r="3" spans="1:3" x14ac:dyDescent="0.3">
      <c r="A3">
        <v>250</v>
      </c>
      <c r="C3">
        <v>150</v>
      </c>
    </row>
    <row r="4" spans="1:3" x14ac:dyDescent="0.3">
      <c r="A4">
        <v>300</v>
      </c>
      <c r="C4">
        <v>225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38</vt:i4>
      </vt:variant>
    </vt:vector>
  </HeadingPairs>
  <TitlesOfParts>
    <vt:vector size="47" baseType="lpstr">
      <vt:lpstr>Process</vt:lpstr>
      <vt:lpstr>ERM Voltage Equations</vt:lpstr>
      <vt:lpstr>Auto-Calibration</vt:lpstr>
      <vt:lpstr>Initialize</vt:lpstr>
      <vt:lpstr>Play Waveform</vt:lpstr>
      <vt:lpstr>Audio-to-Haptics</vt:lpstr>
      <vt:lpstr>Lists</vt:lpstr>
      <vt:lpstr>LRA Voltage Equations</vt:lpstr>
      <vt:lpstr>Design Equations Lists</vt:lpstr>
      <vt:lpstr>accouple_list</vt:lpstr>
      <vt:lpstr>ath_filter_list</vt:lpstr>
      <vt:lpstr>ath_rectime_list</vt:lpstr>
      <vt:lpstr>autocal_time_list</vt:lpstr>
      <vt:lpstr>autoresgain_list</vt:lpstr>
      <vt:lpstr>bemfgain_list</vt:lpstr>
      <vt:lpstr>bidirinput_list</vt:lpstr>
      <vt:lpstr>binary_defaultoff_list</vt:lpstr>
      <vt:lpstr>binary_defaulton_list</vt:lpstr>
      <vt:lpstr>blankingtime</vt:lpstr>
      <vt:lpstr>blankingtime_list</vt:lpstr>
      <vt:lpstr>dataformat_list</vt:lpstr>
      <vt:lpstr>drivetime</vt:lpstr>
      <vt:lpstr>ds_autoresgain_list</vt:lpstr>
      <vt:lpstr>ds_blankingtime_list</vt:lpstr>
      <vt:lpstr>erm_openloop_list</vt:lpstr>
      <vt:lpstr>erm_ratedvoltage</vt:lpstr>
      <vt:lpstr>f_actuator</vt:lpstr>
      <vt:lpstr>fbbrakefactor_list</vt:lpstr>
      <vt:lpstr>idisstime</vt:lpstr>
      <vt:lpstr>librarysel_list</vt:lpstr>
      <vt:lpstr>loopresponse_list</vt:lpstr>
      <vt:lpstr>lra_openloop_list</vt:lpstr>
      <vt:lpstr>lra_overdrivevoltage</vt:lpstr>
      <vt:lpstr>lra_ratedvoltage</vt:lpstr>
      <vt:lpstr>lradrivemode_list</vt:lpstr>
      <vt:lpstr>mode_list</vt:lpstr>
      <vt:lpstr>nERM_LRA_list</vt:lpstr>
      <vt:lpstr>ng_threshold_list</vt:lpstr>
      <vt:lpstr>npwm_analog_list</vt:lpstr>
      <vt:lpstr>'ERM Voltage Equations'!overdrive</vt:lpstr>
      <vt:lpstr>'ERM Voltage Equations'!overdrivevoltage</vt:lpstr>
      <vt:lpstr>'ERM Voltage Equations'!ratedvoltage</vt:lpstr>
      <vt:lpstr>Initialize!ratedvoltage</vt:lpstr>
      <vt:lpstr>sampletime</vt:lpstr>
      <vt:lpstr>standby_list</vt:lpstr>
      <vt:lpstr>supplycomp_list</vt:lpstr>
      <vt:lpstr>vrms</vt:lpstr>
    </vt:vector>
  </TitlesOfParts>
  <Company>Texas Instruments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Burk</dc:creator>
  <cp:lastModifiedBy>dream</cp:lastModifiedBy>
  <dcterms:created xsi:type="dcterms:W3CDTF">2012-07-19T11:10:57Z</dcterms:created>
  <dcterms:modified xsi:type="dcterms:W3CDTF">2020-02-13T01:05:05Z</dcterms:modified>
</cp:coreProperties>
</file>