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rch\Documents\"/>
    </mc:Choice>
  </mc:AlternateContent>
  <xr:revisionPtr revIDLastSave="0" documentId="8_{D9651DA8-9A94-41D1-98D6-103F735B74B5}" xr6:coauthVersionLast="43" xr6:coauthVersionMax="43" xr10:uidLastSave="{00000000-0000-0000-0000-000000000000}"/>
  <bookViews>
    <workbookView xWindow="-110" yWindow="-110" windowWidth="19420" windowHeight="10560" xr2:uid="{96343E7A-2AD2-4F40-8665-F8239B3F5F69}"/>
  </bookViews>
  <sheets>
    <sheet name="DRV835x Single Supply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41" i="1" l="1"/>
  <c r="I15" i="1"/>
  <c r="I28" i="1" s="1"/>
  <c r="C15" i="1"/>
  <c r="C11" i="1"/>
  <c r="C23" i="1" s="1"/>
  <c r="I20" i="1"/>
  <c r="I11" i="1"/>
  <c r="I24" i="1" s="1"/>
  <c r="I27" i="1"/>
  <c r="I25" i="1"/>
  <c r="C13" i="1"/>
  <c r="C25" i="1"/>
  <c r="C27" i="1"/>
  <c r="C28" i="1"/>
  <c r="I23" i="1" l="1"/>
  <c r="C24" i="1"/>
  <c r="C31" i="1" s="1"/>
  <c r="I33" i="1" l="1"/>
  <c r="I41" i="1" s="1"/>
  <c r="I31" i="1"/>
  <c r="I30" i="1"/>
  <c r="C33" i="1"/>
  <c r="C30" i="1"/>
</calcChain>
</file>

<file path=xl/sharedStrings.xml><?xml version="1.0" encoding="utf-8"?>
<sst xmlns="http://schemas.openxmlformats.org/spreadsheetml/2006/main" count="143" uniqueCount="64">
  <si>
    <t>fs</t>
  </si>
  <si>
    <t>#MOS</t>
  </si>
  <si>
    <t>V</t>
  </si>
  <si>
    <t>Hz</t>
  </si>
  <si>
    <t>C</t>
  </si>
  <si>
    <t>W</t>
  </si>
  <si>
    <t>Losse per Logical Switch</t>
  </si>
  <si>
    <t>IVCP/VGL</t>
  </si>
  <si>
    <t>mA</t>
  </si>
  <si>
    <t>Qg15V</t>
  </si>
  <si>
    <t>Qg10V</t>
  </si>
  <si>
    <t>FDBL86066-F085</t>
  </si>
  <si>
    <t>VVM</t>
  </si>
  <si>
    <t>Vdrain</t>
  </si>
  <si>
    <t>Pvcp</t>
  </si>
  <si>
    <t>Pvgls</t>
  </si>
  <si>
    <t>Pvm</t>
  </si>
  <si>
    <t>Pbuck</t>
  </si>
  <si>
    <t xml:space="preserve">I DVDD </t>
  </si>
  <si>
    <t>Pdvdd</t>
  </si>
  <si>
    <t xml:space="preserve">DVDD </t>
  </si>
  <si>
    <t>Vin</t>
  </si>
  <si>
    <t xml:space="preserve">device nominal power dissipation </t>
  </si>
  <si>
    <t xml:space="preserve">low-side regulator power dissipation </t>
  </si>
  <si>
    <t>Linear Regulator power dissiapation</t>
  </si>
  <si>
    <t>Drain (Battery) Voltage</t>
  </si>
  <si>
    <t>IVM</t>
  </si>
  <si>
    <t>max value from Datasheet</t>
  </si>
  <si>
    <t>Vbuck</t>
  </si>
  <si>
    <t>Ibuck</t>
  </si>
  <si>
    <t>Buck Regulator power dissiapation</t>
  </si>
  <si>
    <t>Ptot,LDO</t>
  </si>
  <si>
    <t>Ptot,Buck</t>
  </si>
  <si>
    <t>Total Losses with Buck</t>
  </si>
  <si>
    <t>Total Losses with LDO</t>
  </si>
  <si>
    <t>Junction-to-ambient thermal resistanc</t>
  </si>
  <si>
    <t>°C/W</t>
  </si>
  <si>
    <t>Tjmax</t>
  </si>
  <si>
    <t>Tamb</t>
  </si>
  <si>
    <t>°C</t>
  </si>
  <si>
    <t>LDO (may used for Encoder Chip Supply)</t>
  </si>
  <si>
    <t>Buck(may used for TMS320f28377)</t>
  </si>
  <si>
    <t>Buck(may used for TMS320f28377 /INA240)</t>
  </si>
  <si>
    <t>TI DRV835x Losses</t>
  </si>
  <si>
    <t>Current for Gate Charge with 2x FDBL86066-F085</t>
  </si>
  <si>
    <t>Battery Voltage max</t>
  </si>
  <si>
    <t xml:space="preserve">charge pump power dissipation </t>
  </si>
  <si>
    <t>Total Losses with Buck &amp; LDO</t>
  </si>
  <si>
    <t>powerfactor Buck from Datatsheet</t>
  </si>
  <si>
    <t>FDBL86066-F086</t>
  </si>
  <si>
    <t>Qg12.5V</t>
  </si>
  <si>
    <t>Design Values Single Supply VVM = Vbat</t>
  </si>
  <si>
    <t>interpolated from Datashee use for VVM=VBAT</t>
  </si>
  <si>
    <t>interpolated from Datashee use for VVM=15V</t>
  </si>
  <si>
    <t>Buck(may used for FAN)</t>
  </si>
  <si>
    <t>Design Values Dual Supply VVM = 15V</t>
  </si>
  <si>
    <t>LDO (may used for Encoder Chip Supply / INA240)</t>
  </si>
  <si>
    <t>PoutBuck</t>
  </si>
  <si>
    <t>about 4-7W neede</t>
  </si>
  <si>
    <t>inputs</t>
  </si>
  <si>
    <t>Efficiency LM5008</t>
  </si>
  <si>
    <t>Might be OK. Chip as TP and goood Junction to Board/Case Rth's. Driver will be on WürthHeatsink PCB (RTH PCB &lt; 3K/W)</t>
  </si>
  <si>
    <t xml:space="preserve">Attenton: design goal is fs = 22kHz! </t>
  </si>
  <si>
    <t>design goal is 22kHz. 8-12kHz is minimal requirement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</si>
</sst>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9" formatCode="0.0"/>
    <numFmt numFmtId="172" formatCode="##0.000E+0"/>
  </numFmts>
  <fonts count="6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48" fontId="0" fillId="0" borderId="0" xfId="0" applyNumberFormat="1"/>
    <xf numFmtId="0" fontId="1" fillId="0" borderId="0" xfId="0" applyFont="1"/>
    <xf numFmtId="0" fontId="2" fillId="0" borderId="0" xfId="0" applyFont="1"/>
    <xf numFmtId="0" fontId="0" fillId="0" borderId="0" xfId="0" applyAlignment="1">
      <alignment horizontal="right"/>
    </xf>
    <xf numFmtId="172" fontId="0" fillId="0" borderId="0" xfId="0" applyNumberFormat="1"/>
    <xf numFmtId="0" fontId="0" fillId="2" borderId="0" xfId="0" applyFill="1"/>
    <xf numFmtId="48" fontId="0" fillId="2" borderId="0" xfId="0" applyNumberFormat="1" applyFill="1"/>
    <xf numFmtId="0" fontId="4" fillId="0" borderId="0" xfId="0" applyFont="1"/>
    <xf numFmtId="0" fontId="5" fillId="0" borderId="0" xfId="0" applyFont="1" applyAlignment="1">
      <alignment horizontal="right"/>
    </xf>
    <xf numFmtId="0" fontId="5" fillId="0" borderId="0" xfId="0" applyFont="1"/>
    <xf numFmtId="169" fontId="2" fillId="0" borderId="0" xfId="0" applyNumberFormat="1" applyFont="1"/>
  </cellXfs>
  <cellStyles count="1">
    <cellStyle name="Standard" xfId="0" builtinId="0"/>
  </cellStyles>
  <dxfs count="7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758637</xdr:colOff>
      <xdr:row>0</xdr:row>
      <xdr:rowOff>0</xdr:rowOff>
    </xdr:from>
    <xdr:to>
      <xdr:col>11</xdr:col>
      <xdr:colOff>296138</xdr:colOff>
      <xdr:row>7</xdr:row>
      <xdr:rowOff>79188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C39877DF-41A5-40D4-8177-40D935D715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03931" y="0"/>
          <a:ext cx="5050795" cy="1468717"/>
        </a:xfrm>
        <a:prstGeom prst="rect">
          <a:avLst/>
        </a:prstGeom>
      </xdr:spPr>
    </xdr:pic>
    <xdr:clientData/>
  </xdr:twoCellAnchor>
  <xdr:twoCellAnchor editAs="oneCell">
    <xdr:from>
      <xdr:col>9</xdr:col>
      <xdr:colOff>713441</xdr:colOff>
      <xdr:row>21</xdr:row>
      <xdr:rowOff>136340</xdr:rowOff>
    </xdr:from>
    <xdr:to>
      <xdr:col>17</xdr:col>
      <xdr:colOff>216647</xdr:colOff>
      <xdr:row>44</xdr:row>
      <xdr:rowOff>81772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A47B4E44-8E65-4E8D-9527-9252DF3C4F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248029" y="4103222"/>
          <a:ext cx="5599206" cy="4285844"/>
        </a:xfrm>
        <a:prstGeom prst="rect">
          <a:avLst/>
        </a:prstGeom>
      </xdr:spPr>
    </xdr:pic>
    <xdr:clientData/>
  </xdr:twoCellAnchor>
  <xdr:twoCellAnchor editAs="oneCell">
    <xdr:from>
      <xdr:col>17</xdr:col>
      <xdr:colOff>336176</xdr:colOff>
      <xdr:row>21</xdr:row>
      <xdr:rowOff>127001</xdr:rowOff>
    </xdr:from>
    <xdr:to>
      <xdr:col>23</xdr:col>
      <xdr:colOff>755533</xdr:colOff>
      <xdr:row>34</xdr:row>
      <xdr:rowOff>86781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B8ADEF5F-4B71-4EA9-BD65-927163ADFE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7966764" y="4093883"/>
          <a:ext cx="4991357" cy="238772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45</xdr:row>
      <xdr:rowOff>48932</xdr:rowOff>
    </xdr:from>
    <xdr:to>
      <xdr:col>4</xdr:col>
      <xdr:colOff>507140</xdr:colOff>
      <xdr:row>52</xdr:row>
      <xdr:rowOff>48998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A371E6B2-B383-49AC-83DF-074346E2AD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8498167"/>
          <a:ext cx="5086611" cy="1307419"/>
        </a:xfrm>
        <a:prstGeom prst="rect">
          <a:avLst/>
        </a:prstGeom>
      </xdr:spPr>
    </xdr:pic>
    <xdr:clientData/>
  </xdr:twoCellAnchor>
  <xdr:twoCellAnchor editAs="oneCell">
    <xdr:from>
      <xdr:col>15</xdr:col>
      <xdr:colOff>7469</xdr:colOff>
      <xdr:row>1</xdr:row>
      <xdr:rowOff>52294</xdr:rowOff>
    </xdr:from>
    <xdr:to>
      <xdr:col>22</xdr:col>
      <xdr:colOff>712629</xdr:colOff>
      <xdr:row>15</xdr:row>
      <xdr:rowOff>160757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8C06CE1D-09DF-4351-9976-B36BD5EB20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6114057" y="283882"/>
          <a:ext cx="6039160" cy="27306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36AE2F-393C-40AA-8DDB-B9DD1C128095}">
  <dimension ref="A1:P45"/>
  <sheetViews>
    <sheetView tabSelected="1" topLeftCell="A3" zoomScale="85" zoomScaleNormal="85" workbookViewId="0">
      <selection activeCell="C41" sqref="C41"/>
    </sheetView>
  </sheetViews>
  <sheetFormatPr baseColWidth="10" defaultRowHeight="14.5" x14ac:dyDescent="0.35"/>
  <cols>
    <col min="1" max="1" width="32.81640625" bestFit="1" customWidth="1"/>
    <col min="5" max="5" width="31.54296875" customWidth="1"/>
    <col min="7" max="7" width="35.26953125" bestFit="1" customWidth="1"/>
  </cols>
  <sheetData>
    <row r="1" spans="1:16" ht="21" x14ac:dyDescent="0.5">
      <c r="A1" s="8" t="s">
        <v>43</v>
      </c>
      <c r="P1" t="s">
        <v>60</v>
      </c>
    </row>
    <row r="2" spans="1:16" x14ac:dyDescent="0.35">
      <c r="C2" s="6" t="s">
        <v>59</v>
      </c>
    </row>
    <row r="4" spans="1:16" x14ac:dyDescent="0.35">
      <c r="A4" t="s">
        <v>11</v>
      </c>
      <c r="B4" s="4" t="s">
        <v>10</v>
      </c>
      <c r="C4" s="7">
        <v>6.8999999999999996E-8</v>
      </c>
      <c r="D4" t="s">
        <v>4</v>
      </c>
      <c r="E4" t="s">
        <v>6</v>
      </c>
      <c r="F4" s="4"/>
      <c r="G4" s="1"/>
    </row>
    <row r="5" spans="1:16" x14ac:dyDescent="0.35">
      <c r="A5" t="s">
        <v>49</v>
      </c>
      <c r="B5" s="4" t="s">
        <v>50</v>
      </c>
      <c r="C5" s="7">
        <v>8.0000000000000002E-8</v>
      </c>
      <c r="D5" t="s">
        <v>4</v>
      </c>
      <c r="E5" t="s">
        <v>52</v>
      </c>
      <c r="F5" s="4"/>
      <c r="G5" s="1"/>
    </row>
    <row r="6" spans="1:16" x14ac:dyDescent="0.35">
      <c r="A6" t="s">
        <v>11</v>
      </c>
      <c r="B6" s="4" t="s">
        <v>9</v>
      </c>
      <c r="C6" s="7">
        <v>8.9999999999999999E-8</v>
      </c>
      <c r="D6" t="s">
        <v>4</v>
      </c>
      <c r="E6" t="s">
        <v>53</v>
      </c>
      <c r="F6" s="4"/>
      <c r="G6" s="1"/>
    </row>
    <row r="7" spans="1:16" x14ac:dyDescent="0.35">
      <c r="A7" t="s">
        <v>11</v>
      </c>
      <c r="B7" s="4" t="s">
        <v>1</v>
      </c>
      <c r="C7" s="6">
        <v>2</v>
      </c>
      <c r="F7" s="4"/>
      <c r="G7" s="1"/>
    </row>
    <row r="8" spans="1:16" x14ac:dyDescent="0.35">
      <c r="B8" s="4" t="s">
        <v>0</v>
      </c>
      <c r="C8" s="7">
        <v>12000</v>
      </c>
      <c r="D8" t="s">
        <v>3</v>
      </c>
      <c r="E8" t="s">
        <v>63</v>
      </c>
    </row>
    <row r="10" spans="1:16" s="10" customFormat="1" ht="15.5" x14ac:dyDescent="0.35">
      <c r="A10" s="2" t="s">
        <v>51</v>
      </c>
      <c r="B10" s="9"/>
      <c r="G10" s="2" t="s">
        <v>55</v>
      </c>
      <c r="H10" s="9"/>
    </row>
    <row r="11" spans="1:16" x14ac:dyDescent="0.35">
      <c r="B11" s="4" t="s">
        <v>7</v>
      </c>
      <c r="C11" s="1">
        <f>C7*C5*C8*3</f>
        <v>5.7600000000000004E-3</v>
      </c>
      <c r="D11" t="s">
        <v>8</v>
      </c>
      <c r="E11" t="s">
        <v>44</v>
      </c>
      <c r="H11" s="4" t="s">
        <v>7</v>
      </c>
      <c r="I11" s="1">
        <f>C7*C6*C8*3</f>
        <v>6.4799999999999996E-3</v>
      </c>
      <c r="J11" t="s">
        <v>8</v>
      </c>
      <c r="K11" t="s">
        <v>44</v>
      </c>
    </row>
    <row r="12" spans="1:16" x14ac:dyDescent="0.35">
      <c r="B12" s="4" t="s">
        <v>21</v>
      </c>
      <c r="C12" s="6">
        <v>63</v>
      </c>
      <c r="D12" t="s">
        <v>2</v>
      </c>
      <c r="E12" t="s">
        <v>45</v>
      </c>
      <c r="H12" s="4" t="s">
        <v>21</v>
      </c>
      <c r="I12" s="6">
        <v>63</v>
      </c>
      <c r="J12" t="s">
        <v>2</v>
      </c>
      <c r="K12" t="s">
        <v>45</v>
      </c>
    </row>
    <row r="13" spans="1:16" x14ac:dyDescent="0.35">
      <c r="B13" s="4" t="s">
        <v>12</v>
      </c>
      <c r="C13">
        <f>C12</f>
        <v>63</v>
      </c>
      <c r="D13" t="s">
        <v>2</v>
      </c>
      <c r="H13" s="4" t="s">
        <v>12</v>
      </c>
      <c r="I13" s="6">
        <v>15</v>
      </c>
      <c r="J13" t="s">
        <v>2</v>
      </c>
    </row>
    <row r="14" spans="1:16" x14ac:dyDescent="0.35">
      <c r="B14" s="4" t="s">
        <v>26</v>
      </c>
      <c r="C14" s="1">
        <v>1.2999999999999999E-2</v>
      </c>
      <c r="D14" t="s">
        <v>8</v>
      </c>
      <c r="E14" t="s">
        <v>27</v>
      </c>
      <c r="H14" s="4" t="s">
        <v>26</v>
      </c>
      <c r="I14" s="1">
        <v>1.2999999999999999E-2</v>
      </c>
      <c r="J14" t="s">
        <v>8</v>
      </c>
      <c r="K14" t="s">
        <v>27</v>
      </c>
    </row>
    <row r="15" spans="1:16" x14ac:dyDescent="0.35">
      <c r="B15" s="4" t="s">
        <v>13</v>
      </c>
      <c r="C15">
        <f>C12</f>
        <v>63</v>
      </c>
      <c r="D15" t="s">
        <v>2</v>
      </c>
      <c r="E15" t="s">
        <v>25</v>
      </c>
      <c r="H15" s="4" t="s">
        <v>13</v>
      </c>
      <c r="I15">
        <f>I12</f>
        <v>63</v>
      </c>
      <c r="J15" t="s">
        <v>2</v>
      </c>
      <c r="K15" t="s">
        <v>25</v>
      </c>
    </row>
    <row r="16" spans="1:16" x14ac:dyDescent="0.35">
      <c r="B16" s="4" t="s">
        <v>20</v>
      </c>
      <c r="C16">
        <v>5</v>
      </c>
      <c r="D16" t="s">
        <v>2</v>
      </c>
      <c r="E16" t="s">
        <v>40</v>
      </c>
      <c r="H16" s="4" t="s">
        <v>20</v>
      </c>
      <c r="I16">
        <v>5</v>
      </c>
      <c r="J16" t="s">
        <v>2</v>
      </c>
      <c r="K16" t="s">
        <v>56</v>
      </c>
    </row>
    <row r="17" spans="1:11" x14ac:dyDescent="0.35">
      <c r="B17" s="4" t="s">
        <v>18</v>
      </c>
      <c r="C17" s="7">
        <v>5.0000000000000001E-3</v>
      </c>
      <c r="D17" t="s">
        <v>8</v>
      </c>
      <c r="E17" t="s">
        <v>40</v>
      </c>
      <c r="H17" s="4" t="s">
        <v>18</v>
      </c>
      <c r="I17" s="7">
        <v>5.0000000000000001E-3</v>
      </c>
      <c r="J17" t="s">
        <v>8</v>
      </c>
      <c r="K17" t="s">
        <v>56</v>
      </c>
    </row>
    <row r="18" spans="1:11" x14ac:dyDescent="0.35">
      <c r="B18" s="4" t="s">
        <v>28</v>
      </c>
      <c r="C18" s="6">
        <v>3.3</v>
      </c>
      <c r="D18" t="s">
        <v>2</v>
      </c>
      <c r="E18" t="s">
        <v>42</v>
      </c>
      <c r="H18" s="4" t="s">
        <v>28</v>
      </c>
      <c r="I18">
        <v>12</v>
      </c>
      <c r="J18" t="s">
        <v>2</v>
      </c>
      <c r="K18" t="s">
        <v>54</v>
      </c>
    </row>
    <row r="19" spans="1:11" x14ac:dyDescent="0.35">
      <c r="B19" s="4" t="s">
        <v>29</v>
      </c>
      <c r="C19" s="7">
        <v>0.3</v>
      </c>
      <c r="D19" t="s">
        <v>8</v>
      </c>
      <c r="E19" t="s">
        <v>41</v>
      </c>
      <c r="H19" s="4" t="s">
        <v>29</v>
      </c>
      <c r="I19" s="7">
        <v>0.3</v>
      </c>
      <c r="J19" t="s">
        <v>8</v>
      </c>
      <c r="K19" t="s">
        <v>54</v>
      </c>
    </row>
    <row r="20" spans="1:11" x14ac:dyDescent="0.35">
      <c r="B20" s="4"/>
      <c r="C20" s="6">
        <v>0.86</v>
      </c>
      <c r="E20" t="s">
        <v>48</v>
      </c>
      <c r="H20" s="4" t="s">
        <v>57</v>
      </c>
      <c r="I20" s="7">
        <f>I18*I19</f>
        <v>3.5999999999999996</v>
      </c>
      <c r="J20" t="s">
        <v>5</v>
      </c>
      <c r="K20" t="s">
        <v>58</v>
      </c>
    </row>
    <row r="21" spans="1:11" x14ac:dyDescent="0.35">
      <c r="B21" s="4"/>
      <c r="H21" s="4"/>
      <c r="I21">
        <v>0.86</v>
      </c>
      <c r="K21" t="s">
        <v>48</v>
      </c>
    </row>
    <row r="22" spans="1:11" x14ac:dyDescent="0.35">
      <c r="B22" s="4"/>
      <c r="H22" s="4"/>
    </row>
    <row r="23" spans="1:11" x14ac:dyDescent="0.35">
      <c r="A23" t="s">
        <v>46</v>
      </c>
      <c r="B23" s="4" t="s">
        <v>14</v>
      </c>
      <c r="C23" s="1">
        <f>C11*(C13+C15)</f>
        <v>0.72576000000000007</v>
      </c>
      <c r="D23" t="s">
        <v>5</v>
      </c>
      <c r="G23" t="s">
        <v>46</v>
      </c>
      <c r="H23" s="4" t="s">
        <v>14</v>
      </c>
      <c r="I23" s="5">
        <f>I11*(I13+I15)</f>
        <v>0.50544</v>
      </c>
      <c r="J23" t="s">
        <v>5</v>
      </c>
    </row>
    <row r="24" spans="1:11" x14ac:dyDescent="0.35">
      <c r="A24" t="s">
        <v>23</v>
      </c>
      <c r="B24" s="4" t="s">
        <v>15</v>
      </c>
      <c r="C24" s="1">
        <f>C11*C13</f>
        <v>0.36288000000000004</v>
      </c>
      <c r="D24" t="s">
        <v>5</v>
      </c>
      <c r="G24" t="s">
        <v>23</v>
      </c>
      <c r="H24" s="4" t="s">
        <v>15</v>
      </c>
      <c r="I24" s="1">
        <f>I11*I13</f>
        <v>9.7199999999999995E-2</v>
      </c>
      <c r="J24" t="s">
        <v>5</v>
      </c>
    </row>
    <row r="25" spans="1:11" x14ac:dyDescent="0.35">
      <c r="A25" t="s">
        <v>22</v>
      </c>
      <c r="B25" s="4" t="s">
        <v>16</v>
      </c>
      <c r="C25" s="1">
        <f>C13*C14</f>
        <v>0.81899999999999995</v>
      </c>
      <c r="D25" t="s">
        <v>5</v>
      </c>
      <c r="G25" t="s">
        <v>22</v>
      </c>
      <c r="H25" s="4" t="s">
        <v>16</v>
      </c>
      <c r="I25" s="1">
        <f>I13*I14</f>
        <v>0.19499999999999998</v>
      </c>
      <c r="J25" t="s">
        <v>5</v>
      </c>
    </row>
    <row r="26" spans="1:11" x14ac:dyDescent="0.35">
      <c r="B26" s="4"/>
      <c r="C26" s="1"/>
      <c r="H26" s="4"/>
      <c r="I26" s="1"/>
    </row>
    <row r="27" spans="1:11" x14ac:dyDescent="0.35">
      <c r="A27" t="s">
        <v>30</v>
      </c>
      <c r="B27" s="4" t="s">
        <v>17</v>
      </c>
      <c r="C27" s="1">
        <f>((C18*C19)/C20)-(C18*C19)</f>
        <v>0.16116279069767436</v>
      </c>
      <c r="D27" t="s">
        <v>5</v>
      </c>
      <c r="G27" t="s">
        <v>30</v>
      </c>
      <c r="H27" s="4" t="s">
        <v>17</v>
      </c>
      <c r="I27" s="1">
        <f>((I18*I19)/I21)-(I18*I19)</f>
        <v>0.58604651162790677</v>
      </c>
      <c r="J27" t="s">
        <v>5</v>
      </c>
    </row>
    <row r="28" spans="1:11" x14ac:dyDescent="0.35">
      <c r="A28" t="s">
        <v>24</v>
      </c>
      <c r="B28" s="4" t="s">
        <v>19</v>
      </c>
      <c r="C28" s="1">
        <f>(C15-C16)*C17</f>
        <v>0.28999999999999998</v>
      </c>
      <c r="D28" t="s">
        <v>5</v>
      </c>
      <c r="G28" t="s">
        <v>24</v>
      </c>
      <c r="H28" s="4" t="s">
        <v>19</v>
      </c>
      <c r="I28" s="1">
        <f>(I15-I16)*I17</f>
        <v>0.28999999999999998</v>
      </c>
      <c r="J28" t="s">
        <v>5</v>
      </c>
    </row>
    <row r="29" spans="1:11" x14ac:dyDescent="0.35">
      <c r="B29" s="4"/>
      <c r="C29" s="1"/>
      <c r="H29" s="4"/>
      <c r="I29" s="1"/>
    </row>
    <row r="30" spans="1:11" x14ac:dyDescent="0.35">
      <c r="A30" t="s">
        <v>33</v>
      </c>
      <c r="B30" s="4" t="s">
        <v>32</v>
      </c>
      <c r="C30" s="1">
        <f>C23+C24+C25+C27</f>
        <v>2.0688027906976743</v>
      </c>
      <c r="D30" t="s">
        <v>5</v>
      </c>
      <c r="G30" t="s">
        <v>33</v>
      </c>
      <c r="H30" s="4" t="s">
        <v>32</v>
      </c>
      <c r="I30" s="1">
        <f>I23+I24+I25+I27</f>
        <v>1.3836865116279067</v>
      </c>
      <c r="J30" t="s">
        <v>5</v>
      </c>
    </row>
    <row r="31" spans="1:11" x14ac:dyDescent="0.35">
      <c r="A31" t="s">
        <v>34</v>
      </c>
      <c r="B31" s="4" t="s">
        <v>31</v>
      </c>
      <c r="C31" s="1">
        <f>C23+C24+C25+C28</f>
        <v>2.1976399999999998</v>
      </c>
      <c r="D31" t="s">
        <v>5</v>
      </c>
      <c r="G31" t="s">
        <v>34</v>
      </c>
      <c r="H31" s="4" t="s">
        <v>31</v>
      </c>
      <c r="I31" s="1">
        <f>I23+I24+I25+I28</f>
        <v>1.0876399999999999</v>
      </c>
      <c r="J31" t="s">
        <v>5</v>
      </c>
    </row>
    <row r="32" spans="1:11" x14ac:dyDescent="0.35">
      <c r="B32" s="4"/>
      <c r="C32" s="1"/>
      <c r="H32" s="4"/>
      <c r="I32" s="1"/>
    </row>
    <row r="33" spans="1:10" x14ac:dyDescent="0.35">
      <c r="A33" t="s">
        <v>47</v>
      </c>
      <c r="B33" s="4"/>
      <c r="C33" s="1">
        <f>SUM(C23:C28)</f>
        <v>2.3588027906976743</v>
      </c>
      <c r="D33" t="s">
        <v>5</v>
      </c>
      <c r="G33" t="s">
        <v>47</v>
      </c>
      <c r="H33" s="4"/>
      <c r="I33" s="1">
        <f>SUM(I23:I28)</f>
        <v>1.6736865116279067</v>
      </c>
      <c r="J33" t="s">
        <v>5</v>
      </c>
    </row>
    <row r="34" spans="1:10" x14ac:dyDescent="0.35">
      <c r="B34" s="4"/>
      <c r="H34" s="4"/>
    </row>
    <row r="36" spans="1:10" x14ac:dyDescent="0.35">
      <c r="A36" t="s">
        <v>35</v>
      </c>
      <c r="C36" s="6">
        <v>29.3</v>
      </c>
      <c r="D36" t="s">
        <v>36</v>
      </c>
      <c r="G36" t="s">
        <v>35</v>
      </c>
      <c r="I36" s="6">
        <v>29.3</v>
      </c>
      <c r="J36" t="s">
        <v>36</v>
      </c>
    </row>
    <row r="37" spans="1:10" x14ac:dyDescent="0.35">
      <c r="C37" s="6">
        <v>26.1</v>
      </c>
      <c r="D37" t="s">
        <v>36</v>
      </c>
      <c r="I37" s="6">
        <v>26.1</v>
      </c>
      <c r="J37" t="s">
        <v>36</v>
      </c>
    </row>
    <row r="38" spans="1:10" x14ac:dyDescent="0.35">
      <c r="C38" s="6">
        <v>24.7</v>
      </c>
      <c r="D38" t="s">
        <v>36</v>
      </c>
      <c r="I38" s="6">
        <v>24.7</v>
      </c>
      <c r="J38" t="s">
        <v>36</v>
      </c>
    </row>
    <row r="40" spans="1:10" x14ac:dyDescent="0.35">
      <c r="A40" t="s">
        <v>38</v>
      </c>
      <c r="C40" s="6">
        <v>75</v>
      </c>
      <c r="D40" t="s">
        <v>39</v>
      </c>
      <c r="G40" t="s">
        <v>38</v>
      </c>
      <c r="I40" s="6">
        <v>75</v>
      </c>
      <c r="J40" t="s">
        <v>39</v>
      </c>
    </row>
    <row r="41" spans="1:10" s="3" customFormat="1" ht="18.5" x14ac:dyDescent="0.45">
      <c r="A41" s="3" t="s">
        <v>37</v>
      </c>
      <c r="C41" s="11">
        <f>C40+(C38*C33)</f>
        <v>133.26242893023255</v>
      </c>
      <c r="D41" s="3" t="s">
        <v>39</v>
      </c>
      <c r="G41" s="3" t="s">
        <v>37</v>
      </c>
      <c r="I41" s="11">
        <f>I40+(I38*I33)</f>
        <v>116.34005683720929</v>
      </c>
      <c r="J41" s="3" t="s">
        <v>39</v>
      </c>
    </row>
    <row r="44" spans="1:10" x14ac:dyDescent="0.35">
      <c r="A44" t="s">
        <v>61</v>
      </c>
    </row>
    <row r="45" spans="1:10" x14ac:dyDescent="0.35">
      <c r="A45" t="s">
        <v>62</v>
      </c>
    </row>
  </sheetData>
  <phoneticPr fontId="3" type="noConversion"/>
  <conditionalFormatting sqref="C41">
    <cfRule type="cellIs" dxfId="2" priority="5" operator="greaterThan">
      <formula>125</formula>
    </cfRule>
    <cfRule type="cellIs" dxfId="3" priority="3" operator="lessThan">
      <formula>125</formula>
    </cfRule>
  </conditionalFormatting>
  <conditionalFormatting sqref="I41">
    <cfRule type="cellIs" dxfId="0" priority="1" operator="lessThan">
      <formula>125</formula>
    </cfRule>
    <cfRule type="cellIs" dxfId="1" priority="2" operator="greaterThan">
      <formula>125</formula>
    </cfRule>
  </conditionalFormatting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DRV835x Single Supply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Rolf Lerch</dc:creator>
  <cp:lastModifiedBy>Rolf Lerch</cp:lastModifiedBy>
  <dcterms:created xsi:type="dcterms:W3CDTF">2019-08-20T22:55:29Z</dcterms:created>
  <dcterms:modified xsi:type="dcterms:W3CDTF">2019-08-21T17:16:20Z</dcterms:modified>
</cp:coreProperties>
</file>