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240" yWindow="375" windowWidth="15960" windowHeight="7695" activeTab="1"/>
  </bookViews>
  <sheets>
    <sheet name="Table Of Contents" sheetId="7" r:id="rId1"/>
    <sheet name="PLL  Configuration" sheetId="8" r:id="rId2"/>
    <sheet name="Configuration Script" sheetId="9" r:id="rId3"/>
    <sheet name="About" sheetId="4" r:id="rId4"/>
    <sheet name="Help" sheetId="5" r:id="rId5"/>
    <sheet name="Formulae" sheetId="10" r:id="rId6"/>
  </sheets>
  <calcPr calcId="145621"/>
</workbook>
</file>

<file path=xl/calcChain.xml><?xml version="1.0" encoding="utf-8"?>
<calcChain xmlns="http://schemas.openxmlformats.org/spreadsheetml/2006/main">
  <c r="B32" i="8" l="1"/>
  <c r="Q17" i="8" l="1"/>
  <c r="G16" i="8"/>
  <c r="E24" i="8"/>
  <c r="G18" i="8" l="1"/>
  <c r="B33" i="8" l="1"/>
  <c r="K11" i="10"/>
  <c r="Q26" i="8"/>
  <c r="M26" i="8"/>
  <c r="N18" i="10" s="1"/>
  <c r="M25" i="8"/>
  <c r="N24" i="10"/>
  <c r="N23" i="10"/>
  <c r="N22" i="10"/>
  <c r="N21" i="10"/>
  <c r="N20" i="10"/>
  <c r="D20" i="9" s="1"/>
  <c r="N16" i="10"/>
  <c r="D21" i="9" l="1"/>
  <c r="D26" i="9"/>
  <c r="D10" i="9"/>
  <c r="N17" i="10"/>
  <c r="D17" i="9" s="1"/>
  <c r="M27" i="8"/>
  <c r="D24" i="9"/>
  <c r="D22" i="9"/>
  <c r="D18" i="9"/>
  <c r="D8" i="9"/>
  <c r="D16" i="9"/>
  <c r="D23" i="9"/>
  <c r="S19" i="8"/>
  <c r="F25" i="8" l="1"/>
  <c r="F24" i="8"/>
  <c r="F26" i="8"/>
  <c r="C26" i="8"/>
  <c r="C25" i="8"/>
  <c r="C24" i="8"/>
  <c r="D18" i="8" l="1"/>
  <c r="E26" i="8" l="1"/>
  <c r="C27" i="8"/>
  <c r="F20" i="8"/>
  <c r="Q24" i="8"/>
  <c r="Q25" i="8"/>
  <c r="E25" i="8" l="1"/>
  <c r="M17" i="8"/>
  <c r="N12" i="10" s="1"/>
  <c r="D12" i="9" s="1"/>
  <c r="S8" i="8"/>
  <c r="S9" i="8" s="1"/>
  <c r="B34" i="8" s="1"/>
  <c r="Q19" i="8"/>
  <c r="M19" i="8" s="1"/>
  <c r="N14" i="10" s="1"/>
  <c r="D14" i="9" s="1"/>
  <c r="Q18" i="8"/>
  <c r="M18" i="8" s="1"/>
  <c r="N17" i="8" l="1"/>
  <c r="N13" i="10"/>
  <c r="D13" i="9" s="1"/>
  <c r="I18" i="10"/>
  <c r="E27" i="8" s="1"/>
  <c r="N24" i="8" l="1"/>
  <c r="N25" i="8" s="1"/>
  <c r="N26" i="8" s="1"/>
  <c r="N18" i="8"/>
  <c r="N19" i="8"/>
</calcChain>
</file>

<file path=xl/sharedStrings.xml><?xml version="1.0" encoding="utf-8"?>
<sst xmlns="http://schemas.openxmlformats.org/spreadsheetml/2006/main" count="130" uniqueCount="100">
  <si>
    <t>Version Number</t>
  </si>
  <si>
    <t>Version History</t>
  </si>
  <si>
    <t>Version</t>
  </si>
  <si>
    <t>Change List Description</t>
  </si>
  <si>
    <t>Getting Started with this tool ?</t>
  </si>
  <si>
    <t>Worksheets</t>
  </si>
  <si>
    <t>Description</t>
  </si>
  <si>
    <t>About</t>
  </si>
  <si>
    <t>Information about this tool</t>
  </si>
  <si>
    <t>Help</t>
  </si>
  <si>
    <t>How to use this tool</t>
  </si>
  <si>
    <t>Configuration Script</t>
  </si>
  <si>
    <t>Script containing the required configuration</t>
  </si>
  <si>
    <t>Sets the clock parameters that should be configured for a given application??</t>
  </si>
  <si>
    <t>Table of Contents</t>
  </si>
  <si>
    <t>Created by</t>
  </si>
  <si>
    <t>1.0.0</t>
  </si>
  <si>
    <t>Initial Release</t>
  </si>
  <si>
    <t>Diego Melendez</t>
  </si>
  <si>
    <t>1. Reference the product datasheet, found at the URLs below, for information about the particular device.</t>
  </si>
  <si>
    <t>http://www.ti.com/lit/gpn/ads124S08</t>
  </si>
  <si>
    <t>http://www.ti.com/lit/gpn/ads124s06</t>
  </si>
  <si>
    <t>http://www.ti.com/lit/gpn/ads114S08</t>
  </si>
  <si>
    <t>http://www.ti.com/lit/gpn/ads114S06</t>
  </si>
  <si>
    <t>2. Go to the Table of Contents for tool descriptions and links to specific worksheets.</t>
  </si>
  <si>
    <t>Link:</t>
  </si>
  <si>
    <t>3.Use the "Legend" on each worksheet for guidance. The required inputs and calculated results typically follow the convention below:</t>
  </si>
  <si>
    <t>#</t>
  </si>
  <si>
    <t xml:space="preserve"> = Input </t>
  </si>
  <si>
    <t xml:space="preserve"> = Result</t>
  </si>
  <si>
    <r>
      <rPr>
        <u/>
        <sz val="11"/>
        <rFont val="Arial"/>
        <family val="2"/>
      </rPr>
      <t>For any futher assistance on this tool, please post your question in the following forum -</t>
    </r>
    <r>
      <rPr>
        <u/>
        <sz val="11"/>
        <color theme="10"/>
        <rFont val="Arial"/>
        <family val="2"/>
      </rPr>
      <t xml:space="preserve"> </t>
    </r>
    <r>
      <rPr>
        <b/>
        <u/>
        <sz val="11"/>
        <color theme="10"/>
        <rFont val="Arial"/>
        <family val="2"/>
      </rPr>
      <t>E2E Precision Data Converters Forum</t>
    </r>
  </si>
  <si>
    <t>Diagram of the PCM186x PLL Clocking structure</t>
  </si>
  <si>
    <t>KHz</t>
  </si>
  <si>
    <t>D=0000</t>
  </si>
  <si>
    <t>MHz</t>
  </si>
  <si>
    <t>P</t>
  </si>
  <si>
    <t>R</t>
  </si>
  <si>
    <t>D≠0000</t>
  </si>
  <si>
    <t>J</t>
  </si>
  <si>
    <t>D</t>
  </si>
  <si>
    <t>PLL Parameters</t>
  </si>
  <si>
    <t>K (J.D)</t>
  </si>
  <si>
    <t>PLL Conditions</t>
  </si>
  <si>
    <t/>
  </si>
  <si>
    <t>Sampling Rate</t>
  </si>
  <si>
    <t>Number of Channels</t>
  </si>
  <si>
    <t>Divider</t>
  </si>
  <si>
    <t>Channel count</t>
  </si>
  <si>
    <t>N</t>
  </si>
  <si>
    <t>Mode</t>
  </si>
  <si>
    <t>Master</t>
  </si>
  <si>
    <t>Slave</t>
  </si>
  <si>
    <t>×Fs</t>
  </si>
  <si>
    <t>BCK Options</t>
  </si>
  <si>
    <t>SCK options</t>
  </si>
  <si>
    <t xml:space="preserve"> MHz</t>
  </si>
  <si>
    <t>Error</t>
  </si>
  <si>
    <t>System Clock Dividers</t>
  </si>
  <si>
    <t>Audio Clock Dividers</t>
  </si>
  <si>
    <t>SCK to BCK</t>
  </si>
  <si>
    <t>BCK to LRCK</t>
  </si>
  <si>
    <t>PLLCK to SCK</t>
  </si>
  <si>
    <t>Calculated</t>
  </si>
  <si>
    <t>Required</t>
  </si>
  <si>
    <t>System Clock (SCK)</t>
  </si>
  <si>
    <t>Bit Clock (BCK)</t>
  </si>
  <si>
    <t>Word Clock (LRCK)</t>
  </si>
  <si>
    <t xml:space="preserve">R     =     </t>
  </si>
  <si>
    <t>Input Clock and Sample Rate Selection</t>
  </si>
  <si>
    <t>Dividers</t>
  </si>
  <si>
    <t>Result</t>
  </si>
  <si>
    <t>Desired Sampling Rate</t>
  </si>
  <si>
    <t>DSP1 Clock</t>
  </si>
  <si>
    <t>DSP2 Clock</t>
  </si>
  <si>
    <t>ADC Clock</t>
  </si>
  <si>
    <t>Legend</t>
  </si>
  <si>
    <t>Input</t>
  </si>
  <si>
    <t>Correct</t>
  </si>
  <si>
    <t>&lt;1% Error</t>
  </si>
  <si>
    <t>Invalid</t>
  </si>
  <si>
    <t>PLL Clock (PLLCK)</t>
  </si>
  <si>
    <t>System Considerations</t>
  </si>
  <si>
    <t>2A</t>
  </si>
  <si>
    <t>2B</t>
  </si>
  <si>
    <t>2C</t>
  </si>
  <si>
    <t>2D</t>
  </si>
  <si>
    <t>Address</t>
  </si>
  <si>
    <t>System Dividers</t>
  </si>
  <si>
    <t>#PLL Parameters</t>
  </si>
  <si>
    <t>#Select Page 0</t>
  </si>
  <si>
    <t>0x</t>
  </si>
  <si>
    <t>PLL Clock In (PLLCKIN)</t>
  </si>
  <si>
    <t>#PLL Configuration and Enable</t>
  </si>
  <si>
    <t>I²C Address</t>
  </si>
  <si>
    <t>PLL Configuration</t>
  </si>
  <si>
    <t>Registers</t>
  </si>
  <si>
    <t>#System Clock Dividers</t>
  </si>
  <si>
    <t>#Audio Clock Dividers</t>
  </si>
  <si>
    <t>#Master Mode, PLL as source</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</si>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</sst>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00%"/>
    <numFmt numFmtId="167" formatCode="0.000000000000"/>
  </numFmts>
  <fonts count="27" x14ac:knownFonts="1">
    <font>
      <sz val="11"/>
      <color theme="1"/>
      <name val="Calibri"/>
      <family val="2"/>
      <scheme val="minor"/>
    </font>
    <font>
      <b/>
      <sz val="11"/>
      <color theme="1"/>
      <name val="Calibri"/>
      <family val="2"/>
      <scheme val="minor"/>
    </font>
    <font>
      <b/>
      <sz val="11"/>
      <color theme="1"/>
      <name val="Arial"/>
      <family val="2"/>
    </font>
    <font>
      <u/>
      <sz val="11"/>
      <color theme="10"/>
      <name val="Calibri"/>
      <family val="2"/>
      <scheme val="minor"/>
    </font>
    <font>
      <b/>
      <u/>
      <sz val="11"/>
      <color theme="10"/>
      <name val="Arial"/>
      <family val="2"/>
    </font>
    <font>
      <sz val="11"/>
      <color theme="1"/>
      <name val="Arial"/>
      <family val="2"/>
    </font>
    <font>
      <sz val="11"/>
      <name val="Arial"/>
      <family val="2"/>
    </font>
    <font>
      <sz val="11"/>
      <color theme="0"/>
      <name val="Arial"/>
      <family val="2"/>
    </font>
    <font>
      <u/>
      <sz val="11"/>
      <color theme="10"/>
      <name val="Arial"/>
      <family val="2"/>
    </font>
    <font>
      <u/>
      <sz val="11"/>
      <name val="Arial"/>
      <family val="2"/>
    </font>
    <font>
      <sz val="20"/>
      <color theme="1"/>
      <name val="Arial"/>
      <family val="2"/>
    </font>
    <font>
      <sz val="16"/>
      <color theme="1"/>
      <name val="Arial"/>
      <family val="2"/>
    </font>
    <font>
      <b/>
      <sz val="16"/>
      <color theme="1"/>
      <name val="Arial"/>
      <family val="2"/>
    </font>
    <font>
      <b/>
      <u/>
      <sz val="16"/>
      <color theme="10"/>
      <name val="Calibri"/>
      <family val="2"/>
      <scheme val="minor"/>
    </font>
    <font>
      <b/>
      <u/>
      <sz val="16"/>
      <color theme="10"/>
      <name val="Arial"/>
      <family val="2"/>
    </font>
    <font>
      <sz val="11"/>
      <color rgb="FFFF0000"/>
      <name val="Arial"/>
      <family val="2"/>
    </font>
    <font>
      <sz val="11"/>
      <color theme="1"/>
      <name val="Calibri"/>
      <family val="2"/>
      <scheme val="minor"/>
    </font>
    <font>
      <b/>
      <sz val="11"/>
      <name val="Arial"/>
      <family val="2"/>
    </font>
    <font>
      <b/>
      <sz val="11"/>
      <color theme="6"/>
      <name val="Arial"/>
      <family val="2"/>
    </font>
    <font>
      <b/>
      <sz val="11"/>
      <color theme="6" tint="-0.249977111117893"/>
      <name val="Arial"/>
      <family val="2"/>
    </font>
    <font>
      <sz val="11"/>
      <color rgb="FF008000"/>
      <name val="Arial"/>
      <family val="2"/>
    </font>
    <font>
      <sz val="11"/>
      <color rgb="FF6E8000"/>
      <name val="Arial"/>
      <family val="2"/>
    </font>
    <font>
      <sz val="11"/>
      <color theme="6" tint="-0.249977111117893"/>
      <name val="Arial"/>
      <family val="2"/>
    </font>
    <font>
      <sz val="14"/>
      <color rgb="FF4F8000"/>
      <name val="Arial"/>
      <family val="2"/>
    </font>
    <font>
      <sz val="14"/>
      <color theme="1"/>
      <name val="Arial"/>
      <family val="2"/>
    </font>
    <font>
      <b/>
      <sz val="14"/>
      <color theme="1"/>
      <name val="Arial"/>
      <family val="2"/>
    </font>
    <font>
      <sz val="11"/>
      <color theme="6" tint="-0.249977111117893"/>
      <name val="Arial Rounded MT Bold"/>
      <family val="2"/>
    </font>
  </fonts>
  <fills count="14">
    <fill>
      <patternFill patternType="none"/>
    </fill>
    <fill>
      <patternFill patternType="gray125"/>
    </fill>
    <fill>
      <patternFill patternType="solid">
        <fgColor rgb="FFDE0000"/>
        <bgColor indexed="64"/>
      </patternFill>
    </fill>
    <fill>
      <patternFill patternType="solid">
        <fgColor theme="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5"/>
        <bgColor indexed="64"/>
      </patternFill>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B7DFEE"/>
        <bgColor indexed="64"/>
      </patternFill>
    </fill>
    <fill>
      <patternFill patternType="solid">
        <fgColor rgb="FFE6FFCC"/>
        <bgColor indexed="64"/>
      </patternFill>
    </fill>
    <fill>
      <patternFill patternType="solid">
        <fgColor theme="3" tint="0.79998168889431442"/>
        <bgColor indexed="64"/>
      </patternFill>
    </fill>
  </fills>
  <borders count="17">
    <border>
      <left/>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9" fontId="16" fillId="0" borderId="0" applyFont="0" applyFill="0" applyBorder="0" applyAlignment="0" applyProtection="0"/>
  </cellStyleXfs>
  <cellXfs count="180">
    <xf numFmtId="0" fontId="0" fillId="0" borderId="0" xfId="0"/>
    <xf numFmtId="0" fontId="0" fillId="0" borderId="0" xfId="0" applyFill="1"/>
    <xf numFmtId="0" fontId="2" fillId="0" borderId="1" xfId="0" applyFont="1" applyFill="1" applyBorder="1"/>
    <xf numFmtId="0" fontId="0" fillId="0" borderId="1" xfId="0" applyFill="1" applyBorder="1"/>
    <xf numFmtId="0" fontId="0" fillId="0" borderId="0" xfId="0" applyFont="1" applyFill="1"/>
    <xf numFmtId="0" fontId="5" fillId="0" borderId="0" xfId="0" applyFont="1" applyFill="1"/>
    <xf numFmtId="0" fontId="2" fillId="0" borderId="0" xfId="0" applyFont="1" applyFill="1" applyAlignment="1"/>
    <xf numFmtId="0" fontId="4" fillId="0" borderId="0" xfId="1" quotePrefix="1" applyFont="1" applyFill="1"/>
    <xf numFmtId="0" fontId="5" fillId="0" borderId="0" xfId="0" applyFont="1" applyFill="1" applyAlignment="1"/>
    <xf numFmtId="0" fontId="4" fillId="0" borderId="0" xfId="1" quotePrefix="1" applyFont="1" applyFill="1" applyAlignment="1">
      <alignment vertical="center"/>
    </xf>
    <xf numFmtId="0" fontId="2" fillId="0" borderId="0" xfId="0" applyFont="1" applyFill="1"/>
    <xf numFmtId="0" fontId="5" fillId="0" borderId="0" xfId="0" applyFont="1" applyFill="1" applyAlignment="1">
      <alignment wrapText="1"/>
    </xf>
    <xf numFmtId="0" fontId="4" fillId="0" borderId="0" xfId="1" applyFont="1" applyFill="1"/>
    <xf numFmtId="0" fontId="1" fillId="0" borderId="0" xfId="0" applyFont="1" applyFill="1"/>
    <xf numFmtId="0" fontId="2" fillId="0" borderId="0" xfId="0" applyFont="1" applyAlignment="1">
      <alignment horizontal="center"/>
    </xf>
    <xf numFmtId="0" fontId="2" fillId="0" borderId="0" xfId="0" applyFont="1" applyAlignment="1">
      <alignment horizontal="left"/>
    </xf>
    <xf numFmtId="0" fontId="5" fillId="0" borderId="0" xfId="0" applyFont="1"/>
    <xf numFmtId="0" fontId="4" fillId="0" borderId="0" xfId="1" applyFont="1" applyFill="1" applyBorder="1" applyAlignment="1">
      <alignment vertical="center"/>
    </xf>
    <xf numFmtId="0" fontId="4" fillId="0" borderId="0" xfId="1" applyFont="1" applyFill="1" applyBorder="1" applyAlignment="1">
      <alignment horizontal="right" vertical="center"/>
    </xf>
    <xf numFmtId="0" fontId="5" fillId="0" borderId="0" xfId="0" applyFont="1" applyAlignment="1">
      <alignment horizontal="center"/>
    </xf>
    <xf numFmtId="0" fontId="5" fillId="0" borderId="0" xfId="0" applyFont="1" applyAlignment="1">
      <alignment horizontal="left"/>
    </xf>
    <xf numFmtId="0" fontId="5" fillId="0" borderId="0" xfId="0" applyFont="1" applyFill="1" applyAlignment="1">
      <alignment horizontal="left"/>
    </xf>
    <xf numFmtId="0" fontId="6" fillId="0" borderId="0" xfId="0" applyFont="1" applyFill="1" applyAlignment="1"/>
    <xf numFmtId="0" fontId="7" fillId="3" borderId="0" xfId="0" applyFont="1" applyFill="1" applyAlignment="1">
      <alignment horizontal="center"/>
    </xf>
    <xf numFmtId="0" fontId="0" fillId="0" borderId="0" xfId="0" applyFill="1" applyAlignment="1"/>
    <xf numFmtId="0" fontId="11" fillId="0" borderId="0" xfId="0" applyFont="1" applyFill="1"/>
    <xf numFmtId="0" fontId="13" fillId="0" borderId="0" xfId="1" applyFont="1" applyFill="1"/>
    <xf numFmtId="0" fontId="14" fillId="0" borderId="0" xfId="1" quotePrefix="1" applyFont="1" applyFill="1"/>
    <xf numFmtId="0" fontId="5" fillId="0" borderId="0" xfId="0" applyFont="1" applyFill="1" applyProtection="1"/>
    <xf numFmtId="0" fontId="12" fillId="0" borderId="0" xfId="0" quotePrefix="1" applyFont="1" applyFill="1" applyProtection="1"/>
    <xf numFmtId="0" fontId="5" fillId="0" borderId="0" xfId="0" applyFont="1" applyFill="1" applyBorder="1" applyAlignment="1"/>
    <xf numFmtId="0" fontId="0" fillId="0" borderId="0" xfId="0"/>
    <xf numFmtId="0" fontId="0" fillId="0" borderId="0" xfId="0" quotePrefix="1"/>
    <xf numFmtId="0" fontId="1" fillId="0" borderId="0" xfId="0" applyFont="1"/>
    <xf numFmtId="0" fontId="5" fillId="8" borderId="0" xfId="0" applyFont="1" applyFill="1"/>
    <xf numFmtId="0" fontId="5" fillId="8" borderId="0" xfId="0" applyFont="1" applyFill="1" applyBorder="1" applyAlignment="1"/>
    <xf numFmtId="0" fontId="5" fillId="8" borderId="0" xfId="0" applyFont="1" applyFill="1" applyBorder="1"/>
    <xf numFmtId="0" fontId="5" fillId="8" borderId="0" xfId="0" applyFont="1" applyFill="1" applyBorder="1" applyAlignment="1">
      <alignment horizontal="center" vertical="center"/>
    </xf>
    <xf numFmtId="0" fontId="2" fillId="8" borderId="0" xfId="0" applyFont="1" applyFill="1" applyBorder="1" applyAlignment="1">
      <alignment horizontal="center"/>
    </xf>
    <xf numFmtId="0" fontId="5" fillId="8" borderId="10" xfId="0" applyFont="1" applyFill="1" applyBorder="1"/>
    <xf numFmtId="0" fontId="5" fillId="8" borderId="0" xfId="0" applyFont="1" applyFill="1" applyBorder="1" applyAlignment="1">
      <alignment horizontal="right"/>
    </xf>
    <xf numFmtId="0" fontId="2" fillId="0" borderId="0" xfId="0" applyFont="1" applyFill="1"/>
    <xf numFmtId="0" fontId="15" fillId="10" borderId="11" xfId="0" applyFont="1" applyFill="1" applyBorder="1" applyAlignment="1">
      <alignment horizontal="center" vertical="center"/>
    </xf>
    <xf numFmtId="0" fontId="2" fillId="11" borderId="11" xfId="0" applyFont="1" applyFill="1" applyBorder="1" applyAlignment="1">
      <alignment vertical="center"/>
    </xf>
    <xf numFmtId="0" fontId="5" fillId="11" borderId="11" xfId="0" applyFont="1" applyFill="1" applyBorder="1" applyAlignment="1">
      <alignment horizontal="center" vertical="center"/>
    </xf>
    <xf numFmtId="0" fontId="2" fillId="11" borderId="3" xfId="0" applyFont="1" applyFill="1" applyBorder="1" applyAlignment="1"/>
    <xf numFmtId="0" fontId="2" fillId="11" borderId="5" xfId="0" applyFont="1" applyFill="1" applyBorder="1" applyAlignment="1"/>
    <xf numFmtId="0" fontId="5" fillId="11" borderId="4" xfId="0" applyFont="1" applyFill="1" applyBorder="1"/>
    <xf numFmtId="0" fontId="2" fillId="11" borderId="9" xfId="0" applyFont="1" applyFill="1" applyBorder="1" applyAlignment="1"/>
    <xf numFmtId="0" fontId="2" fillId="11" borderId="2" xfId="0" applyFont="1" applyFill="1" applyBorder="1" applyAlignment="1"/>
    <xf numFmtId="0" fontId="5" fillId="11" borderId="10" xfId="0" applyFont="1" applyFill="1" applyBorder="1"/>
    <xf numFmtId="0" fontId="2" fillId="11" borderId="5" xfId="0" applyFont="1" applyFill="1" applyBorder="1"/>
    <xf numFmtId="0" fontId="5" fillId="11" borderId="11" xfId="0" applyFont="1" applyFill="1" applyBorder="1" applyAlignment="1"/>
    <xf numFmtId="0" fontId="2" fillId="11" borderId="3" xfId="0" applyFont="1" applyFill="1" applyBorder="1"/>
    <xf numFmtId="0" fontId="5" fillId="11" borderId="11" xfId="0" applyFont="1" applyFill="1" applyBorder="1"/>
    <xf numFmtId="2" fontId="5" fillId="11" borderId="3" xfId="0" applyNumberFormat="1" applyFont="1" applyFill="1" applyBorder="1" applyAlignment="1">
      <alignment vertical="center"/>
    </xf>
    <xf numFmtId="0" fontId="5" fillId="11" borderId="4" xfId="0" applyFont="1" applyFill="1" applyBorder="1" applyAlignment="1">
      <alignment horizontal="left" vertical="center"/>
    </xf>
    <xf numFmtId="0" fontId="5" fillId="11" borderId="11" xfId="0" applyFont="1" applyFill="1" applyBorder="1" applyAlignment="1">
      <alignment horizontal="center"/>
    </xf>
    <xf numFmtId="0" fontId="15" fillId="10" borderId="11" xfId="0" applyFont="1" applyFill="1" applyBorder="1" applyAlignment="1"/>
    <xf numFmtId="0" fontId="5" fillId="8" borderId="0" xfId="0" applyFont="1" applyFill="1" applyBorder="1" applyAlignment="1">
      <alignment horizontal="left" vertical="center"/>
    </xf>
    <xf numFmtId="2" fontId="15" fillId="10" borderId="11" xfId="0" applyNumberFormat="1" applyFont="1" applyFill="1" applyBorder="1" applyAlignment="1">
      <alignment horizontal="center" vertical="center"/>
    </xf>
    <xf numFmtId="0" fontId="22" fillId="7" borderId="5" xfId="0" applyFont="1" applyFill="1" applyBorder="1" applyAlignment="1" applyProtection="1">
      <protection locked="0"/>
    </xf>
    <xf numFmtId="0" fontId="22" fillId="7" borderId="3" xfId="0" applyFont="1" applyFill="1" applyBorder="1" applyAlignment="1" applyProtection="1">
      <protection locked="0"/>
    </xf>
    <xf numFmtId="0" fontId="22" fillId="7" borderId="3" xfId="0" applyFont="1" applyFill="1" applyBorder="1" applyProtection="1">
      <protection locked="0"/>
    </xf>
    <xf numFmtId="0" fontId="22" fillId="7" borderId="11" xfId="0" applyFont="1" applyFill="1" applyBorder="1" applyAlignment="1" applyProtection="1">
      <alignment horizontal="center" vertical="center"/>
      <protection locked="0"/>
    </xf>
    <xf numFmtId="0" fontId="22" fillId="7" borderId="11" xfId="0" applyFont="1" applyFill="1" applyBorder="1" applyAlignment="1" applyProtection="1">
      <alignment horizontal="center"/>
      <protection locked="0"/>
    </xf>
    <xf numFmtId="0" fontId="6" fillId="11" borderId="3" xfId="0" applyFont="1" applyFill="1" applyBorder="1" applyAlignment="1" applyProtection="1">
      <alignment horizontal="right"/>
    </xf>
    <xf numFmtId="0" fontId="6" fillId="11" borderId="11" xfId="0" applyFont="1" applyFill="1" applyBorder="1" applyAlignment="1" applyProtection="1">
      <alignment horizontal="center"/>
    </xf>
    <xf numFmtId="0" fontId="19" fillId="8" borderId="0" xfId="0" applyFont="1" applyFill="1"/>
    <xf numFmtId="0" fontId="22" fillId="8" borderId="0" xfId="0" applyFont="1" applyFill="1"/>
    <xf numFmtId="0" fontId="5" fillId="8" borderId="13" xfId="0" applyFont="1" applyFill="1" applyBorder="1"/>
    <xf numFmtId="0" fontId="5" fillId="8" borderId="12" xfId="0" applyFont="1" applyFill="1" applyBorder="1"/>
    <xf numFmtId="0" fontId="5" fillId="8" borderId="13" xfId="0" applyFont="1" applyFill="1" applyBorder="1" applyAlignment="1">
      <alignment horizontal="center" vertical="center"/>
    </xf>
    <xf numFmtId="0" fontId="5" fillId="8" borderId="9" xfId="0" applyFont="1" applyFill="1" applyBorder="1"/>
    <xf numFmtId="0" fontId="5" fillId="8" borderId="2" xfId="0" applyFont="1" applyFill="1" applyBorder="1" applyAlignment="1">
      <alignment horizontal="center" vertical="center"/>
    </xf>
    <xf numFmtId="0" fontId="5" fillId="8" borderId="2" xfId="0" applyFont="1" applyFill="1" applyBorder="1"/>
    <xf numFmtId="0" fontId="5" fillId="8" borderId="13" xfId="0" applyFont="1" applyFill="1" applyBorder="1" applyAlignment="1"/>
    <xf numFmtId="0" fontId="5" fillId="8" borderId="6" xfId="0" applyFont="1" applyFill="1" applyBorder="1"/>
    <xf numFmtId="0" fontId="5" fillId="8" borderId="7" xfId="0" applyFont="1" applyFill="1" applyBorder="1"/>
    <xf numFmtId="0" fontId="5" fillId="8" borderId="8" xfId="0" applyFont="1" applyFill="1" applyBorder="1"/>
    <xf numFmtId="0" fontId="2" fillId="11" borderId="11" xfId="0" applyFont="1" applyFill="1" applyBorder="1" applyAlignment="1">
      <alignment horizontal="center"/>
    </xf>
    <xf numFmtId="0" fontId="2" fillId="8" borderId="7" xfId="0" applyFont="1" applyFill="1" applyBorder="1" applyAlignment="1"/>
    <xf numFmtId="0" fontId="2" fillId="8" borderId="7" xfId="0" applyFont="1" applyFill="1" applyBorder="1"/>
    <xf numFmtId="0" fontId="5" fillId="0" borderId="0" xfId="0" applyFont="1" applyFill="1" applyBorder="1"/>
    <xf numFmtId="0" fontId="5" fillId="0" borderId="13" xfId="0" applyFont="1" applyFill="1" applyBorder="1"/>
    <xf numFmtId="0" fontId="5" fillId="0" borderId="0" xfId="0" applyFont="1" applyFill="1" applyBorder="1" applyAlignment="1">
      <alignment horizontal="right"/>
    </xf>
    <xf numFmtId="0" fontId="0" fillId="8" borderId="0" xfId="0" applyFill="1"/>
    <xf numFmtId="0" fontId="23" fillId="8" borderId="14" xfId="0" applyFont="1" applyFill="1" applyBorder="1"/>
    <xf numFmtId="0" fontId="0" fillId="8" borderId="0" xfId="0" applyFill="1" applyBorder="1" applyAlignment="1"/>
    <xf numFmtId="0" fontId="24" fillId="8" borderId="15" xfId="0" applyFont="1" applyFill="1" applyBorder="1"/>
    <xf numFmtId="0" fontId="23" fillId="8" borderId="15" xfId="0" applyFont="1" applyFill="1" applyBorder="1"/>
    <xf numFmtId="0" fontId="24" fillId="8" borderId="16" xfId="0" applyFont="1" applyFill="1" applyBorder="1"/>
    <xf numFmtId="0" fontId="5" fillId="8" borderId="0" xfId="0" quotePrefix="1" applyFont="1" applyFill="1" applyAlignment="1">
      <alignment horizontal="left"/>
    </xf>
    <xf numFmtId="0" fontId="5" fillId="8" borderId="0" xfId="0" quotePrefix="1" applyFont="1" applyFill="1" applyAlignment="1">
      <alignment horizontal="left" vertical="center"/>
    </xf>
    <xf numFmtId="0" fontId="0" fillId="8" borderId="0" xfId="0" applyFill="1" applyBorder="1"/>
    <xf numFmtId="0" fontId="24" fillId="8" borderId="0" xfId="0" applyFont="1" applyFill="1" applyBorder="1"/>
    <xf numFmtId="0" fontId="24" fillId="8" borderId="0" xfId="0" applyFont="1" applyFill="1" applyBorder="1" applyAlignment="1">
      <alignment horizontal="left"/>
    </xf>
    <xf numFmtId="0" fontId="24" fillId="8" borderId="0" xfId="0" applyFont="1" applyFill="1" applyBorder="1" applyAlignment="1">
      <alignment horizontal="right"/>
    </xf>
    <xf numFmtId="0" fontId="18" fillId="8" borderId="12" xfId="0" applyFont="1" applyFill="1" applyBorder="1" applyAlignment="1">
      <alignment horizontal="left" vertical="center"/>
    </xf>
    <xf numFmtId="0" fontId="15" fillId="13" borderId="11" xfId="0" applyFont="1" applyFill="1" applyBorder="1" applyAlignment="1">
      <alignment horizontal="center" vertical="center"/>
    </xf>
    <xf numFmtId="0" fontId="26" fillId="8" borderId="0" xfId="0" applyFont="1" applyFill="1" applyBorder="1"/>
    <xf numFmtId="165" fontId="5" fillId="8" borderId="0" xfId="0" applyNumberFormat="1" applyFont="1" applyFill="1"/>
    <xf numFmtId="0" fontId="2" fillId="0" borderId="0" xfId="0" applyFont="1" applyFill="1"/>
    <xf numFmtId="0" fontId="4" fillId="0" borderId="0" xfId="1" applyFont="1" applyFill="1"/>
    <xf numFmtId="0" fontId="0" fillId="0" borderId="0" xfId="0" applyAlignment="1">
      <alignment horizontal="center"/>
    </xf>
    <xf numFmtId="0" fontId="0" fillId="2" borderId="0" xfId="0" applyFill="1" applyAlignment="1">
      <alignment horizontal="center"/>
    </xf>
    <xf numFmtId="0" fontId="2" fillId="0" borderId="1" xfId="0" applyFont="1" applyFill="1" applyBorder="1"/>
    <xf numFmtId="0" fontId="4" fillId="0" borderId="0" xfId="1" quotePrefix="1" applyFont="1" applyFill="1"/>
    <xf numFmtId="0" fontId="5" fillId="11" borderId="3" xfId="0" applyFont="1" applyFill="1" applyBorder="1" applyAlignment="1">
      <alignment horizontal="right" vertical="center"/>
    </xf>
    <xf numFmtId="0" fontId="5" fillId="11" borderId="4" xfId="0" applyFont="1" applyFill="1" applyBorder="1" applyAlignment="1">
      <alignment horizontal="right" vertical="center"/>
    </xf>
    <xf numFmtId="0" fontId="19" fillId="8" borderId="2" xfId="0" applyFont="1" applyFill="1" applyBorder="1" applyAlignment="1">
      <alignment horizontal="center"/>
    </xf>
    <xf numFmtId="0" fontId="2" fillId="11" borderId="11" xfId="0" applyFont="1" applyFill="1" applyBorder="1" applyAlignment="1">
      <alignment horizontal="center"/>
    </xf>
    <xf numFmtId="0" fontId="2" fillId="11" borderId="3" xfId="0" applyFont="1" applyFill="1" applyBorder="1" applyAlignment="1">
      <alignment horizontal="center"/>
    </xf>
    <xf numFmtId="0" fontId="2" fillId="11" borderId="5" xfId="0" applyFont="1" applyFill="1" applyBorder="1" applyAlignment="1">
      <alignment horizontal="center"/>
    </xf>
    <xf numFmtId="0" fontId="2" fillId="11" borderId="4" xfId="0" applyFont="1" applyFill="1" applyBorder="1" applyAlignment="1">
      <alignment horizontal="center"/>
    </xf>
    <xf numFmtId="0" fontId="19" fillId="8" borderId="13" xfId="0" applyFont="1" applyFill="1" applyBorder="1" applyAlignment="1">
      <alignment horizontal="center"/>
    </xf>
    <xf numFmtId="0" fontId="19" fillId="8" borderId="0" xfId="0" applyFont="1" applyFill="1" applyBorder="1" applyAlignment="1">
      <alignment horizontal="center"/>
    </xf>
    <xf numFmtId="0" fontId="19" fillId="8" borderId="12" xfId="0" applyFont="1" applyFill="1" applyBorder="1" applyAlignment="1">
      <alignment horizontal="center"/>
    </xf>
    <xf numFmtId="165" fontId="15" fillId="10" borderId="11" xfId="0" applyNumberFormat="1" applyFont="1" applyFill="1" applyBorder="1" applyAlignment="1">
      <alignment horizontal="right"/>
    </xf>
    <xf numFmtId="0" fontId="5" fillId="11" borderId="11" xfId="0" applyFont="1" applyFill="1" applyBorder="1" applyAlignment="1">
      <alignment horizontal="center"/>
    </xf>
    <xf numFmtId="0" fontId="19" fillId="0" borderId="1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2" xfId="0" applyFont="1" applyFill="1" applyBorder="1" applyAlignment="1">
      <alignment horizontal="center" vertical="center"/>
    </xf>
    <xf numFmtId="0" fontId="5" fillId="11" borderId="3" xfId="0" applyFont="1" applyFill="1" applyBorder="1" applyAlignment="1">
      <alignment horizontal="left" vertical="center"/>
    </xf>
    <xf numFmtId="0" fontId="5" fillId="11" borderId="4" xfId="0" applyFont="1" applyFill="1" applyBorder="1" applyAlignment="1">
      <alignment horizontal="left" vertical="center"/>
    </xf>
    <xf numFmtId="0" fontId="5" fillId="2" borderId="0" xfId="0" applyFont="1" applyFill="1" applyBorder="1" applyAlignment="1">
      <alignment horizontal="center"/>
    </xf>
    <xf numFmtId="0" fontId="5" fillId="8" borderId="0" xfId="0" applyFont="1" applyFill="1" applyBorder="1" applyAlignment="1">
      <alignment horizontal="center" vertical="center"/>
    </xf>
    <xf numFmtId="0" fontId="5" fillId="8" borderId="12" xfId="0" applyFont="1" applyFill="1" applyBorder="1" applyAlignment="1">
      <alignment horizontal="center" vertical="center"/>
    </xf>
    <xf numFmtId="0" fontId="17" fillId="11" borderId="3" xfId="0" applyFont="1" applyFill="1" applyBorder="1" applyAlignment="1">
      <alignment horizontal="center" vertical="center"/>
    </xf>
    <xf numFmtId="0" fontId="17" fillId="11" borderId="5" xfId="0" applyFont="1" applyFill="1" applyBorder="1" applyAlignment="1">
      <alignment horizontal="center" vertical="center"/>
    </xf>
    <xf numFmtId="0" fontId="17" fillId="11" borderId="4" xfId="0" applyFont="1" applyFill="1" applyBorder="1" applyAlignment="1">
      <alignment horizontal="center" vertical="center"/>
    </xf>
    <xf numFmtId="0" fontId="5" fillId="0" borderId="0" xfId="0" applyFont="1" applyBorder="1" applyAlignment="1">
      <alignment horizontal="center"/>
    </xf>
    <xf numFmtId="0" fontId="22" fillId="7" borderId="3" xfId="0" applyFont="1" applyFill="1" applyBorder="1" applyAlignment="1" applyProtection="1">
      <alignment horizontal="center"/>
      <protection locked="0"/>
    </xf>
    <xf numFmtId="0" fontId="22" fillId="7" borderId="4" xfId="0" applyFont="1" applyFill="1" applyBorder="1" applyAlignment="1" applyProtection="1">
      <alignment horizontal="center"/>
      <protection locked="0"/>
    </xf>
    <xf numFmtId="0" fontId="17" fillId="6" borderId="3" xfId="0" applyFont="1" applyFill="1" applyBorder="1" applyAlignment="1">
      <alignment horizontal="center"/>
    </xf>
    <xf numFmtId="0" fontId="17" fillId="6" borderId="5" xfId="0" applyFont="1" applyFill="1" applyBorder="1" applyAlignment="1">
      <alignment horizontal="center"/>
    </xf>
    <xf numFmtId="0" fontId="17" fillId="6" borderId="4" xfId="0" applyFont="1" applyFill="1" applyBorder="1" applyAlignment="1">
      <alignment horizontal="center"/>
    </xf>
    <xf numFmtId="0" fontId="2" fillId="6" borderId="3"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3" xfId="0" applyFont="1" applyFill="1" applyBorder="1" applyAlignment="1">
      <alignment horizontal="center"/>
    </xf>
    <xf numFmtId="0" fontId="2" fillId="6" borderId="5" xfId="0" applyFont="1" applyFill="1" applyBorder="1" applyAlignment="1">
      <alignment horizontal="center"/>
    </xf>
    <xf numFmtId="0" fontId="2" fillId="6" borderId="4" xfId="0" applyFont="1" applyFill="1" applyBorder="1" applyAlignment="1">
      <alignment horizontal="center"/>
    </xf>
    <xf numFmtId="0" fontId="2" fillId="6" borderId="11" xfId="0" applyFont="1" applyFill="1" applyBorder="1" applyAlignment="1">
      <alignment horizontal="center"/>
    </xf>
    <xf numFmtId="166" fontId="5" fillId="11" borderId="3" xfId="2" applyNumberFormat="1" applyFont="1" applyFill="1" applyBorder="1" applyAlignment="1">
      <alignment horizontal="center"/>
    </xf>
    <xf numFmtId="166" fontId="5" fillId="11" borderId="4" xfId="2" applyNumberFormat="1" applyFont="1" applyFill="1" applyBorder="1" applyAlignment="1">
      <alignment horizontal="center"/>
    </xf>
    <xf numFmtId="0" fontId="5" fillId="11" borderId="3" xfId="0" applyFont="1" applyFill="1" applyBorder="1" applyAlignment="1">
      <alignment horizontal="left"/>
    </xf>
    <xf numFmtId="0" fontId="5" fillId="11" borderId="4" xfId="0" applyFont="1" applyFill="1" applyBorder="1" applyAlignment="1">
      <alignment horizontal="left"/>
    </xf>
    <xf numFmtId="0" fontId="15" fillId="10" borderId="3" xfId="0" applyFont="1" applyFill="1" applyBorder="1" applyAlignment="1">
      <alignment horizontal="center"/>
    </xf>
    <xf numFmtId="0" fontId="15" fillId="10" borderId="5" xfId="0" applyFont="1" applyFill="1" applyBorder="1" applyAlignment="1">
      <alignment horizontal="center"/>
    </xf>
    <xf numFmtId="0" fontId="15" fillId="10" borderId="4" xfId="0" applyFont="1" applyFill="1" applyBorder="1" applyAlignment="1">
      <alignment horizontal="center"/>
    </xf>
    <xf numFmtId="0" fontId="20" fillId="9" borderId="3" xfId="0" applyFont="1" applyFill="1" applyBorder="1" applyAlignment="1">
      <alignment horizontal="center"/>
    </xf>
    <xf numFmtId="0" fontId="20" fillId="9" borderId="5" xfId="0" applyFont="1" applyFill="1" applyBorder="1" applyAlignment="1">
      <alignment horizontal="center"/>
    </xf>
    <xf numFmtId="0" fontId="20" fillId="9" borderId="4" xfId="0" applyFont="1" applyFill="1" applyBorder="1" applyAlignment="1">
      <alignment horizontal="center"/>
    </xf>
    <xf numFmtId="0" fontId="21" fillId="12" borderId="3" xfId="0" applyFont="1" applyFill="1" applyBorder="1" applyAlignment="1">
      <alignment horizontal="center"/>
    </xf>
    <xf numFmtId="0" fontId="21" fillId="12" borderId="5" xfId="0" applyFont="1" applyFill="1" applyBorder="1" applyAlignment="1">
      <alignment horizontal="center"/>
    </xf>
    <xf numFmtId="0" fontId="21" fillId="12" borderId="4" xfId="0" applyFont="1" applyFill="1" applyBorder="1" applyAlignment="1">
      <alignment horizontal="center"/>
    </xf>
    <xf numFmtId="0" fontId="22" fillId="7" borderId="3" xfId="0" applyFont="1" applyFill="1" applyBorder="1" applyAlignment="1">
      <alignment horizontal="center"/>
    </xf>
    <xf numFmtId="0" fontId="22" fillId="7" borderId="5" xfId="0" applyFont="1" applyFill="1" applyBorder="1" applyAlignment="1">
      <alignment horizontal="center"/>
    </xf>
    <xf numFmtId="0" fontId="22" fillId="7" borderId="4" xfId="0" applyFont="1" applyFill="1" applyBorder="1" applyAlignment="1">
      <alignment horizontal="center"/>
    </xf>
    <xf numFmtId="164" fontId="15" fillId="10" borderId="11" xfId="0" applyNumberFormat="1" applyFont="1" applyFill="1" applyBorder="1" applyAlignment="1">
      <alignment horizontal="right"/>
    </xf>
    <xf numFmtId="164" fontId="5" fillId="8" borderId="0" xfId="0" applyNumberFormat="1" applyFont="1" applyFill="1" applyBorder="1" applyAlignment="1">
      <alignment horizontal="center"/>
    </xf>
    <xf numFmtId="167" fontId="5" fillId="8" borderId="0" xfId="0" applyNumberFormat="1" applyFont="1" applyFill="1" applyBorder="1" applyAlignment="1">
      <alignment horizontal="center"/>
    </xf>
    <xf numFmtId="0" fontId="25" fillId="8" borderId="0" xfId="0" applyFont="1" applyFill="1" applyBorder="1" applyAlignment="1">
      <alignment horizontal="center"/>
    </xf>
    <xf numFmtId="0" fontId="5" fillId="0" borderId="0" xfId="0" applyFont="1" applyAlignment="1">
      <alignment wrapText="1"/>
    </xf>
    <xf numFmtId="0" fontId="5" fillId="2" borderId="0" xfId="0" applyFont="1" applyFill="1" applyAlignment="1">
      <alignment horizontal="center"/>
    </xf>
    <xf numFmtId="0" fontId="7" fillId="3" borderId="0" xfId="0" applyFont="1" applyFill="1" applyAlignment="1">
      <alignment horizontal="left"/>
    </xf>
    <xf numFmtId="0" fontId="5" fillId="0" borderId="0" xfId="0" applyFont="1" applyAlignment="1">
      <alignment horizontal="left"/>
    </xf>
    <xf numFmtId="0" fontId="5" fillId="5" borderId="3" xfId="0" applyFont="1" applyFill="1" applyBorder="1" applyAlignment="1" applyProtection="1">
      <alignment horizontal="center"/>
    </xf>
    <xf numFmtId="0" fontId="5" fillId="5" borderId="4" xfId="0" applyFont="1" applyFill="1" applyBorder="1" applyAlignment="1" applyProtection="1">
      <alignment horizontal="center"/>
    </xf>
    <xf numFmtId="0" fontId="5" fillId="4" borderId="3" xfId="0" applyFont="1" applyFill="1" applyBorder="1" applyAlignment="1" applyProtection="1">
      <alignment horizontal="center"/>
    </xf>
    <xf numFmtId="0" fontId="5" fillId="4" borderId="4" xfId="0" applyFont="1" applyFill="1" applyBorder="1" applyAlignment="1" applyProtection="1">
      <alignment horizontal="center"/>
    </xf>
    <xf numFmtId="0" fontId="4" fillId="0" borderId="0" xfId="1" applyFont="1" applyFill="1" applyBorder="1" applyAlignment="1">
      <alignment horizontal="right" vertical="center"/>
    </xf>
    <xf numFmtId="0" fontId="12" fillId="0" borderId="0" xfId="0" applyFont="1" applyFill="1" applyAlignment="1">
      <alignment horizontal="center"/>
    </xf>
    <xf numFmtId="0" fontId="2" fillId="0" borderId="2" xfId="0" applyFont="1" applyFill="1" applyBorder="1" applyAlignment="1" applyProtection="1">
      <alignment horizontal="left" vertical="center"/>
    </xf>
    <xf numFmtId="0" fontId="8" fillId="0" borderId="0" xfId="1" applyFont="1" applyFill="1" applyAlignment="1">
      <alignment horizontal="left"/>
    </xf>
    <xf numFmtId="0" fontId="10" fillId="0" borderId="0" xfId="0" applyFont="1" applyFill="1" applyAlignment="1">
      <alignment horizontal="left"/>
    </xf>
    <xf numFmtId="0" fontId="2" fillId="0" borderId="0" xfId="0" applyFont="1" applyFill="1" applyBorder="1" applyAlignment="1">
      <alignment horizontal="center"/>
    </xf>
    <xf numFmtId="0" fontId="5" fillId="0" borderId="0" xfId="0" applyFont="1" applyFill="1" applyBorder="1" applyAlignment="1">
      <alignment horizontal="center" vertical="center"/>
    </xf>
    <xf numFmtId="0" fontId="2" fillId="0" borderId="0" xfId="0" applyFont="1" applyAlignment="1">
      <alignment horizontal="center"/>
    </xf>
  </cellXfs>
  <cellStyles count="3">
    <cellStyle name="Hyperlink" xfId="1" builtinId="8"/>
    <cellStyle name="Normal" xfId="0" builtinId="0"/>
    <cellStyle name="Percent" xfId="2" builtinId="5"/>
  </cellStyles>
  <dxfs count="20">
    <dxf>
      <font>
        <color rgb="FF008000"/>
      </font>
      <fill>
        <patternFill>
          <bgColor rgb="FFCCFFCC"/>
        </patternFill>
      </fill>
    </dxf>
    <dxf>
      <font>
        <color rgb="FF008000"/>
      </font>
      <fill>
        <patternFill>
          <bgColor rgb="FFCCFFCC"/>
        </patternFill>
      </fill>
    </dxf>
    <dxf>
      <font>
        <b val="0"/>
        <i val="0"/>
        <color rgb="FF008000"/>
      </font>
      <fill>
        <patternFill>
          <bgColor rgb="FFCCFFCC"/>
        </patternFill>
      </fill>
    </dxf>
    <dxf>
      <font>
        <color rgb="FFFF0000"/>
      </font>
      <fill>
        <patternFill patternType="solid">
          <bgColor theme="4" tint="0.79998168889431442"/>
        </patternFill>
      </fill>
    </dxf>
    <dxf>
      <font>
        <color rgb="FF6E8000"/>
      </font>
      <fill>
        <patternFill>
          <bgColor rgb="FFE6FFCC"/>
        </patternFill>
      </fill>
    </dxf>
    <dxf>
      <font>
        <color rgb="FF008000"/>
      </font>
      <fill>
        <patternFill>
          <bgColor rgb="FFCCFFCC"/>
        </patternFill>
      </fill>
    </dxf>
    <dxf>
      <font>
        <color rgb="FF6E8000"/>
      </font>
      <fill>
        <patternFill>
          <bgColor rgb="FFE6FFCC"/>
        </patternFill>
      </fill>
    </dxf>
    <dxf>
      <font>
        <color rgb="FF008000"/>
      </font>
      <fill>
        <patternFill patternType="solid">
          <bgColor rgb="FFCCFFCC"/>
        </patternFill>
      </fill>
    </dxf>
    <dxf>
      <font>
        <color rgb="FF6E8000"/>
      </font>
      <fill>
        <patternFill>
          <bgColor rgb="FFE6FFCC"/>
        </patternFill>
      </fill>
    </dxf>
    <dxf>
      <font>
        <color rgb="FF008000"/>
      </font>
      <fill>
        <patternFill>
          <bgColor rgb="FFCCFFCC"/>
        </patternFill>
      </fill>
    </dxf>
    <dxf>
      <font>
        <color rgb="FF6E8000"/>
      </font>
      <fill>
        <patternFill>
          <bgColor rgb="FFE6FFCC"/>
        </patternFill>
      </fill>
    </dxf>
    <dxf>
      <font>
        <color rgb="FF008000"/>
      </font>
      <fill>
        <patternFill>
          <bgColor rgb="FFCCFFCC"/>
        </patternFill>
      </fill>
    </dxf>
    <dxf>
      <font>
        <color rgb="FF6E8000"/>
      </font>
      <fill>
        <patternFill>
          <bgColor rgb="FFE6FFCC"/>
        </patternFill>
      </fill>
    </dxf>
    <dxf>
      <font>
        <color rgb="FF008000"/>
      </font>
      <fill>
        <patternFill>
          <bgColor rgb="FFCCFFCC"/>
        </patternFill>
      </fill>
    </dxf>
    <dxf>
      <font>
        <color rgb="FF6E8000"/>
      </font>
      <fill>
        <patternFill>
          <bgColor rgb="FFE6FFCC"/>
        </patternFill>
      </fill>
    </dxf>
    <dxf>
      <font>
        <color rgb="FF008000"/>
      </font>
      <fill>
        <patternFill>
          <bgColor rgb="FFCCFFCC"/>
        </patternFill>
      </fill>
    </dxf>
    <dxf>
      <font>
        <color rgb="FF6E8000"/>
      </font>
      <fill>
        <patternFill>
          <bgColor rgb="FFE6FFCC"/>
        </patternFill>
      </fill>
    </dxf>
    <dxf>
      <font>
        <color rgb="FF008000"/>
      </font>
      <fill>
        <patternFill patternType="solid">
          <bgColor rgb="FFCCFFCC"/>
        </patternFill>
      </fill>
    </dxf>
    <dxf>
      <font>
        <color rgb="FF008000"/>
      </font>
      <fill>
        <patternFill patternType="solid">
          <bgColor rgb="FFCCFFCC"/>
        </patternFill>
      </fill>
    </dxf>
    <dxf>
      <font>
        <color rgb="FFB7DFEE"/>
      </font>
      <fill>
        <patternFill>
          <bgColor rgb="FFB7DFEE"/>
        </patternFill>
      </fill>
    </dxf>
  </dxfs>
  <tableStyles count="0" defaultTableStyle="TableStyleMedium2" defaultPivotStyle="PivotStyleLight16"/>
  <colors>
    <mruColors>
      <color rgb="FF4F8000"/>
      <color rgb="FFB7DFEE"/>
      <color rgb="FF008000"/>
      <color rgb="FF6E8000"/>
      <color rgb="FFE6FFCC"/>
      <color rgb="FFCCFFCC"/>
      <color rgb="FFF2FFCC"/>
      <color rgb="FF608F31"/>
      <color rgb="FFE8FFCC"/>
      <color rgb="FFE5ECB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ti.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ti.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ti.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ti.com/corp/docs/legal/copyright.shtml" TargetMode="External"/><Relationship Id="rId2" Type="http://schemas.openxmlformats.org/officeDocument/2006/relationships/image" Target="../media/image1.gif"/><Relationship Id="rId1" Type="http://schemas.openxmlformats.org/officeDocument/2006/relationships/hyperlink" Target="http://www.ti.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e2e.ti.com/" TargetMode="External"/><Relationship Id="rId2" Type="http://schemas.openxmlformats.org/officeDocument/2006/relationships/image" Target="../media/image1.gif"/><Relationship Id="rId1" Type="http://schemas.openxmlformats.org/officeDocument/2006/relationships/hyperlink" Target="http://www.ti.com"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ti.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3</xdr:col>
      <xdr:colOff>571500</xdr:colOff>
      <xdr:row>2</xdr:row>
      <xdr:rowOff>66626</xdr:rowOff>
    </xdr:to>
    <xdr:pic>
      <xdr:nvPicPr>
        <xdr:cNvPr id="2" name="Picture 1" descr="ti logo">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2314575" cy="295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561975</xdr:colOff>
      <xdr:row>0</xdr:row>
      <xdr:rowOff>85725</xdr:rowOff>
    </xdr:from>
    <xdr:ext cx="3752850" cy="381708"/>
    <xdr:sp macro="" textlink="">
      <xdr:nvSpPr>
        <xdr:cNvPr id="3" name="TextBox 2"/>
        <xdr:cNvSpPr txBox="1"/>
      </xdr:nvSpPr>
      <xdr:spPr>
        <a:xfrm>
          <a:off x="4219575" y="85725"/>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PCM186x PLL Calculation Tool</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3</xdr:col>
      <xdr:colOff>554935</xdr:colOff>
      <xdr:row>2</xdr:row>
      <xdr:rowOff>81280</xdr:rowOff>
    </xdr:to>
    <xdr:pic>
      <xdr:nvPicPr>
        <xdr:cNvPr id="2" name="Picture 1" descr="ti logo">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2314575" cy="295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561975</xdr:colOff>
      <xdr:row>0</xdr:row>
      <xdr:rowOff>85725</xdr:rowOff>
    </xdr:from>
    <xdr:ext cx="3752850" cy="357790"/>
    <xdr:sp macro="" textlink="">
      <xdr:nvSpPr>
        <xdr:cNvPr id="3" name="TextBox 2"/>
        <xdr:cNvSpPr txBox="1"/>
      </xdr:nvSpPr>
      <xdr:spPr>
        <a:xfrm>
          <a:off x="4256018" y="85725"/>
          <a:ext cx="3752850"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800" b="1">
              <a:latin typeface="Arial" panose="020B0604020202020204" pitchFamily="34" charset="0"/>
              <a:cs typeface="Arial" panose="020B0604020202020204" pitchFamily="34" charset="0"/>
            </a:rPr>
            <a:t>PCM186x PLL Calculation Tool</a:t>
          </a:r>
        </a:p>
      </xdr:txBody>
    </xdr:sp>
    <xdr:clientData/>
  </xdr:oneCellAnchor>
  <mc:AlternateContent xmlns:mc="http://schemas.openxmlformats.org/markup-compatibility/2006">
    <mc:Choice xmlns:a14="http://schemas.microsoft.com/office/drawing/2010/main" Requires="a14">
      <xdr:twoCellAnchor editAs="oneCell">
        <xdr:from>
          <xdr:col>4</xdr:col>
          <xdr:colOff>219075</xdr:colOff>
          <xdr:row>13</xdr:row>
          <xdr:rowOff>9525</xdr:rowOff>
        </xdr:from>
        <xdr:to>
          <xdr:col>7</xdr:col>
          <xdr:colOff>342900</xdr:colOff>
          <xdr:row>18</xdr:row>
          <xdr:rowOff>19050</xdr:rowOff>
        </xdr:to>
        <xdr:sp macro="" textlink="">
          <xdr:nvSpPr>
            <xdr:cNvPr id="2061" name="Object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xdr:twoCellAnchor>
    <xdr:from>
      <xdr:col>4</xdr:col>
      <xdr:colOff>133706</xdr:colOff>
      <xdr:row>12</xdr:row>
      <xdr:rowOff>165652</xdr:rowOff>
    </xdr:from>
    <xdr:to>
      <xdr:col>7</xdr:col>
      <xdr:colOff>472109</xdr:colOff>
      <xdr:row>18</xdr:row>
      <xdr:rowOff>59869</xdr:rowOff>
    </xdr:to>
    <xdr:sp macro="" textlink="">
      <xdr:nvSpPr>
        <xdr:cNvPr id="5" name="Rectangle 4"/>
        <xdr:cNvSpPr/>
      </xdr:nvSpPr>
      <xdr:spPr>
        <a:xfrm>
          <a:off x="2601923" y="2385391"/>
          <a:ext cx="2177143" cy="1053782"/>
        </a:xfrm>
        <a:prstGeom prst="rect">
          <a:avLst/>
        </a:prstGeom>
        <a:noFill/>
        <a:ln w="3175">
          <a:solidFill>
            <a:sysClr val="windowText" lastClr="00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3</xdr:col>
      <xdr:colOff>571500</xdr:colOff>
      <xdr:row>2</xdr:row>
      <xdr:rowOff>66626</xdr:rowOff>
    </xdr:to>
    <xdr:pic>
      <xdr:nvPicPr>
        <xdr:cNvPr id="2" name="Picture 1" descr="ti logo">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2314575" cy="295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0</xdr:colOff>
      <xdr:row>0</xdr:row>
      <xdr:rowOff>85725</xdr:rowOff>
    </xdr:from>
    <xdr:ext cx="3752850" cy="381708"/>
    <xdr:sp macro="" textlink="">
      <xdr:nvSpPr>
        <xdr:cNvPr id="3" name="TextBox 2"/>
        <xdr:cNvSpPr txBox="1"/>
      </xdr:nvSpPr>
      <xdr:spPr>
        <a:xfrm>
          <a:off x="4219575" y="85725"/>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PCM186x PLL Calculation Tool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1</xdr:col>
      <xdr:colOff>781050</xdr:colOff>
      <xdr:row>2</xdr:row>
      <xdr:rowOff>66626</xdr:rowOff>
    </xdr:to>
    <xdr:pic>
      <xdr:nvPicPr>
        <xdr:cNvPr id="2" name="Picture 1" descr="ti logo">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2314575" cy="295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200025</xdr:colOff>
      <xdr:row>0</xdr:row>
      <xdr:rowOff>114300</xdr:rowOff>
    </xdr:from>
    <xdr:ext cx="3752850" cy="381708"/>
    <xdr:sp macro="" textlink="">
      <xdr:nvSpPr>
        <xdr:cNvPr id="3" name="TextBox 2"/>
        <xdr:cNvSpPr txBox="1"/>
      </xdr:nvSpPr>
      <xdr:spPr>
        <a:xfrm>
          <a:off x="3533775" y="114300"/>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PCM186x Clock </a:t>
          </a:r>
          <a:r>
            <a:rPr lang="en-US" sz="1600" baseline="0">
              <a:latin typeface="Arial Black" panose="020B0A04020102020204" pitchFamily="34" charset="0"/>
            </a:rPr>
            <a:t>Calculation tool</a:t>
          </a:r>
          <a:endParaRPr lang="en-US" sz="1600">
            <a:latin typeface="Arial Black" panose="020B0A04020102020204" pitchFamily="34" charset="0"/>
          </a:endParaRPr>
        </a:p>
      </xdr:txBody>
    </xdr:sp>
    <xdr:clientData/>
  </xdr:oneCellAnchor>
  <xdr:oneCellAnchor>
    <xdr:from>
      <xdr:col>4</xdr:col>
      <xdr:colOff>161925</xdr:colOff>
      <xdr:row>1</xdr:row>
      <xdr:rowOff>28575</xdr:rowOff>
    </xdr:from>
    <xdr:ext cx="4314899" cy="264560"/>
    <xdr:sp macro="" textlink="">
      <xdr:nvSpPr>
        <xdr:cNvPr id="4" name="TextBox 3">
          <a:hlinkClick xmlns:r="http://schemas.openxmlformats.org/officeDocument/2006/relationships" r:id="rId3"/>
        </xdr:cNvPr>
        <xdr:cNvSpPr txBox="1"/>
      </xdr:nvSpPr>
      <xdr:spPr>
        <a:xfrm>
          <a:off x="7877175" y="219075"/>
          <a:ext cx="43148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i="0" u="none" strike="noStrike">
              <a:solidFill>
                <a:schemeClr val="tx1"/>
              </a:solidFill>
              <a:effectLst/>
              <a:latin typeface="+mn-lt"/>
              <a:ea typeface="+mn-ea"/>
              <a:cs typeface="+mn-cs"/>
              <a:hlinkClick xmlns:r="http://schemas.openxmlformats.org/officeDocument/2006/relationships" r:id=""/>
            </a:rPr>
            <a:t>© Copyright 2017</a:t>
          </a:r>
          <a:r>
            <a:rPr lang="en-US" sz="1100" b="0" i="0" u="none" strike="noStrike">
              <a:solidFill>
                <a:schemeClr val="tx1"/>
              </a:solidFill>
              <a:effectLst/>
              <a:latin typeface="+mn-lt"/>
              <a:ea typeface="+mn-ea"/>
              <a:cs typeface="+mn-cs"/>
            </a:rPr>
            <a:t> </a:t>
          </a:r>
          <a:r>
            <a:rPr lang="en-US" sz="1100" b="0" i="0">
              <a:solidFill>
                <a:schemeClr val="tx1"/>
              </a:solidFill>
              <a:effectLst/>
              <a:latin typeface="+mn-lt"/>
              <a:ea typeface="+mn-ea"/>
              <a:cs typeface="+mn-cs"/>
            </a:rPr>
            <a:t>Texas Instruments Incorporated. All rights reserved.</a:t>
          </a:r>
          <a:endParaRPr lang="en-US" sz="1100"/>
        </a:p>
      </xdr:txBody>
    </xdr:sp>
    <xdr:clientData/>
  </xdr:oneCellAnchor>
  <xdr:oneCellAnchor>
    <xdr:from>
      <xdr:col>0</xdr:col>
      <xdr:colOff>95247</xdr:colOff>
      <xdr:row>6</xdr:row>
      <xdr:rowOff>47623</xdr:rowOff>
    </xdr:from>
    <xdr:ext cx="11229977" cy="4924427"/>
    <xdr:sp macro="" textlink="">
      <xdr:nvSpPr>
        <xdr:cNvPr id="8" name="TextBox 7"/>
        <xdr:cNvSpPr txBox="1"/>
      </xdr:nvSpPr>
      <xdr:spPr>
        <a:xfrm>
          <a:off x="95247" y="1133473"/>
          <a:ext cx="11229977" cy="4924427"/>
        </a:xfrm>
        <a:prstGeom prst="rect">
          <a:avLst/>
        </a:prstGeom>
        <a:solidFill>
          <a:srgbClr val="AAAAAA"/>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latin typeface="Arial" panose="020B0604020202020204" pitchFamily="34" charset="0"/>
              <a:cs typeface="Arial" panose="020B0604020202020204" pitchFamily="34" charset="0"/>
            </a:rPr>
            <a:t>LICENSE INFORMATION:</a:t>
          </a:r>
        </a:p>
        <a:p>
          <a:r>
            <a:rPr lang="en-US" sz="900">
              <a:solidFill>
                <a:schemeClr val="tx1"/>
              </a:solidFill>
              <a:effectLst/>
              <a:latin typeface="Arial" panose="020B0604020202020204" pitchFamily="34" charset="0"/>
              <a:ea typeface="+mn-ea"/>
              <a:cs typeface="Arial" panose="020B0604020202020204" pitchFamily="34" charset="0"/>
            </a:rPr>
            <a:t>Copyright (c) 2017 Texas Instruments Incorporated</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All rights reserved not granted herein.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Limited License.  </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Redistributions must preserve existing copyright notices and reproduce this license (including the above copyright notice and the disclaimer and (if applicable) source code license limitations below) in the documentation and/or other materials provided with the distribution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 and use in binary form, without modification,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No reverse engineering, decompilation, or disassembly of this software is permitted with respect to any software provided in binary form. </a:t>
          </a:r>
        </a:p>
        <a:p>
          <a:r>
            <a:rPr lang="en-US" sz="900">
              <a:solidFill>
                <a:schemeClr val="tx1"/>
              </a:solidFill>
              <a:effectLst/>
              <a:latin typeface="Arial" panose="020B0604020202020204" pitchFamily="34" charset="0"/>
              <a:ea typeface="+mn-ea"/>
              <a:cs typeface="Arial" panose="020B0604020202020204" pitchFamily="34" charset="0"/>
            </a:rPr>
            <a:t>*	Any redistribution and use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Nothing shall obligate TI to provide you with source code for the software licensed and provided to you in object code.</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If software source code is provided to you, modification and redistribution of the source code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the source code, including any resulting derivative works,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any object code compiled from the source code and any resulting derivative works, are licensed by TI for use only with TI Devices.</a:t>
          </a:r>
        </a:p>
        <a:p>
          <a:endParaRPr lang="en-US" sz="900">
            <a:solidFill>
              <a:schemeClr val="tx1"/>
            </a:solidFill>
            <a:effectLst/>
            <a:latin typeface="Arial" panose="020B0604020202020204" pitchFamily="34" charset="0"/>
            <a:ea typeface="+mn-ea"/>
            <a:cs typeface="Arial" panose="020B0604020202020204" pitchFamily="34" charset="0"/>
          </a:endParaRPr>
        </a:p>
        <a:p>
          <a:r>
            <a:rPr lang="en-US" sz="900">
              <a:solidFill>
                <a:schemeClr val="tx1"/>
              </a:solidFill>
              <a:effectLst/>
              <a:latin typeface="Arial" panose="020B0604020202020204" pitchFamily="34" charset="0"/>
              <a:ea typeface="+mn-ea"/>
              <a:cs typeface="Arial" panose="020B0604020202020204" pitchFamily="34" charset="0"/>
            </a:rPr>
            <a:t>Neither the name of Texas Instruments Incorporated nor the names of its suppliers may be used to endorse or promote products derived from this software without specific prior written permission.</a:t>
          </a:r>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IMPORTANT</a:t>
          </a:r>
          <a:r>
            <a:rPr lang="en-US" sz="1000" b="1" baseline="0">
              <a:latin typeface="Arial" panose="020B0604020202020204" pitchFamily="34" charset="0"/>
              <a:cs typeface="Arial" panose="020B0604020202020204" pitchFamily="34" charset="0"/>
            </a:rPr>
            <a:t>:   </a:t>
          </a:r>
        </a:p>
        <a:p>
          <a:r>
            <a:rPr lang="en-US" sz="1000" baseline="0">
              <a:latin typeface="Arial" panose="020B0604020202020204" pitchFamily="34" charset="0"/>
              <a:cs typeface="Arial" panose="020B0604020202020204" pitchFamily="34" charset="0"/>
            </a:rPr>
            <a:t>1.  Do NOT delete this worksheet!</a:t>
          </a:r>
        </a:p>
        <a:p>
          <a:r>
            <a:rPr lang="en-US" sz="1000" baseline="0">
              <a:latin typeface="Arial" panose="020B0604020202020204" pitchFamily="34" charset="0"/>
              <a:cs typeface="Arial" panose="020B0604020202020204" pitchFamily="34" charset="0"/>
            </a:rPr>
            <a:t>2.  Refer to the help tab for additional device information and support.</a:t>
          </a:r>
        </a:p>
        <a:p>
          <a:pPr marL="0" marR="0" indent="0" defTabSz="914400" eaLnBrk="1" fontAlgn="auto" latinLnBrk="0" hangingPunct="1">
            <a:lnSpc>
              <a:spcPct val="100000"/>
            </a:lnSpc>
            <a:spcBef>
              <a:spcPts val="0"/>
            </a:spcBef>
            <a:spcAft>
              <a:spcPts val="0"/>
            </a:spcAft>
            <a:buClrTx/>
            <a:buSzTx/>
            <a:buFontTx/>
            <a:buNone/>
            <a:tabLst/>
            <a:defRPr/>
          </a:pPr>
          <a:r>
            <a:rPr lang="en-US" sz="1000" baseline="0">
              <a:latin typeface="Arial" panose="020B0604020202020204" pitchFamily="34" charset="0"/>
              <a:cs typeface="Arial" panose="020B0604020202020204" pitchFamily="34" charset="0"/>
            </a:rPr>
            <a:t>3.  Redistributions must retain the above copyright and the following disclaimer.</a:t>
          </a:r>
        </a:p>
        <a:p>
          <a:pPr marL="0" marR="0" indent="0" defTabSz="914400" eaLnBrk="1" fontAlgn="auto" latinLnBrk="0" hangingPunct="1">
            <a:lnSpc>
              <a:spcPct val="100000"/>
            </a:lnSpc>
            <a:spcBef>
              <a:spcPts val="0"/>
            </a:spcBef>
            <a:spcAft>
              <a:spcPts val="0"/>
            </a:spcAft>
            <a:buClrTx/>
            <a:buSzTx/>
            <a:buFontTx/>
            <a:buNone/>
            <a:tabLst/>
            <a:defRPr/>
          </a:pPr>
          <a:endParaRPr lang="en-US" sz="10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latin typeface="Arial" panose="020B0604020202020204" pitchFamily="34" charset="0"/>
              <a:cs typeface="Arial" panose="020B0604020202020204" pitchFamily="34" charset="0"/>
            </a:rPr>
            <a:t>DISCLAMER:</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Arial" panose="020B0604020202020204" pitchFamily="34" charset="0"/>
              <a:cs typeface="Arial" panose="020B0604020202020204" pitchFamily="34" charset="0"/>
            </a:rPr>
            <a:t>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3</xdr:col>
      <xdr:colOff>571500</xdr:colOff>
      <xdr:row>2</xdr:row>
      <xdr:rowOff>66626</xdr:rowOff>
    </xdr:to>
    <xdr:pic>
      <xdr:nvPicPr>
        <xdr:cNvPr id="2" name="Picture 1" descr="ti logo">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2314575" cy="295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561975</xdr:colOff>
      <xdr:row>0</xdr:row>
      <xdr:rowOff>85725</xdr:rowOff>
    </xdr:from>
    <xdr:ext cx="3752850" cy="381708"/>
    <xdr:sp macro="" textlink="">
      <xdr:nvSpPr>
        <xdr:cNvPr id="3" name="TextBox 2"/>
        <xdr:cNvSpPr txBox="1"/>
      </xdr:nvSpPr>
      <xdr:spPr>
        <a:xfrm>
          <a:off x="4219575" y="85725"/>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PCM186x PLL Calculation Tool</a:t>
          </a:r>
        </a:p>
      </xdr:txBody>
    </xdr:sp>
    <xdr:clientData/>
  </xdr:oneCellAnchor>
  <xdr:oneCellAnchor>
    <xdr:from>
      <xdr:col>0</xdr:col>
      <xdr:colOff>47625</xdr:colOff>
      <xdr:row>5</xdr:row>
      <xdr:rowOff>76200</xdr:rowOff>
    </xdr:from>
    <xdr:ext cx="184731" cy="264560"/>
    <xdr:sp macro="" textlink="">
      <xdr:nvSpPr>
        <xdr:cNvPr id="5" name="TextBox 4">
          <a:hlinkClick xmlns:r="http://schemas.openxmlformats.org/officeDocument/2006/relationships" r:id="rId3"/>
        </xdr:cNvPr>
        <xdr:cNvSpPr txBox="1"/>
      </xdr:nvSpPr>
      <xdr:spPr>
        <a:xfrm>
          <a:off x="47625" y="10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47625</xdr:colOff>
      <xdr:row>5</xdr:row>
      <xdr:rowOff>76200</xdr:rowOff>
    </xdr:from>
    <xdr:ext cx="184731" cy="264560"/>
    <xdr:sp macro="" textlink="">
      <xdr:nvSpPr>
        <xdr:cNvPr id="6" name="TextBox 5">
          <a:hlinkClick xmlns:r="http://schemas.openxmlformats.org/officeDocument/2006/relationships" r:id="rId3"/>
        </xdr:cNvPr>
        <xdr:cNvSpPr txBox="1"/>
      </xdr:nvSpPr>
      <xdr:spPr>
        <a:xfrm>
          <a:off x="47625" y="10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3</xdr:col>
      <xdr:colOff>571500</xdr:colOff>
      <xdr:row>2</xdr:row>
      <xdr:rowOff>66626</xdr:rowOff>
    </xdr:to>
    <xdr:pic>
      <xdr:nvPicPr>
        <xdr:cNvPr id="2" name="Picture 1" descr="ti logo">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2314575" cy="295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561975</xdr:colOff>
      <xdr:row>0</xdr:row>
      <xdr:rowOff>85725</xdr:rowOff>
    </xdr:from>
    <xdr:ext cx="3752850" cy="381708"/>
    <xdr:sp macro="" textlink="">
      <xdr:nvSpPr>
        <xdr:cNvPr id="3" name="TextBox 2"/>
        <xdr:cNvSpPr txBox="1"/>
      </xdr:nvSpPr>
      <xdr:spPr>
        <a:xfrm>
          <a:off x="4219575" y="85725"/>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PCM186x PLL Calculation Tool</a:t>
          </a:r>
        </a:p>
      </xdr:txBody>
    </xdr:sp>
    <xdr:clientData/>
  </xdr:oneCellAnchor>
</xdr:wsDr>
</file>

<file path=xl/theme/theme1.xml><?xml version="1.0" encoding="utf-8"?>
<a:theme xmlns:a="http://schemas.openxmlformats.org/drawingml/2006/main" name="Office Theme">
  <a:themeElements>
    <a:clrScheme name="TI">
      <a:dk1>
        <a:srgbClr val="000000"/>
      </a:dk1>
      <a:lt1>
        <a:srgbClr val="FFFFFF"/>
      </a:lt1>
      <a:dk2>
        <a:srgbClr val="DE0000"/>
      </a:dk2>
      <a:lt2>
        <a:srgbClr val="808080"/>
      </a:lt2>
      <a:accent1>
        <a:srgbClr val="DE0000"/>
      </a:accent1>
      <a:accent2>
        <a:srgbClr val="A4A4A4"/>
      </a:accent2>
      <a:accent3>
        <a:srgbClr val="117788"/>
      </a:accent3>
      <a:accent4>
        <a:srgbClr val="404040"/>
      </a:accent4>
      <a:accent5>
        <a:srgbClr val="4ABED4"/>
      </a:accent5>
      <a:accent6>
        <a:srgbClr val="7F7F7F"/>
      </a:accent6>
      <a:hlink>
        <a:srgbClr val="DE0000"/>
      </a:hlink>
      <a:folHlink>
        <a:srgbClr val="AAAAA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2.emf"/><Relationship Id="rId4" Type="http://schemas.openxmlformats.org/officeDocument/2006/relationships/oleObject" Target="../embeddings/Microsoft_Visio_2003-2010_Drawing1.vsd"/></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www.ti.com/lit/gpn/ads114S06" TargetMode="External"/><Relationship Id="rId7" Type="http://schemas.openxmlformats.org/officeDocument/2006/relationships/printerSettings" Target="../printerSettings/printerSettings2.bin"/><Relationship Id="rId2" Type="http://schemas.openxmlformats.org/officeDocument/2006/relationships/hyperlink" Target="http://www.ti.com/lit/gpn/ads124S08" TargetMode="External"/><Relationship Id="rId1" Type="http://schemas.openxmlformats.org/officeDocument/2006/relationships/hyperlink" Target="http://e2e.ti.com/support/data_converters/precision_data_converters/" TargetMode="External"/><Relationship Id="rId6" Type="http://schemas.openxmlformats.org/officeDocument/2006/relationships/hyperlink" Target="http://e2e.ti.com/support/data_converters/audio_converters/default.aspx" TargetMode="External"/><Relationship Id="rId5" Type="http://schemas.openxmlformats.org/officeDocument/2006/relationships/hyperlink" Target="http://www.ti.com/lit/gpn/ads114S08" TargetMode="External"/><Relationship Id="rId4" Type="http://schemas.openxmlformats.org/officeDocument/2006/relationships/hyperlink" Target="http://www.ti.com/lit/gpn/ads124s06"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U30"/>
  <sheetViews>
    <sheetView workbookViewId="0">
      <selection activeCell="G11" sqref="G11:L11"/>
    </sheetView>
  </sheetViews>
  <sheetFormatPr defaultRowHeight="15" x14ac:dyDescent="0.25"/>
  <sheetData>
    <row r="1" spans="1:21" x14ac:dyDescent="0.25">
      <c r="A1" s="104"/>
      <c r="B1" s="104"/>
      <c r="C1" s="104"/>
      <c r="D1" s="104"/>
      <c r="E1" s="104"/>
      <c r="F1" s="104"/>
      <c r="G1" s="104"/>
      <c r="H1" s="104"/>
      <c r="I1" s="104"/>
      <c r="J1" s="104"/>
      <c r="K1" s="104"/>
      <c r="L1" s="104"/>
      <c r="M1" s="104"/>
      <c r="N1" s="104"/>
      <c r="O1" s="104"/>
      <c r="P1" s="104"/>
      <c r="Q1" s="104"/>
      <c r="R1" s="104"/>
      <c r="S1" s="104"/>
      <c r="T1" s="104"/>
      <c r="U1" s="104"/>
    </row>
    <row r="2" spans="1:21" x14ac:dyDescent="0.25">
      <c r="A2" s="104"/>
      <c r="B2" s="104"/>
      <c r="C2" s="104"/>
      <c r="D2" s="104"/>
      <c r="E2" s="104"/>
      <c r="F2" s="104"/>
      <c r="G2" s="104"/>
      <c r="H2" s="104"/>
      <c r="I2" s="104"/>
      <c r="J2" s="104"/>
      <c r="K2" s="104"/>
      <c r="L2" s="104"/>
      <c r="M2" s="104"/>
      <c r="N2" s="104"/>
      <c r="O2" s="104"/>
      <c r="P2" s="104"/>
      <c r="Q2" s="104"/>
      <c r="R2" s="104"/>
      <c r="S2" s="104"/>
      <c r="T2" s="104"/>
      <c r="U2" s="104"/>
    </row>
    <row r="3" spans="1:21" x14ac:dyDescent="0.25">
      <c r="A3" s="104"/>
      <c r="B3" s="104"/>
      <c r="C3" s="104"/>
      <c r="D3" s="104"/>
      <c r="E3" s="104"/>
      <c r="F3" s="104"/>
      <c r="G3" s="104"/>
      <c r="H3" s="104"/>
      <c r="I3" s="104"/>
      <c r="J3" s="104"/>
      <c r="K3" s="104"/>
      <c r="L3" s="104"/>
      <c r="M3" s="104"/>
      <c r="N3" s="104"/>
      <c r="O3" s="104"/>
      <c r="P3" s="104"/>
      <c r="Q3" s="104"/>
      <c r="R3" s="104"/>
      <c r="S3" s="104"/>
      <c r="T3" s="104"/>
      <c r="U3" s="104"/>
    </row>
    <row r="4" spans="1:21" ht="12.75" customHeight="1" x14ac:dyDescent="0.25">
      <c r="A4" s="105"/>
      <c r="B4" s="105"/>
      <c r="C4" s="105"/>
      <c r="D4" s="105"/>
      <c r="E4" s="105"/>
      <c r="F4" s="105"/>
      <c r="G4" s="105"/>
      <c r="H4" s="105"/>
      <c r="I4" s="105"/>
      <c r="J4" s="105"/>
      <c r="K4" s="105"/>
      <c r="L4" s="105"/>
      <c r="M4" s="105"/>
      <c r="N4" s="105"/>
      <c r="O4" s="105"/>
      <c r="P4" s="105"/>
      <c r="Q4" s="105"/>
      <c r="R4" s="105"/>
      <c r="S4" s="105"/>
      <c r="T4" s="105"/>
      <c r="U4" s="105"/>
    </row>
    <row r="5" spans="1:21" x14ac:dyDescent="0.25">
      <c r="A5" s="1"/>
      <c r="B5" s="1"/>
      <c r="C5" s="1"/>
      <c r="D5" s="1"/>
      <c r="E5" s="1"/>
      <c r="F5" s="1"/>
      <c r="G5" s="1"/>
      <c r="H5" s="1"/>
      <c r="I5" s="1"/>
      <c r="J5" s="1"/>
      <c r="K5" s="1"/>
      <c r="L5" s="1"/>
      <c r="M5" s="1"/>
      <c r="N5" s="1"/>
      <c r="O5" s="1"/>
      <c r="P5" s="1"/>
      <c r="Q5" s="1"/>
      <c r="R5" s="1"/>
      <c r="S5" s="1"/>
      <c r="T5" s="1"/>
      <c r="U5" s="1"/>
    </row>
    <row r="6" spans="1:21" x14ac:dyDescent="0.25">
      <c r="A6" s="1"/>
      <c r="B6" s="1"/>
      <c r="C6" s="1"/>
      <c r="D6" s="1"/>
      <c r="E6" s="1"/>
      <c r="F6" s="1"/>
      <c r="G6" s="1"/>
      <c r="H6" s="1"/>
      <c r="I6" s="1"/>
      <c r="J6" s="1"/>
      <c r="K6" s="1"/>
      <c r="L6" s="1"/>
      <c r="M6" s="1"/>
      <c r="N6" s="1"/>
      <c r="O6" s="1"/>
      <c r="P6" s="1"/>
      <c r="Q6" s="1"/>
      <c r="R6" s="1"/>
      <c r="S6" s="1"/>
      <c r="T6" s="1"/>
      <c r="U6" s="1"/>
    </row>
    <row r="7" spans="1:21" ht="15.75" thickBot="1" x14ac:dyDescent="0.3">
      <c r="A7" s="1"/>
      <c r="B7" s="1"/>
      <c r="C7" s="106" t="s">
        <v>5</v>
      </c>
      <c r="D7" s="106"/>
      <c r="E7" s="106"/>
      <c r="F7" s="1"/>
      <c r="G7" s="2" t="s">
        <v>6</v>
      </c>
      <c r="H7" s="3"/>
      <c r="I7" s="3"/>
      <c r="J7" s="3"/>
      <c r="K7" s="3"/>
      <c r="L7" s="3"/>
      <c r="M7" s="3"/>
      <c r="N7" s="3"/>
      <c r="O7" s="3"/>
      <c r="P7" s="3"/>
      <c r="Q7" s="1"/>
      <c r="R7" s="1"/>
      <c r="S7" s="1"/>
      <c r="T7" s="1"/>
      <c r="U7" s="1"/>
    </row>
    <row r="8" spans="1:21" x14ac:dyDescent="0.25">
      <c r="A8" s="1"/>
      <c r="B8" s="1"/>
      <c r="C8" s="1"/>
      <c r="D8" s="1"/>
      <c r="E8" s="1"/>
      <c r="F8" s="1"/>
      <c r="G8" s="5"/>
      <c r="H8" s="5"/>
      <c r="I8" s="5"/>
      <c r="J8" s="5"/>
      <c r="K8" s="5"/>
      <c r="L8" s="5"/>
      <c r="M8" s="5"/>
      <c r="N8" s="1"/>
      <c r="O8" s="1"/>
      <c r="P8" s="1"/>
      <c r="Q8" s="1"/>
      <c r="R8" s="1"/>
      <c r="S8" s="1"/>
      <c r="T8" s="1"/>
      <c r="U8" s="1"/>
    </row>
    <row r="9" spans="1:21" x14ac:dyDescent="0.25">
      <c r="A9" s="1"/>
      <c r="B9" s="1"/>
      <c r="C9" s="107" t="s">
        <v>94</v>
      </c>
      <c r="D9" s="107"/>
      <c r="E9" s="107"/>
      <c r="G9" s="5" t="s">
        <v>13</v>
      </c>
      <c r="H9" s="5"/>
      <c r="I9" s="5"/>
      <c r="J9" s="5"/>
      <c r="K9" s="5"/>
      <c r="L9" s="5"/>
      <c r="M9" s="5"/>
      <c r="N9" s="1"/>
      <c r="O9" s="1"/>
      <c r="P9" s="1"/>
      <c r="Q9" s="1"/>
      <c r="R9" s="1"/>
      <c r="S9" s="1"/>
      <c r="T9" s="1"/>
      <c r="U9" s="1"/>
    </row>
    <row r="10" spans="1:21" x14ac:dyDescent="0.25">
      <c r="A10" s="1"/>
      <c r="B10" s="1"/>
      <c r="G10" s="5"/>
      <c r="H10" s="5"/>
      <c r="I10" s="5"/>
      <c r="J10" s="5"/>
      <c r="K10" s="5"/>
      <c r="L10" s="5"/>
      <c r="M10" s="5"/>
      <c r="N10" s="1"/>
      <c r="O10" s="1"/>
      <c r="P10" s="1"/>
      <c r="Q10" s="1"/>
      <c r="R10" s="1"/>
      <c r="S10" s="1"/>
      <c r="T10" s="1"/>
      <c r="U10" s="1"/>
    </row>
    <row r="11" spans="1:21" x14ac:dyDescent="0.25">
      <c r="A11" s="1"/>
      <c r="B11" s="1"/>
      <c r="C11" s="12" t="s">
        <v>11</v>
      </c>
      <c r="D11" s="12"/>
      <c r="E11" s="12"/>
      <c r="F11" s="1"/>
      <c r="G11" s="5" t="s">
        <v>31</v>
      </c>
      <c r="H11" s="1"/>
      <c r="I11" s="1"/>
      <c r="J11" s="1"/>
      <c r="K11" s="1"/>
      <c r="L11" s="1"/>
      <c r="M11" s="1"/>
      <c r="N11" s="1"/>
      <c r="O11" s="1"/>
      <c r="P11" s="1"/>
      <c r="Q11" s="1"/>
      <c r="R11" s="1"/>
      <c r="S11" s="1"/>
      <c r="T11" s="1"/>
      <c r="U11" s="1"/>
    </row>
    <row r="12" spans="1:21" x14ac:dyDescent="0.25">
      <c r="A12" s="1"/>
      <c r="B12" s="1"/>
      <c r="C12" s="6"/>
      <c r="D12" s="6"/>
      <c r="E12" s="6"/>
      <c r="F12" s="1"/>
      <c r="G12" s="5"/>
      <c r="H12" s="1"/>
      <c r="I12" s="1"/>
      <c r="J12" s="1"/>
      <c r="K12" s="1"/>
      <c r="L12" s="1"/>
      <c r="M12" s="1"/>
      <c r="N12" s="1"/>
      <c r="O12" s="1"/>
      <c r="P12" s="1"/>
      <c r="Q12" s="1"/>
      <c r="R12" s="1"/>
      <c r="S12" s="1"/>
      <c r="T12" s="1"/>
      <c r="U12" s="1"/>
    </row>
    <row r="13" spans="1:21" x14ac:dyDescent="0.25">
      <c r="A13" s="1"/>
      <c r="C13" s="7" t="s">
        <v>11</v>
      </c>
      <c r="D13" s="7"/>
      <c r="E13" s="7"/>
      <c r="F13" s="1"/>
      <c r="G13" s="5" t="s">
        <v>12</v>
      </c>
      <c r="H13" s="1"/>
      <c r="I13" s="1"/>
      <c r="J13" s="1"/>
      <c r="K13" s="1"/>
      <c r="L13" s="1"/>
      <c r="M13" s="1"/>
      <c r="Q13" s="1"/>
      <c r="R13" s="1"/>
      <c r="S13" s="1"/>
      <c r="T13" s="1"/>
      <c r="U13" s="1"/>
    </row>
    <row r="14" spans="1:21" x14ac:dyDescent="0.25">
      <c r="A14" s="1"/>
      <c r="B14" s="1"/>
      <c r="C14" s="6"/>
      <c r="D14" s="6"/>
      <c r="E14" s="6"/>
      <c r="F14" s="1"/>
      <c r="G14" s="5"/>
      <c r="H14" s="1"/>
      <c r="I14" s="1"/>
      <c r="J14" s="1"/>
      <c r="K14" s="1"/>
      <c r="L14" s="1"/>
      <c r="M14" s="1"/>
      <c r="N14" s="1"/>
      <c r="O14" s="1"/>
      <c r="P14" s="1"/>
      <c r="Q14" s="1"/>
      <c r="R14" s="1"/>
      <c r="S14" s="1"/>
      <c r="T14" s="1"/>
      <c r="U14" s="1"/>
    </row>
    <row r="15" spans="1:21" x14ac:dyDescent="0.25">
      <c r="A15" s="1"/>
      <c r="B15" s="1"/>
      <c r="N15" s="1"/>
      <c r="O15" s="1"/>
      <c r="P15" s="1"/>
      <c r="Q15" s="1"/>
      <c r="R15" s="1"/>
      <c r="S15" s="1"/>
      <c r="T15" s="1"/>
      <c r="U15" s="1"/>
    </row>
    <row r="16" spans="1:21" x14ac:dyDescent="0.25">
      <c r="A16" s="1"/>
      <c r="B16" s="1"/>
      <c r="C16" s="7"/>
      <c r="D16" s="7"/>
      <c r="E16" s="7"/>
      <c r="F16" s="1"/>
      <c r="G16" s="8"/>
      <c r="H16" s="1"/>
      <c r="I16" s="1"/>
      <c r="J16" s="1"/>
      <c r="K16" s="1"/>
      <c r="L16" s="1"/>
      <c r="M16" s="1"/>
      <c r="N16" s="1"/>
      <c r="O16" s="1"/>
      <c r="P16" s="1"/>
      <c r="Q16" s="1"/>
      <c r="R16" s="1"/>
      <c r="S16" s="1"/>
      <c r="T16" s="1"/>
      <c r="U16" s="1"/>
    </row>
    <row r="17" spans="1:21" x14ac:dyDescent="0.25">
      <c r="A17" s="1"/>
      <c r="B17" s="1"/>
      <c r="C17" s="9"/>
      <c r="D17" s="9"/>
      <c r="E17" s="9"/>
      <c r="F17" s="1"/>
      <c r="G17" s="8"/>
      <c r="H17" s="1"/>
      <c r="I17" s="1"/>
      <c r="J17" s="1"/>
      <c r="K17" s="1"/>
      <c r="L17" s="1"/>
      <c r="M17" s="1"/>
      <c r="N17" s="11"/>
      <c r="O17" s="11"/>
      <c r="P17" s="11"/>
      <c r="Q17" s="11"/>
      <c r="R17" s="11"/>
      <c r="S17" s="11"/>
      <c r="T17" s="11"/>
      <c r="U17" s="11"/>
    </row>
    <row r="18" spans="1:21" x14ac:dyDescent="0.25">
      <c r="A18" s="1"/>
      <c r="B18" s="1"/>
      <c r="C18" s="10"/>
      <c r="D18" s="10"/>
      <c r="E18" s="10"/>
      <c r="F18" s="1"/>
      <c r="G18" s="1"/>
      <c r="H18" s="1"/>
      <c r="I18" s="1"/>
      <c r="J18" s="1"/>
      <c r="K18" s="1"/>
      <c r="L18" s="1"/>
      <c r="M18" s="1"/>
      <c r="N18" s="1"/>
      <c r="O18" s="1"/>
      <c r="P18" s="1"/>
      <c r="Q18" s="1"/>
      <c r="R18" s="1"/>
      <c r="S18" s="1"/>
      <c r="T18" s="1"/>
      <c r="U18" s="1"/>
    </row>
    <row r="19" spans="1:21" x14ac:dyDescent="0.25">
      <c r="A19" s="1"/>
      <c r="B19" s="1"/>
      <c r="C19" s="103"/>
      <c r="D19" s="103"/>
      <c r="E19" s="103"/>
      <c r="F19" s="1"/>
      <c r="G19" s="5"/>
      <c r="H19" s="1"/>
      <c r="I19" s="1"/>
      <c r="J19" s="1"/>
      <c r="K19" s="1"/>
      <c r="L19" s="1"/>
      <c r="M19" s="1"/>
      <c r="N19" s="1"/>
      <c r="O19" s="1"/>
      <c r="P19" s="1"/>
      <c r="Q19" s="1"/>
      <c r="R19" s="1"/>
      <c r="S19" s="1"/>
      <c r="T19" s="1"/>
      <c r="U19" s="1"/>
    </row>
    <row r="20" spans="1:21" x14ac:dyDescent="0.25">
      <c r="A20" s="1"/>
      <c r="B20" s="1"/>
      <c r="C20" s="102"/>
      <c r="D20" s="102"/>
      <c r="E20" s="102"/>
      <c r="F20" s="1"/>
      <c r="G20" s="4"/>
      <c r="H20" s="1"/>
      <c r="I20" s="1"/>
      <c r="J20" s="1"/>
      <c r="K20" s="1"/>
      <c r="L20" s="1"/>
      <c r="M20" s="1"/>
      <c r="N20" s="1"/>
      <c r="O20" s="1"/>
      <c r="P20" s="1"/>
      <c r="Q20" s="1"/>
      <c r="R20" s="1"/>
      <c r="S20" s="1"/>
      <c r="T20" s="1"/>
      <c r="U20" s="1"/>
    </row>
    <row r="21" spans="1:21" x14ac:dyDescent="0.25">
      <c r="A21" s="1"/>
      <c r="B21" s="1"/>
      <c r="C21" s="103"/>
      <c r="D21" s="103"/>
      <c r="E21" s="103"/>
      <c r="F21" s="1"/>
      <c r="G21" s="5"/>
      <c r="H21" s="1"/>
      <c r="I21" s="1"/>
      <c r="J21" s="1"/>
      <c r="K21" s="1"/>
      <c r="L21" s="1"/>
      <c r="M21" s="1"/>
      <c r="N21" s="1"/>
      <c r="O21" s="1"/>
      <c r="P21" s="1"/>
      <c r="Q21" s="1"/>
      <c r="R21" s="1"/>
      <c r="S21" s="1"/>
      <c r="T21" s="1"/>
      <c r="U21" s="1"/>
    </row>
    <row r="22" spans="1:21" x14ac:dyDescent="0.25">
      <c r="A22" s="1"/>
      <c r="B22" s="1"/>
      <c r="C22" s="6"/>
      <c r="D22" s="6"/>
      <c r="E22" s="6"/>
      <c r="F22" s="1"/>
      <c r="G22" s="4"/>
      <c r="H22" s="1"/>
      <c r="I22" s="1"/>
      <c r="J22" s="1"/>
      <c r="K22" s="1"/>
      <c r="L22" s="1"/>
      <c r="M22" s="1"/>
      <c r="N22" s="1"/>
      <c r="O22" s="1"/>
      <c r="P22" s="1"/>
      <c r="Q22" s="1"/>
      <c r="R22" s="1"/>
      <c r="S22" s="1"/>
      <c r="T22" s="1"/>
      <c r="U22" s="1"/>
    </row>
    <row r="23" spans="1:21" x14ac:dyDescent="0.25">
      <c r="A23" s="1"/>
      <c r="B23" s="1"/>
      <c r="C23" s="103" t="s">
        <v>7</v>
      </c>
      <c r="D23" s="103"/>
      <c r="E23" s="103"/>
      <c r="F23" s="1"/>
      <c r="G23" s="5" t="s">
        <v>8</v>
      </c>
      <c r="H23" s="1"/>
      <c r="I23" s="1"/>
      <c r="J23" s="1"/>
      <c r="K23" s="1"/>
      <c r="L23" s="1"/>
      <c r="M23" s="1"/>
      <c r="N23" s="1"/>
      <c r="O23" s="1"/>
      <c r="P23" s="1"/>
      <c r="Q23" s="1"/>
      <c r="R23" s="1"/>
      <c r="S23" s="1"/>
      <c r="T23" s="1"/>
      <c r="U23" s="1"/>
    </row>
    <row r="24" spans="1:21" x14ac:dyDescent="0.25">
      <c r="A24" s="1"/>
      <c r="B24" s="1"/>
      <c r="C24" s="6"/>
      <c r="D24" s="6"/>
      <c r="E24" s="6"/>
      <c r="F24" s="1"/>
      <c r="G24" s="4"/>
      <c r="H24" s="1"/>
      <c r="I24" s="1"/>
      <c r="J24" s="1"/>
      <c r="K24" s="1"/>
      <c r="L24" s="1"/>
      <c r="M24" s="1"/>
      <c r="N24" s="1"/>
      <c r="O24" s="1"/>
      <c r="P24" s="1"/>
      <c r="Q24" s="1"/>
      <c r="R24" s="1"/>
      <c r="S24" s="1"/>
      <c r="T24" s="1"/>
      <c r="U24" s="1"/>
    </row>
    <row r="25" spans="1:21" x14ac:dyDescent="0.25">
      <c r="A25" s="1"/>
      <c r="B25" s="1"/>
      <c r="C25" s="12" t="s">
        <v>9</v>
      </c>
      <c r="D25" s="12"/>
      <c r="E25" s="12"/>
      <c r="F25" s="1"/>
      <c r="G25" s="5" t="s">
        <v>10</v>
      </c>
      <c r="H25" s="1"/>
      <c r="I25" s="1"/>
      <c r="J25" s="1"/>
      <c r="K25" s="1"/>
      <c r="L25" s="1"/>
      <c r="M25" s="1"/>
      <c r="N25" s="1"/>
      <c r="O25" s="1"/>
      <c r="P25" s="1"/>
      <c r="Q25" s="1"/>
      <c r="R25" s="1"/>
      <c r="S25" s="1"/>
      <c r="T25" s="1"/>
      <c r="U25" s="1"/>
    </row>
    <row r="26" spans="1:21" x14ac:dyDescent="0.25">
      <c r="A26" s="1"/>
      <c r="B26" s="1"/>
      <c r="C26" s="5"/>
      <c r="D26" s="1"/>
      <c r="E26" s="1"/>
      <c r="F26" s="1"/>
      <c r="G26" s="1"/>
      <c r="H26" s="1"/>
      <c r="I26" s="1"/>
      <c r="J26" s="1"/>
      <c r="K26" s="1"/>
      <c r="L26" s="1"/>
      <c r="M26" s="1"/>
      <c r="N26" s="1"/>
      <c r="O26" s="1"/>
      <c r="P26" s="1"/>
      <c r="Q26" s="1"/>
      <c r="R26" s="1"/>
      <c r="S26" s="1"/>
      <c r="T26" s="1"/>
      <c r="U26" s="1"/>
    </row>
    <row r="27" spans="1:21" x14ac:dyDescent="0.25">
      <c r="A27" s="1"/>
      <c r="B27" s="1"/>
      <c r="H27" s="1"/>
      <c r="I27" s="1"/>
      <c r="J27" s="1"/>
      <c r="K27" s="1"/>
      <c r="L27" s="1"/>
      <c r="M27" s="1"/>
      <c r="N27" s="1"/>
      <c r="O27" s="1"/>
      <c r="P27" s="1"/>
      <c r="Q27" s="1"/>
      <c r="R27" s="1"/>
      <c r="S27" s="1"/>
      <c r="T27" s="1"/>
      <c r="U27" s="1"/>
    </row>
    <row r="28" spans="1:21" x14ac:dyDescent="0.25">
      <c r="A28" s="1"/>
      <c r="B28" s="1"/>
      <c r="C28" s="1"/>
      <c r="D28" s="1"/>
      <c r="E28" s="1"/>
      <c r="F28" s="1"/>
      <c r="G28" s="1"/>
      <c r="H28" s="1"/>
      <c r="I28" s="1"/>
      <c r="J28" s="1"/>
      <c r="K28" s="1"/>
      <c r="L28" s="1"/>
      <c r="M28" s="1"/>
      <c r="N28" s="1"/>
      <c r="O28" s="1"/>
      <c r="P28" s="1"/>
      <c r="Q28" s="1"/>
      <c r="R28" s="1"/>
      <c r="S28" s="1"/>
      <c r="T28" s="1"/>
      <c r="U28" s="1"/>
    </row>
    <row r="29" spans="1:21" x14ac:dyDescent="0.25">
      <c r="A29" s="1"/>
      <c r="B29" s="1"/>
      <c r="C29" s="13"/>
      <c r="D29" s="1"/>
      <c r="E29" s="1"/>
      <c r="F29" s="1"/>
      <c r="G29" s="1"/>
      <c r="H29" s="1"/>
      <c r="I29" s="1"/>
      <c r="J29" s="1"/>
      <c r="K29" s="1"/>
      <c r="L29" s="1"/>
      <c r="M29" s="1"/>
      <c r="N29" s="1"/>
      <c r="O29" s="1"/>
      <c r="P29" s="1"/>
      <c r="Q29" s="1"/>
      <c r="R29" s="1"/>
      <c r="S29" s="1"/>
      <c r="T29" s="1"/>
      <c r="U29" s="1"/>
    </row>
    <row r="30" spans="1:21" x14ac:dyDescent="0.25">
      <c r="A30" s="1"/>
      <c r="B30" s="1"/>
      <c r="C30" s="1"/>
      <c r="D30" s="1"/>
      <c r="E30" s="1"/>
      <c r="F30" s="1"/>
      <c r="G30" s="1"/>
      <c r="H30" s="1"/>
      <c r="I30" s="1"/>
      <c r="J30" s="1"/>
      <c r="K30" s="1"/>
      <c r="L30" s="1"/>
      <c r="M30" s="1"/>
      <c r="N30" s="1"/>
      <c r="O30" s="1"/>
      <c r="P30" s="1"/>
      <c r="Q30" s="1"/>
      <c r="R30" s="1"/>
      <c r="S30" s="1"/>
      <c r="T30" s="1"/>
      <c r="U30" s="1"/>
    </row>
  </sheetData>
  <mergeCells count="8">
    <mergeCell ref="C20:E20"/>
    <mergeCell ref="C21:E21"/>
    <mergeCell ref="C23:E23"/>
    <mergeCell ref="A1:U3"/>
    <mergeCell ref="A4:U4"/>
    <mergeCell ref="C7:E7"/>
    <mergeCell ref="C9:E9"/>
    <mergeCell ref="C19:E19"/>
  </mergeCells>
  <hyperlinks>
    <hyperlink ref="C23" location="About!A1" display="About"/>
    <hyperlink ref="C25" location="'PGA1 Input Range'!A1" display="PGA1 Input Range"/>
    <hyperlink ref="C23:E23" location="'Register Map'!P5" display="Register Map"/>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sheetPr>
  <dimension ref="A1:U36"/>
  <sheetViews>
    <sheetView tabSelected="1" topLeftCell="B1" zoomScale="115" zoomScaleNormal="115" workbookViewId="0">
      <selection activeCell="I26" sqref="I26"/>
    </sheetView>
  </sheetViews>
  <sheetFormatPr defaultRowHeight="14.25" x14ac:dyDescent="0.2"/>
  <cols>
    <col min="1" max="1" width="9.140625" style="34"/>
    <col min="2" max="2" width="9.42578125" style="34" bestFit="1" customWidth="1"/>
    <col min="3" max="3" width="9.140625" style="34"/>
    <col min="4" max="6" width="9.140625" style="34" customWidth="1"/>
    <col min="7" max="8" width="9.140625" style="34"/>
    <col min="9" max="10" width="9.140625" style="34" customWidth="1"/>
    <col min="11" max="15" width="9.140625" style="34"/>
    <col min="16" max="16" width="9.140625" style="34" customWidth="1"/>
    <col min="17" max="22" width="9.140625" style="34"/>
    <col min="23" max="23" width="9.42578125" style="34" bestFit="1" customWidth="1"/>
    <col min="24" max="16384" width="9.140625" style="34"/>
  </cols>
  <sheetData>
    <row r="1" spans="1:21" x14ac:dyDescent="0.2">
      <c r="A1" s="131"/>
      <c r="B1" s="131"/>
      <c r="C1" s="131"/>
      <c r="D1" s="131"/>
      <c r="E1" s="131"/>
      <c r="F1" s="131"/>
      <c r="G1" s="131"/>
      <c r="H1" s="131"/>
      <c r="I1" s="131"/>
      <c r="J1" s="131"/>
      <c r="K1" s="131"/>
      <c r="L1" s="131"/>
      <c r="M1" s="131"/>
      <c r="N1" s="131"/>
      <c r="O1" s="131"/>
      <c r="P1" s="131"/>
      <c r="Q1" s="131"/>
      <c r="R1" s="131"/>
      <c r="S1" s="131"/>
      <c r="T1" s="131"/>
      <c r="U1" s="131"/>
    </row>
    <row r="2" spans="1:21" x14ac:dyDescent="0.2">
      <c r="A2" s="131"/>
      <c r="B2" s="131"/>
      <c r="C2" s="131"/>
      <c r="D2" s="131"/>
      <c r="E2" s="131"/>
      <c r="F2" s="131"/>
      <c r="G2" s="131"/>
      <c r="H2" s="131"/>
      <c r="I2" s="131"/>
      <c r="J2" s="131"/>
      <c r="K2" s="131"/>
      <c r="L2" s="131"/>
      <c r="M2" s="131"/>
      <c r="N2" s="131"/>
      <c r="O2" s="131"/>
      <c r="P2" s="131"/>
      <c r="Q2" s="131"/>
      <c r="R2" s="131"/>
      <c r="S2" s="131"/>
      <c r="T2" s="131"/>
      <c r="U2" s="131"/>
    </row>
    <row r="3" spans="1:21" x14ac:dyDescent="0.2">
      <c r="A3" s="131"/>
      <c r="B3" s="131"/>
      <c r="C3" s="131"/>
      <c r="D3" s="131"/>
      <c r="E3" s="131"/>
      <c r="F3" s="131"/>
      <c r="G3" s="131"/>
      <c r="H3" s="131"/>
      <c r="I3" s="131"/>
      <c r="J3" s="131"/>
      <c r="K3" s="131"/>
      <c r="L3" s="131"/>
      <c r="M3" s="131"/>
      <c r="N3" s="131"/>
      <c r="O3" s="131"/>
      <c r="P3" s="131"/>
      <c r="Q3" s="131"/>
      <c r="R3" s="131"/>
      <c r="S3" s="131"/>
      <c r="T3" s="131"/>
      <c r="U3" s="131"/>
    </row>
    <row r="4" spans="1:21" ht="12.75" customHeight="1" x14ac:dyDescent="0.2">
      <c r="A4" s="125"/>
      <c r="B4" s="125"/>
      <c r="C4" s="125"/>
      <c r="D4" s="125"/>
      <c r="E4" s="125"/>
      <c r="F4" s="125"/>
      <c r="G4" s="125"/>
      <c r="H4" s="125"/>
      <c r="I4" s="125"/>
      <c r="J4" s="125"/>
      <c r="K4" s="125"/>
      <c r="L4" s="125"/>
      <c r="M4" s="125"/>
      <c r="N4" s="125"/>
      <c r="O4" s="125"/>
      <c r="P4" s="125"/>
      <c r="Q4" s="125"/>
      <c r="R4" s="125"/>
      <c r="S4" s="125"/>
      <c r="T4" s="125"/>
      <c r="U4" s="125"/>
    </row>
    <row r="5" spans="1:21" x14ac:dyDescent="0.2">
      <c r="A5" s="36"/>
      <c r="B5" s="36"/>
      <c r="C5" s="36"/>
      <c r="D5" s="36"/>
      <c r="E5" s="36"/>
      <c r="F5" s="36"/>
      <c r="G5" s="36"/>
      <c r="H5" s="36"/>
      <c r="I5" s="36"/>
      <c r="J5" s="36"/>
      <c r="K5" s="36"/>
      <c r="L5" s="36"/>
      <c r="M5" s="36"/>
      <c r="N5" s="36"/>
      <c r="O5" s="36"/>
      <c r="P5" s="36"/>
      <c r="Q5" s="36"/>
      <c r="R5" s="36"/>
      <c r="S5" s="36"/>
      <c r="T5" s="36"/>
    </row>
    <row r="6" spans="1:21" ht="15" x14ac:dyDescent="0.25">
      <c r="A6" s="36"/>
      <c r="B6" s="134" t="s">
        <v>68</v>
      </c>
      <c r="C6" s="135"/>
      <c r="D6" s="135"/>
      <c r="E6" s="135"/>
      <c r="F6" s="135"/>
      <c r="G6" s="135"/>
      <c r="H6" s="135"/>
      <c r="I6" s="135"/>
      <c r="J6" s="135"/>
      <c r="K6" s="135"/>
      <c r="L6" s="135"/>
      <c r="M6" s="135"/>
      <c r="N6" s="136"/>
      <c r="P6" s="140" t="s">
        <v>70</v>
      </c>
      <c r="Q6" s="141"/>
      <c r="R6" s="141"/>
      <c r="S6" s="141"/>
      <c r="T6" s="142"/>
    </row>
    <row r="7" spans="1:21" x14ac:dyDescent="0.2">
      <c r="A7" s="36"/>
      <c r="B7" s="35"/>
      <c r="C7" s="35"/>
      <c r="D7" s="35"/>
      <c r="E7" s="35"/>
      <c r="F7" s="35"/>
      <c r="G7" s="35"/>
      <c r="H7" s="35"/>
      <c r="I7" s="36"/>
      <c r="J7" s="35"/>
      <c r="K7" s="36"/>
      <c r="L7" s="36"/>
      <c r="M7" s="36"/>
      <c r="N7" s="35"/>
      <c r="O7" s="36"/>
      <c r="P7" s="35"/>
      <c r="Q7" s="35"/>
      <c r="R7" s="35"/>
      <c r="S7" s="36"/>
      <c r="T7" s="36"/>
    </row>
    <row r="8" spans="1:21" ht="15" x14ac:dyDescent="0.25">
      <c r="A8" s="36"/>
      <c r="B8" s="36"/>
      <c r="C8" s="45" t="s">
        <v>91</v>
      </c>
      <c r="D8" s="46"/>
      <c r="E8" s="47"/>
      <c r="F8" s="61">
        <v>24</v>
      </c>
      <c r="G8" s="52" t="s">
        <v>34</v>
      </c>
      <c r="H8" s="36"/>
      <c r="I8" s="45" t="s">
        <v>64</v>
      </c>
      <c r="J8" s="51"/>
      <c r="K8" s="47"/>
      <c r="L8" s="62">
        <v>128</v>
      </c>
      <c r="M8" s="52" t="s">
        <v>52</v>
      </c>
      <c r="N8" s="36"/>
      <c r="O8" s="36"/>
      <c r="P8" s="112" t="s">
        <v>44</v>
      </c>
      <c r="Q8" s="113"/>
      <c r="R8" s="114"/>
      <c r="S8" s="58">
        <f>$F$20/M27*1000</f>
        <v>192</v>
      </c>
      <c r="T8" s="47" t="s">
        <v>32</v>
      </c>
    </row>
    <row r="9" spans="1:21" ht="15" x14ac:dyDescent="0.25">
      <c r="A9" s="36"/>
      <c r="B9" s="36"/>
      <c r="C9" s="48" t="s">
        <v>71</v>
      </c>
      <c r="D9" s="49"/>
      <c r="E9" s="50"/>
      <c r="F9" s="62">
        <v>192</v>
      </c>
      <c r="G9" s="52" t="s">
        <v>32</v>
      </c>
      <c r="H9" s="35"/>
      <c r="I9" s="53" t="s">
        <v>65</v>
      </c>
      <c r="J9" s="51"/>
      <c r="K9" s="47"/>
      <c r="L9" s="63">
        <v>32</v>
      </c>
      <c r="M9" s="52" t="s">
        <v>52</v>
      </c>
      <c r="N9" s="36"/>
      <c r="O9" s="36"/>
      <c r="P9" s="112" t="s">
        <v>56</v>
      </c>
      <c r="Q9" s="113"/>
      <c r="R9" s="114"/>
      <c r="S9" s="144">
        <f>ROUND((S8-F9)/F9,6)</f>
        <v>0</v>
      </c>
      <c r="T9" s="145"/>
    </row>
    <row r="10" spans="1:21" ht="15" x14ac:dyDescent="0.25">
      <c r="A10" s="36"/>
      <c r="B10" s="36"/>
      <c r="C10" s="45" t="s">
        <v>45</v>
      </c>
      <c r="D10" s="51"/>
      <c r="E10" s="47"/>
      <c r="F10" s="132">
        <v>4</v>
      </c>
      <c r="G10" s="133"/>
      <c r="H10" s="35"/>
      <c r="I10" s="45" t="s">
        <v>66</v>
      </c>
      <c r="J10" s="51"/>
      <c r="K10" s="47"/>
      <c r="L10" s="66">
        <v>1</v>
      </c>
      <c r="M10" s="52" t="s">
        <v>52</v>
      </c>
      <c r="N10" s="35"/>
      <c r="O10" s="36"/>
      <c r="P10" s="35"/>
      <c r="Q10" s="35"/>
      <c r="R10" s="35"/>
      <c r="S10" s="35"/>
      <c r="T10" s="36"/>
    </row>
    <row r="11" spans="1:21" ht="15" customHeight="1" x14ac:dyDescent="0.2">
      <c r="A11" s="36"/>
      <c r="B11" s="36"/>
      <c r="C11" s="36"/>
      <c r="D11" s="35"/>
      <c r="E11" s="35"/>
      <c r="F11" s="35"/>
      <c r="G11" s="35"/>
      <c r="H11" s="35"/>
      <c r="I11" s="36"/>
      <c r="J11" s="35"/>
      <c r="K11" s="35"/>
      <c r="L11" s="36"/>
      <c r="M11" s="36"/>
      <c r="N11" s="35"/>
      <c r="O11" s="35"/>
      <c r="P11" s="35"/>
      <c r="Q11" s="35"/>
      <c r="R11" s="35"/>
      <c r="S11" s="36"/>
      <c r="T11" s="36"/>
    </row>
    <row r="12" spans="1:21" ht="15" customHeight="1" x14ac:dyDescent="0.25">
      <c r="A12" s="36"/>
      <c r="B12" s="137" t="s">
        <v>40</v>
      </c>
      <c r="C12" s="138"/>
      <c r="D12" s="138"/>
      <c r="E12" s="138"/>
      <c r="F12" s="138"/>
      <c r="G12" s="138"/>
      <c r="H12" s="139"/>
      <c r="I12" s="36"/>
      <c r="J12" s="143" t="s">
        <v>69</v>
      </c>
      <c r="K12" s="143"/>
      <c r="L12" s="143"/>
      <c r="M12" s="143"/>
      <c r="N12" s="143"/>
      <c r="O12" s="143"/>
      <c r="P12" s="143"/>
      <c r="Q12" s="143"/>
      <c r="R12" s="143"/>
      <c r="S12" s="143"/>
      <c r="T12" s="143"/>
    </row>
    <row r="13" spans="1:21" ht="15.75" customHeight="1" x14ac:dyDescent="0.25">
      <c r="A13" s="36"/>
      <c r="B13" s="77"/>
      <c r="C13" s="78"/>
      <c r="D13" s="78"/>
      <c r="E13" s="78"/>
      <c r="F13" s="78"/>
      <c r="G13" s="78"/>
      <c r="H13" s="79"/>
      <c r="I13" s="36"/>
      <c r="J13" s="77"/>
      <c r="K13" s="81"/>
      <c r="L13" s="81"/>
      <c r="M13" s="81"/>
      <c r="N13" s="82"/>
      <c r="O13" s="78"/>
      <c r="P13" s="78"/>
      <c r="Q13" s="78"/>
      <c r="R13" s="78"/>
      <c r="S13" s="78"/>
      <c r="T13" s="79"/>
    </row>
    <row r="14" spans="1:21" ht="15.75" customHeight="1" x14ac:dyDescent="0.25">
      <c r="B14" s="70"/>
      <c r="C14" s="43" t="s">
        <v>35</v>
      </c>
      <c r="D14" s="64">
        <v>2</v>
      </c>
      <c r="E14" s="37"/>
      <c r="F14" s="126"/>
      <c r="G14" s="126"/>
      <c r="H14" s="127"/>
      <c r="I14" s="36"/>
      <c r="J14" s="115" t="s">
        <v>57</v>
      </c>
      <c r="K14" s="116"/>
      <c r="L14" s="116"/>
      <c r="M14" s="116"/>
      <c r="N14" s="116"/>
      <c r="O14" s="116"/>
      <c r="P14" s="116"/>
      <c r="Q14" s="116"/>
      <c r="R14" s="116"/>
      <c r="S14" s="116"/>
      <c r="T14" s="117"/>
    </row>
    <row r="15" spans="1:21" ht="15" x14ac:dyDescent="0.25">
      <c r="B15" s="70"/>
      <c r="C15" s="43" t="s">
        <v>36</v>
      </c>
      <c r="D15" s="64">
        <v>1</v>
      </c>
      <c r="E15" s="37"/>
      <c r="F15" s="37"/>
      <c r="G15" s="36"/>
      <c r="H15" s="71"/>
      <c r="I15" s="36"/>
      <c r="J15" s="70"/>
      <c r="K15" s="36"/>
      <c r="L15" s="36"/>
      <c r="M15" s="36"/>
      <c r="N15" s="36"/>
      <c r="O15" s="36"/>
      <c r="P15" s="36"/>
      <c r="Q15" s="36"/>
      <c r="R15" s="36"/>
      <c r="S15" s="38"/>
      <c r="T15" s="71"/>
    </row>
    <row r="16" spans="1:21" ht="15" x14ac:dyDescent="0.25">
      <c r="B16" s="70"/>
      <c r="C16" s="43" t="s">
        <v>38</v>
      </c>
      <c r="D16" s="64">
        <v>8</v>
      </c>
      <c r="E16" s="37"/>
      <c r="F16" s="37"/>
      <c r="G16" s="100" t="str">
        <f>CONCATENATE("           ",ROUND((L8*M24*F9/1000*D14)/F8,5))</f>
        <v xml:space="preserve">           8.192</v>
      </c>
      <c r="H16" s="98"/>
      <c r="I16" s="36"/>
      <c r="J16" s="76"/>
      <c r="K16" s="36"/>
      <c r="L16" s="36"/>
      <c r="M16" s="80" t="s">
        <v>46</v>
      </c>
      <c r="N16" s="111" t="s">
        <v>62</v>
      </c>
      <c r="O16" s="111"/>
      <c r="P16" s="111"/>
      <c r="Q16" s="111" t="s">
        <v>63</v>
      </c>
      <c r="R16" s="111"/>
      <c r="S16" s="111"/>
      <c r="T16" s="71"/>
    </row>
    <row r="17" spans="1:20" ht="15" x14ac:dyDescent="0.25">
      <c r="B17" s="70"/>
      <c r="C17" s="43" t="s">
        <v>39</v>
      </c>
      <c r="D17" s="64">
        <v>1920</v>
      </c>
      <c r="E17" s="59"/>
      <c r="F17" s="59"/>
      <c r="G17" s="100"/>
      <c r="H17" s="71"/>
      <c r="I17" s="36"/>
      <c r="J17" s="70"/>
      <c r="K17" s="111" t="s">
        <v>72</v>
      </c>
      <c r="L17" s="111"/>
      <c r="M17" s="67">
        <f>ROUND(F20/Q17,0)</f>
        <v>1</v>
      </c>
      <c r="N17" s="118">
        <f>$F$20/M17</f>
        <v>98.304000000000002</v>
      </c>
      <c r="O17" s="118"/>
      <c r="P17" s="54" t="s">
        <v>34</v>
      </c>
      <c r="Q17" s="119">
        <f>IF(F10=2,256*$F$9/1000,512*$F$9/1000)</f>
        <v>98.304000000000002</v>
      </c>
      <c r="R17" s="119"/>
      <c r="S17" s="54" t="s">
        <v>34</v>
      </c>
      <c r="T17" s="71"/>
    </row>
    <row r="18" spans="1:20" ht="15" x14ac:dyDescent="0.25">
      <c r="B18" s="70"/>
      <c r="C18" s="43" t="s">
        <v>41</v>
      </c>
      <c r="D18" s="44">
        <f>D16+0.0001*D17</f>
        <v>8.1920000000000002</v>
      </c>
      <c r="E18" s="37"/>
      <c r="F18" s="37"/>
      <c r="G18" s="100" t="str">
        <f>CONCATENATE("           ",ROUND((L8*M24*F9/1000)/F8,5))</f>
        <v xml:space="preserve">           4.096</v>
      </c>
      <c r="H18" s="98"/>
      <c r="I18" s="36"/>
      <c r="J18" s="70"/>
      <c r="K18" s="111" t="s">
        <v>73</v>
      </c>
      <c r="L18" s="111"/>
      <c r="M18" s="67">
        <f>ROUND(F20/Q18,0)</f>
        <v>2</v>
      </c>
      <c r="N18" s="118">
        <f>$F$20/M18</f>
        <v>49.152000000000001</v>
      </c>
      <c r="O18" s="118"/>
      <c r="P18" s="54" t="s">
        <v>34</v>
      </c>
      <c r="Q18" s="119">
        <f>256*$F$9/1000</f>
        <v>49.152000000000001</v>
      </c>
      <c r="R18" s="119"/>
      <c r="S18" s="54" t="s">
        <v>34</v>
      </c>
      <c r="T18" s="71"/>
    </row>
    <row r="19" spans="1:20" ht="15" x14ac:dyDescent="0.25">
      <c r="A19" s="36"/>
      <c r="B19" s="72"/>
      <c r="C19" s="37"/>
      <c r="D19" s="37"/>
      <c r="E19" s="37"/>
      <c r="F19" s="36"/>
      <c r="G19" s="100"/>
      <c r="H19" s="71"/>
      <c r="I19" s="36"/>
      <c r="J19" s="70"/>
      <c r="K19" s="111" t="s">
        <v>74</v>
      </c>
      <c r="L19" s="111"/>
      <c r="M19" s="67">
        <f>ROUND(F20/Q19,0)</f>
        <v>16</v>
      </c>
      <c r="N19" s="118">
        <f>$F$20/M19</f>
        <v>6.1440000000000001</v>
      </c>
      <c r="O19" s="118"/>
      <c r="P19" s="54" t="s">
        <v>34</v>
      </c>
      <c r="Q19" s="119">
        <f>IF($F$9&gt;44.1,6.144,128*$F$9/1000)</f>
        <v>6.1440000000000001</v>
      </c>
      <c r="R19" s="119"/>
      <c r="S19" s="54" t="str">
        <f>IF($F$9&gt;44.1,"MHz","MHz")</f>
        <v>MHz</v>
      </c>
      <c r="T19" s="71"/>
    </row>
    <row r="20" spans="1:20" ht="15" x14ac:dyDescent="0.2">
      <c r="A20" s="36"/>
      <c r="B20" s="70"/>
      <c r="C20" s="128" t="s">
        <v>80</v>
      </c>
      <c r="D20" s="129"/>
      <c r="E20" s="130"/>
      <c r="F20" s="55">
        <f>(F8*D15*D18)/D14</f>
        <v>98.304000000000002</v>
      </c>
      <c r="G20" s="56" t="s">
        <v>55</v>
      </c>
      <c r="H20" s="71"/>
      <c r="I20" s="36"/>
      <c r="J20" s="70"/>
      <c r="K20" s="36"/>
      <c r="L20" s="35"/>
      <c r="M20" s="35"/>
      <c r="N20" s="36"/>
      <c r="O20" s="36"/>
      <c r="P20" s="36"/>
      <c r="Q20" s="36"/>
      <c r="R20" s="36"/>
      <c r="S20" s="36"/>
      <c r="T20" s="71"/>
    </row>
    <row r="21" spans="1:20" ht="15" x14ac:dyDescent="0.25">
      <c r="A21" s="36"/>
      <c r="B21" s="70"/>
      <c r="C21" s="37"/>
      <c r="D21" s="37"/>
      <c r="E21" s="37"/>
      <c r="F21" s="37"/>
      <c r="G21" s="36"/>
      <c r="H21" s="71"/>
      <c r="I21" s="36"/>
      <c r="J21" s="115" t="s">
        <v>58</v>
      </c>
      <c r="K21" s="116"/>
      <c r="L21" s="116"/>
      <c r="M21" s="116"/>
      <c r="N21" s="116"/>
      <c r="O21" s="116"/>
      <c r="P21" s="116"/>
      <c r="Q21" s="116"/>
      <c r="R21" s="116"/>
      <c r="S21" s="116"/>
      <c r="T21" s="117"/>
    </row>
    <row r="22" spans="1:20" ht="15" x14ac:dyDescent="0.2">
      <c r="A22" s="36"/>
      <c r="B22" s="120" t="s">
        <v>42</v>
      </c>
      <c r="C22" s="121"/>
      <c r="D22" s="121"/>
      <c r="E22" s="121"/>
      <c r="F22" s="121"/>
      <c r="G22" s="121"/>
      <c r="H22" s="122"/>
      <c r="I22" s="36"/>
      <c r="J22" s="70"/>
      <c r="K22" s="35"/>
      <c r="L22" s="36"/>
      <c r="M22" s="36"/>
      <c r="N22" s="36"/>
      <c r="O22" s="36"/>
      <c r="P22" s="36"/>
      <c r="Q22" s="36"/>
      <c r="R22" s="36"/>
      <c r="S22" s="36"/>
      <c r="T22" s="71"/>
    </row>
    <row r="23" spans="1:20" ht="15" x14ac:dyDescent="0.25">
      <c r="A23" s="36"/>
      <c r="B23" s="70"/>
      <c r="C23" s="40"/>
      <c r="D23" s="40"/>
      <c r="E23" s="36"/>
      <c r="F23" s="36"/>
      <c r="G23" s="36"/>
      <c r="H23" s="71"/>
      <c r="I23" s="36"/>
      <c r="J23" s="70"/>
      <c r="K23" s="35"/>
      <c r="L23" s="36"/>
      <c r="M23" s="80" t="s">
        <v>46</v>
      </c>
      <c r="N23" s="111" t="s">
        <v>62</v>
      </c>
      <c r="O23" s="111"/>
      <c r="P23" s="111"/>
      <c r="Q23" s="112" t="s">
        <v>63</v>
      </c>
      <c r="R23" s="113"/>
      <c r="S23" s="114"/>
      <c r="T23" s="71"/>
    </row>
    <row r="24" spans="1:20" ht="15" x14ac:dyDescent="0.25">
      <c r="A24" s="36"/>
      <c r="B24" s="70"/>
      <c r="C24" s="108" t="str">
        <f>IF($D$17=0,CONCATENATE(Formulae!H11," MHz     ≤     "),CONCATENATE(Formulae!H15," MHz     ≤     "))</f>
        <v xml:space="preserve">6.667 MHz     ≤     </v>
      </c>
      <c r="D24" s="109"/>
      <c r="E24" s="42">
        <f>$F$8/$D$14</f>
        <v>12</v>
      </c>
      <c r="F24" s="123" t="str">
        <f>IF($D$17=0,CONCATENATE("     ≤     ",Formulae!I11," MHz"),CONCATENATE("     ≤     ",Formulae!I15," MHz"))</f>
        <v xml:space="preserve">     ≤     20 MHz</v>
      </c>
      <c r="G24" s="124"/>
      <c r="H24" s="71"/>
      <c r="I24" s="36"/>
      <c r="J24" s="70"/>
      <c r="K24" s="111" t="s">
        <v>61</v>
      </c>
      <c r="L24" s="111"/>
      <c r="M24" s="65">
        <v>4</v>
      </c>
      <c r="N24" s="118">
        <f>$F$20/M24</f>
        <v>24.576000000000001</v>
      </c>
      <c r="O24" s="118"/>
      <c r="P24" s="54" t="s">
        <v>34</v>
      </c>
      <c r="Q24" s="119">
        <f>$F$9*L8/1000</f>
        <v>24.576000000000001</v>
      </c>
      <c r="R24" s="119"/>
      <c r="S24" s="54" t="s">
        <v>34</v>
      </c>
      <c r="T24" s="71"/>
    </row>
    <row r="25" spans="1:20" ht="15" x14ac:dyDescent="0.25">
      <c r="A25" s="36"/>
      <c r="B25" s="70"/>
      <c r="C25" s="108" t="str">
        <f>IF($D$17=0,CONCATENATE(Formulae!H12," MHz     ≤     "),CONCATENATE(Formulae!H16," MHz     ≤     "))</f>
        <v xml:space="preserve">64 MHz     ≤     </v>
      </c>
      <c r="D25" s="109"/>
      <c r="E25" s="60">
        <f>$F$20</f>
        <v>98.304000000000002</v>
      </c>
      <c r="F25" s="123" t="str">
        <f>IF($D$17=0,CONCATENATE("     ≤     ",Formulae!I12," MHz"),CONCATENATE("     ≤     ",Formulae!I16," MHz"))</f>
        <v xml:space="preserve">     ≤     100 MHz</v>
      </c>
      <c r="G25" s="124"/>
      <c r="H25" s="71"/>
      <c r="I25" s="36"/>
      <c r="J25" s="70"/>
      <c r="K25" s="111" t="s">
        <v>59</v>
      </c>
      <c r="L25" s="111"/>
      <c r="M25" s="67">
        <f>L8/L9</f>
        <v>4</v>
      </c>
      <c r="N25" s="118">
        <f>$N$24/M25</f>
        <v>6.1440000000000001</v>
      </c>
      <c r="O25" s="118"/>
      <c r="P25" s="54" t="s">
        <v>34</v>
      </c>
      <c r="Q25" s="119">
        <f>L9*$F$9/1000</f>
        <v>6.1440000000000001</v>
      </c>
      <c r="R25" s="119"/>
      <c r="S25" s="54" t="s">
        <v>34</v>
      </c>
      <c r="T25" s="71"/>
    </row>
    <row r="26" spans="1:20" ht="15" x14ac:dyDescent="0.25">
      <c r="A26" s="36"/>
      <c r="B26" s="70"/>
      <c r="C26" s="108" t="str">
        <f>IF($D$17=0,CONCATENATE(Formulae!H13,"      ≤     "),CONCATENATE(Formulae!H17,"      ≤     "))</f>
        <v xml:space="preserve">4      ≤     </v>
      </c>
      <c r="D26" s="109"/>
      <c r="E26" s="42">
        <f>$D$16</f>
        <v>8</v>
      </c>
      <c r="F26" s="123" t="str">
        <f>IF($D$17=0,CONCATENATE("     ≤     ",Formulae!I13),CONCATENATE("     ≤     ",Formulae!I17))</f>
        <v xml:space="preserve">     ≤     11</v>
      </c>
      <c r="G26" s="124"/>
      <c r="H26" s="71"/>
      <c r="I26" s="36"/>
      <c r="J26" s="70"/>
      <c r="K26" s="111" t="s">
        <v>60</v>
      </c>
      <c r="L26" s="111"/>
      <c r="M26" s="67">
        <f>L9</f>
        <v>32</v>
      </c>
      <c r="N26" s="160">
        <f>$N$25/M26*1000</f>
        <v>192</v>
      </c>
      <c r="O26" s="160"/>
      <c r="P26" s="54" t="s">
        <v>32</v>
      </c>
      <c r="Q26" s="119">
        <f>F9</f>
        <v>192</v>
      </c>
      <c r="R26" s="119"/>
      <c r="S26" s="54" t="s">
        <v>32</v>
      </c>
      <c r="T26" s="71"/>
    </row>
    <row r="27" spans="1:20" ht="15" x14ac:dyDescent="0.25">
      <c r="A27" s="36"/>
      <c r="B27" s="70"/>
      <c r="C27" s="108" t="str">
        <f>IF(D17=0,"",Formulae!H18)</f>
        <v xml:space="preserve">R     =     </v>
      </c>
      <c r="D27" s="109"/>
      <c r="E27" s="99">
        <f>IF($D$17=0,Formulae!I14,Formulae!I18)</f>
        <v>1</v>
      </c>
      <c r="F27" s="146"/>
      <c r="G27" s="147"/>
      <c r="H27" s="71"/>
      <c r="I27" s="36"/>
      <c r="J27" s="70"/>
      <c r="K27" s="111" t="s">
        <v>48</v>
      </c>
      <c r="L27" s="111"/>
      <c r="M27" s="57">
        <f>M26*M25*M24</f>
        <v>512</v>
      </c>
      <c r="N27" s="36"/>
      <c r="O27" s="36"/>
      <c r="P27" s="36"/>
      <c r="Q27" s="40"/>
      <c r="R27" s="40"/>
      <c r="S27" s="36"/>
      <c r="T27" s="71"/>
    </row>
    <row r="28" spans="1:20" x14ac:dyDescent="0.2">
      <c r="A28" s="36"/>
      <c r="B28" s="73"/>
      <c r="C28" s="74"/>
      <c r="D28" s="75"/>
      <c r="E28" s="75"/>
      <c r="F28" s="75"/>
      <c r="G28" s="75"/>
      <c r="H28" s="39"/>
      <c r="I28" s="36"/>
      <c r="J28" s="73"/>
      <c r="K28" s="75"/>
      <c r="L28" s="75"/>
      <c r="M28" s="75"/>
      <c r="N28" s="75"/>
      <c r="O28" s="75"/>
      <c r="P28" s="75"/>
      <c r="Q28" s="75"/>
      <c r="R28" s="75"/>
      <c r="S28" s="75"/>
      <c r="T28" s="39"/>
    </row>
    <row r="29" spans="1:20" x14ac:dyDescent="0.2">
      <c r="A29" s="36"/>
      <c r="B29" s="36"/>
      <c r="C29" s="36"/>
      <c r="D29" s="36"/>
      <c r="E29" s="36"/>
      <c r="F29" s="36"/>
      <c r="G29" s="36"/>
      <c r="H29" s="36"/>
      <c r="I29" s="36"/>
      <c r="J29" s="36"/>
      <c r="K29" s="36"/>
      <c r="L29" s="36"/>
      <c r="M29" s="36"/>
      <c r="N29" s="36"/>
      <c r="O29" s="36"/>
      <c r="P29" s="36"/>
      <c r="T29" s="36"/>
    </row>
    <row r="30" spans="1:20" ht="15" x14ac:dyDescent="0.25">
      <c r="A30" s="36"/>
      <c r="B30" s="68" t="s">
        <v>81</v>
      </c>
      <c r="C30" s="68"/>
      <c r="D30" s="69"/>
      <c r="E30" s="69"/>
      <c r="F30" s="69"/>
      <c r="G30" s="69"/>
      <c r="H30" s="69"/>
      <c r="I30" s="35"/>
      <c r="J30" s="35"/>
      <c r="K30" s="35"/>
      <c r="L30" s="35"/>
      <c r="M30" s="35"/>
      <c r="N30" s="35"/>
      <c r="O30" s="35"/>
      <c r="P30" s="35"/>
      <c r="Q30" s="110" t="s">
        <v>75</v>
      </c>
      <c r="R30" s="110"/>
      <c r="S30" s="110"/>
      <c r="T30" s="36"/>
    </row>
    <row r="31" spans="1:20" x14ac:dyDescent="0.2">
      <c r="I31" s="35"/>
      <c r="J31" s="162"/>
      <c r="K31" s="162"/>
      <c r="L31" s="35"/>
      <c r="M31" s="35"/>
      <c r="N31" s="35"/>
      <c r="O31" s="35"/>
      <c r="P31" s="35"/>
      <c r="Q31" s="157" t="s">
        <v>76</v>
      </c>
      <c r="R31" s="158"/>
      <c r="S31" s="159"/>
    </row>
    <row r="32" spans="1:20" x14ac:dyDescent="0.2">
      <c r="B32" s="93" t="str">
        <f>CONCATENATE(" - The PCM186x device is the Master device of the ", IF(L9=256,"TDM","I²S")," Bus")</f>
        <v xml:space="preserve"> - The PCM186x device is the Master device of the I²S Bus</v>
      </c>
      <c r="I32" s="35"/>
      <c r="J32" s="35"/>
      <c r="K32" s="35"/>
      <c r="L32" s="35"/>
      <c r="M32" s="35"/>
      <c r="N32" s="35"/>
      <c r="O32" s="35"/>
      <c r="P32" s="35"/>
      <c r="Q32" s="151" t="s">
        <v>77</v>
      </c>
      <c r="R32" s="152"/>
      <c r="S32" s="153"/>
    </row>
    <row r="33" spans="2:19" ht="15" customHeight="1" x14ac:dyDescent="0.2">
      <c r="B33" s="92" t="str">
        <f>CONCATENATE(" - The address for the PCM186x device is 0x",'Configuration Script'!H7)</f>
        <v xml:space="preserve"> - The address for the PCM186x device is 0x94</v>
      </c>
      <c r="I33" s="35"/>
      <c r="J33" s="161"/>
      <c r="K33" s="161"/>
      <c r="L33" s="35"/>
      <c r="M33" s="35"/>
      <c r="Q33" s="154" t="s">
        <v>78</v>
      </c>
      <c r="R33" s="155"/>
      <c r="S33" s="156"/>
    </row>
    <row r="34" spans="2:19" ht="15" customHeight="1" x14ac:dyDescent="0.2">
      <c r="B34" s="34" t="str">
        <f>IF(S9=0," ",CONCATENATE(" - The ADC sampling rate has an error of ",ROUND(S9*100,4),"% from ",F9,"KHz"))</f>
        <v xml:space="preserve"> </v>
      </c>
      <c r="Q34" s="148" t="s">
        <v>79</v>
      </c>
      <c r="R34" s="149"/>
      <c r="S34" s="150"/>
    </row>
    <row r="35" spans="2:19" ht="15" customHeight="1" x14ac:dyDescent="0.2">
      <c r="O35" s="101"/>
    </row>
    <row r="36" spans="2:19" ht="15" customHeight="1" x14ac:dyDescent="0.2"/>
  </sheetData>
  <dataConsolidate/>
  <mergeCells count="53">
    <mergeCell ref="F27:G27"/>
    <mergeCell ref="Q34:S34"/>
    <mergeCell ref="Q32:S32"/>
    <mergeCell ref="Q33:S33"/>
    <mergeCell ref="Q25:R25"/>
    <mergeCell ref="Q31:S31"/>
    <mergeCell ref="K27:L27"/>
    <mergeCell ref="Q26:R26"/>
    <mergeCell ref="N26:O26"/>
    <mergeCell ref="N25:O25"/>
    <mergeCell ref="J33:K33"/>
    <mergeCell ref="J31:K31"/>
    <mergeCell ref="F26:G26"/>
    <mergeCell ref="F25:G25"/>
    <mergeCell ref="A1:U3"/>
    <mergeCell ref="N18:O18"/>
    <mergeCell ref="F10:G10"/>
    <mergeCell ref="B6:N6"/>
    <mergeCell ref="B12:H12"/>
    <mergeCell ref="N17:O17"/>
    <mergeCell ref="Q17:R17"/>
    <mergeCell ref="Q16:S16"/>
    <mergeCell ref="N16:P16"/>
    <mergeCell ref="P6:T6"/>
    <mergeCell ref="J12:T12"/>
    <mergeCell ref="S9:T9"/>
    <mergeCell ref="P8:R8"/>
    <mergeCell ref="P9:R9"/>
    <mergeCell ref="J14:T14"/>
    <mergeCell ref="Q24:R24"/>
    <mergeCell ref="N23:P23"/>
    <mergeCell ref="C24:D24"/>
    <mergeCell ref="F24:G24"/>
    <mergeCell ref="A4:U4"/>
    <mergeCell ref="F14:H14"/>
    <mergeCell ref="C20:E20"/>
    <mergeCell ref="N24:O24"/>
    <mergeCell ref="C27:D27"/>
    <mergeCell ref="Q30:S30"/>
    <mergeCell ref="K17:L17"/>
    <mergeCell ref="K18:L18"/>
    <mergeCell ref="K19:L19"/>
    <mergeCell ref="K24:L24"/>
    <mergeCell ref="K25:L25"/>
    <mergeCell ref="K26:L26"/>
    <mergeCell ref="Q23:S23"/>
    <mergeCell ref="J21:T21"/>
    <mergeCell ref="N19:O19"/>
    <mergeCell ref="Q18:R18"/>
    <mergeCell ref="Q19:R19"/>
    <mergeCell ref="C25:D25"/>
    <mergeCell ref="C26:D26"/>
    <mergeCell ref="B22:H22"/>
  </mergeCells>
  <conditionalFormatting sqref="E27">
    <cfRule type="expression" dxfId="19" priority="13">
      <formula>IF($D$17=0,TRUE,FALSE)</formula>
    </cfRule>
    <cfRule type="expression" dxfId="18" priority="19">
      <formula>$E$27=1</formula>
    </cfRule>
  </conditionalFormatting>
  <conditionalFormatting sqref="N17">
    <cfRule type="cellIs" dxfId="17" priority="7" operator="equal">
      <formula>$Q$17</formula>
    </cfRule>
    <cfRule type="cellIs" dxfId="16" priority="18" operator="between">
      <formula>$Q$17*1.01</formula>
      <formula>$Q$17*0.99</formula>
    </cfRule>
  </conditionalFormatting>
  <conditionalFormatting sqref="N18">
    <cfRule type="cellIs" dxfId="15" priority="6" operator="equal">
      <formula>$Q$18</formula>
    </cfRule>
    <cfRule type="cellIs" dxfId="14" priority="17" operator="between">
      <formula>$Q$18*1.01</formula>
      <formula>$Q$18*0.99</formula>
    </cfRule>
  </conditionalFormatting>
  <conditionalFormatting sqref="N19">
    <cfRule type="cellIs" dxfId="13" priority="5" operator="equal">
      <formula>$Q$19</formula>
    </cfRule>
    <cfRule type="cellIs" dxfId="12" priority="16" operator="between">
      <formula>$Q$19*1.01</formula>
      <formula>$Q$19*0.99</formula>
    </cfRule>
  </conditionalFormatting>
  <conditionalFormatting sqref="N24">
    <cfRule type="cellIs" dxfId="11" priority="4" operator="equal">
      <formula>$Q$24</formula>
    </cfRule>
    <cfRule type="cellIs" dxfId="10" priority="12" operator="between">
      <formula>$Q$24*1.01</formula>
      <formula>$Q$24*0.99</formula>
    </cfRule>
  </conditionalFormatting>
  <conditionalFormatting sqref="N25">
    <cfRule type="cellIs" dxfId="9" priority="3" operator="equal">
      <formula>$Q$25</formula>
    </cfRule>
    <cfRule type="cellIs" dxfId="8" priority="11" operator="between">
      <formula>$Q$25*1.01</formula>
      <formula>$Q$25*0.99</formula>
    </cfRule>
  </conditionalFormatting>
  <conditionalFormatting sqref="N26">
    <cfRule type="cellIs" dxfId="7" priority="2" operator="equal">
      <formula>$Q$26</formula>
    </cfRule>
    <cfRule type="cellIs" dxfId="6" priority="10" operator="between">
      <formula>$Q$26*1.01</formula>
      <formula>$Q$26*0.99</formula>
    </cfRule>
  </conditionalFormatting>
  <conditionalFormatting sqref="S8">
    <cfRule type="cellIs" dxfId="5" priority="8" operator="equal">
      <formula>$F$9</formula>
    </cfRule>
    <cfRule type="cellIs" dxfId="4" priority="9" operator="between">
      <formula>$F$9*1.01</formula>
      <formula>$F$9*0.99</formula>
    </cfRule>
  </conditionalFormatting>
  <conditionalFormatting sqref="M25">
    <cfRule type="expression" dxfId="3" priority="1">
      <formula>IF(M25=INT(M25),FALSE,TRUE)</formula>
    </cfRule>
  </conditionalFormatting>
  <dataValidations xWindow="701" yWindow="700" count="22">
    <dataValidation type="whole" operator="equal" allowBlank="1" showInputMessage="1" showErrorMessage="1" sqref="L10">
      <formula1>1</formula1>
    </dataValidation>
    <dataValidation type="whole" allowBlank="1" showInputMessage="1" showErrorMessage="1" promptTitle="Audio Clock Dividers" prompt="Values are calculated from the selected BCK and SCK ratio to Fs." sqref="M25">
      <formula1>1</formula1>
      <formula2>128</formula2>
    </dataValidation>
    <dataValidation type="whole" allowBlank="1" showInputMessage="1" showErrorMessage="1" promptTitle="Audio Clock Dividers" prompt="Values are calculated from the selected BCK and SCK ratio to Fs." sqref="M26">
      <formula1>1</formula1>
      <formula2>256</formula2>
    </dataValidation>
    <dataValidation type="whole" allowBlank="1" showInputMessage="1" showErrorMessage="1" promptTitle="PLL R Parameter" prompt="Input an integer value between 1 and 16" sqref="D15">
      <formula1>1</formula1>
      <formula2>16</formula2>
    </dataValidation>
    <dataValidation type="whole" allowBlank="1" showInputMessage="1" showErrorMessage="1" promptTitle="PLL Parameter J" prompt="Integer part of K parameter._x000a_Input an integer value between 1 and 63." sqref="D16">
      <formula1>1</formula1>
      <formula2>63</formula2>
    </dataValidation>
    <dataValidation type="whole" allowBlank="1" showInputMessage="1" showErrorMessage="1" promptTitle="PLL D Parameter" prompt="Decimal part of K parameter._x000a_Input an integer value between 1 and 9999." sqref="D17">
      <formula1>0</formula1>
      <formula2>9999</formula2>
    </dataValidation>
    <dataValidation allowBlank="1" showInputMessage="1" showErrorMessage="1" promptTitle="PLLCKIN" prompt="Input the clock used as the PLL source." sqref="F8"/>
    <dataValidation type="whole" allowBlank="1" showInputMessage="1" showErrorMessage="1" promptTitle="PLL P Parameter" prompt="Input an integer value between 1 and 128." sqref="D14">
      <formula1>1</formula1>
      <formula2>128</formula2>
    </dataValidation>
    <dataValidation allowBlank="1" showInputMessage="1" showErrorMessage="1" promptTitle="PLLCK" prompt="Frequency of PLL output clock. " sqref="F20"/>
    <dataValidation allowBlank="1" showInputMessage="1" showErrorMessage="1" promptTitle="ADC Sampling Rate" prompt="Sampling rate generated from the PLL Clock." sqref="S8"/>
    <dataValidation allowBlank="1" showInputMessage="1" showErrorMessage="1" promptTitle="Sampling Rate Error" prompt="Error between the desired and generated sampling rate." sqref="S9:T9"/>
    <dataValidation allowBlank="1" showInputMessage="1" showErrorMessage="1" promptTitle="PLLCKIN / P" prompt="Should meet the specified limits" sqref="E24"/>
    <dataValidation allowBlank="1" showInputMessage="1" showErrorMessage="1" promptTitle="PLL Clock Out" prompt="PLLCK, should meet the specified limits" sqref="E25"/>
    <dataValidation allowBlank="1" showInputMessage="1" showErrorMessage="1" promptTitle="J" prompt="Should meet the specified limits" sqref="E26"/>
    <dataValidation allowBlank="1" showInputMessage="1" showErrorMessage="1" promptTitle="R" prompt="Should be 1 if D≠0_x000a_" sqref="E27"/>
    <dataValidation type="whole" allowBlank="1" showInputMessage="1" showErrorMessage="1" promptTitle="System Clock Divider" prompt="Adjust this divider with an integer value between 1 and 128. The back-calculation for the PLL coefficient is updated in the formulas of PLL Parameters section " sqref="M24">
      <formula1>1</formula1>
      <formula2>128</formula2>
    </dataValidation>
    <dataValidation allowBlank="1" showInputMessage="1" showErrorMessage="1" promptTitle="PLL Parameter Section" prompt="The PLL Parameters  should be filled by user, while making sure the conditions of the PLL are met to avoid possible noise issues. The PLL calculation formulas are included as a guideline for the parameter fill." sqref="B12:H12"/>
    <dataValidation allowBlank="1" showInputMessage="1" showErrorMessage="1" promptTitle="Dividers Section" prompt="The corresponding dividers for the device operation are calculated in this section. User should input only the required PLL to System Clock divider. Recommendation is to use multiples of 2 for this. Make sure the calculated values are valid." sqref="J12:T12"/>
    <dataValidation allowBlank="1" showInputMessage="1" showErrorMessage="1" promptTitle="Results Section" prompt="Verify if the PLL-generated sampling rate is as required and if the error of the calculation is within the accepted range." sqref="P6:T6"/>
    <dataValidation allowBlank="1" showInputMessage="1" showErrorMessage="1" promptTitle="Input section" prompt="The input Clock and desired sampling rate section should be provided, as well as the ratio for the internal System clock and Bit clock ." sqref="B6:N6"/>
    <dataValidation type="whole" allowBlank="1" showInputMessage="1" showErrorMessage="1" promptTitle="Divider Ratios" prompt="These values ara selected automatically according to the number of channels selected." sqref="M17:M19">
      <formula1>1</formula1>
      <formula2>128</formula2>
    </dataValidation>
    <dataValidation allowBlank="1" showInputMessage="1" showErrorMessage="1" promptTitle="N Coefficient" prompt="Result of the multiplication of the Audio Clock dividers. PLLCK ratio to Fs." sqref="M27"/>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2061" r:id="rId4">
          <objectPr defaultSize="0" autoPict="0" r:id="rId5">
            <anchor moveWithCells="1">
              <from>
                <xdr:col>4</xdr:col>
                <xdr:colOff>219075</xdr:colOff>
                <xdr:row>13</xdr:row>
                <xdr:rowOff>9525</xdr:rowOff>
              </from>
              <to>
                <xdr:col>7</xdr:col>
                <xdr:colOff>342900</xdr:colOff>
                <xdr:row>18</xdr:row>
                <xdr:rowOff>19050</xdr:rowOff>
              </to>
            </anchor>
          </objectPr>
        </oleObject>
      </mc:Choice>
      <mc:Fallback>
        <oleObject progId="Visio.Drawing.11" shapeId="2061" r:id="rId4"/>
      </mc:Fallback>
    </mc:AlternateContent>
  </oleObjects>
  <extLst>
    <ext xmlns:x14="http://schemas.microsoft.com/office/spreadsheetml/2009/9/main" uri="{78C0D931-6437-407d-A8EE-F0AAD7539E65}">
      <x14:conditionalFormattings>
        <x14:conditionalFormatting xmlns:xm="http://schemas.microsoft.com/office/excel/2006/main">
          <x14:cfRule type="expression" priority="23" id="{9EB4F3A6-67AB-4304-BFE5-9B17BE4F82C4}">
            <xm:f>IF($D$17=0,AND($E$24&gt;=Formulae!$H$11,$E$24&lt;=Formulae!$I$11),AND($E$24&gt;=Formulae!$H$15,$E$24&lt;=Formulae!$I$15))</xm:f>
            <x14:dxf>
              <font>
                <b val="0"/>
                <i val="0"/>
                <color rgb="FF008000"/>
              </font>
              <fill>
                <patternFill>
                  <bgColor rgb="FFCCFFCC"/>
                </patternFill>
              </fill>
            </x14:dxf>
          </x14:cfRule>
          <xm:sqref>E24</xm:sqref>
        </x14:conditionalFormatting>
        <x14:conditionalFormatting xmlns:xm="http://schemas.microsoft.com/office/excel/2006/main">
          <x14:cfRule type="expression" priority="24" id="{B6DCE518-29E6-4388-BC90-86C3314AEB48}">
            <xm:f>IF($D$17=0,AND($E$25&gt;=Formulae!$H$12,$E$25&lt;=Formulae!$I$12),AND($E$25&gt;=Formulae!$H$16,$E$25&lt;=Formulae!$I$16))</xm:f>
            <x14:dxf>
              <font>
                <color rgb="FF008000"/>
              </font>
              <fill>
                <patternFill>
                  <bgColor rgb="FFCCFFCC"/>
                </patternFill>
              </fill>
            </x14:dxf>
          </x14:cfRule>
          <xm:sqref>E25</xm:sqref>
        </x14:conditionalFormatting>
        <x14:conditionalFormatting xmlns:xm="http://schemas.microsoft.com/office/excel/2006/main">
          <x14:cfRule type="expression" priority="25" id="{58052E7E-24D2-429A-A913-739F4C38D5F7}">
            <xm:f>IF($D$17=0,AND($E$26&gt;=Formulae!$H$13,$E$26&lt;=Formulae!$I$13),AND($E$26&gt;=Formulae!$H$17,$E$26&lt;=Formulae!$I$17))</xm:f>
            <x14:dxf>
              <font>
                <color rgb="FF008000"/>
              </font>
              <fill>
                <patternFill>
                  <bgColor rgb="FFCCFFCC"/>
                </patternFill>
              </fill>
            </x14:dxf>
          </x14:cfRule>
          <xm:sqref>E26</xm:sqref>
        </x14:conditionalFormatting>
      </x14:conditionalFormattings>
    </ext>
    <ext xmlns:x14="http://schemas.microsoft.com/office/spreadsheetml/2009/9/main" uri="{CCE6A557-97BC-4b89-ADB6-D9C93CAAB3DF}">
      <x14:dataValidations xmlns:xm="http://schemas.microsoft.com/office/excel/2006/main" xWindow="701" yWindow="700" count="4">
        <x14:dataValidation type="list" allowBlank="1" showInputMessage="1" showErrorMessage="1" promptTitle="BCK" prompt="Bit clock._x000a_Select the ratio to the device sampling rate.">
          <x14:formula1>
            <xm:f>Formulae!$B$21:$B$24</xm:f>
          </x14:formula1>
          <xm:sqref>L9</xm:sqref>
        </x14:dataValidation>
        <x14:dataValidation type="list" allowBlank="1" showInputMessage="1" showErrorMessage="1" promptTitle="Sampling Rate" prompt="Select the desired sampling rate for the system._x000a_Valid sampling rates:_x000a_8 KHz, 16 KHz, 44.1 KHz, 48 KHz, 96 KHz, 192 KHz">
          <x14:formula1>
            <xm:f>Formulae!$E$11:$E$16</xm:f>
          </x14:formula1>
          <xm:sqref>F9</xm:sqref>
        </x14:dataValidation>
        <x14:dataValidation type="list" allowBlank="1" showInputMessage="1" showErrorMessage="1" errorTitle="Invalid" promptTitle="SCK" prompt="Internal System Clock._x000a_Select the ratio to the device sampling rate.">
          <x14:formula1>
            <xm:f>IF($F$9&lt;=Formulae!$B$26,Formulae!$B$27:$B$31,IF($F$9&lt;=Formulae!$C$26,Formulae!$C$27:$C$30,Formulae!$D$27:$D$28))</xm:f>
          </x14:formula1>
          <xm:sqref>L8</xm:sqref>
        </x14:dataValidation>
        <x14:dataValidation type="list" allowBlank="1" showInputMessage="1" showErrorMessage="1" promptTitle="ADC Channels" prompt="Select the number of channels to be used by the device.">
          <x14:formula1>
            <xm:f>Formulae!$B$11:$B$12</xm:f>
          </x14:formula1>
          <xm:sqref>F10:G10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249977111117893"/>
  </sheetPr>
  <dimension ref="A1:Q28"/>
  <sheetViews>
    <sheetView topLeftCell="A15" workbookViewId="0">
      <selection activeCell="D7" sqref="D7:D26"/>
    </sheetView>
  </sheetViews>
  <sheetFormatPr defaultRowHeight="15" x14ac:dyDescent="0.25"/>
  <cols>
    <col min="1" max="3" width="9.140625" style="86"/>
    <col min="4" max="4" width="45.5703125" style="86" customWidth="1"/>
    <col min="5" max="16384" width="9.140625" style="86"/>
  </cols>
  <sheetData>
    <row r="1" spans="1:17" x14ac:dyDescent="0.25">
      <c r="A1" s="104"/>
      <c r="B1" s="104"/>
      <c r="C1" s="104"/>
      <c r="D1" s="104"/>
      <c r="E1" s="104"/>
      <c r="F1" s="104"/>
      <c r="G1" s="104"/>
      <c r="H1" s="104"/>
      <c r="I1" s="104"/>
      <c r="J1" s="104"/>
      <c r="K1" s="104"/>
      <c r="L1" s="104"/>
      <c r="M1" s="104"/>
      <c r="N1" s="104"/>
      <c r="O1" s="104"/>
      <c r="P1" s="104"/>
      <c r="Q1" s="104"/>
    </row>
    <row r="2" spans="1:17" x14ac:dyDescent="0.25">
      <c r="A2" s="104"/>
      <c r="B2" s="104"/>
      <c r="C2" s="104"/>
      <c r="D2" s="104"/>
      <c r="E2" s="104"/>
      <c r="F2" s="104"/>
      <c r="G2" s="104"/>
      <c r="H2" s="104"/>
      <c r="I2" s="104"/>
      <c r="J2" s="104"/>
      <c r="K2" s="104"/>
      <c r="L2" s="104"/>
      <c r="M2" s="104"/>
      <c r="N2" s="104"/>
      <c r="O2" s="104"/>
      <c r="P2" s="104"/>
      <c r="Q2" s="104"/>
    </row>
    <row r="3" spans="1:17" x14ac:dyDescent="0.25">
      <c r="A3" s="104"/>
      <c r="B3" s="104"/>
      <c r="C3" s="104"/>
      <c r="D3" s="104"/>
      <c r="E3" s="104"/>
      <c r="F3" s="104"/>
      <c r="G3" s="104"/>
      <c r="H3" s="104"/>
      <c r="I3" s="104"/>
      <c r="J3" s="104"/>
      <c r="K3" s="104"/>
      <c r="L3" s="104"/>
      <c r="M3" s="104"/>
      <c r="N3" s="104"/>
      <c r="O3" s="104"/>
      <c r="P3" s="104"/>
      <c r="Q3" s="104"/>
    </row>
    <row r="4" spans="1:17" ht="12.75" customHeight="1" x14ac:dyDescent="0.25">
      <c r="A4" s="105"/>
      <c r="B4" s="105"/>
      <c r="C4" s="105"/>
      <c r="D4" s="105"/>
      <c r="E4" s="105"/>
      <c r="F4" s="105"/>
      <c r="G4" s="105"/>
      <c r="H4" s="105"/>
      <c r="I4" s="105"/>
      <c r="J4" s="105"/>
      <c r="K4" s="105"/>
      <c r="L4" s="105"/>
      <c r="M4" s="105"/>
      <c r="N4" s="105"/>
      <c r="O4" s="105"/>
      <c r="P4" s="105"/>
      <c r="Q4" s="105"/>
    </row>
    <row r="5" spans="1:17" x14ac:dyDescent="0.25">
      <c r="A5" s="94"/>
      <c r="B5" s="94"/>
    </row>
    <row r="6" spans="1:17" ht="18" x14ac:dyDescent="0.25">
      <c r="D6" s="95"/>
      <c r="E6" s="95"/>
      <c r="F6" s="95"/>
      <c r="G6" s="163" t="s">
        <v>93</v>
      </c>
      <c r="H6" s="163"/>
      <c r="I6" s="95"/>
      <c r="J6" s="95"/>
      <c r="K6" s="95"/>
      <c r="L6" s="88"/>
      <c r="M6" s="88"/>
      <c r="N6" s="88"/>
      <c r="O6" s="88"/>
      <c r="P6" s="88"/>
      <c r="Q6" s="88"/>
    </row>
    <row r="7" spans="1:17" ht="18" x14ac:dyDescent="0.25">
      <c r="D7" s="87" t="s">
        <v>89</v>
      </c>
      <c r="E7" s="34"/>
      <c r="F7" s="95"/>
      <c r="G7" s="97" t="s">
        <v>90</v>
      </c>
      <c r="H7" s="96">
        <v>94</v>
      </c>
      <c r="I7" s="34"/>
      <c r="J7" s="34"/>
      <c r="K7" s="88"/>
      <c r="L7" s="88"/>
      <c r="M7" s="88"/>
      <c r="N7" s="88"/>
      <c r="O7" s="88"/>
      <c r="P7" s="88"/>
      <c r="Q7" s="88"/>
    </row>
    <row r="8" spans="1:17" ht="18" x14ac:dyDescent="0.25">
      <c r="D8" s="89" t="str">
        <f>CONCATENATE("w ",Formulae!$K$11," 00 00")</f>
        <v>w 94 00 00</v>
      </c>
      <c r="E8" s="34"/>
      <c r="F8" s="95"/>
      <c r="G8" s="95"/>
      <c r="H8" s="34"/>
      <c r="I8" s="34"/>
      <c r="J8" s="34"/>
      <c r="K8" s="88"/>
      <c r="L8" s="88"/>
      <c r="M8" s="88"/>
      <c r="N8" s="88"/>
      <c r="O8" s="88"/>
      <c r="P8" s="88"/>
      <c r="Q8" s="88"/>
    </row>
    <row r="9" spans="1:17" ht="18" x14ac:dyDescent="0.25">
      <c r="D9" s="90" t="s">
        <v>98</v>
      </c>
      <c r="E9" s="34"/>
      <c r="F9" s="95"/>
      <c r="G9" s="95"/>
      <c r="H9" s="34"/>
      <c r="I9" s="34"/>
      <c r="J9" s="34"/>
      <c r="K9" s="88"/>
      <c r="L9" s="88"/>
      <c r="M9" s="88"/>
      <c r="N9" s="88"/>
      <c r="O9" s="88"/>
      <c r="P9" s="88"/>
      <c r="Q9" s="88"/>
    </row>
    <row r="10" spans="1:17" ht="18" x14ac:dyDescent="0.25">
      <c r="D10" s="89" t="str">
        <f>CONCATENATE("w ",Formulae!$K$11," 20 3E")</f>
        <v>w 94 20 3E</v>
      </c>
      <c r="E10" s="34"/>
      <c r="F10" s="95"/>
      <c r="G10" s="95"/>
      <c r="H10" s="34"/>
      <c r="I10" s="34"/>
      <c r="J10" s="34"/>
      <c r="K10" s="88"/>
      <c r="L10" s="88"/>
      <c r="M10" s="88"/>
      <c r="N10" s="88"/>
      <c r="O10" s="88"/>
      <c r="P10" s="88"/>
      <c r="Q10" s="88"/>
    </row>
    <row r="11" spans="1:17" ht="18" x14ac:dyDescent="0.25">
      <c r="D11" s="90" t="s">
        <v>96</v>
      </c>
      <c r="E11" s="34"/>
      <c r="F11" s="95"/>
      <c r="G11" s="95"/>
      <c r="H11" s="34"/>
      <c r="I11" s="34"/>
      <c r="J11" s="34"/>
      <c r="K11" s="88"/>
      <c r="L11" s="88"/>
      <c r="M11" s="88"/>
      <c r="N11" s="88"/>
      <c r="O11" s="88"/>
      <c r="P11" s="88"/>
      <c r="Q11" s="88"/>
    </row>
    <row r="12" spans="1:17" ht="18" x14ac:dyDescent="0.25">
      <c r="D12" s="89" t="str">
        <f>CONCATENATE("w ",Formulae!$K$11," ",Formulae!M12," ",Formulae!N12)</f>
        <v>w 94 21 00</v>
      </c>
      <c r="E12" s="34"/>
      <c r="F12" s="95"/>
      <c r="G12" s="95"/>
      <c r="H12" s="34"/>
      <c r="I12" s="34"/>
      <c r="J12" s="34"/>
      <c r="K12" s="88"/>
      <c r="L12" s="88"/>
      <c r="M12" s="88"/>
      <c r="N12" s="88"/>
      <c r="O12" s="88"/>
      <c r="P12" s="88"/>
      <c r="Q12" s="88"/>
    </row>
    <row r="13" spans="1:17" ht="18" x14ac:dyDescent="0.25">
      <c r="D13" s="89" t="str">
        <f>CONCATENATE("w ",Formulae!$K$11," ",Formulae!M13," ",Formulae!N13)</f>
        <v>w 94 22 01</v>
      </c>
      <c r="E13" s="34"/>
      <c r="F13" s="95"/>
      <c r="G13" s="95"/>
      <c r="H13" s="34"/>
      <c r="I13" s="34"/>
      <c r="J13" s="34"/>
      <c r="K13" s="88"/>
      <c r="L13" s="88"/>
      <c r="M13" s="88"/>
      <c r="N13" s="88"/>
      <c r="O13" s="88"/>
      <c r="P13" s="88"/>
      <c r="Q13" s="88"/>
    </row>
    <row r="14" spans="1:17" ht="18" x14ac:dyDescent="0.25">
      <c r="B14" s="88"/>
      <c r="D14" s="89" t="str">
        <f>CONCATENATE("w ",Formulae!$K$11," ",Formulae!M14," ",Formulae!N14)</f>
        <v>w 94 23 0F</v>
      </c>
      <c r="E14" s="34"/>
      <c r="F14" s="95"/>
      <c r="G14" s="95"/>
      <c r="H14" s="34"/>
      <c r="I14" s="34"/>
      <c r="J14" s="34"/>
      <c r="K14" s="88"/>
      <c r="L14" s="88"/>
      <c r="M14" s="88"/>
      <c r="N14" s="88"/>
      <c r="O14" s="88"/>
      <c r="P14" s="88"/>
      <c r="Q14" s="88"/>
    </row>
    <row r="15" spans="1:17" ht="18" x14ac:dyDescent="0.25">
      <c r="B15" s="88"/>
      <c r="D15" s="90" t="s">
        <v>97</v>
      </c>
      <c r="E15" s="34"/>
      <c r="F15" s="95"/>
      <c r="G15" s="95"/>
      <c r="H15" s="34"/>
      <c r="I15" s="34"/>
      <c r="J15" s="34"/>
      <c r="K15" s="88"/>
      <c r="L15" s="88"/>
      <c r="M15" s="88"/>
      <c r="N15" s="88"/>
      <c r="O15" s="88"/>
      <c r="P15" s="88"/>
      <c r="Q15" s="88"/>
    </row>
    <row r="16" spans="1:17" ht="18" x14ac:dyDescent="0.25">
      <c r="B16" s="88"/>
      <c r="D16" s="89" t="str">
        <f>CONCATENATE("w ",Formulae!$K$11," ",Formulae!M16," ",Formulae!N16)</f>
        <v>w 94 25 03</v>
      </c>
      <c r="E16" s="34"/>
      <c r="F16" s="95"/>
      <c r="G16" s="95"/>
      <c r="H16" s="34"/>
      <c r="I16" s="34"/>
      <c r="J16" s="34"/>
      <c r="K16" s="88"/>
      <c r="L16" s="88"/>
      <c r="M16" s="88"/>
      <c r="N16" s="88"/>
      <c r="O16" s="88"/>
      <c r="P16" s="88"/>
      <c r="Q16" s="88"/>
    </row>
    <row r="17" spans="2:17" ht="18" x14ac:dyDescent="0.25">
      <c r="B17" s="88"/>
      <c r="D17" s="89" t="str">
        <f>CONCATENATE("w ",Formulae!$K$11," ",Formulae!M17," ",Formulae!N17)</f>
        <v>w 94 26 03</v>
      </c>
      <c r="E17" s="34"/>
      <c r="F17" s="95"/>
      <c r="G17" s="95"/>
      <c r="H17" s="34"/>
      <c r="I17" s="34"/>
      <c r="J17" s="34"/>
      <c r="K17" s="88"/>
      <c r="L17" s="88"/>
      <c r="M17" s="88"/>
      <c r="N17" s="88"/>
      <c r="O17" s="88"/>
      <c r="P17" s="88"/>
      <c r="Q17" s="88"/>
    </row>
    <row r="18" spans="2:17" ht="18" x14ac:dyDescent="0.25">
      <c r="B18" s="88"/>
      <c r="D18" s="89" t="str">
        <f>CONCATENATE("w ",Formulae!$K$11," ",Formulae!M18," ",Formulae!N18)</f>
        <v>w 94 27 1F</v>
      </c>
      <c r="E18" s="34"/>
      <c r="F18" s="95"/>
      <c r="G18" s="95"/>
      <c r="H18" s="34"/>
      <c r="I18" s="34"/>
      <c r="J18" s="34"/>
      <c r="K18" s="88"/>
      <c r="L18" s="88"/>
      <c r="M18" s="88"/>
      <c r="N18" s="88"/>
      <c r="O18" s="88"/>
      <c r="P18" s="88"/>
      <c r="Q18" s="88"/>
    </row>
    <row r="19" spans="2:17" ht="18" x14ac:dyDescent="0.25">
      <c r="B19" s="88"/>
      <c r="D19" s="90" t="s">
        <v>88</v>
      </c>
      <c r="E19" s="34"/>
      <c r="F19" s="95"/>
      <c r="G19" s="95"/>
      <c r="H19" s="34"/>
      <c r="I19" s="34"/>
      <c r="J19" s="34"/>
      <c r="K19" s="88"/>
      <c r="L19" s="88"/>
      <c r="M19" s="88"/>
      <c r="N19" s="88"/>
      <c r="O19" s="88"/>
      <c r="P19" s="88"/>
      <c r="Q19" s="88"/>
    </row>
    <row r="20" spans="2:17" ht="18" x14ac:dyDescent="0.25">
      <c r="B20" s="88"/>
      <c r="D20" s="89" t="str">
        <f>CONCATENATE("w ",Formulae!$K$11," ",Formulae!M20," ",Formulae!N20)</f>
        <v>w 94 29 01</v>
      </c>
      <c r="E20" s="34"/>
      <c r="F20" s="95"/>
      <c r="G20" s="95"/>
      <c r="H20" s="34"/>
      <c r="I20" s="34"/>
      <c r="J20" s="34"/>
      <c r="K20" s="88"/>
      <c r="L20" s="88"/>
      <c r="M20" s="88"/>
      <c r="N20" s="88"/>
      <c r="O20" s="88"/>
      <c r="P20" s="88"/>
      <c r="Q20" s="88"/>
    </row>
    <row r="21" spans="2:17" ht="18" x14ac:dyDescent="0.25">
      <c r="B21" s="88"/>
      <c r="C21" s="88"/>
      <c r="D21" s="89" t="str">
        <f>CONCATENATE("w ",Formulae!$K$11," ",Formulae!M21," ",Formulae!N21)</f>
        <v>w 94 2A 00</v>
      </c>
      <c r="E21" s="34"/>
      <c r="F21" s="95"/>
      <c r="G21" s="95"/>
      <c r="H21" s="34"/>
      <c r="I21" s="34"/>
      <c r="J21" s="34"/>
      <c r="K21" s="88"/>
      <c r="L21" s="88"/>
      <c r="M21" s="88"/>
      <c r="N21" s="88"/>
      <c r="O21" s="88"/>
      <c r="P21" s="88"/>
      <c r="Q21" s="88"/>
    </row>
    <row r="22" spans="2:17" ht="18" x14ac:dyDescent="0.25">
      <c r="B22" s="88"/>
      <c r="C22" s="88"/>
      <c r="D22" s="89" t="str">
        <f>CONCATENATE("w ",Formulae!$K$11," ",Formulae!M22," ",Formulae!N22)</f>
        <v>w 94 2B 08</v>
      </c>
      <c r="E22" s="34"/>
      <c r="F22" s="95"/>
      <c r="G22" s="95"/>
      <c r="H22" s="88"/>
      <c r="I22" s="88"/>
      <c r="J22" s="88"/>
      <c r="K22" s="88"/>
      <c r="L22" s="88"/>
      <c r="M22" s="88"/>
      <c r="N22" s="88"/>
      <c r="O22" s="88"/>
      <c r="P22" s="88"/>
      <c r="Q22" s="88"/>
    </row>
    <row r="23" spans="2:17" ht="18" x14ac:dyDescent="0.25">
      <c r="B23" s="88"/>
      <c r="C23" s="88"/>
      <c r="D23" s="89" t="str">
        <f>CONCATENATE("w ",Formulae!$K$11," ",Formulae!M23," ",Formulae!N23)</f>
        <v>w 94 2C 80</v>
      </c>
      <c r="E23" s="34"/>
      <c r="F23" s="88"/>
      <c r="G23" s="88"/>
      <c r="H23" s="88"/>
      <c r="I23" s="88"/>
      <c r="J23" s="88"/>
      <c r="K23" s="88"/>
      <c r="L23" s="88"/>
      <c r="M23" s="88"/>
      <c r="N23" s="88"/>
      <c r="O23" s="88"/>
      <c r="P23" s="88"/>
      <c r="Q23" s="88"/>
    </row>
    <row r="24" spans="2:17" ht="18" x14ac:dyDescent="0.25">
      <c r="B24" s="88"/>
      <c r="C24" s="88"/>
      <c r="D24" s="89" t="str">
        <f>CONCATENATE("w ",Formulae!$K$11," ",Formulae!M24," ",Formulae!N24)</f>
        <v>w 94 2D 07</v>
      </c>
      <c r="E24" s="34"/>
      <c r="F24" s="88"/>
      <c r="G24" s="88"/>
      <c r="H24" s="88"/>
      <c r="I24" s="88"/>
      <c r="J24" s="88"/>
      <c r="K24" s="88"/>
      <c r="L24" s="88"/>
      <c r="M24" s="88"/>
      <c r="N24" s="88"/>
      <c r="O24" s="88"/>
      <c r="P24" s="88"/>
      <c r="Q24" s="88"/>
    </row>
    <row r="25" spans="2:17" ht="18" x14ac:dyDescent="0.25">
      <c r="B25" s="88"/>
      <c r="C25" s="88"/>
      <c r="D25" s="90" t="s">
        <v>92</v>
      </c>
      <c r="E25" s="34"/>
      <c r="F25" s="88"/>
      <c r="G25" s="88"/>
      <c r="H25" s="88"/>
      <c r="I25" s="88"/>
      <c r="J25" s="88"/>
      <c r="K25" s="88"/>
      <c r="L25" s="88"/>
      <c r="M25" s="88"/>
      <c r="N25" s="88"/>
      <c r="O25" s="88"/>
      <c r="P25" s="88"/>
      <c r="Q25" s="88"/>
    </row>
    <row r="26" spans="2:17" ht="18" x14ac:dyDescent="0.25">
      <c r="B26" s="88"/>
      <c r="C26" s="88"/>
      <c r="D26" s="91" t="str">
        <f>CONCATENATE("w ",Formulae!$K$11," 28 01")</f>
        <v>w 94 28 01</v>
      </c>
      <c r="E26" s="34"/>
      <c r="F26" s="88"/>
      <c r="G26" s="88"/>
      <c r="H26" s="88"/>
      <c r="I26" s="88"/>
      <c r="J26" s="88"/>
      <c r="K26" s="88"/>
      <c r="L26" s="88"/>
      <c r="M26" s="88"/>
      <c r="N26" s="88"/>
      <c r="O26" s="88"/>
      <c r="P26" s="88"/>
      <c r="Q26" s="88"/>
    </row>
    <row r="27" spans="2:17" x14ac:dyDescent="0.25">
      <c r="D27" s="34"/>
      <c r="E27" s="34"/>
    </row>
    <row r="28" spans="2:17" x14ac:dyDescent="0.25">
      <c r="D28" s="88"/>
    </row>
  </sheetData>
  <mergeCells count="3">
    <mergeCell ref="G6:H6"/>
    <mergeCell ref="A1:Q3"/>
    <mergeCell ref="A4:Q4"/>
  </mergeCells>
  <dataValidations xWindow="423" yWindow="344" count="2">
    <dataValidation allowBlank="1" showInputMessage="1" showErrorMessage="1" promptTitle="Cofiguration Script" prompt="Copy the content of the Cells into PPC2 or a notepad." sqref="D7:D26"/>
    <dataValidation allowBlank="1" showInputMessage="1" showErrorMessage="1" promptTitle="Device Addrecc" prompt="Change the device Address as required. " sqref="G6:H6"/>
  </dataValidations>
  <pageMargins left="0.7" right="0.7" top="0.75" bottom="0.75" header="0.3" footer="0.3"/>
  <drawing r:id="rId1"/>
  <extLst>
    <ext xmlns:x14="http://schemas.microsoft.com/office/spreadsheetml/2009/9/main" uri="{CCE6A557-97BC-4b89-ADB6-D9C93CAAB3DF}">
      <x14:dataValidations xmlns:xm="http://schemas.microsoft.com/office/excel/2006/main" xWindow="423" yWindow="344" count="1">
        <x14:dataValidation type="list" allowBlank="1" showInputMessage="1" showErrorMessage="1" promptTitle="I²C Address" prompt="Two options availablle, 0x94 or 0x96._x000a_Format:_x000a_7-bit Address + R/W bit ['0' by default]_x000a_">
          <x14:formula1>
            <xm:f>Formulae!$K$11:$K$12</xm:f>
          </x14:formula1>
          <xm:sqref>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sheetPr>
  <dimension ref="A1:U41"/>
  <sheetViews>
    <sheetView workbookViewId="0">
      <selection activeCell="P22" sqref="P22"/>
    </sheetView>
  </sheetViews>
  <sheetFormatPr defaultRowHeight="15" x14ac:dyDescent="0.25"/>
  <cols>
    <col min="1" max="1" width="24.28515625" customWidth="1"/>
    <col min="2" max="2" width="25.7109375" bestFit="1" customWidth="1"/>
    <col min="3" max="3" width="56.5703125" customWidth="1"/>
  </cols>
  <sheetData>
    <row r="1" spans="1:21" x14ac:dyDescent="0.25">
      <c r="A1" s="104"/>
      <c r="B1" s="104"/>
      <c r="C1" s="104"/>
      <c r="D1" s="104"/>
      <c r="E1" s="104"/>
      <c r="F1" s="104"/>
      <c r="G1" s="104"/>
      <c r="H1" s="104"/>
      <c r="I1" s="104"/>
      <c r="J1" s="104"/>
      <c r="K1" s="104"/>
      <c r="L1" s="104"/>
      <c r="M1" s="104"/>
      <c r="N1" s="104"/>
      <c r="O1" s="104"/>
      <c r="P1" s="104"/>
      <c r="Q1" s="104"/>
      <c r="R1" s="104"/>
      <c r="S1" s="104"/>
      <c r="T1" s="104"/>
      <c r="U1" s="104"/>
    </row>
    <row r="2" spans="1:21" x14ac:dyDescent="0.25">
      <c r="A2" s="104"/>
      <c r="B2" s="104"/>
      <c r="C2" s="104"/>
      <c r="D2" s="104"/>
      <c r="E2" s="104"/>
      <c r="F2" s="104"/>
      <c r="G2" s="104"/>
      <c r="H2" s="104"/>
      <c r="I2" s="104"/>
      <c r="J2" s="104"/>
      <c r="K2" s="104"/>
      <c r="L2" s="104"/>
      <c r="M2" s="104"/>
      <c r="N2" s="104"/>
      <c r="O2" s="104"/>
      <c r="P2" s="104"/>
      <c r="Q2" s="104"/>
      <c r="R2" s="104"/>
      <c r="S2" s="104"/>
      <c r="T2" s="104"/>
      <c r="U2" s="104"/>
    </row>
    <row r="3" spans="1:21" x14ac:dyDescent="0.25">
      <c r="A3" s="104"/>
      <c r="B3" s="104"/>
      <c r="C3" s="104"/>
      <c r="D3" s="104"/>
      <c r="E3" s="104"/>
      <c r="F3" s="104"/>
      <c r="G3" s="104"/>
      <c r="H3" s="104"/>
      <c r="I3" s="104"/>
      <c r="J3" s="104"/>
      <c r="K3" s="104"/>
      <c r="L3" s="104"/>
      <c r="M3" s="104"/>
      <c r="N3" s="104"/>
      <c r="O3" s="104"/>
      <c r="P3" s="104"/>
      <c r="Q3" s="104"/>
      <c r="R3" s="104"/>
      <c r="S3" s="104"/>
      <c r="T3" s="104"/>
      <c r="U3" s="104"/>
    </row>
    <row r="4" spans="1:21" s="1" customFormat="1" ht="12.75" customHeight="1" x14ac:dyDescent="0.25">
      <c r="A4" s="165"/>
      <c r="B4" s="165"/>
      <c r="C4" s="165"/>
      <c r="D4" s="165"/>
      <c r="E4" s="165"/>
      <c r="F4" s="165"/>
      <c r="G4" s="165"/>
      <c r="H4" s="165"/>
      <c r="I4" s="165"/>
      <c r="J4" s="165"/>
      <c r="K4" s="165"/>
      <c r="L4" s="165"/>
      <c r="M4" s="24"/>
      <c r="N4" s="24"/>
      <c r="O4" s="24"/>
      <c r="P4" s="24"/>
      <c r="Q4" s="24"/>
      <c r="R4" s="24"/>
      <c r="S4" s="24"/>
      <c r="T4" s="24"/>
      <c r="U4" s="24"/>
    </row>
    <row r="5" spans="1:21" x14ac:dyDescent="0.25">
      <c r="A5" s="14" t="s">
        <v>0</v>
      </c>
      <c r="B5" s="15" t="s">
        <v>16</v>
      </c>
      <c r="C5" s="16"/>
      <c r="D5" s="16"/>
      <c r="E5" s="16"/>
      <c r="F5" s="16"/>
      <c r="G5" s="16"/>
      <c r="H5" s="16"/>
      <c r="I5" s="16"/>
      <c r="J5" s="16"/>
      <c r="K5" s="17"/>
      <c r="L5" s="18" t="s">
        <v>14</v>
      </c>
    </row>
    <row r="6" spans="1:21" x14ac:dyDescent="0.25">
      <c r="A6" s="14" t="s">
        <v>15</v>
      </c>
      <c r="B6" s="15" t="s">
        <v>18</v>
      </c>
      <c r="C6" s="16"/>
      <c r="D6" s="16"/>
      <c r="E6" s="16"/>
      <c r="F6" s="16"/>
      <c r="G6" s="16"/>
      <c r="H6" s="16"/>
      <c r="I6" s="16"/>
      <c r="J6" s="18"/>
      <c r="K6" s="18"/>
      <c r="L6" s="18"/>
    </row>
    <row r="7" spans="1:21" x14ac:dyDescent="0.25">
      <c r="A7" s="19"/>
      <c r="B7" s="20"/>
      <c r="C7" s="16"/>
      <c r="D7" s="16"/>
      <c r="E7" s="16"/>
      <c r="F7" s="16"/>
      <c r="G7" s="16"/>
      <c r="H7" s="16"/>
      <c r="I7" s="16"/>
      <c r="J7" s="16"/>
      <c r="K7" s="16"/>
      <c r="L7" s="16"/>
    </row>
    <row r="8" spans="1:21" x14ac:dyDescent="0.25">
      <c r="A8" s="19"/>
      <c r="B8" s="20"/>
      <c r="C8" s="16"/>
      <c r="D8" s="16"/>
      <c r="E8" s="16"/>
      <c r="F8" s="16"/>
      <c r="G8" s="16"/>
      <c r="H8" s="16"/>
      <c r="I8" s="16"/>
      <c r="J8" s="16"/>
      <c r="K8" s="16"/>
      <c r="L8" s="16"/>
    </row>
    <row r="9" spans="1:21" x14ac:dyDescent="0.25">
      <c r="A9" s="19"/>
      <c r="B9" s="20"/>
      <c r="C9" s="16"/>
      <c r="D9" s="16"/>
      <c r="E9" s="16"/>
      <c r="F9" s="16"/>
      <c r="G9" s="16"/>
      <c r="H9" s="16"/>
      <c r="I9" s="16"/>
      <c r="J9" s="16"/>
      <c r="K9" s="16"/>
      <c r="L9" s="16"/>
    </row>
    <row r="10" spans="1:21" x14ac:dyDescent="0.25">
      <c r="A10" s="19"/>
      <c r="B10" s="20"/>
      <c r="C10" s="16"/>
      <c r="D10" s="16"/>
      <c r="E10" s="16"/>
      <c r="F10" s="16"/>
      <c r="G10" s="16"/>
      <c r="H10" s="16"/>
      <c r="I10" s="16"/>
      <c r="J10" s="16"/>
      <c r="K10" s="16"/>
      <c r="L10" s="16"/>
    </row>
    <row r="11" spans="1:21" x14ac:dyDescent="0.25">
      <c r="A11" s="19"/>
      <c r="B11" s="20"/>
      <c r="C11" s="16"/>
      <c r="D11" s="16"/>
      <c r="E11" s="16"/>
      <c r="F11" s="16"/>
      <c r="G11" s="16"/>
      <c r="H11" s="16"/>
      <c r="I11" s="16"/>
      <c r="J11" s="16"/>
      <c r="K11" s="16"/>
      <c r="L11" s="16"/>
    </row>
    <row r="12" spans="1:21" x14ac:dyDescent="0.25">
      <c r="A12" s="19"/>
      <c r="B12" s="20"/>
      <c r="C12" s="16"/>
      <c r="D12" s="16"/>
      <c r="E12" s="16"/>
      <c r="F12" s="16"/>
      <c r="G12" s="16"/>
      <c r="H12" s="16"/>
      <c r="I12" s="16"/>
      <c r="J12" s="16"/>
      <c r="K12" s="16"/>
      <c r="L12" s="16"/>
    </row>
    <row r="13" spans="1:21" x14ac:dyDescent="0.25">
      <c r="A13" s="19"/>
      <c r="B13" s="20"/>
      <c r="C13" s="16"/>
      <c r="D13" s="16"/>
      <c r="E13" s="16"/>
      <c r="F13" s="16"/>
      <c r="G13" s="16"/>
      <c r="H13" s="16"/>
      <c r="I13" s="16"/>
      <c r="J13" s="16"/>
      <c r="K13" s="16"/>
      <c r="L13" s="16"/>
    </row>
    <row r="14" spans="1:21" x14ac:dyDescent="0.25">
      <c r="A14" s="19"/>
      <c r="B14" s="20"/>
      <c r="C14" s="16"/>
      <c r="D14" s="16"/>
      <c r="E14" s="16"/>
      <c r="F14" s="16"/>
      <c r="G14" s="16"/>
      <c r="H14" s="16"/>
      <c r="I14" s="16"/>
      <c r="J14" s="16"/>
      <c r="K14" s="16"/>
      <c r="L14" s="16"/>
    </row>
    <row r="15" spans="1:21" x14ac:dyDescent="0.25">
      <c r="A15" s="19"/>
      <c r="B15" s="20"/>
      <c r="C15" s="16"/>
      <c r="D15" s="16"/>
      <c r="E15" s="16"/>
      <c r="F15" s="16"/>
      <c r="G15" s="16"/>
      <c r="H15" s="16"/>
      <c r="I15" s="16"/>
      <c r="J15" s="16"/>
      <c r="K15" s="16"/>
      <c r="L15" s="16"/>
    </row>
    <row r="16" spans="1:21" x14ac:dyDescent="0.25">
      <c r="A16" s="19"/>
      <c r="B16" s="20"/>
      <c r="C16" s="16"/>
      <c r="D16" s="16"/>
      <c r="E16" s="16"/>
      <c r="F16" s="16"/>
      <c r="G16" s="16"/>
      <c r="H16" s="16"/>
      <c r="I16" s="16"/>
      <c r="J16" s="16"/>
      <c r="K16" s="16"/>
      <c r="L16" s="16"/>
    </row>
    <row r="17" spans="1:12" x14ac:dyDescent="0.25">
      <c r="A17" s="19"/>
      <c r="B17" s="20"/>
      <c r="C17" s="16"/>
      <c r="D17" s="16"/>
      <c r="E17" s="16"/>
      <c r="F17" s="16"/>
      <c r="G17" s="16"/>
      <c r="H17" s="16"/>
      <c r="I17" s="16"/>
      <c r="J17" s="16"/>
      <c r="K17" s="16"/>
      <c r="L17" s="16"/>
    </row>
    <row r="18" spans="1:12" x14ac:dyDescent="0.25">
      <c r="A18" s="19"/>
      <c r="B18" s="20"/>
      <c r="C18" s="16"/>
      <c r="D18" s="16"/>
      <c r="E18" s="16"/>
      <c r="F18" s="16"/>
      <c r="G18" s="16"/>
      <c r="H18" s="16"/>
      <c r="I18" s="16"/>
      <c r="J18" s="16"/>
      <c r="K18" s="16"/>
      <c r="L18" s="16"/>
    </row>
    <row r="19" spans="1:12" x14ac:dyDescent="0.25">
      <c r="A19" s="19"/>
      <c r="B19" s="20"/>
      <c r="C19" s="16"/>
      <c r="D19" s="16"/>
      <c r="E19" s="16"/>
      <c r="F19" s="16"/>
      <c r="G19" s="16"/>
      <c r="H19" s="16"/>
      <c r="I19" s="16"/>
      <c r="J19" s="16"/>
      <c r="K19" s="16"/>
      <c r="L19" s="16"/>
    </row>
    <row r="20" spans="1:12" x14ac:dyDescent="0.25">
      <c r="A20" s="19"/>
      <c r="B20" s="20"/>
      <c r="C20" s="16"/>
      <c r="D20" s="16"/>
      <c r="E20" s="16"/>
      <c r="F20" s="16"/>
      <c r="G20" s="16"/>
      <c r="H20" s="16"/>
      <c r="I20" s="16"/>
      <c r="J20" s="16"/>
      <c r="K20" s="16"/>
      <c r="L20" s="16"/>
    </row>
    <row r="21" spans="1:12" x14ac:dyDescent="0.25">
      <c r="A21" s="19"/>
      <c r="B21" s="20"/>
      <c r="C21" s="16"/>
      <c r="D21" s="16"/>
      <c r="E21" s="16"/>
      <c r="F21" s="16"/>
      <c r="G21" s="16"/>
      <c r="H21" s="16"/>
      <c r="I21" s="16"/>
      <c r="J21" s="16"/>
      <c r="K21" s="16"/>
      <c r="L21" s="16"/>
    </row>
    <row r="22" spans="1:12" x14ac:dyDescent="0.25">
      <c r="A22" s="19"/>
      <c r="B22" s="20"/>
      <c r="C22" s="16"/>
      <c r="D22" s="16"/>
      <c r="E22" s="16"/>
      <c r="F22" s="16"/>
      <c r="G22" s="16"/>
      <c r="H22" s="16"/>
      <c r="I22" s="16"/>
      <c r="J22" s="16"/>
      <c r="K22" s="16"/>
      <c r="L22" s="16"/>
    </row>
    <row r="23" spans="1:12" x14ac:dyDescent="0.25">
      <c r="A23" s="19"/>
      <c r="B23" s="20"/>
      <c r="C23" s="16"/>
      <c r="D23" s="16"/>
      <c r="E23" s="16"/>
      <c r="F23" s="16"/>
      <c r="G23" s="16"/>
      <c r="H23" s="16"/>
      <c r="I23" s="16"/>
      <c r="J23" s="16"/>
      <c r="K23" s="16"/>
      <c r="L23" s="16"/>
    </row>
    <row r="24" spans="1:12" x14ac:dyDescent="0.25">
      <c r="A24" s="19"/>
      <c r="B24" s="20"/>
      <c r="C24" s="16"/>
      <c r="D24" s="16"/>
      <c r="E24" s="16"/>
      <c r="F24" s="16"/>
      <c r="G24" s="16"/>
      <c r="H24" s="16"/>
      <c r="I24" s="16"/>
      <c r="J24" s="16"/>
      <c r="K24" s="16"/>
      <c r="L24" s="16"/>
    </row>
    <row r="25" spans="1:12" x14ac:dyDescent="0.25">
      <c r="A25" s="19"/>
      <c r="B25" s="20"/>
      <c r="C25" s="16"/>
      <c r="D25" s="16"/>
      <c r="E25" s="16"/>
      <c r="F25" s="16"/>
      <c r="G25" s="16"/>
      <c r="H25" s="16"/>
      <c r="I25" s="16"/>
      <c r="J25" s="16"/>
      <c r="K25" s="16"/>
      <c r="L25" s="16"/>
    </row>
    <row r="26" spans="1:12" x14ac:dyDescent="0.25">
      <c r="A26" s="19"/>
      <c r="B26" s="20"/>
      <c r="C26" s="16"/>
      <c r="D26" s="16"/>
      <c r="E26" s="16"/>
      <c r="F26" s="16"/>
      <c r="G26" s="16"/>
      <c r="H26" s="16"/>
      <c r="I26" s="16"/>
      <c r="J26" s="16"/>
      <c r="K26" s="16"/>
      <c r="L26" s="16"/>
    </row>
    <row r="27" spans="1:12" x14ac:dyDescent="0.25">
      <c r="A27" s="19"/>
      <c r="B27" s="20"/>
      <c r="C27" s="16"/>
      <c r="D27" s="16"/>
      <c r="E27" s="16"/>
      <c r="F27" s="16"/>
      <c r="G27" s="16"/>
      <c r="H27" s="16"/>
      <c r="I27" s="16"/>
      <c r="J27" s="16"/>
      <c r="K27" s="16"/>
      <c r="L27" s="16"/>
    </row>
    <row r="28" spans="1:12" x14ac:dyDescent="0.25">
      <c r="A28" s="19"/>
      <c r="B28" s="20"/>
      <c r="C28" s="16"/>
      <c r="D28" s="16"/>
      <c r="E28" s="16"/>
      <c r="F28" s="16"/>
      <c r="G28" s="16"/>
      <c r="H28" s="16"/>
      <c r="I28" s="16"/>
      <c r="J28" s="16"/>
      <c r="K28" s="16"/>
      <c r="L28" s="16"/>
    </row>
    <row r="29" spans="1:12" x14ac:dyDescent="0.25">
      <c r="A29" s="19"/>
      <c r="B29" s="20"/>
      <c r="C29" s="16"/>
      <c r="D29" s="16"/>
      <c r="E29" s="16"/>
      <c r="F29" s="16"/>
      <c r="G29" s="16"/>
      <c r="H29" s="16"/>
      <c r="I29" s="16"/>
      <c r="J29" s="16"/>
      <c r="K29" s="16"/>
      <c r="L29" s="16"/>
    </row>
    <row r="30" spans="1:12" x14ac:dyDescent="0.25">
      <c r="A30" s="19"/>
      <c r="B30" s="20"/>
      <c r="C30" s="16"/>
      <c r="D30" s="16"/>
      <c r="E30" s="16"/>
      <c r="F30" s="16"/>
      <c r="G30" s="16"/>
      <c r="H30" s="16"/>
      <c r="I30" s="16"/>
      <c r="J30" s="16"/>
      <c r="K30" s="16"/>
      <c r="L30" s="16"/>
    </row>
    <row r="31" spans="1:12" x14ac:dyDescent="0.25">
      <c r="A31" s="19"/>
      <c r="B31" s="20"/>
      <c r="C31" s="16"/>
      <c r="D31" s="16"/>
      <c r="E31" s="16"/>
      <c r="F31" s="16"/>
      <c r="G31" s="16"/>
      <c r="H31" s="16"/>
      <c r="I31" s="16"/>
      <c r="J31" s="16"/>
      <c r="K31" s="16"/>
      <c r="L31" s="16"/>
    </row>
    <row r="32" spans="1:12" x14ac:dyDescent="0.25">
      <c r="A32" s="19"/>
      <c r="B32" s="20"/>
      <c r="C32" s="16"/>
      <c r="D32" s="16"/>
      <c r="E32" s="16"/>
      <c r="F32" s="16"/>
      <c r="G32" s="16"/>
      <c r="H32" s="16"/>
      <c r="I32" s="16"/>
      <c r="J32" s="16"/>
      <c r="K32" s="16"/>
      <c r="L32" s="16"/>
    </row>
    <row r="33" spans="1:12" x14ac:dyDescent="0.25">
      <c r="A33" s="19"/>
      <c r="B33" s="21"/>
      <c r="C33" s="16"/>
      <c r="D33" s="16"/>
      <c r="E33" s="16"/>
      <c r="F33" s="16"/>
      <c r="G33" s="16"/>
      <c r="H33" s="16"/>
      <c r="I33" s="16"/>
      <c r="J33" s="16"/>
      <c r="K33" s="16"/>
      <c r="L33" s="16"/>
    </row>
    <row r="34" spans="1:12" x14ac:dyDescent="0.25">
      <c r="A34" s="19"/>
      <c r="B34" s="21"/>
      <c r="C34" s="16"/>
      <c r="D34" s="16"/>
      <c r="E34" s="16"/>
      <c r="F34" s="16"/>
      <c r="G34" s="16"/>
      <c r="H34" s="16"/>
      <c r="I34" s="16"/>
      <c r="J34" s="16"/>
      <c r="K34" s="16"/>
      <c r="L34" s="16"/>
    </row>
    <row r="35" spans="1:12" x14ac:dyDescent="0.25">
      <c r="A35" s="19" t="s">
        <v>1</v>
      </c>
      <c r="B35" s="22"/>
      <c r="C35" s="16"/>
      <c r="D35" s="16"/>
      <c r="E35" s="16"/>
      <c r="F35" s="16"/>
      <c r="G35" s="16"/>
      <c r="H35" s="16"/>
      <c r="I35" s="16"/>
      <c r="J35" s="16"/>
      <c r="K35" s="16"/>
      <c r="L35" s="16"/>
    </row>
    <row r="36" spans="1:12" x14ac:dyDescent="0.25">
      <c r="A36" s="23" t="s">
        <v>2</v>
      </c>
      <c r="B36" s="166" t="s">
        <v>3</v>
      </c>
      <c r="C36" s="166"/>
      <c r="D36" s="166"/>
      <c r="E36" s="166"/>
      <c r="F36" s="166"/>
      <c r="G36" s="166"/>
      <c r="H36" s="166"/>
      <c r="I36" s="166"/>
      <c r="J36" s="166"/>
      <c r="K36" s="166"/>
      <c r="L36" s="16"/>
    </row>
    <row r="37" spans="1:12" x14ac:dyDescent="0.25">
      <c r="A37" s="19" t="s">
        <v>16</v>
      </c>
      <c r="B37" s="167" t="s">
        <v>17</v>
      </c>
      <c r="C37" s="167"/>
      <c r="D37" s="167"/>
      <c r="E37" s="167"/>
      <c r="F37" s="167"/>
      <c r="G37" s="167"/>
      <c r="H37" s="167"/>
      <c r="I37" s="167"/>
      <c r="J37" s="167"/>
      <c r="K37" s="167"/>
      <c r="L37" s="16"/>
    </row>
    <row r="38" spans="1:12" x14ac:dyDescent="0.25">
      <c r="A38" s="19"/>
      <c r="B38" s="164"/>
      <c r="C38" s="164"/>
      <c r="D38" s="164"/>
      <c r="E38" s="164"/>
      <c r="F38" s="164"/>
      <c r="G38" s="164"/>
      <c r="H38" s="164"/>
      <c r="I38" s="164"/>
      <c r="J38" s="164"/>
      <c r="K38" s="164"/>
      <c r="L38" s="16"/>
    </row>
    <row r="39" spans="1:12" x14ac:dyDescent="0.25">
      <c r="A39" s="19"/>
      <c r="B39" s="164"/>
      <c r="C39" s="164"/>
      <c r="D39" s="164"/>
      <c r="E39" s="164"/>
      <c r="F39" s="164"/>
      <c r="G39" s="164"/>
      <c r="H39" s="164"/>
      <c r="I39" s="164"/>
      <c r="J39" s="164"/>
      <c r="K39" s="164"/>
      <c r="L39" s="16"/>
    </row>
    <row r="40" spans="1:12" x14ac:dyDescent="0.25">
      <c r="A40" s="19"/>
      <c r="B40" s="164"/>
      <c r="C40" s="164"/>
      <c r="D40" s="164"/>
      <c r="E40" s="164"/>
      <c r="F40" s="164"/>
      <c r="G40" s="164"/>
      <c r="H40" s="164"/>
      <c r="I40" s="164"/>
      <c r="J40" s="164"/>
      <c r="K40" s="164"/>
      <c r="L40" s="16"/>
    </row>
    <row r="41" spans="1:12" x14ac:dyDescent="0.25">
      <c r="A41" s="19"/>
      <c r="B41" s="20"/>
      <c r="C41" s="16"/>
      <c r="D41" s="16"/>
      <c r="E41" s="16"/>
      <c r="F41" s="16"/>
      <c r="G41" s="16"/>
      <c r="H41" s="16"/>
      <c r="I41" s="16"/>
      <c r="J41" s="16"/>
      <c r="K41" s="16"/>
      <c r="L41" s="16"/>
    </row>
  </sheetData>
  <mergeCells count="7">
    <mergeCell ref="B38:K38"/>
    <mergeCell ref="B39:K39"/>
    <mergeCell ref="B40:K40"/>
    <mergeCell ref="A1:U3"/>
    <mergeCell ref="A4:L4"/>
    <mergeCell ref="B36:K36"/>
    <mergeCell ref="B37:K37"/>
  </mergeCells>
  <hyperlinks>
    <hyperlink ref="L5" location="'Table of Contents '!A1" display="Table of Contents"/>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sheetPr>
  <dimension ref="A1:U24"/>
  <sheetViews>
    <sheetView workbookViewId="0">
      <selection activeCell="C14" sqref="C14:D14"/>
    </sheetView>
  </sheetViews>
  <sheetFormatPr defaultRowHeight="15" x14ac:dyDescent="0.25"/>
  <sheetData>
    <row r="1" spans="1:21" x14ac:dyDescent="0.25">
      <c r="A1" s="104"/>
      <c r="B1" s="104"/>
      <c r="C1" s="104"/>
      <c r="D1" s="104"/>
      <c r="E1" s="104"/>
      <c r="F1" s="104"/>
      <c r="G1" s="104"/>
      <c r="H1" s="104"/>
      <c r="I1" s="104"/>
      <c r="J1" s="104"/>
      <c r="K1" s="104"/>
      <c r="L1" s="104"/>
      <c r="M1" s="104"/>
      <c r="N1" s="104"/>
      <c r="O1" s="104"/>
      <c r="P1" s="104"/>
      <c r="Q1" s="104"/>
      <c r="R1" s="104"/>
      <c r="S1" s="104"/>
      <c r="T1" s="104"/>
      <c r="U1" s="104"/>
    </row>
    <row r="2" spans="1:21" x14ac:dyDescent="0.25">
      <c r="A2" s="104"/>
      <c r="B2" s="104"/>
      <c r="C2" s="104"/>
      <c r="D2" s="104"/>
      <c r="E2" s="104"/>
      <c r="F2" s="104"/>
      <c r="G2" s="104"/>
      <c r="H2" s="104"/>
      <c r="I2" s="104"/>
      <c r="J2" s="104"/>
      <c r="K2" s="104"/>
      <c r="L2" s="104"/>
      <c r="M2" s="104"/>
      <c r="N2" s="104"/>
      <c r="O2" s="104"/>
      <c r="P2" s="104"/>
      <c r="Q2" s="104"/>
      <c r="R2" s="104"/>
      <c r="S2" s="104"/>
      <c r="T2" s="104"/>
      <c r="U2" s="104"/>
    </row>
    <row r="3" spans="1:21" x14ac:dyDescent="0.25">
      <c r="A3" s="104"/>
      <c r="B3" s="104"/>
      <c r="C3" s="104"/>
      <c r="D3" s="104"/>
      <c r="E3" s="104"/>
      <c r="F3" s="104"/>
      <c r="G3" s="104"/>
      <c r="H3" s="104"/>
      <c r="I3" s="104"/>
      <c r="J3" s="104"/>
      <c r="K3" s="104"/>
      <c r="L3" s="104"/>
      <c r="M3" s="104"/>
      <c r="N3" s="104"/>
      <c r="O3" s="104"/>
      <c r="P3" s="104"/>
      <c r="Q3" s="104"/>
      <c r="R3" s="104"/>
      <c r="S3" s="104"/>
      <c r="T3" s="104"/>
      <c r="U3" s="104"/>
    </row>
    <row r="4" spans="1:21" ht="12.75" customHeight="1" x14ac:dyDescent="0.25">
      <c r="A4" s="105"/>
      <c r="B4" s="105"/>
      <c r="C4" s="105"/>
      <c r="D4" s="105"/>
      <c r="E4" s="105"/>
      <c r="F4" s="105"/>
      <c r="G4" s="105"/>
      <c r="H4" s="105"/>
      <c r="I4" s="105"/>
      <c r="J4" s="105"/>
      <c r="K4" s="105"/>
      <c r="L4" s="105"/>
      <c r="M4" s="105"/>
      <c r="N4" s="105"/>
      <c r="O4" s="105"/>
      <c r="P4" s="105"/>
      <c r="Q4" s="105"/>
      <c r="R4" s="105"/>
      <c r="S4" s="105"/>
      <c r="T4" s="105"/>
      <c r="U4" s="105"/>
    </row>
    <row r="5" spans="1:21" x14ac:dyDescent="0.25">
      <c r="A5" s="175" t="s">
        <v>30</v>
      </c>
      <c r="B5" s="175"/>
      <c r="C5" s="175"/>
      <c r="D5" s="175"/>
      <c r="E5" s="175"/>
      <c r="F5" s="175"/>
      <c r="G5" s="175"/>
      <c r="H5" s="175"/>
      <c r="I5" s="175"/>
      <c r="J5" s="175"/>
      <c r="K5" s="175"/>
      <c r="L5" s="175"/>
      <c r="M5" s="175"/>
      <c r="N5" s="175"/>
      <c r="O5" s="175"/>
      <c r="P5" s="175"/>
      <c r="Q5" s="175"/>
      <c r="R5" s="175"/>
      <c r="S5" s="172" t="s">
        <v>14</v>
      </c>
      <c r="T5" s="172"/>
      <c r="U5" s="172"/>
    </row>
    <row r="6" spans="1:21" x14ac:dyDescent="0.25">
      <c r="A6" s="1"/>
      <c r="B6" s="1"/>
      <c r="C6" s="1"/>
      <c r="D6" s="1"/>
      <c r="E6" s="1"/>
      <c r="F6" s="1"/>
      <c r="G6" s="1"/>
      <c r="H6" s="1"/>
      <c r="I6" s="1"/>
      <c r="J6" s="1"/>
      <c r="K6" s="1"/>
      <c r="L6" s="1"/>
      <c r="M6" s="1"/>
      <c r="N6" s="1"/>
      <c r="O6" s="1"/>
      <c r="P6" s="1"/>
      <c r="Q6" s="1"/>
      <c r="R6" s="1"/>
      <c r="S6" s="1"/>
      <c r="T6" s="1"/>
      <c r="U6" s="1"/>
    </row>
    <row r="7" spans="1:21" x14ac:dyDescent="0.25">
      <c r="A7" s="1"/>
      <c r="B7" s="1"/>
      <c r="C7" s="1"/>
      <c r="D7" s="1"/>
      <c r="E7" s="1"/>
      <c r="F7" s="1"/>
      <c r="G7" s="1"/>
      <c r="H7" s="1"/>
      <c r="I7" s="1"/>
      <c r="J7" s="1"/>
      <c r="K7" s="1"/>
      <c r="L7" s="1"/>
      <c r="M7" s="1"/>
      <c r="N7" s="1"/>
      <c r="O7" s="1"/>
      <c r="P7" s="1"/>
      <c r="Q7" s="1"/>
      <c r="R7" s="1"/>
      <c r="S7" s="1"/>
      <c r="T7" s="1"/>
      <c r="U7" s="1"/>
    </row>
    <row r="8" spans="1:21" ht="25.5" x14ac:dyDescent="0.35">
      <c r="A8" s="176" t="s">
        <v>4</v>
      </c>
      <c r="B8" s="176"/>
      <c r="C8" s="176"/>
      <c r="D8" s="176"/>
      <c r="E8" s="176"/>
      <c r="F8" s="176"/>
      <c r="G8" s="176"/>
      <c r="H8" s="176"/>
      <c r="I8" s="176"/>
      <c r="J8" s="176"/>
      <c r="K8" s="176"/>
      <c r="L8" s="176"/>
      <c r="M8" s="176"/>
      <c r="N8" s="176"/>
      <c r="O8" s="176"/>
      <c r="P8" s="176"/>
      <c r="Q8" s="176"/>
      <c r="R8" s="176"/>
      <c r="S8" s="176"/>
      <c r="T8" s="176"/>
      <c r="U8" s="176"/>
    </row>
    <row r="9" spans="1:21" x14ac:dyDescent="0.25">
      <c r="A9" s="1"/>
      <c r="B9" s="1"/>
      <c r="C9" s="1"/>
      <c r="D9" s="1"/>
      <c r="E9" s="1"/>
      <c r="F9" s="1"/>
      <c r="G9" s="1"/>
      <c r="H9" s="1"/>
      <c r="I9" s="1"/>
      <c r="J9" s="1"/>
      <c r="K9" s="1"/>
      <c r="L9" s="1"/>
      <c r="M9" s="1"/>
      <c r="N9" s="1"/>
      <c r="O9" s="1"/>
      <c r="P9" s="1"/>
      <c r="Q9" s="1"/>
      <c r="R9" s="1"/>
      <c r="S9" s="1"/>
      <c r="T9" s="1"/>
      <c r="U9" s="1"/>
    </row>
    <row r="10" spans="1:21" ht="20.25" x14ac:dyDescent="0.3">
      <c r="A10" s="1"/>
      <c r="B10" s="25" t="s">
        <v>19</v>
      </c>
      <c r="C10" s="1"/>
      <c r="D10" s="1"/>
      <c r="E10" s="1"/>
      <c r="F10" s="1"/>
      <c r="G10" s="1"/>
      <c r="H10" s="1"/>
      <c r="I10" s="1"/>
      <c r="J10" s="1"/>
      <c r="K10" s="1"/>
      <c r="L10" s="1"/>
      <c r="M10" s="1"/>
      <c r="N10" s="1"/>
      <c r="O10" s="1"/>
      <c r="P10" s="1"/>
      <c r="Q10" s="1"/>
      <c r="R10" s="1"/>
      <c r="S10" s="1"/>
      <c r="T10" s="1"/>
      <c r="U10" s="1"/>
    </row>
    <row r="11" spans="1:21" ht="21" x14ac:dyDescent="0.35">
      <c r="A11" s="1"/>
      <c r="B11" s="1"/>
      <c r="C11" s="173" t="s">
        <v>99</v>
      </c>
      <c r="D11" s="173"/>
      <c r="E11" s="26" t="s">
        <v>20</v>
      </c>
      <c r="F11" s="1"/>
      <c r="G11" s="1"/>
      <c r="H11" s="1"/>
      <c r="I11" s="1"/>
      <c r="J11" s="1"/>
      <c r="K11" s="1"/>
      <c r="L11" s="1"/>
      <c r="M11" s="1"/>
      <c r="N11" s="1"/>
      <c r="O11" s="1"/>
      <c r="P11" s="1"/>
      <c r="Q11" s="1"/>
      <c r="R11" s="1"/>
      <c r="S11" s="1"/>
      <c r="T11" s="1"/>
      <c r="U11" s="1"/>
    </row>
    <row r="12" spans="1:21" ht="21" x14ac:dyDescent="0.35">
      <c r="A12" s="1"/>
      <c r="B12" s="1"/>
      <c r="C12" s="173" t="s">
        <v>99</v>
      </c>
      <c r="D12" s="173"/>
      <c r="E12" s="26" t="s">
        <v>21</v>
      </c>
      <c r="F12" s="1"/>
      <c r="G12" s="1"/>
      <c r="H12" s="1"/>
      <c r="I12" s="1"/>
      <c r="J12" s="1"/>
      <c r="K12" s="1"/>
      <c r="L12" s="1"/>
      <c r="M12" s="1"/>
      <c r="N12" s="1"/>
      <c r="O12" s="1"/>
      <c r="P12" s="1"/>
      <c r="Q12" s="1"/>
      <c r="R12" s="1"/>
      <c r="S12" s="1"/>
      <c r="T12" s="1"/>
      <c r="U12" s="1"/>
    </row>
    <row r="13" spans="1:21" ht="21" x14ac:dyDescent="0.35">
      <c r="A13" s="1"/>
      <c r="B13" s="1"/>
      <c r="C13" s="173" t="s">
        <v>99</v>
      </c>
      <c r="D13" s="173"/>
      <c r="E13" s="26" t="s">
        <v>22</v>
      </c>
      <c r="F13" s="1"/>
      <c r="G13" s="1"/>
      <c r="H13" s="1"/>
      <c r="I13" s="1"/>
      <c r="J13" s="1"/>
      <c r="K13" s="1"/>
      <c r="L13" s="1"/>
      <c r="M13" s="1"/>
      <c r="N13" s="1"/>
      <c r="O13" s="1"/>
      <c r="P13" s="1"/>
      <c r="Q13" s="1"/>
      <c r="R13" s="1"/>
      <c r="S13" s="1"/>
      <c r="T13" s="1"/>
      <c r="U13" s="1"/>
    </row>
    <row r="14" spans="1:21" ht="21" x14ac:dyDescent="0.35">
      <c r="A14" s="1"/>
      <c r="B14" s="1"/>
      <c r="C14" s="173" t="s">
        <v>99</v>
      </c>
      <c r="D14" s="173"/>
      <c r="E14" s="26" t="s">
        <v>23</v>
      </c>
      <c r="F14" s="1"/>
      <c r="G14" s="1"/>
      <c r="H14" s="1"/>
      <c r="I14" s="1"/>
      <c r="J14" s="1"/>
      <c r="K14" s="1"/>
      <c r="L14" s="1"/>
      <c r="M14" s="1"/>
      <c r="N14" s="1"/>
      <c r="O14" s="1"/>
      <c r="P14" s="1"/>
      <c r="Q14" s="1"/>
      <c r="R14" s="1"/>
      <c r="S14" s="1"/>
      <c r="T14" s="1"/>
      <c r="U14" s="1"/>
    </row>
    <row r="15" spans="1:21" x14ac:dyDescent="0.25">
      <c r="A15" s="1"/>
      <c r="B15" s="1"/>
      <c r="C15" s="1"/>
      <c r="D15" s="1"/>
      <c r="E15" s="1"/>
      <c r="F15" s="1"/>
      <c r="G15" s="1"/>
      <c r="H15" s="1"/>
      <c r="I15" s="1"/>
      <c r="J15" s="1"/>
      <c r="K15" s="1"/>
      <c r="L15" s="1"/>
      <c r="M15" s="1"/>
      <c r="N15" s="1"/>
      <c r="O15" s="1"/>
      <c r="P15" s="1"/>
      <c r="Q15" s="1"/>
      <c r="R15" s="1"/>
      <c r="S15" s="1"/>
      <c r="T15" s="1"/>
      <c r="U15" s="1"/>
    </row>
    <row r="16" spans="1:21" ht="20.25" x14ac:dyDescent="0.3">
      <c r="A16" s="1"/>
      <c r="B16" s="25" t="s">
        <v>24</v>
      </c>
      <c r="C16" s="1"/>
      <c r="D16" s="1"/>
      <c r="E16" s="1"/>
      <c r="F16" s="1"/>
      <c r="G16" s="1"/>
      <c r="H16" s="1"/>
      <c r="I16" s="1"/>
      <c r="J16" s="1"/>
      <c r="K16" s="1"/>
      <c r="L16" s="1"/>
      <c r="M16" s="1"/>
      <c r="N16" s="1"/>
      <c r="O16" s="1"/>
      <c r="P16" s="1"/>
      <c r="Q16" s="1"/>
      <c r="R16" s="1"/>
      <c r="S16" s="1"/>
      <c r="T16" s="1"/>
      <c r="U16" s="1"/>
    </row>
    <row r="17" spans="1:21" ht="20.25" x14ac:dyDescent="0.3">
      <c r="A17" s="1"/>
      <c r="B17" s="1"/>
      <c r="C17" s="173" t="s">
        <v>25</v>
      </c>
      <c r="D17" s="173"/>
      <c r="E17" s="27" t="s">
        <v>14</v>
      </c>
      <c r="F17" s="1"/>
      <c r="G17" s="1"/>
      <c r="H17" s="1"/>
      <c r="I17" s="1"/>
      <c r="J17" s="1"/>
      <c r="K17" s="1"/>
      <c r="L17" s="1"/>
      <c r="M17" s="1"/>
      <c r="N17" s="1"/>
      <c r="O17" s="1"/>
      <c r="P17" s="1"/>
      <c r="Q17" s="1"/>
      <c r="R17" s="1"/>
      <c r="S17" s="1"/>
      <c r="T17" s="1"/>
      <c r="U17" s="1"/>
    </row>
    <row r="18" spans="1:21" x14ac:dyDescent="0.25">
      <c r="A18" s="1"/>
      <c r="B18" s="1"/>
      <c r="C18" s="1"/>
      <c r="D18" s="1"/>
      <c r="E18" s="1"/>
      <c r="F18" s="1"/>
      <c r="G18" s="1"/>
      <c r="H18" s="1"/>
      <c r="I18" s="1"/>
      <c r="J18" s="1"/>
      <c r="K18" s="1"/>
      <c r="L18" s="1"/>
      <c r="M18" s="1"/>
      <c r="N18" s="1"/>
      <c r="O18" s="1"/>
      <c r="P18" s="1"/>
      <c r="Q18" s="1"/>
      <c r="R18" s="1"/>
      <c r="S18" s="1"/>
      <c r="T18" s="1"/>
      <c r="U18" s="1"/>
    </row>
    <row r="19" spans="1:21" ht="20.25" x14ac:dyDescent="0.3">
      <c r="A19" s="1"/>
      <c r="B19" s="25" t="s">
        <v>26</v>
      </c>
      <c r="C19" s="1"/>
      <c r="D19" s="1"/>
      <c r="E19" s="1"/>
      <c r="F19" s="1"/>
      <c r="G19" s="1"/>
      <c r="H19" s="1"/>
      <c r="I19" s="1"/>
      <c r="J19" s="1"/>
      <c r="K19" s="1"/>
      <c r="L19" s="1"/>
      <c r="M19" s="1"/>
      <c r="N19" s="1"/>
      <c r="O19" s="1"/>
      <c r="P19" s="1"/>
      <c r="Q19" s="1"/>
      <c r="R19" s="1"/>
      <c r="S19" s="1"/>
      <c r="T19" s="1"/>
      <c r="U19" s="1"/>
    </row>
    <row r="20" spans="1:21" x14ac:dyDescent="0.25">
      <c r="A20" s="1"/>
      <c r="B20" s="1"/>
      <c r="C20" s="174"/>
      <c r="D20" s="174"/>
      <c r="E20" s="28"/>
      <c r="F20" s="1"/>
      <c r="G20" s="1"/>
      <c r="H20" s="1"/>
      <c r="I20" s="1"/>
      <c r="J20" s="1"/>
      <c r="K20" s="1"/>
      <c r="L20" s="1"/>
      <c r="M20" s="1"/>
      <c r="N20" s="1"/>
      <c r="O20" s="1"/>
      <c r="P20" s="1"/>
      <c r="Q20" s="1"/>
      <c r="R20" s="1"/>
      <c r="S20" s="1"/>
      <c r="T20" s="1"/>
      <c r="U20" s="1"/>
    </row>
    <row r="21" spans="1:21" ht="20.25" x14ac:dyDescent="0.3">
      <c r="A21" s="1"/>
      <c r="B21" s="1"/>
      <c r="C21" s="168" t="s">
        <v>27</v>
      </c>
      <c r="D21" s="169"/>
      <c r="E21" s="29" t="s">
        <v>28</v>
      </c>
      <c r="F21" s="1"/>
      <c r="G21" s="1"/>
      <c r="H21" s="1"/>
      <c r="I21" s="1"/>
      <c r="J21" s="1"/>
      <c r="K21" s="1"/>
      <c r="L21" s="1"/>
      <c r="M21" s="1"/>
      <c r="N21" s="1"/>
      <c r="O21" s="1"/>
      <c r="P21" s="1"/>
      <c r="Q21" s="1"/>
      <c r="R21" s="1"/>
      <c r="S21" s="1"/>
      <c r="T21" s="1"/>
      <c r="U21" s="1"/>
    </row>
    <row r="22" spans="1:21" ht="20.25" x14ac:dyDescent="0.3">
      <c r="A22" s="1"/>
      <c r="B22" s="1"/>
      <c r="C22" s="170" t="s">
        <v>27</v>
      </c>
      <c r="D22" s="171"/>
      <c r="E22" s="29" t="s">
        <v>29</v>
      </c>
      <c r="F22" s="1"/>
      <c r="G22" s="1"/>
      <c r="H22" s="1"/>
      <c r="I22" s="1"/>
      <c r="J22" s="1"/>
      <c r="K22" s="1"/>
      <c r="L22" s="1"/>
      <c r="M22" s="1"/>
      <c r="N22" s="1"/>
      <c r="O22" s="1"/>
      <c r="P22" s="1"/>
      <c r="Q22" s="1"/>
      <c r="R22" s="1"/>
      <c r="S22" s="1"/>
      <c r="T22" s="1"/>
      <c r="U22" s="1"/>
    </row>
    <row r="23" spans="1:21" x14ac:dyDescent="0.25">
      <c r="A23" s="1"/>
      <c r="B23" s="1"/>
      <c r="C23" s="1"/>
      <c r="D23" s="1"/>
      <c r="E23" s="1"/>
      <c r="F23" s="1"/>
      <c r="G23" s="1"/>
      <c r="H23" s="1"/>
      <c r="I23" s="1"/>
      <c r="J23" s="1"/>
      <c r="K23" s="1"/>
      <c r="L23" s="1"/>
      <c r="M23" s="1"/>
      <c r="N23" s="1"/>
      <c r="O23" s="1"/>
      <c r="P23" s="1"/>
      <c r="Q23" s="1"/>
      <c r="R23" s="1"/>
      <c r="S23" s="1"/>
      <c r="T23" s="1"/>
      <c r="U23" s="1"/>
    </row>
    <row r="24" spans="1:21" x14ac:dyDescent="0.25">
      <c r="A24" s="1"/>
      <c r="B24" s="1"/>
      <c r="C24" s="1"/>
      <c r="D24" s="1"/>
      <c r="E24" s="1"/>
      <c r="F24" s="1"/>
      <c r="G24" s="1"/>
      <c r="H24" s="1"/>
      <c r="I24" s="1"/>
      <c r="J24" s="1"/>
      <c r="K24" s="1"/>
      <c r="L24" s="1"/>
      <c r="M24" s="1"/>
      <c r="N24" s="1"/>
      <c r="O24" s="1"/>
      <c r="P24" s="1"/>
      <c r="Q24" s="1"/>
      <c r="R24" s="1"/>
      <c r="S24" s="1"/>
      <c r="T24" s="1"/>
      <c r="U24" s="1"/>
    </row>
  </sheetData>
  <mergeCells count="13">
    <mergeCell ref="A1:U3"/>
    <mergeCell ref="A4:U4"/>
    <mergeCell ref="A5:R5"/>
    <mergeCell ref="A8:U8"/>
    <mergeCell ref="C11:D11"/>
    <mergeCell ref="C21:D21"/>
    <mergeCell ref="C22:D22"/>
    <mergeCell ref="S5:U5"/>
    <mergeCell ref="C12:D12"/>
    <mergeCell ref="C13:D13"/>
    <mergeCell ref="C14:D14"/>
    <mergeCell ref="C17:D17"/>
    <mergeCell ref="C20:D20"/>
  </mergeCells>
  <hyperlinks>
    <hyperlink ref="A5:O5" r:id="rId1" display="For any futher assistance on this tool, please post your question in the following forum Room - E2E Precision Data Converters Forum"/>
    <hyperlink ref="S5" location="'Table of Contents '!A1" display="Table of Contents"/>
    <hyperlink ref="E17" location="'Table of Contents '!A1" display="'Table of Contents"/>
    <hyperlink ref="E11" r:id="rId2"/>
    <hyperlink ref="E14" r:id="rId3"/>
    <hyperlink ref="E12" r:id="rId4"/>
    <hyperlink ref="E13" r:id="rId5"/>
    <hyperlink ref="A5:R5" r:id="rId6" display="For any futher assistance on this tool, please post your question in the following forum - E2E Precision Data Converters Forum"/>
    <hyperlink ref="S5:U5" location="'Table Of Contents'!A1" display="Table of Contents"/>
  </hyperlinks>
  <pageMargins left="0.7" right="0.7" top="0.75" bottom="0.75" header="0.3" footer="0.3"/>
  <pageSetup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sheetPr>
  <dimension ref="A1:U38"/>
  <sheetViews>
    <sheetView zoomScale="130" zoomScaleNormal="130" workbookViewId="0">
      <selection activeCell="M29" sqref="M29"/>
    </sheetView>
  </sheetViews>
  <sheetFormatPr defaultRowHeight="15" x14ac:dyDescent="0.25"/>
  <cols>
    <col min="1" max="16384" width="9.140625" style="31"/>
  </cols>
  <sheetData>
    <row r="1" spans="1:21" x14ac:dyDescent="0.25">
      <c r="A1" s="104"/>
      <c r="B1" s="104"/>
      <c r="C1" s="104"/>
      <c r="D1" s="104"/>
      <c r="E1" s="104"/>
      <c r="F1" s="104"/>
      <c r="G1" s="104"/>
      <c r="H1" s="104"/>
      <c r="I1" s="104"/>
      <c r="J1" s="104"/>
      <c r="K1" s="104"/>
      <c r="L1" s="104"/>
      <c r="M1" s="104"/>
      <c r="N1" s="104"/>
      <c r="O1" s="104"/>
      <c r="P1" s="104"/>
      <c r="Q1" s="104"/>
      <c r="R1" s="104"/>
      <c r="S1" s="104"/>
      <c r="T1" s="104"/>
      <c r="U1" s="104"/>
    </row>
    <row r="2" spans="1:21" x14ac:dyDescent="0.25">
      <c r="A2" s="104"/>
      <c r="B2" s="104"/>
      <c r="C2" s="104"/>
      <c r="D2" s="104"/>
      <c r="E2" s="104"/>
      <c r="F2" s="104"/>
      <c r="G2" s="104"/>
      <c r="H2" s="104"/>
      <c r="I2" s="104"/>
      <c r="J2" s="104"/>
      <c r="K2" s="104"/>
      <c r="L2" s="104"/>
      <c r="M2" s="104"/>
      <c r="N2" s="104"/>
      <c r="O2" s="104"/>
      <c r="P2" s="104"/>
      <c r="Q2" s="104"/>
      <c r="R2" s="104"/>
      <c r="S2" s="104"/>
      <c r="T2" s="104"/>
      <c r="U2" s="104"/>
    </row>
    <row r="3" spans="1:21" x14ac:dyDescent="0.25">
      <c r="A3" s="104"/>
      <c r="B3" s="104"/>
      <c r="C3" s="104"/>
      <c r="D3" s="104"/>
      <c r="E3" s="104"/>
      <c r="F3" s="104"/>
      <c r="G3" s="104"/>
      <c r="H3" s="104"/>
      <c r="I3" s="104"/>
      <c r="J3" s="104"/>
      <c r="K3" s="104"/>
      <c r="L3" s="104"/>
      <c r="M3" s="104"/>
      <c r="N3" s="104"/>
      <c r="O3" s="104"/>
      <c r="P3" s="104"/>
      <c r="Q3" s="104"/>
      <c r="R3" s="104"/>
      <c r="S3" s="104"/>
      <c r="T3" s="104"/>
      <c r="U3" s="104"/>
    </row>
    <row r="4" spans="1:21" ht="12.75" customHeight="1" x14ac:dyDescent="0.25">
      <c r="A4" s="105"/>
      <c r="B4" s="105"/>
      <c r="C4" s="105"/>
      <c r="D4" s="105"/>
      <c r="E4" s="105"/>
      <c r="F4" s="105"/>
      <c r="G4" s="105"/>
      <c r="H4" s="105"/>
      <c r="I4" s="105"/>
      <c r="J4" s="105"/>
      <c r="K4" s="105"/>
      <c r="L4" s="105"/>
      <c r="M4" s="105"/>
      <c r="N4" s="105"/>
      <c r="O4" s="105"/>
      <c r="P4" s="105"/>
      <c r="Q4" s="105"/>
      <c r="R4" s="105"/>
      <c r="S4" s="105"/>
      <c r="T4" s="105"/>
      <c r="U4" s="105"/>
    </row>
    <row r="5" spans="1:21" x14ac:dyDescent="0.25">
      <c r="A5" s="5"/>
      <c r="B5" s="5"/>
      <c r="C5" s="5"/>
      <c r="D5" s="5"/>
      <c r="E5" s="5"/>
      <c r="F5" s="5"/>
      <c r="G5" s="5"/>
      <c r="H5" s="5"/>
      <c r="I5" s="5"/>
      <c r="J5" s="5"/>
      <c r="K5" s="5"/>
      <c r="L5" s="5"/>
      <c r="M5" s="5"/>
      <c r="N5" s="5"/>
      <c r="O5" s="5"/>
      <c r="P5" s="5"/>
      <c r="Q5" s="5"/>
      <c r="R5" s="5"/>
      <c r="S5" s="5"/>
      <c r="T5" s="5"/>
      <c r="U5" s="5"/>
    </row>
    <row r="6" spans="1:21" x14ac:dyDescent="0.25">
      <c r="A6" s="5"/>
      <c r="B6" s="30"/>
      <c r="C6" s="30"/>
      <c r="D6" s="30"/>
      <c r="E6" s="30"/>
      <c r="F6" s="30"/>
      <c r="G6" s="30"/>
      <c r="H6" s="30"/>
      <c r="I6" s="30"/>
      <c r="J6" s="30"/>
      <c r="K6" s="30"/>
      <c r="L6" s="30"/>
      <c r="M6" s="30"/>
      <c r="N6" s="30"/>
      <c r="O6" s="30"/>
      <c r="P6" s="30"/>
      <c r="Q6" s="30"/>
      <c r="R6" s="30"/>
      <c r="S6" s="30"/>
      <c r="T6" s="5"/>
      <c r="U6" s="5"/>
    </row>
    <row r="7" spans="1:21" x14ac:dyDescent="0.25">
      <c r="A7" s="5"/>
      <c r="B7" s="30"/>
      <c r="C7" s="30"/>
      <c r="D7" s="30"/>
      <c r="E7" s="30"/>
      <c r="F7" s="30"/>
      <c r="G7" s="30"/>
      <c r="H7" s="30"/>
      <c r="I7" s="30"/>
      <c r="J7" s="30"/>
      <c r="K7" s="30"/>
      <c r="L7" s="30"/>
      <c r="M7" s="30"/>
      <c r="N7" s="30"/>
      <c r="O7" s="30"/>
      <c r="P7" s="30"/>
      <c r="Q7" s="30"/>
      <c r="R7" s="30"/>
      <c r="S7" s="30"/>
      <c r="T7" s="5"/>
      <c r="U7" s="5"/>
    </row>
    <row r="8" spans="1:21" x14ac:dyDescent="0.25">
      <c r="A8" s="5"/>
      <c r="B8" s="30"/>
      <c r="C8" s="30"/>
      <c r="D8" s="30"/>
      <c r="E8" s="30"/>
      <c r="F8" s="30"/>
      <c r="G8" s="30"/>
      <c r="H8" s="30"/>
      <c r="I8" s="30"/>
      <c r="J8" s="30"/>
      <c r="K8" s="30"/>
      <c r="L8" s="30"/>
      <c r="N8" s="5"/>
      <c r="O8" s="5"/>
      <c r="P8" s="5"/>
      <c r="Q8" s="30"/>
      <c r="R8" s="30"/>
      <c r="S8" s="30"/>
      <c r="T8" s="5"/>
      <c r="U8" s="5"/>
    </row>
    <row r="9" spans="1:21" x14ac:dyDescent="0.25">
      <c r="A9" s="5"/>
      <c r="B9" s="30"/>
      <c r="C9" s="30"/>
      <c r="D9" s="30"/>
      <c r="E9" s="30"/>
      <c r="F9" s="30"/>
      <c r="G9" s="30"/>
      <c r="H9" s="30"/>
      <c r="I9" s="30"/>
      <c r="J9" s="30"/>
      <c r="K9" s="30"/>
      <c r="L9" s="30"/>
      <c r="O9" s="5"/>
      <c r="P9" s="5"/>
      <c r="Q9" s="30"/>
      <c r="R9" s="30"/>
      <c r="S9" s="30"/>
      <c r="T9" s="5"/>
      <c r="U9" s="5"/>
    </row>
    <row r="10" spans="1:21" x14ac:dyDescent="0.25">
      <c r="A10" s="5"/>
      <c r="B10" s="30" t="s">
        <v>47</v>
      </c>
      <c r="E10" s="33" t="s">
        <v>44</v>
      </c>
      <c r="G10" s="177" t="s">
        <v>42</v>
      </c>
      <c r="H10" s="177"/>
      <c r="I10" s="177"/>
      <c r="J10" s="177"/>
      <c r="K10" s="41" t="s">
        <v>86</v>
      </c>
      <c r="L10" s="30"/>
      <c r="M10" s="179" t="s">
        <v>95</v>
      </c>
      <c r="N10" s="179"/>
      <c r="O10" s="5"/>
      <c r="P10" s="5"/>
      <c r="Q10" s="30"/>
      <c r="R10" s="30"/>
      <c r="S10" s="30"/>
      <c r="T10" s="5"/>
      <c r="U10" s="5"/>
    </row>
    <row r="11" spans="1:21" x14ac:dyDescent="0.25">
      <c r="A11" s="5"/>
      <c r="B11" s="30">
        <v>2</v>
      </c>
      <c r="E11" s="31">
        <v>8</v>
      </c>
      <c r="G11" s="178" t="s">
        <v>33</v>
      </c>
      <c r="H11" s="30">
        <v>1</v>
      </c>
      <c r="I11" s="30">
        <v>20</v>
      </c>
      <c r="K11" s="5">
        <f>'Configuration Script'!H7</f>
        <v>94</v>
      </c>
      <c r="L11" s="1"/>
      <c r="M11" s="5" t="s">
        <v>87</v>
      </c>
      <c r="N11" s="5"/>
      <c r="O11" s="5"/>
      <c r="P11" s="5"/>
      <c r="Q11" s="30"/>
      <c r="R11" s="30"/>
      <c r="S11" s="30"/>
      <c r="T11" s="5"/>
      <c r="U11" s="5"/>
    </row>
    <row r="12" spans="1:21" x14ac:dyDescent="0.25">
      <c r="A12" s="5"/>
      <c r="B12" s="30">
        <v>4</v>
      </c>
      <c r="E12" s="31">
        <v>16</v>
      </c>
      <c r="G12" s="178"/>
      <c r="H12" s="30">
        <v>64</v>
      </c>
      <c r="I12" s="30">
        <v>100</v>
      </c>
      <c r="K12" s="31">
        <v>96</v>
      </c>
      <c r="L12" s="1"/>
      <c r="M12" s="5">
        <v>21</v>
      </c>
      <c r="N12" s="5" t="str">
        <f>DEC2HEX('PLL  Configuration'!M17-1,2)</f>
        <v>00</v>
      </c>
      <c r="O12" s="5"/>
      <c r="P12" s="5"/>
      <c r="Q12" s="30"/>
      <c r="R12" s="30"/>
      <c r="S12" s="30"/>
      <c r="T12" s="5"/>
      <c r="U12" s="5"/>
    </row>
    <row r="13" spans="1:21" x14ac:dyDescent="0.25">
      <c r="A13" s="5"/>
      <c r="B13" s="30"/>
      <c r="E13" s="31">
        <v>44.1</v>
      </c>
      <c r="G13" s="178"/>
      <c r="H13" s="30">
        <v>1</v>
      </c>
      <c r="I13" s="30">
        <v>63</v>
      </c>
      <c r="L13" s="1"/>
      <c r="M13" s="5">
        <v>22</v>
      </c>
      <c r="N13" s="5" t="str">
        <f>DEC2HEX('PLL  Configuration'!M18-1,2)</f>
        <v>01</v>
      </c>
      <c r="P13" s="5"/>
      <c r="Q13" s="30"/>
      <c r="R13" s="30"/>
      <c r="S13" s="30"/>
      <c r="T13" s="5"/>
      <c r="U13" s="5"/>
    </row>
    <row r="14" spans="1:21" x14ac:dyDescent="0.25">
      <c r="A14" s="5"/>
      <c r="B14" s="30" t="s">
        <v>49</v>
      </c>
      <c r="E14" s="31">
        <v>48</v>
      </c>
      <c r="G14" s="178"/>
      <c r="H14" s="32" t="s">
        <v>43</v>
      </c>
      <c r="I14" s="32" t="s">
        <v>43</v>
      </c>
      <c r="L14" s="1"/>
      <c r="M14" s="5">
        <v>23</v>
      </c>
      <c r="N14" s="5" t="str">
        <f>DEC2HEX('PLL  Configuration'!M19-1,2)</f>
        <v>0F</v>
      </c>
      <c r="P14" s="5"/>
      <c r="Q14" s="30"/>
      <c r="R14" s="30"/>
      <c r="S14" s="30"/>
      <c r="T14" s="5"/>
      <c r="U14" s="5"/>
    </row>
    <row r="15" spans="1:21" x14ac:dyDescent="0.25">
      <c r="A15" s="5"/>
      <c r="B15" s="30" t="s">
        <v>50</v>
      </c>
      <c r="E15" s="31">
        <v>96</v>
      </c>
      <c r="G15" s="178" t="s">
        <v>37</v>
      </c>
      <c r="H15" s="30">
        <v>6.6669999999999998</v>
      </c>
      <c r="I15" s="30">
        <v>20</v>
      </c>
      <c r="L15" s="1"/>
      <c r="M15" s="31" t="s">
        <v>58</v>
      </c>
      <c r="P15" s="5"/>
      <c r="Q15" s="30"/>
      <c r="R15" s="30"/>
      <c r="S15" s="30"/>
      <c r="T15" s="5"/>
      <c r="U15" s="5"/>
    </row>
    <row r="16" spans="1:21" x14ac:dyDescent="0.25">
      <c r="A16" s="5"/>
      <c r="B16" s="30" t="s">
        <v>51</v>
      </c>
      <c r="E16" s="31">
        <v>192</v>
      </c>
      <c r="G16" s="178"/>
      <c r="H16" s="30">
        <v>64</v>
      </c>
      <c r="I16" s="30">
        <v>100</v>
      </c>
      <c r="L16" s="1"/>
      <c r="M16" s="5">
        <v>25</v>
      </c>
      <c r="N16" s="5" t="str">
        <f>DEC2HEX('PLL  Configuration'!M24-1,2)</f>
        <v>03</v>
      </c>
      <c r="P16" s="5"/>
      <c r="Q16" s="30"/>
      <c r="R16" s="30"/>
      <c r="S16" s="30"/>
      <c r="T16" s="5"/>
      <c r="U16" s="5"/>
    </row>
    <row r="17" spans="1:21" x14ac:dyDescent="0.25">
      <c r="A17" s="5"/>
      <c r="B17" s="30"/>
      <c r="G17" s="178"/>
      <c r="H17" s="30">
        <v>4</v>
      </c>
      <c r="I17" s="30">
        <v>11</v>
      </c>
      <c r="L17" s="1"/>
      <c r="M17" s="5">
        <v>26</v>
      </c>
      <c r="N17" s="5" t="str">
        <f>DEC2HEX('PLL  Configuration'!M25-1,2)</f>
        <v>03</v>
      </c>
      <c r="P17" s="5"/>
      <c r="Q17" s="30"/>
      <c r="R17" s="30"/>
      <c r="S17" s="30"/>
      <c r="T17" s="11"/>
      <c r="U17" s="11"/>
    </row>
    <row r="18" spans="1:21" x14ac:dyDescent="0.25">
      <c r="A18" s="5"/>
      <c r="B18" s="30"/>
      <c r="G18" s="178"/>
      <c r="H18" s="32" t="s">
        <v>67</v>
      </c>
      <c r="I18" s="31">
        <f>'PLL  Configuration'!$D$15</f>
        <v>1</v>
      </c>
      <c r="L18" s="1"/>
      <c r="M18" s="5">
        <v>27</v>
      </c>
      <c r="N18" s="5" t="str">
        <f>DEC2HEX('PLL  Configuration'!M26-1,2)</f>
        <v>1F</v>
      </c>
      <c r="P18" s="5"/>
      <c r="Q18" s="30"/>
      <c r="R18" s="30"/>
      <c r="S18" s="30"/>
      <c r="T18" s="5"/>
      <c r="U18" s="5"/>
    </row>
    <row r="19" spans="1:21" x14ac:dyDescent="0.25">
      <c r="A19" s="5"/>
      <c r="B19" s="30"/>
      <c r="C19" s="30"/>
      <c r="D19" s="30"/>
      <c r="E19" s="30"/>
      <c r="L19" s="1"/>
      <c r="M19" s="31" t="s">
        <v>40</v>
      </c>
      <c r="P19" s="5"/>
      <c r="Q19" s="30"/>
      <c r="R19" s="30"/>
      <c r="S19" s="30"/>
      <c r="T19" s="5"/>
      <c r="U19" s="5"/>
    </row>
    <row r="20" spans="1:21" x14ac:dyDescent="0.25">
      <c r="A20" s="5"/>
      <c r="B20" s="31" t="s">
        <v>53</v>
      </c>
      <c r="L20" s="1"/>
      <c r="M20" s="83">
        <v>29</v>
      </c>
      <c r="N20" s="84" t="str">
        <f>DEC2HEX('PLL  Configuration'!D14-1,2)</f>
        <v>01</v>
      </c>
      <c r="P20" s="5"/>
      <c r="Q20" s="30"/>
      <c r="R20" s="30"/>
      <c r="S20" s="30"/>
      <c r="T20" s="5"/>
      <c r="U20" s="5"/>
    </row>
    <row r="21" spans="1:21" x14ac:dyDescent="0.25">
      <c r="A21" s="5"/>
      <c r="B21" s="30">
        <v>32</v>
      </c>
      <c r="C21" s="30"/>
      <c r="D21" s="30"/>
      <c r="E21" s="30"/>
      <c r="L21" s="1"/>
      <c r="M21" s="85" t="s">
        <v>82</v>
      </c>
      <c r="N21" s="84" t="str">
        <f>DEC2HEX('PLL  Configuration'!D15-1,2)</f>
        <v>00</v>
      </c>
      <c r="P21" s="5"/>
      <c r="Q21" s="30"/>
      <c r="R21" s="30"/>
      <c r="S21" s="30"/>
      <c r="T21" s="5"/>
      <c r="U21" s="5"/>
    </row>
    <row r="22" spans="1:21" x14ac:dyDescent="0.25">
      <c r="A22" s="5"/>
      <c r="B22" s="30">
        <v>48</v>
      </c>
      <c r="C22" s="30"/>
      <c r="D22" s="30"/>
      <c r="E22" s="30"/>
      <c r="F22" s="30"/>
      <c r="L22" s="1"/>
      <c r="M22" s="85" t="s">
        <v>83</v>
      </c>
      <c r="N22" s="84" t="str">
        <f>DEC2HEX('PLL  Configuration'!D16,2)</f>
        <v>08</v>
      </c>
      <c r="P22" s="5"/>
      <c r="Q22" s="30"/>
      <c r="R22" s="30"/>
      <c r="S22" s="30"/>
      <c r="T22" s="5"/>
      <c r="U22" s="5"/>
    </row>
    <row r="23" spans="1:21" x14ac:dyDescent="0.25">
      <c r="A23" s="5"/>
      <c r="B23" s="30">
        <v>64</v>
      </c>
      <c r="C23" s="30"/>
      <c r="D23" s="30"/>
      <c r="E23" s="30"/>
      <c r="F23" s="30"/>
      <c r="G23" s="30"/>
      <c r="H23" s="30"/>
      <c r="I23" s="30"/>
      <c r="J23" s="30"/>
      <c r="K23" s="30"/>
      <c r="L23" s="30"/>
      <c r="M23" s="85" t="s">
        <v>84</v>
      </c>
      <c r="N23" s="84" t="str">
        <f>MID(DEC2HEX('PLL  Configuration'!D17,4),3,4)</f>
        <v>80</v>
      </c>
      <c r="P23" s="5"/>
      <c r="Q23" s="30"/>
      <c r="R23" s="30"/>
      <c r="S23" s="5"/>
      <c r="T23" s="5"/>
    </row>
    <row r="24" spans="1:21" x14ac:dyDescent="0.25">
      <c r="A24" s="5"/>
      <c r="B24" s="30">
        <v>256</v>
      </c>
      <c r="C24" s="30"/>
      <c r="D24" s="30"/>
      <c r="E24" s="30"/>
      <c r="F24" s="30"/>
      <c r="G24" s="30"/>
      <c r="H24" s="30"/>
      <c r="I24" s="30"/>
      <c r="J24" s="30"/>
      <c r="K24" s="30"/>
      <c r="L24" s="30"/>
      <c r="M24" s="85" t="s">
        <v>85</v>
      </c>
      <c r="N24" s="84" t="str">
        <f>MID(DEC2HEX('PLL  Configuration'!D17,4),1,2)</f>
        <v>07</v>
      </c>
      <c r="P24" s="5"/>
      <c r="Q24" s="30"/>
      <c r="R24" s="30"/>
      <c r="S24" s="30"/>
      <c r="T24" s="5"/>
      <c r="U24" s="5"/>
    </row>
    <row r="25" spans="1:21" x14ac:dyDescent="0.25">
      <c r="A25" s="5"/>
      <c r="B25" s="30" t="s">
        <v>54</v>
      </c>
      <c r="C25" s="30"/>
      <c r="D25" s="30"/>
      <c r="E25" s="30"/>
      <c r="F25" s="30"/>
      <c r="G25" s="30"/>
      <c r="H25" s="30"/>
      <c r="I25" s="30"/>
      <c r="J25" s="30"/>
      <c r="K25" s="30"/>
      <c r="L25" s="30"/>
      <c r="P25" s="5"/>
      <c r="Q25" s="30"/>
      <c r="R25" s="30"/>
      <c r="S25" s="30"/>
      <c r="T25" s="5"/>
      <c r="U25" s="5"/>
    </row>
    <row r="26" spans="1:21" x14ac:dyDescent="0.25">
      <c r="A26" s="5"/>
      <c r="B26" s="30">
        <v>48</v>
      </c>
      <c r="C26" s="30">
        <v>96</v>
      </c>
      <c r="D26" s="30">
        <v>192</v>
      </c>
      <c r="E26" s="30"/>
      <c r="F26" s="30"/>
      <c r="G26" s="30"/>
      <c r="H26" s="30"/>
      <c r="I26" s="30"/>
      <c r="J26" s="30"/>
      <c r="K26" s="30"/>
      <c r="L26" s="30"/>
      <c r="M26" s="5"/>
      <c r="Q26" s="30"/>
      <c r="R26" s="30"/>
      <c r="S26" s="30"/>
      <c r="T26" s="5"/>
      <c r="U26" s="5"/>
    </row>
    <row r="27" spans="1:21" x14ac:dyDescent="0.25">
      <c r="A27" s="5"/>
      <c r="B27" s="30">
        <v>128</v>
      </c>
      <c r="C27" s="30">
        <v>128</v>
      </c>
      <c r="D27" s="30">
        <v>128</v>
      </c>
      <c r="E27" s="30"/>
      <c r="F27" s="30"/>
      <c r="G27" s="30"/>
      <c r="H27" s="30"/>
      <c r="I27" s="30"/>
      <c r="J27" s="30"/>
      <c r="K27" s="30"/>
      <c r="L27" s="30"/>
      <c r="Q27" s="30"/>
      <c r="R27" s="30"/>
      <c r="S27" s="30"/>
      <c r="T27" s="5"/>
      <c r="U27" s="5"/>
    </row>
    <row r="28" spans="1:21" x14ac:dyDescent="0.25">
      <c r="A28" s="5"/>
      <c r="B28" s="30">
        <v>256</v>
      </c>
      <c r="C28" s="30">
        <v>256</v>
      </c>
      <c r="D28" s="30">
        <v>256</v>
      </c>
      <c r="E28" s="30"/>
      <c r="F28" s="30"/>
      <c r="G28" s="30"/>
      <c r="H28" s="30"/>
      <c r="I28" s="30"/>
      <c r="J28" s="30"/>
      <c r="K28" s="30"/>
      <c r="L28" s="30"/>
      <c r="Q28" s="30"/>
      <c r="R28" s="30"/>
      <c r="S28" s="30"/>
      <c r="T28" s="5"/>
      <c r="U28" s="5"/>
    </row>
    <row r="29" spans="1:21" x14ac:dyDescent="0.25">
      <c r="A29" s="5"/>
      <c r="B29" s="30">
        <v>384</v>
      </c>
      <c r="C29" s="30">
        <v>384</v>
      </c>
      <c r="D29" s="30"/>
      <c r="E29" s="30"/>
      <c r="F29" s="30"/>
      <c r="G29" s="30"/>
      <c r="H29" s="30"/>
      <c r="I29" s="30"/>
      <c r="J29" s="30"/>
      <c r="K29" s="30"/>
      <c r="L29" s="30"/>
      <c r="Q29" s="30"/>
      <c r="R29" s="30"/>
      <c r="S29" s="30"/>
      <c r="T29" s="5"/>
      <c r="U29" s="5"/>
    </row>
    <row r="30" spans="1:21" x14ac:dyDescent="0.25">
      <c r="A30" s="5"/>
      <c r="B30" s="30">
        <v>512</v>
      </c>
      <c r="C30" s="30">
        <v>512</v>
      </c>
      <c r="D30" s="30"/>
      <c r="E30" s="30"/>
      <c r="F30" s="30"/>
      <c r="G30" s="30"/>
      <c r="H30" s="30"/>
      <c r="I30" s="30"/>
      <c r="J30" s="30"/>
      <c r="K30" s="30"/>
      <c r="L30" s="30"/>
      <c r="M30" s="5"/>
      <c r="N30" s="5"/>
      <c r="O30" s="5"/>
      <c r="P30" s="5"/>
      <c r="Q30" s="30"/>
      <c r="R30" s="30"/>
      <c r="S30" s="30"/>
      <c r="T30" s="5"/>
      <c r="U30" s="5"/>
    </row>
    <row r="31" spans="1:21" x14ac:dyDescent="0.25">
      <c r="A31" s="16"/>
      <c r="B31" s="30">
        <v>768</v>
      </c>
      <c r="C31" s="30"/>
      <c r="D31" s="30"/>
      <c r="E31" s="30"/>
      <c r="F31" s="30"/>
      <c r="G31" s="30"/>
      <c r="H31" s="30"/>
      <c r="I31" s="30"/>
      <c r="J31" s="30"/>
      <c r="K31" s="30"/>
      <c r="L31" s="30"/>
      <c r="N31" s="5"/>
      <c r="O31" s="5"/>
      <c r="P31" s="5"/>
      <c r="Q31" s="30"/>
      <c r="R31" s="30"/>
      <c r="S31" s="30"/>
      <c r="T31" s="16"/>
      <c r="U31" s="16"/>
    </row>
    <row r="32" spans="1:21" x14ac:dyDescent="0.25">
      <c r="A32" s="16"/>
      <c r="B32" s="16"/>
      <c r="C32" s="16"/>
      <c r="D32" s="16"/>
      <c r="E32" s="16"/>
      <c r="F32" s="16"/>
      <c r="G32" s="16"/>
      <c r="H32" s="16"/>
      <c r="I32" s="16"/>
      <c r="J32" s="16"/>
      <c r="K32" s="16"/>
      <c r="L32" s="16"/>
      <c r="M32" s="16"/>
      <c r="N32" s="16"/>
      <c r="O32" s="16"/>
      <c r="P32" s="16"/>
      <c r="Q32" s="16"/>
      <c r="R32" s="16"/>
      <c r="S32" s="16"/>
      <c r="T32" s="16"/>
      <c r="U32" s="16"/>
    </row>
    <row r="33" spans="1:21" x14ac:dyDescent="0.25">
      <c r="A33" s="16"/>
      <c r="B33" s="16"/>
      <c r="C33" s="16"/>
      <c r="D33" s="16"/>
      <c r="E33" s="16"/>
      <c r="F33" s="16"/>
      <c r="G33" s="16"/>
      <c r="H33" s="16"/>
      <c r="I33" s="16"/>
      <c r="J33" s="16"/>
      <c r="K33" s="16"/>
      <c r="L33" s="16"/>
      <c r="M33" s="16"/>
      <c r="N33" s="16"/>
      <c r="O33" s="16"/>
      <c r="P33" s="16"/>
      <c r="Q33" s="16"/>
      <c r="R33" s="16"/>
      <c r="S33" s="16"/>
      <c r="T33" s="16"/>
      <c r="U33" s="16"/>
    </row>
    <row r="34" spans="1:21" x14ac:dyDescent="0.25">
      <c r="A34" s="16"/>
      <c r="B34" s="16"/>
      <c r="C34" s="16"/>
      <c r="D34" s="16"/>
      <c r="E34" s="16"/>
      <c r="F34" s="16"/>
      <c r="G34" s="16"/>
      <c r="H34" s="16"/>
      <c r="I34" s="16"/>
      <c r="J34" s="16"/>
      <c r="K34" s="16"/>
      <c r="L34" s="16"/>
      <c r="M34" s="16"/>
      <c r="N34" s="16"/>
      <c r="O34" s="16"/>
      <c r="P34" s="16"/>
      <c r="Q34" s="16"/>
      <c r="R34" s="16"/>
      <c r="S34" s="16"/>
      <c r="T34" s="16"/>
      <c r="U34" s="16"/>
    </row>
    <row r="35" spans="1:21" x14ac:dyDescent="0.25">
      <c r="A35" s="16"/>
      <c r="B35" s="16"/>
      <c r="C35" s="16"/>
      <c r="D35" s="16"/>
      <c r="E35" s="16"/>
      <c r="F35" s="16"/>
      <c r="G35" s="16"/>
      <c r="H35" s="16"/>
      <c r="I35" s="16"/>
      <c r="J35" s="16"/>
      <c r="K35" s="16"/>
      <c r="L35" s="16"/>
      <c r="M35" s="16"/>
      <c r="N35" s="16"/>
      <c r="O35" s="16"/>
      <c r="P35" s="16"/>
      <c r="Q35" s="16"/>
      <c r="R35" s="16"/>
      <c r="S35" s="16"/>
      <c r="T35" s="16"/>
      <c r="U35" s="16"/>
    </row>
    <row r="36" spans="1:21" x14ac:dyDescent="0.25">
      <c r="A36" s="16"/>
      <c r="B36" s="16"/>
      <c r="C36" s="16"/>
      <c r="D36" s="16"/>
      <c r="E36" s="16"/>
      <c r="F36" s="16"/>
      <c r="G36" s="16"/>
      <c r="H36" s="16"/>
      <c r="I36" s="16"/>
      <c r="J36" s="16"/>
      <c r="K36" s="16"/>
      <c r="L36" s="16"/>
      <c r="M36" s="16"/>
      <c r="N36" s="16"/>
      <c r="O36" s="16"/>
      <c r="P36" s="16"/>
      <c r="Q36" s="16"/>
      <c r="R36" s="16"/>
      <c r="S36" s="16"/>
      <c r="T36" s="16"/>
      <c r="U36" s="16"/>
    </row>
    <row r="37" spans="1:21" x14ac:dyDescent="0.25">
      <c r="A37" s="16"/>
      <c r="B37" s="16"/>
      <c r="C37" s="16"/>
      <c r="D37" s="16"/>
      <c r="E37" s="16"/>
      <c r="F37" s="16"/>
      <c r="G37" s="16"/>
      <c r="H37" s="16"/>
      <c r="I37" s="16"/>
      <c r="J37" s="16"/>
      <c r="K37" s="16"/>
      <c r="L37" s="16"/>
      <c r="M37" s="16"/>
      <c r="N37" s="16"/>
      <c r="O37" s="16"/>
      <c r="P37" s="16"/>
      <c r="Q37" s="16"/>
      <c r="R37" s="16"/>
      <c r="S37" s="16"/>
      <c r="T37" s="16"/>
      <c r="U37" s="16"/>
    </row>
    <row r="38" spans="1:21" x14ac:dyDescent="0.25">
      <c r="A38" s="16"/>
      <c r="B38" s="16"/>
      <c r="C38" s="16"/>
      <c r="D38" s="16"/>
      <c r="E38" s="16"/>
      <c r="F38" s="16"/>
      <c r="G38" s="16"/>
      <c r="H38" s="16"/>
      <c r="I38" s="16"/>
      <c r="J38" s="16"/>
      <c r="K38" s="16"/>
      <c r="L38" s="16"/>
      <c r="M38" s="16"/>
      <c r="N38" s="16"/>
      <c r="O38" s="16"/>
      <c r="P38" s="16"/>
      <c r="Q38" s="16"/>
      <c r="R38" s="16"/>
      <c r="S38" s="16"/>
      <c r="T38" s="16"/>
      <c r="U38" s="16"/>
    </row>
  </sheetData>
  <mergeCells count="6">
    <mergeCell ref="G10:J10"/>
    <mergeCell ref="G15:G18"/>
    <mergeCell ref="G11:G14"/>
    <mergeCell ref="A1:U3"/>
    <mergeCell ref="A4:U4"/>
    <mergeCell ref="M10:N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Of Contents</vt:lpstr>
      <vt:lpstr>PLL  Configuration</vt:lpstr>
      <vt:lpstr>Configuration Script</vt:lpstr>
      <vt:lpstr>About</vt:lpstr>
      <vt:lpstr>Help</vt:lpstr>
      <vt:lpstr>Formulae</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Balraj, Rajkumar</dc:creator>
  <cp:lastModifiedBy>Kaye, Caelan</cp:lastModifiedBy>
  <dcterms:created xsi:type="dcterms:W3CDTF">2015-01-07T22:11:08Z</dcterms:created>
  <dcterms:modified xsi:type="dcterms:W3CDTF">2020-02-17T22:52:25Z</dcterms:modified>
</cp:coreProperties>
</file>