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00 Learn and Tool\00_Audio\"/>
    </mc:Choice>
  </mc:AlternateContent>
  <xr:revisionPtr revIDLastSave="0" documentId="13_ncr:1_{8E5BD287-CE90-4C03-87D7-DC69192494E7}" xr6:coauthVersionLast="47" xr6:coauthVersionMax="47" xr10:uidLastSave="{00000000-0000-0000-0000-000000000000}"/>
  <bookViews>
    <workbookView xWindow="-110" yWindow="-110" windowWidth="38620" windowHeight="21220" activeTab="1" xr2:uid="{00000000-000D-0000-FFFF-FFFF00000000}"/>
  </bookViews>
  <sheets>
    <sheet name="Differential AC coupled Calc" sheetId="1" r:id="rId1"/>
    <sheet name="Sheet1" sheetId="4" r:id="rId2"/>
    <sheet name="Sheet2" sheetId="5" r:id="rId3"/>
    <sheet name="Single-ended AC coupled Calc" sheetId="2" r:id="rId4"/>
    <sheet name="Sheet3"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2" l="1"/>
  <c r="N4" i="2"/>
  <c r="N3" i="2"/>
  <c r="N2" i="2"/>
  <c r="N8" i="2" l="1"/>
  <c r="B18" i="2" s="1"/>
  <c r="N12" i="2"/>
  <c r="N13" i="2" s="1"/>
  <c r="N16" i="2" l="1"/>
  <c r="N17" i="2" s="1"/>
  <c r="B20" i="2" s="1"/>
  <c r="B19" i="2"/>
  <c r="N15" i="2"/>
  <c r="B6" i="2" s="1"/>
  <c r="N11" i="1" l="1"/>
  <c r="N4" i="1"/>
  <c r="N3" i="1"/>
  <c r="N2" i="1"/>
  <c r="N8" i="1" l="1"/>
  <c r="B17" i="1" s="1"/>
  <c r="N12" i="1"/>
  <c r="N13" i="1" s="1"/>
  <c r="N14" i="1" s="1"/>
  <c r="B6" i="1" s="1"/>
  <c r="B18" i="1" l="1"/>
</calcChain>
</file>

<file path=xl/sharedStrings.xml><?xml version="1.0" encoding="utf-8"?>
<sst xmlns="http://schemas.openxmlformats.org/spreadsheetml/2006/main" count="376" uniqueCount="110">
  <si>
    <t>Device parameters</t>
  </si>
  <si>
    <t>R1</t>
  </si>
  <si>
    <t>R2</t>
  </si>
  <si>
    <t>R3</t>
  </si>
  <si>
    <t>PGA amp INCM</t>
  </si>
  <si>
    <t>R tolerance (in %)</t>
  </si>
  <si>
    <t>Calculations</t>
  </si>
  <si>
    <t>values</t>
  </si>
  <si>
    <t>comments</t>
  </si>
  <si>
    <t>swing margin (in V)</t>
  </si>
  <si>
    <t>Min Vcm needed</t>
  </si>
  <si>
    <t>Vx</t>
  </si>
  <si>
    <t>Current through INXX</t>
  </si>
  <si>
    <t>Max Rext</t>
  </si>
  <si>
    <t>inherent looking in impedance</t>
  </si>
  <si>
    <t>Vcm (in V)</t>
  </si>
  <si>
    <t>Use this section to compute the max Rext allowed for  a given differential input voltage and programmed MICBIAS value</t>
  </si>
  <si>
    <t>Note: Cells in blue are input, Cells in orange are output</t>
  </si>
  <si>
    <t>Parameter</t>
  </si>
  <si>
    <t>Value</t>
  </si>
  <si>
    <t>Programmed MICBIAS voltage (V)</t>
  </si>
  <si>
    <t>Looking in effective input  impedance (Ohms)</t>
  </si>
  <si>
    <t>No. of single-ended channels</t>
  </si>
  <si>
    <t>Max Vcm</t>
  </si>
  <si>
    <t>Max signal amplitude</t>
  </si>
  <si>
    <t>MICBIAS LOAD SINK setting</t>
  </si>
  <si>
    <r>
      <rPr>
        <sz val="11"/>
        <color rgb="FFFF0000"/>
        <rFont val="宋体"/>
        <family val="2"/>
        <scheme val="minor"/>
      </rPr>
      <t>Max</t>
    </r>
    <r>
      <rPr>
        <sz val="11"/>
        <color theme="1"/>
        <rFont val="宋体"/>
        <family val="2"/>
        <scheme val="minor"/>
      </rPr>
      <t xml:space="preserve"> Rext allowed (Ohms)</t>
    </r>
  </si>
  <si>
    <r>
      <rPr>
        <sz val="11"/>
        <color rgb="FFFF0000"/>
        <rFont val="宋体"/>
        <family val="2"/>
        <scheme val="minor"/>
      </rPr>
      <t>Max</t>
    </r>
    <r>
      <rPr>
        <sz val="11"/>
        <color theme="1"/>
        <rFont val="宋体"/>
        <family val="2"/>
        <scheme val="minor"/>
      </rPr>
      <t xml:space="preserve"> Differential input (Vrms)</t>
    </r>
  </si>
  <si>
    <r>
      <t xml:space="preserve">Rext </t>
    </r>
    <r>
      <rPr>
        <sz val="11"/>
        <color rgb="FFFF0000"/>
        <rFont val="宋体"/>
        <family val="2"/>
        <scheme val="minor"/>
      </rPr>
      <t>standard value</t>
    </r>
    <r>
      <rPr>
        <sz val="11"/>
        <color theme="1"/>
        <rFont val="宋体"/>
        <family val="2"/>
        <scheme val="minor"/>
      </rPr>
      <t xml:space="preserve"> chosen (Ohms)</t>
    </r>
  </si>
  <si>
    <t>MICBIAS LOAD SINK setting to be used (in mA)</t>
  </si>
  <si>
    <t>Use this section to compute the Vcm voltage that can be observed at INxx and the effective looking in impedance for a chosen Rext value (Please note that the chosen Rext with tolerance should always be lower than the max Rext value specified earlier). Also depending on the number of single-ended channels used the MICBIAS internal load sink current setting (supported in RevB0 silicon) has to be apprpriately programmed to support higher input single-ended signal swing.</t>
  </si>
  <si>
    <r>
      <rPr>
        <sz val="11"/>
        <color rgb="FFFF0000"/>
        <rFont val="宋体"/>
        <family val="2"/>
        <scheme val="minor"/>
      </rPr>
      <t>Max</t>
    </r>
    <r>
      <rPr>
        <sz val="11"/>
        <color theme="1"/>
        <rFont val="宋体"/>
        <family val="2"/>
        <scheme val="minor"/>
      </rPr>
      <t xml:space="preserve"> Single-ended input (Vrms)</t>
    </r>
  </si>
  <si>
    <t>Use this section to compute the Vcm voltage that can be observed at INxx and the effective looking in impedance for a chosen Rext value (Please note that the chosen Rext with tolerance should always be lower than the max Rext value specified earlier)</t>
    <phoneticPr fontId="3" type="noConversion"/>
  </si>
  <si>
    <t>inherent looking in impedance</t>
    <phoneticPr fontId="3" type="noConversion"/>
  </si>
  <si>
    <t>Mode</t>
  </si>
  <si>
    <t>Description</t>
  </si>
  <si>
    <t>MIN</t>
  </si>
  <si>
    <t>NOM</t>
  </si>
  <si>
    <t>MAX</t>
  </si>
  <si>
    <t>Unit</t>
  </si>
  <si>
    <t>Note</t>
  </si>
  <si>
    <t>Standard-mode</t>
  </si>
  <si>
    <t>fSCL</t>
  </si>
  <si>
    <t>SCL clock frequency</t>
  </si>
  <si>
    <t>kHz</t>
  </si>
  <si>
    <t>tHD;STA</t>
  </si>
  <si>
    <t>(repeated) START hold time</t>
  </si>
  <si>
    <t>μs</t>
  </si>
  <si>
    <t>After this the first clock pulse is generated</t>
  </si>
  <si>
    <t>tLOW</t>
  </si>
  <si>
    <t>SCL clock low period</t>
  </si>
  <si>
    <t>tHIGH</t>
  </si>
  <si>
    <t>SCL clock high period</t>
  </si>
  <si>
    <t>tSU;STA</t>
  </si>
  <si>
    <t>(repeated) START setup time</t>
  </si>
  <si>
    <t>tHD;DAT</t>
  </si>
  <si>
    <t>Data hold time</t>
  </si>
  <si>
    <t>tSU;DAT</t>
  </si>
  <si>
    <t>Data setup time</t>
  </si>
  <si>
    <t>ns</t>
  </si>
  <si>
    <t>tr</t>
  </si>
  <si>
    <t>SDA &amp; SCL rise time</t>
  </si>
  <si>
    <t>tf</t>
  </si>
  <si>
    <t>SDA &amp; SCL fall time</t>
  </si>
  <si>
    <t>tSU;</t>
  </si>
  <si>
    <t>STO</t>
  </si>
  <si>
    <t>STOP condition setup time</t>
  </si>
  <si>
    <t>tBUF</t>
  </si>
  <si>
    <t>Bus-free time between STOP &amp; START</t>
  </si>
  <si>
    <t>Fast-mode</t>
  </si>
  <si>
    <t>20·(IOVDD / 5.5 V)</t>
  </si>
  <si>
    <t>Proportional to IOVDD</t>
  </si>
  <si>
    <t>Fast-mode Plus</t>
  </si>
  <si>
    <t>UNIT</t>
  </si>
  <si>
    <t>Hold time (repeated) START condition. After this period, the first clock pulse is generated.</t>
  </si>
  <si>
    <t>µs</t>
  </si>
  <si>
    <t>Low period of the SCL clock</t>
  </si>
  <si>
    <t>High period of the SCL clock</t>
  </si>
  <si>
    <t>Setup time for a repeated START condition</t>
  </si>
  <si>
    <t>SDA and SCL rise time</t>
  </si>
  <si>
    <t>SDA and SCL fall time</t>
  </si>
  <si>
    <t>Setup time for STOP condition</t>
  </si>
  <si>
    <t>Bus free time between a STOP and START condition</t>
  </si>
  <si>
    <t>FAST-MODE</t>
  </si>
  <si>
    <t>20 × (IOVDD / 5.5 V)</t>
  </si>
  <si>
    <t>FAST-MODE PLUS</t>
  </si>
  <si>
    <t>SDA and SCL Rise Time</t>
  </si>
  <si>
    <t>SDA and SCL Fall Time</t>
  </si>
  <si>
    <t>TEST CONDITIONS¶</t>
  </si>
  <si>
    <t>TYP</t>
  </si>
  <si>
    <t>PARAMETER</t>
  </si>
  <si>
    <t>SCL to SDA delay</t>
  </si>
  <si>
    <t>Fast-mode plus</t>
  </si>
  <si>
    <t>SCL to SDA delay</t>
    <phoneticPr fontId="3" type="noConversion"/>
  </si>
  <si>
    <t xml:space="preserve"> Timing Requirements: TDM, I2S or LJ Interface</t>
  </si>
  <si>
    <t>at TA = 25°C, IOVDD = 3.3 V or 1.8 V and 20-pF load on all outputs (unless otherwise noted); see Figure 3 for timing diagram</t>
  </si>
  <si>
    <t>t(BCLK)</t>
  </si>
  <si>
    <t>BCLK period</t>
  </si>
  <si>
    <t>tH(BCLK)</t>
  </si>
  <si>
    <t>BCLK high pulse duration (1)</t>
  </si>
  <si>
    <t>tL(BCLK)</t>
  </si>
  <si>
    <t>BCLK low pulse duration (1)</t>
  </si>
  <si>
    <t>tsU(FSYNC)</t>
  </si>
  <si>
    <t>FSYNC setup time</t>
  </si>
  <si>
    <t>tHLD(FSYNC)</t>
  </si>
  <si>
    <t>FSYNC hold time</t>
  </si>
  <si>
    <t>BCLK fall time</t>
  </si>
  <si>
    <t>90%–10% fall time</t>
  </si>
  <si>
    <t>The BCLK minimum high or low pulse duration must be higher than 25 ns (to meet the timing specifications), if the SDOUT data line is latched on the opposite BCLK edge polarity than the edge used by the device to transmit SDOUT data.</t>
  </si>
  <si>
    <t>BCLK rise time(10%–90% rise time)</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</si>
</sst>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宋体"/>
      <family val="2"/>
      <scheme val="minor"/>
    </font>
    <font>
      <b/>
      <sz val="11"/>
      <color theme="1"/>
      <name val="宋体"/>
      <family val="2"/>
      <scheme val="minor"/>
    </font>
    <font>
      <sz val="11"/>
      <color rgb="FFFF0000"/>
      <name val="宋体"/>
      <family val="2"/>
      <scheme val="minor"/>
    </font>
    <font>
      <sz val="9"/>
      <name val="宋体"/>
      <family val="3"/>
      <charset val="134"/>
      <scheme val="minor"/>
    </font>
    <font>
      <sz val="8"/>
      <color theme="1"/>
      <name val="Segoe UI"/>
      <family val="2"/>
    </font>
    <font>
      <sz val="8"/>
      <color theme="1"/>
      <name val="Segoe UI"/>
      <family val="2"/>
    </font>
    <font>
      <sz val="8"/>
      <color rgb="FF0F1115"/>
      <name val="Segoe UI"/>
      <family val="2"/>
    </font>
    <font>
      <sz val="10"/>
      <color rgb="FF1A1A1A"/>
      <name val="Consolas"/>
      <family val="3"/>
    </font>
  </fonts>
  <fills count="5">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FFFF00"/>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3">
    <xf numFmtId="0" fontId="0" fillId="0" borderId="0" xfId="0"/>
    <xf numFmtId="0" fontId="1" fillId="0" borderId="0" xfId="0" applyFont="1"/>
    <xf numFmtId="0" fontId="0" fillId="0" borderId="1" xfId="0" applyBorder="1"/>
    <xf numFmtId="0" fontId="0" fillId="0" borderId="2" xfId="0" applyBorder="1"/>
    <xf numFmtId="0" fontId="0" fillId="0" borderId="0" xfId="0" applyAlignment="1">
      <alignment wrapText="1"/>
    </xf>
    <xf numFmtId="0" fontId="1" fillId="4" borderId="3" xfId="0" applyFont="1" applyFill="1" applyBorder="1"/>
    <xf numFmtId="0" fontId="1" fillId="4" borderId="4" xfId="0" applyFont="1" applyFill="1" applyBorder="1"/>
    <xf numFmtId="0" fontId="0" fillId="0" borderId="5" xfId="0" applyBorder="1"/>
    <xf numFmtId="0" fontId="0" fillId="2" borderId="6" xfId="0" applyFill="1" applyBorder="1"/>
    <xf numFmtId="176" fontId="0" fillId="3" borderId="6" xfId="0" applyNumberFormat="1" applyFill="1" applyBorder="1"/>
    <xf numFmtId="0" fontId="0" fillId="0" borderId="5" xfId="0" applyBorder="1" applyAlignment="1">
      <alignment wrapText="1"/>
    </xf>
    <xf numFmtId="0" fontId="0" fillId="0" borderId="11" xfId="0" applyBorder="1"/>
    <xf numFmtId="0" fontId="0" fillId="2" borderId="12" xfId="0" applyFill="1" applyBorder="1"/>
    <xf numFmtId="0" fontId="0" fillId="0" borderId="6" xfId="0" applyBorder="1"/>
    <xf numFmtId="0" fontId="0" fillId="0" borderId="5" xfId="0" applyFill="1" applyBorder="1"/>
    <xf numFmtId="0" fontId="0" fillId="4" borderId="7" xfId="0" applyFill="1" applyBorder="1" applyAlignment="1">
      <alignment horizontal="left" wrapText="1"/>
    </xf>
    <xf numFmtId="0" fontId="0" fillId="4" borderId="8" xfId="0" applyFill="1" applyBorder="1" applyAlignment="1">
      <alignment horizontal="left" wrapText="1"/>
    </xf>
    <xf numFmtId="0" fontId="2" fillId="4" borderId="9" xfId="0" applyFont="1" applyFill="1" applyBorder="1" applyAlignment="1">
      <alignment horizontal="left" wrapText="1"/>
    </xf>
    <xf numFmtId="0" fontId="2" fillId="4" borderId="10" xfId="0" applyFont="1" applyFill="1" applyBorder="1" applyAlignment="1">
      <alignment horizontal="left" wrapText="1"/>
    </xf>
    <xf numFmtId="0" fontId="4"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left" vertical="center" readingOrder="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302261</xdr:colOff>
      <xdr:row>8</xdr:row>
      <xdr:rowOff>25178</xdr:rowOff>
    </xdr:from>
    <xdr:to>
      <xdr:col>12</xdr:col>
      <xdr:colOff>510245</xdr:colOff>
      <xdr:row>30</xdr:row>
      <xdr:rowOff>6350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1511" y="1631728"/>
          <a:ext cx="6316684" cy="4870672"/>
        </a:xfrm>
        <a:prstGeom prst="rect">
          <a:avLst/>
        </a:prstGeom>
        <a:ln w="19050">
          <a:solidFill>
            <a:srgbClr val="FF0000"/>
          </a:solid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30480</xdr:colOff>
      <xdr:row>0</xdr:row>
      <xdr:rowOff>32604</xdr:rowOff>
    </xdr:from>
    <xdr:to>
      <xdr:col>13</xdr:col>
      <xdr:colOff>518667</xdr:colOff>
      <xdr:row>24</xdr:row>
      <xdr:rowOff>137160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9640" y="32604"/>
          <a:ext cx="7263637" cy="6215796"/>
        </a:xfrm>
        <a:prstGeom prst="rect">
          <a:avLst/>
        </a:prstGeom>
        <a:ln w="19050">
          <a:solidFill>
            <a:srgbClr val="FF0000"/>
          </a:solid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workbookViewId="0">
      <selection activeCell="N24" sqref="N24"/>
    </sheetView>
  </sheetViews>
  <sheetFormatPr defaultRowHeight="14" x14ac:dyDescent="0.25"/>
  <cols>
    <col min="1" max="1" width="42.453125" bestFit="1" customWidth="1"/>
    <col min="2" max="2" width="17.08984375" customWidth="1"/>
    <col min="12" max="12" width="8.90625" customWidth="1"/>
    <col min="13" max="13" width="18.453125" customWidth="1"/>
    <col min="14" max="14" width="8.90625" customWidth="1"/>
    <col min="15" max="15" width="27.36328125" customWidth="1"/>
  </cols>
  <sheetData>
    <row r="1" spans="1:15" x14ac:dyDescent="0.25">
      <c r="A1" s="5" t="s">
        <v>18</v>
      </c>
      <c r="B1" s="6" t="s">
        <v>19</v>
      </c>
      <c r="M1" s="1" t="s">
        <v>0</v>
      </c>
      <c r="N1" s="1" t="s">
        <v>7</v>
      </c>
      <c r="O1" s="1" t="s">
        <v>8</v>
      </c>
    </row>
    <row r="2" spans="1:15" x14ac:dyDescent="0.25">
      <c r="A2" s="2"/>
      <c r="B2" s="3"/>
      <c r="M2" t="s">
        <v>1</v>
      </c>
      <c r="N2">
        <f>20000*$N$6</f>
        <v>16000</v>
      </c>
    </row>
    <row r="3" spans="1:15" x14ac:dyDescent="0.25">
      <c r="A3" s="7" t="s">
        <v>27</v>
      </c>
      <c r="B3" s="8">
        <v>2</v>
      </c>
      <c r="M3" t="s">
        <v>2</v>
      </c>
      <c r="N3">
        <f>10000*$N$6</f>
        <v>8000</v>
      </c>
    </row>
    <row r="4" spans="1:15" x14ac:dyDescent="0.25">
      <c r="A4" s="7" t="s">
        <v>20</v>
      </c>
      <c r="B4" s="8">
        <v>8</v>
      </c>
      <c r="M4" t="s">
        <v>3</v>
      </c>
      <c r="N4">
        <f>10000*$N$6</f>
        <v>8000</v>
      </c>
    </row>
    <row r="5" spans="1:15" x14ac:dyDescent="0.25">
      <c r="A5" s="2"/>
      <c r="B5" s="3"/>
      <c r="M5" t="s">
        <v>4</v>
      </c>
      <c r="N5">
        <v>1.35</v>
      </c>
    </row>
    <row r="6" spans="1:15" x14ac:dyDescent="0.25">
      <c r="A6" s="7" t="s">
        <v>26</v>
      </c>
      <c r="B6" s="9">
        <f>N14</f>
        <v>131722.68130365116</v>
      </c>
      <c r="M6" t="s">
        <v>5</v>
      </c>
      <c r="N6">
        <v>0.8</v>
      </c>
    </row>
    <row r="7" spans="1:15" x14ac:dyDescent="0.25">
      <c r="A7" s="2"/>
      <c r="B7" s="3"/>
      <c r="M7" t="s">
        <v>9</v>
      </c>
      <c r="N7">
        <v>0.2</v>
      </c>
    </row>
    <row r="8" spans="1:15" ht="28.5" thickBot="1" x14ac:dyDescent="0.3">
      <c r="A8" s="15" t="s">
        <v>16</v>
      </c>
      <c r="B8" s="16"/>
      <c r="M8" s="4" t="s">
        <v>33</v>
      </c>
      <c r="N8">
        <f>N2+((N3*N4)/(N3+N4))</f>
        <v>20000</v>
      </c>
    </row>
    <row r="10" spans="1:15" x14ac:dyDescent="0.25">
      <c r="M10" s="1" t="s">
        <v>6</v>
      </c>
    </row>
    <row r="11" spans="1:15" x14ac:dyDescent="0.25">
      <c r="M11" t="s">
        <v>10</v>
      </c>
      <c r="N11">
        <f>(($B$3/2)*SQRT(2))+$N$7</f>
        <v>1.6142135623730951</v>
      </c>
    </row>
    <row r="12" spans="1:15" ht="14.5" thickBot="1" x14ac:dyDescent="0.3">
      <c r="M12" t="s">
        <v>11</v>
      </c>
      <c r="N12">
        <f>(N5*(N2/N4)+N11)/(1+(N2/N4)+(N2/N3))</f>
        <v>0.86284271247461908</v>
      </c>
    </row>
    <row r="13" spans="1:15" x14ac:dyDescent="0.25">
      <c r="A13" s="5" t="s">
        <v>18</v>
      </c>
      <c r="B13" s="6" t="s">
        <v>19</v>
      </c>
      <c r="M13" t="s">
        <v>12</v>
      </c>
      <c r="N13">
        <f>(N11-N12)/N2</f>
        <v>4.6960678118654753E-5</v>
      </c>
    </row>
    <row r="14" spans="1:15" x14ac:dyDescent="0.25">
      <c r="A14" s="7"/>
      <c r="B14" s="13"/>
      <c r="M14" t="s">
        <v>13</v>
      </c>
      <c r="N14">
        <f>(($B$4-N7)-N11)/N13</f>
        <v>131722.68130365116</v>
      </c>
    </row>
    <row r="15" spans="1:15" x14ac:dyDescent="0.25">
      <c r="A15" s="11" t="s">
        <v>28</v>
      </c>
      <c r="B15" s="12">
        <v>100000</v>
      </c>
    </row>
    <row r="16" spans="1:15" x14ac:dyDescent="0.25">
      <c r="A16" s="2"/>
      <c r="B16" s="3"/>
    </row>
    <row r="17" spans="1:2" x14ac:dyDescent="0.25">
      <c r="A17" s="14" t="s">
        <v>21</v>
      </c>
      <c r="B17" s="9">
        <f>(N8*B15)/(N8+B15)</f>
        <v>16666.666666666668</v>
      </c>
    </row>
    <row r="18" spans="1:2" x14ac:dyDescent="0.25">
      <c r="A18" s="14" t="s">
        <v>15</v>
      </c>
      <c r="B18" s="9">
        <f>B4-(N13*B15)</f>
        <v>3.3039321881345245</v>
      </c>
    </row>
    <row r="19" spans="1:2" x14ac:dyDescent="0.25">
      <c r="A19" s="2"/>
      <c r="B19" s="3"/>
    </row>
    <row r="20" spans="1:2" ht="90.5" customHeight="1" thickBot="1" x14ac:dyDescent="0.3">
      <c r="A20" s="15" t="s">
        <v>32</v>
      </c>
      <c r="B20" s="16"/>
    </row>
    <row r="23" spans="1:2" x14ac:dyDescent="0.25">
      <c r="A23" s="17" t="s">
        <v>17</v>
      </c>
      <c r="B23" s="18"/>
    </row>
  </sheetData>
  <mergeCells count="3">
    <mergeCell ref="A8:B8"/>
    <mergeCell ref="A20:B20"/>
    <mergeCell ref="A23:B23"/>
  </mergeCells>
  <phoneticPr fontId="3"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70102-5945-4719-A29E-DF7E1B606198}">
  <dimension ref="C8:R76"/>
  <sheetViews>
    <sheetView tabSelected="1" topLeftCell="A34" workbookViewId="0">
      <selection activeCell="G74" sqref="G74:G75"/>
    </sheetView>
  </sheetViews>
  <sheetFormatPr defaultRowHeight="14" x14ac:dyDescent="0.25"/>
  <cols>
    <col min="4" max="4" width="18" customWidth="1"/>
    <col min="6" max="6" width="33.26953125" customWidth="1"/>
    <col min="7" max="7" width="21.6328125" customWidth="1"/>
    <col min="8" max="8" width="19.81640625" customWidth="1"/>
    <col min="9" max="9" width="17.54296875" customWidth="1"/>
    <col min="14" max="14" width="32.90625" customWidth="1"/>
  </cols>
  <sheetData>
    <row r="8" spans="4:18" x14ac:dyDescent="0.25">
      <c r="D8" t="s">
        <v>34</v>
      </c>
      <c r="E8" t="s">
        <v>18</v>
      </c>
      <c r="F8" t="s">
        <v>35</v>
      </c>
      <c r="G8" t="s">
        <v>36</v>
      </c>
      <c r="H8" t="s">
        <v>37</v>
      </c>
      <c r="I8" t="s">
        <v>38</v>
      </c>
      <c r="J8" t="s">
        <v>39</v>
      </c>
      <c r="K8" t="s">
        <v>40</v>
      </c>
      <c r="M8" s="19" t="s">
        <v>18</v>
      </c>
      <c r="N8" s="19" t="s">
        <v>35</v>
      </c>
      <c r="O8" s="19" t="s">
        <v>36</v>
      </c>
      <c r="P8" s="19" t="s">
        <v>37</v>
      </c>
      <c r="Q8" s="19" t="s">
        <v>38</v>
      </c>
      <c r="R8" s="19" t="s">
        <v>73</v>
      </c>
    </row>
    <row r="9" spans="4:18" x14ac:dyDescent="0.25">
      <c r="D9" t="s">
        <v>41</v>
      </c>
      <c r="E9" t="s">
        <v>42</v>
      </c>
      <c r="F9" t="s">
        <v>43</v>
      </c>
      <c r="G9">
        <v>0</v>
      </c>
      <c r="I9">
        <v>100</v>
      </c>
      <c r="J9" t="s">
        <v>44</v>
      </c>
      <c r="M9" t="s">
        <v>42</v>
      </c>
      <c r="N9" s="20" t="s">
        <v>43</v>
      </c>
      <c r="O9" s="20">
        <v>0</v>
      </c>
      <c r="P9" s="20"/>
      <c r="Q9" s="20">
        <v>100</v>
      </c>
      <c r="R9" s="20" t="s">
        <v>44</v>
      </c>
    </row>
    <row r="10" spans="4:18" ht="23" x14ac:dyDescent="0.25">
      <c r="D10" t="s">
        <v>41</v>
      </c>
      <c r="E10" t="s">
        <v>45</v>
      </c>
      <c r="F10" t="s">
        <v>46</v>
      </c>
      <c r="G10">
        <v>4</v>
      </c>
      <c r="I10" t="s">
        <v>47</v>
      </c>
      <c r="J10" t="s">
        <v>48</v>
      </c>
      <c r="M10" t="s">
        <v>45</v>
      </c>
      <c r="N10" s="20" t="s">
        <v>74</v>
      </c>
      <c r="O10" s="20">
        <v>4</v>
      </c>
      <c r="P10" s="20"/>
      <c r="Q10" s="20"/>
      <c r="R10" s="20" t="s">
        <v>75</v>
      </c>
    </row>
    <row r="11" spans="4:18" x14ac:dyDescent="0.25">
      <c r="D11" t="s">
        <v>41</v>
      </c>
      <c r="E11" t="s">
        <v>49</v>
      </c>
      <c r="F11" t="s">
        <v>50</v>
      </c>
      <c r="G11">
        <v>4.7</v>
      </c>
      <c r="I11" t="s">
        <v>47</v>
      </c>
      <c r="M11" t="s">
        <v>49</v>
      </c>
      <c r="N11" s="20" t="s">
        <v>76</v>
      </c>
      <c r="O11" s="20">
        <v>4.7</v>
      </c>
      <c r="P11" s="20"/>
      <c r="Q11" s="20"/>
      <c r="R11" s="20" t="s">
        <v>75</v>
      </c>
    </row>
    <row r="12" spans="4:18" x14ac:dyDescent="0.25">
      <c r="D12" t="s">
        <v>41</v>
      </c>
      <c r="E12" t="s">
        <v>51</v>
      </c>
      <c r="F12" t="s">
        <v>52</v>
      </c>
      <c r="G12">
        <v>4</v>
      </c>
      <c r="I12" t="s">
        <v>47</v>
      </c>
      <c r="M12" t="s">
        <v>51</v>
      </c>
      <c r="N12" s="20" t="s">
        <v>77</v>
      </c>
      <c r="O12" s="20">
        <v>4</v>
      </c>
      <c r="P12" s="20"/>
      <c r="Q12" s="20"/>
      <c r="R12" s="20" t="s">
        <v>75</v>
      </c>
    </row>
    <row r="13" spans="4:18" x14ac:dyDescent="0.25">
      <c r="D13" t="s">
        <v>41</v>
      </c>
      <c r="E13" t="s">
        <v>53</v>
      </c>
      <c r="F13" t="s">
        <v>54</v>
      </c>
      <c r="G13">
        <v>4.7</v>
      </c>
      <c r="I13" t="s">
        <v>47</v>
      </c>
      <c r="M13" t="s">
        <v>53</v>
      </c>
      <c r="N13" s="20" t="s">
        <v>78</v>
      </c>
      <c r="O13" s="20">
        <v>4.7</v>
      </c>
      <c r="P13" s="20"/>
      <c r="Q13" s="20"/>
      <c r="R13" s="20" t="s">
        <v>75</v>
      </c>
    </row>
    <row r="14" spans="4:18" x14ac:dyDescent="0.25">
      <c r="D14" t="s">
        <v>41</v>
      </c>
      <c r="E14" t="s">
        <v>55</v>
      </c>
      <c r="F14" t="s">
        <v>56</v>
      </c>
      <c r="G14">
        <v>0</v>
      </c>
      <c r="I14">
        <v>3.45</v>
      </c>
      <c r="J14" t="s">
        <v>47</v>
      </c>
      <c r="M14" t="s">
        <v>55</v>
      </c>
      <c r="N14" s="20" t="s">
        <v>56</v>
      </c>
      <c r="O14" s="20">
        <v>0</v>
      </c>
      <c r="P14" s="20"/>
      <c r="Q14" s="20">
        <v>3.45</v>
      </c>
      <c r="R14" s="20" t="s">
        <v>75</v>
      </c>
    </row>
    <row r="15" spans="4:18" x14ac:dyDescent="0.25">
      <c r="D15" t="s">
        <v>41</v>
      </c>
      <c r="E15" t="s">
        <v>57</v>
      </c>
      <c r="F15" t="s">
        <v>58</v>
      </c>
      <c r="G15">
        <v>250</v>
      </c>
      <c r="I15" t="s">
        <v>59</v>
      </c>
      <c r="M15" t="s">
        <v>57</v>
      </c>
      <c r="N15" s="20" t="s">
        <v>58</v>
      </c>
      <c r="O15" s="20">
        <v>250</v>
      </c>
      <c r="P15" s="20"/>
      <c r="Q15" s="20"/>
      <c r="R15" s="20" t="s">
        <v>59</v>
      </c>
    </row>
    <row r="16" spans="4:18" x14ac:dyDescent="0.25">
      <c r="D16" t="s">
        <v>41</v>
      </c>
      <c r="E16" t="s">
        <v>60</v>
      </c>
      <c r="F16" t="s">
        <v>61</v>
      </c>
      <c r="H16">
        <v>1000</v>
      </c>
      <c r="I16" t="s">
        <v>59</v>
      </c>
      <c r="M16" t="s">
        <v>60</v>
      </c>
      <c r="N16" s="20" t="s">
        <v>79</v>
      </c>
      <c r="O16" s="20"/>
      <c r="P16" s="20"/>
      <c r="Q16" s="20">
        <v>1000</v>
      </c>
      <c r="R16" s="20" t="s">
        <v>59</v>
      </c>
    </row>
    <row r="17" spans="4:18" x14ac:dyDescent="0.25">
      <c r="D17" t="s">
        <v>41</v>
      </c>
      <c r="E17" t="s">
        <v>62</v>
      </c>
      <c r="F17" t="s">
        <v>63</v>
      </c>
      <c r="H17">
        <v>300</v>
      </c>
      <c r="I17" t="s">
        <v>59</v>
      </c>
      <c r="M17" t="s">
        <v>62</v>
      </c>
      <c r="N17" s="20" t="s">
        <v>80</v>
      </c>
      <c r="O17" s="20"/>
      <c r="P17" s="20"/>
      <c r="Q17" s="20">
        <v>300</v>
      </c>
      <c r="R17" s="20" t="s">
        <v>59</v>
      </c>
    </row>
    <row r="18" spans="4:18" x14ac:dyDescent="0.25">
      <c r="D18" t="s">
        <v>41</v>
      </c>
      <c r="E18" t="s">
        <v>64</v>
      </c>
      <c r="F18" t="s">
        <v>65</v>
      </c>
      <c r="G18" t="s">
        <v>66</v>
      </c>
      <c r="H18">
        <v>4</v>
      </c>
      <c r="J18" t="s">
        <v>47</v>
      </c>
      <c r="M18" t="s">
        <v>64</v>
      </c>
      <c r="N18" s="20" t="s">
        <v>81</v>
      </c>
      <c r="O18" s="20">
        <v>4</v>
      </c>
      <c r="P18" s="20"/>
      <c r="Q18" s="20"/>
      <c r="R18" s="20" t="s">
        <v>75</v>
      </c>
    </row>
    <row r="19" spans="4:18" ht="23" x14ac:dyDescent="0.25">
      <c r="D19" t="s">
        <v>41</v>
      </c>
      <c r="E19" t="s">
        <v>67</v>
      </c>
      <c r="F19" t="s">
        <v>68</v>
      </c>
      <c r="G19">
        <v>4.7</v>
      </c>
      <c r="I19" t="s">
        <v>47</v>
      </c>
      <c r="M19" t="s">
        <v>67</v>
      </c>
      <c r="N19" s="20" t="s">
        <v>82</v>
      </c>
      <c r="O19" s="20">
        <v>4.7</v>
      </c>
      <c r="P19" s="20"/>
      <c r="Q19" s="20"/>
      <c r="R19" s="20" t="s">
        <v>75</v>
      </c>
    </row>
    <row r="20" spans="4:18" ht="23" x14ac:dyDescent="0.25">
      <c r="M20" s="21" t="s">
        <v>83</v>
      </c>
    </row>
    <row r="21" spans="4:18" x14ac:dyDescent="0.25">
      <c r="D21" t="s">
        <v>69</v>
      </c>
      <c r="E21" t="s">
        <v>42</v>
      </c>
      <c r="F21" t="s">
        <v>43</v>
      </c>
      <c r="G21">
        <v>0</v>
      </c>
      <c r="I21">
        <v>400</v>
      </c>
      <c r="J21" t="s">
        <v>44</v>
      </c>
      <c r="M21" s="19" t="s">
        <v>18</v>
      </c>
      <c r="N21" s="19" t="s">
        <v>35</v>
      </c>
      <c r="O21" s="19" t="s">
        <v>36</v>
      </c>
      <c r="P21" s="19" t="s">
        <v>37</v>
      </c>
      <c r="Q21" s="19" t="s">
        <v>38</v>
      </c>
      <c r="R21" s="19" t="s">
        <v>73</v>
      </c>
    </row>
    <row r="22" spans="4:18" x14ac:dyDescent="0.25">
      <c r="D22" t="s">
        <v>69</v>
      </c>
      <c r="E22" t="s">
        <v>45</v>
      </c>
      <c r="F22" t="s">
        <v>46</v>
      </c>
      <c r="G22">
        <v>0.6</v>
      </c>
      <c r="I22" t="s">
        <v>47</v>
      </c>
      <c r="M22" t="s">
        <v>42</v>
      </c>
      <c r="N22" s="20" t="s">
        <v>43</v>
      </c>
      <c r="O22" s="20">
        <v>0</v>
      </c>
      <c r="P22" s="20"/>
      <c r="Q22" s="20">
        <v>400</v>
      </c>
      <c r="R22" s="20" t="s">
        <v>44</v>
      </c>
    </row>
    <row r="23" spans="4:18" ht="23" x14ac:dyDescent="0.25">
      <c r="D23" t="s">
        <v>69</v>
      </c>
      <c r="E23" t="s">
        <v>49</v>
      </c>
      <c r="F23" t="s">
        <v>50</v>
      </c>
      <c r="G23">
        <v>1.3</v>
      </c>
      <c r="I23" t="s">
        <v>47</v>
      </c>
      <c r="M23" t="s">
        <v>45</v>
      </c>
      <c r="N23" s="20" t="s">
        <v>74</v>
      </c>
      <c r="O23" s="20">
        <v>0.6</v>
      </c>
      <c r="P23" s="20"/>
      <c r="Q23" s="20"/>
      <c r="R23" s="20" t="s">
        <v>75</v>
      </c>
    </row>
    <row r="24" spans="4:18" x14ac:dyDescent="0.25">
      <c r="D24" t="s">
        <v>69</v>
      </c>
      <c r="E24" t="s">
        <v>51</v>
      </c>
      <c r="F24" t="s">
        <v>52</v>
      </c>
      <c r="G24">
        <v>0.6</v>
      </c>
      <c r="I24" t="s">
        <v>47</v>
      </c>
      <c r="M24" t="s">
        <v>49</v>
      </c>
      <c r="N24" s="20" t="s">
        <v>76</v>
      </c>
      <c r="O24" s="20">
        <v>1.3</v>
      </c>
      <c r="P24" s="20"/>
      <c r="Q24" s="20"/>
      <c r="R24" s="20" t="s">
        <v>75</v>
      </c>
    </row>
    <row r="25" spans="4:18" x14ac:dyDescent="0.25">
      <c r="D25" t="s">
        <v>69</v>
      </c>
      <c r="E25" t="s">
        <v>53</v>
      </c>
      <c r="F25" t="s">
        <v>54</v>
      </c>
      <c r="G25">
        <v>0.6</v>
      </c>
      <c r="I25" t="s">
        <v>47</v>
      </c>
      <c r="M25" t="s">
        <v>51</v>
      </c>
      <c r="N25" s="20" t="s">
        <v>77</v>
      </c>
      <c r="O25" s="20">
        <v>0.6</v>
      </c>
      <c r="P25" s="20"/>
      <c r="Q25" s="20"/>
      <c r="R25" s="20" t="s">
        <v>75</v>
      </c>
    </row>
    <row r="26" spans="4:18" x14ac:dyDescent="0.25">
      <c r="D26" t="s">
        <v>69</v>
      </c>
      <c r="E26" t="s">
        <v>55</v>
      </c>
      <c r="F26" t="s">
        <v>56</v>
      </c>
      <c r="G26">
        <v>0</v>
      </c>
      <c r="I26">
        <v>0.9</v>
      </c>
      <c r="J26" t="s">
        <v>47</v>
      </c>
      <c r="M26" t="s">
        <v>53</v>
      </c>
      <c r="N26" s="20" t="s">
        <v>78</v>
      </c>
      <c r="O26" s="20">
        <v>0.6</v>
      </c>
      <c r="P26" s="20"/>
      <c r="Q26" s="20"/>
      <c r="R26" s="20" t="s">
        <v>75</v>
      </c>
    </row>
    <row r="27" spans="4:18" x14ac:dyDescent="0.25">
      <c r="D27" t="s">
        <v>69</v>
      </c>
      <c r="E27" t="s">
        <v>57</v>
      </c>
      <c r="F27" t="s">
        <v>58</v>
      </c>
      <c r="G27">
        <v>100</v>
      </c>
      <c r="I27" t="s">
        <v>59</v>
      </c>
      <c r="M27" t="s">
        <v>55</v>
      </c>
      <c r="N27" s="20" t="s">
        <v>56</v>
      </c>
      <c r="O27" s="20">
        <v>0</v>
      </c>
      <c r="P27" s="20"/>
      <c r="Q27" s="20">
        <v>0.9</v>
      </c>
      <c r="R27" s="20" t="s">
        <v>75</v>
      </c>
    </row>
    <row r="28" spans="4:18" x14ac:dyDescent="0.25">
      <c r="D28" t="s">
        <v>69</v>
      </c>
      <c r="E28" t="s">
        <v>60</v>
      </c>
      <c r="F28" t="s">
        <v>61</v>
      </c>
      <c r="G28">
        <v>20</v>
      </c>
      <c r="H28">
        <v>300</v>
      </c>
      <c r="I28" t="s">
        <v>59</v>
      </c>
      <c r="M28" t="s">
        <v>57</v>
      </c>
      <c r="N28" s="20" t="s">
        <v>58</v>
      </c>
      <c r="O28" s="20">
        <v>100</v>
      </c>
      <c r="P28" s="20"/>
      <c r="Q28" s="20"/>
      <c r="R28" s="20" t="s">
        <v>59</v>
      </c>
    </row>
    <row r="29" spans="4:18" x14ac:dyDescent="0.25">
      <c r="D29" t="s">
        <v>69</v>
      </c>
      <c r="E29" t="s">
        <v>62</v>
      </c>
      <c r="F29" t="s">
        <v>63</v>
      </c>
      <c r="G29" t="s">
        <v>70</v>
      </c>
      <c r="H29">
        <v>300</v>
      </c>
      <c r="I29" t="s">
        <v>59</v>
      </c>
      <c r="J29" t="s">
        <v>71</v>
      </c>
      <c r="M29" t="s">
        <v>60</v>
      </c>
      <c r="N29" s="20" t="s">
        <v>79</v>
      </c>
      <c r="O29" s="20">
        <v>20</v>
      </c>
      <c r="P29" s="20"/>
      <c r="Q29" s="20">
        <v>300</v>
      </c>
      <c r="R29" s="20" t="s">
        <v>59</v>
      </c>
    </row>
    <row r="30" spans="4:18" ht="34.5" x14ac:dyDescent="0.25">
      <c r="D30" t="s">
        <v>69</v>
      </c>
      <c r="E30" t="s">
        <v>64</v>
      </c>
      <c r="F30" t="s">
        <v>65</v>
      </c>
      <c r="G30" t="s">
        <v>66</v>
      </c>
      <c r="H30">
        <v>0.6</v>
      </c>
      <c r="J30" t="s">
        <v>47</v>
      </c>
      <c r="M30" t="s">
        <v>62</v>
      </c>
      <c r="N30" s="20" t="s">
        <v>80</v>
      </c>
      <c r="O30" s="20" t="s">
        <v>84</v>
      </c>
      <c r="P30" s="20"/>
      <c r="Q30" s="20">
        <v>300</v>
      </c>
      <c r="R30" s="20" t="s">
        <v>59</v>
      </c>
    </row>
    <row r="31" spans="4:18" x14ac:dyDescent="0.25">
      <c r="D31" t="s">
        <v>69</v>
      </c>
      <c r="E31" t="s">
        <v>67</v>
      </c>
      <c r="F31" t="s">
        <v>68</v>
      </c>
      <c r="G31">
        <v>1.3</v>
      </c>
      <c r="I31" t="s">
        <v>47</v>
      </c>
      <c r="M31" t="s">
        <v>64</v>
      </c>
      <c r="N31" s="20" t="s">
        <v>81</v>
      </c>
      <c r="O31" s="20">
        <v>0.6</v>
      </c>
      <c r="P31" s="20"/>
      <c r="Q31" s="20"/>
      <c r="R31" s="20" t="s">
        <v>75</v>
      </c>
    </row>
    <row r="32" spans="4:18" ht="23" x14ac:dyDescent="0.25">
      <c r="M32" t="s">
        <v>67</v>
      </c>
      <c r="N32" s="20" t="s">
        <v>82</v>
      </c>
      <c r="O32" s="20">
        <v>1.3</v>
      </c>
      <c r="P32" s="20"/>
      <c r="Q32" s="20"/>
      <c r="R32" s="20" t="s">
        <v>75</v>
      </c>
    </row>
    <row r="33" spans="4:18" ht="34.5" x14ac:dyDescent="0.25">
      <c r="D33" t="s">
        <v>72</v>
      </c>
      <c r="E33" t="s">
        <v>42</v>
      </c>
      <c r="F33" t="s">
        <v>43</v>
      </c>
      <c r="G33">
        <v>0</v>
      </c>
      <c r="I33">
        <v>1000</v>
      </c>
      <c r="J33" t="s">
        <v>44</v>
      </c>
      <c r="M33" s="21" t="s">
        <v>85</v>
      </c>
    </row>
    <row r="34" spans="4:18" x14ac:dyDescent="0.25">
      <c r="D34" t="s">
        <v>72</v>
      </c>
      <c r="E34" t="s">
        <v>45</v>
      </c>
      <c r="F34" t="s">
        <v>46</v>
      </c>
      <c r="G34">
        <v>0.26</v>
      </c>
      <c r="I34" t="s">
        <v>47</v>
      </c>
      <c r="M34" s="19" t="s">
        <v>18</v>
      </c>
      <c r="N34" s="19" t="s">
        <v>35</v>
      </c>
      <c r="O34" s="19" t="s">
        <v>36</v>
      </c>
      <c r="P34" s="19" t="s">
        <v>37</v>
      </c>
      <c r="Q34" s="19" t="s">
        <v>38</v>
      </c>
      <c r="R34" s="19" t="s">
        <v>73</v>
      </c>
    </row>
    <row r="35" spans="4:18" x14ac:dyDescent="0.25">
      <c r="D35" t="s">
        <v>72</v>
      </c>
      <c r="E35" t="s">
        <v>49</v>
      </c>
      <c r="F35" t="s">
        <v>50</v>
      </c>
      <c r="G35">
        <v>0.5</v>
      </c>
      <c r="I35" t="s">
        <v>47</v>
      </c>
      <c r="M35" t="s">
        <v>42</v>
      </c>
      <c r="N35" s="20" t="s">
        <v>43</v>
      </c>
      <c r="O35" s="20">
        <v>0</v>
      </c>
      <c r="P35" s="20"/>
      <c r="Q35" s="20">
        <v>1000</v>
      </c>
      <c r="R35" s="20" t="s">
        <v>44</v>
      </c>
    </row>
    <row r="36" spans="4:18" ht="23" x14ac:dyDescent="0.25">
      <c r="D36" t="s">
        <v>72</v>
      </c>
      <c r="E36" t="s">
        <v>51</v>
      </c>
      <c r="F36" t="s">
        <v>52</v>
      </c>
      <c r="G36">
        <v>0.26</v>
      </c>
      <c r="I36" t="s">
        <v>47</v>
      </c>
      <c r="M36" t="s">
        <v>45</v>
      </c>
      <c r="N36" s="20" t="s">
        <v>74</v>
      </c>
      <c r="O36" s="20">
        <v>0.26</v>
      </c>
      <c r="P36" s="20"/>
      <c r="Q36" s="20"/>
      <c r="R36" s="20" t="s">
        <v>75</v>
      </c>
    </row>
    <row r="37" spans="4:18" x14ac:dyDescent="0.25">
      <c r="D37" t="s">
        <v>72</v>
      </c>
      <c r="E37" t="s">
        <v>53</v>
      </c>
      <c r="F37" t="s">
        <v>54</v>
      </c>
      <c r="G37">
        <v>0.26</v>
      </c>
      <c r="I37" t="s">
        <v>47</v>
      </c>
      <c r="M37" t="s">
        <v>49</v>
      </c>
      <c r="N37" s="20" t="s">
        <v>76</v>
      </c>
      <c r="O37" s="20">
        <v>0.5</v>
      </c>
      <c r="P37" s="20"/>
      <c r="Q37" s="20"/>
      <c r="R37" s="20" t="s">
        <v>75</v>
      </c>
    </row>
    <row r="38" spans="4:18" x14ac:dyDescent="0.25">
      <c r="D38" t="s">
        <v>72</v>
      </c>
      <c r="E38" t="s">
        <v>55</v>
      </c>
      <c r="F38" t="s">
        <v>56</v>
      </c>
      <c r="G38">
        <v>0</v>
      </c>
      <c r="I38">
        <v>0</v>
      </c>
      <c r="J38" t="s">
        <v>47</v>
      </c>
      <c r="M38" t="s">
        <v>51</v>
      </c>
      <c r="N38" s="20" t="s">
        <v>77</v>
      </c>
      <c r="O38" s="20">
        <v>0.26</v>
      </c>
      <c r="P38" s="20"/>
      <c r="Q38" s="20"/>
      <c r="R38" s="20" t="s">
        <v>75</v>
      </c>
    </row>
    <row r="39" spans="4:18" x14ac:dyDescent="0.25">
      <c r="D39" t="s">
        <v>72</v>
      </c>
      <c r="E39" t="s">
        <v>57</v>
      </c>
      <c r="F39" t="s">
        <v>58</v>
      </c>
      <c r="G39">
        <v>50</v>
      </c>
      <c r="I39" t="s">
        <v>59</v>
      </c>
      <c r="M39" t="s">
        <v>53</v>
      </c>
      <c r="N39" s="20" t="s">
        <v>78</v>
      </c>
      <c r="O39" s="20">
        <v>0.26</v>
      </c>
      <c r="P39" s="20"/>
      <c r="Q39" s="20"/>
      <c r="R39" s="20" t="s">
        <v>75</v>
      </c>
    </row>
    <row r="40" spans="4:18" x14ac:dyDescent="0.25">
      <c r="D40" t="s">
        <v>72</v>
      </c>
      <c r="E40" t="s">
        <v>60</v>
      </c>
      <c r="F40" t="s">
        <v>61</v>
      </c>
      <c r="H40">
        <v>120</v>
      </c>
      <c r="I40" t="s">
        <v>59</v>
      </c>
      <c r="M40" t="s">
        <v>55</v>
      </c>
      <c r="N40" s="20" t="s">
        <v>56</v>
      </c>
      <c r="O40" s="20">
        <v>0</v>
      </c>
      <c r="P40" s="20"/>
      <c r="Q40" s="20"/>
      <c r="R40" s="20" t="s">
        <v>75</v>
      </c>
    </row>
    <row r="41" spans="4:18" x14ac:dyDescent="0.25">
      <c r="D41" t="s">
        <v>72</v>
      </c>
      <c r="E41" t="s">
        <v>62</v>
      </c>
      <c r="F41" t="s">
        <v>63</v>
      </c>
      <c r="G41" t="s">
        <v>70</v>
      </c>
      <c r="H41">
        <v>120</v>
      </c>
      <c r="I41" t="s">
        <v>59</v>
      </c>
      <c r="J41" t="s">
        <v>71</v>
      </c>
      <c r="M41" t="s">
        <v>57</v>
      </c>
      <c r="N41" s="20" t="s">
        <v>58</v>
      </c>
      <c r="O41" s="20">
        <v>50</v>
      </c>
      <c r="P41" s="20"/>
      <c r="Q41" s="20"/>
      <c r="R41" s="20" t="s">
        <v>59</v>
      </c>
    </row>
    <row r="42" spans="4:18" x14ac:dyDescent="0.25">
      <c r="D42" t="s">
        <v>72</v>
      </c>
      <c r="E42" t="s">
        <v>64</v>
      </c>
      <c r="F42" t="s">
        <v>65</v>
      </c>
      <c r="G42" t="s">
        <v>66</v>
      </c>
      <c r="H42">
        <v>0.26</v>
      </c>
      <c r="J42" t="s">
        <v>47</v>
      </c>
      <c r="M42" t="s">
        <v>60</v>
      </c>
      <c r="N42" s="20" t="s">
        <v>86</v>
      </c>
      <c r="O42" s="20"/>
      <c r="P42" s="20"/>
      <c r="Q42" s="20">
        <v>120</v>
      </c>
      <c r="R42" s="20" t="s">
        <v>59</v>
      </c>
    </row>
    <row r="43" spans="4:18" ht="34.5" x14ac:dyDescent="0.25">
      <c r="D43" t="s">
        <v>72</v>
      </c>
      <c r="E43" t="s">
        <v>67</v>
      </c>
      <c r="F43" t="s">
        <v>68</v>
      </c>
      <c r="G43">
        <v>0.5</v>
      </c>
      <c r="I43" t="s">
        <v>47</v>
      </c>
      <c r="M43" t="s">
        <v>62</v>
      </c>
      <c r="N43" s="20" t="s">
        <v>87</v>
      </c>
      <c r="O43" s="20" t="s">
        <v>84</v>
      </c>
      <c r="P43" s="20"/>
      <c r="Q43" s="20">
        <v>120</v>
      </c>
      <c r="R43" s="20" t="s">
        <v>59</v>
      </c>
    </row>
    <row r="44" spans="4:18" x14ac:dyDescent="0.25">
      <c r="M44" t="s">
        <v>64</v>
      </c>
      <c r="N44" s="20" t="s">
        <v>81</v>
      </c>
      <c r="O44" s="20">
        <v>0.26</v>
      </c>
      <c r="P44" s="20"/>
      <c r="Q44" s="20"/>
      <c r="R44" s="20" t="s">
        <v>75</v>
      </c>
    </row>
    <row r="45" spans="4:18" ht="23" x14ac:dyDescent="0.25">
      <c r="M45" t="s">
        <v>67</v>
      </c>
      <c r="N45" s="20" t="s">
        <v>82</v>
      </c>
      <c r="O45" s="20">
        <v>0.5</v>
      </c>
      <c r="P45" s="20"/>
      <c r="Q45" s="20"/>
      <c r="R45" s="20" t="s">
        <v>75</v>
      </c>
    </row>
    <row r="50" spans="4:10" x14ac:dyDescent="0.25">
      <c r="D50" s="22"/>
    </row>
    <row r="51" spans="4:10" x14ac:dyDescent="0.25">
      <c r="D51" s="22"/>
    </row>
    <row r="52" spans="4:10" x14ac:dyDescent="0.25">
      <c r="D52" s="22"/>
    </row>
    <row r="53" spans="4:10" x14ac:dyDescent="0.25">
      <c r="D53" s="22"/>
    </row>
    <row r="54" spans="4:10" x14ac:dyDescent="0.25">
      <c r="D54" s="22"/>
    </row>
    <row r="56" spans="4:10" x14ac:dyDescent="0.25">
      <c r="D56" t="s">
        <v>88</v>
      </c>
      <c r="F56" t="s">
        <v>36</v>
      </c>
      <c r="G56" t="s">
        <v>89</v>
      </c>
      <c r="H56" t="s">
        <v>38</v>
      </c>
      <c r="I56" t="s">
        <v>73</v>
      </c>
    </row>
    <row r="57" spans="4:10" x14ac:dyDescent="0.25">
      <c r="D57" t="s">
        <v>90</v>
      </c>
    </row>
    <row r="58" spans="4:10" x14ac:dyDescent="0.25">
      <c r="D58" t="s">
        <v>41</v>
      </c>
      <c r="F58" t="s">
        <v>93</v>
      </c>
      <c r="G58">
        <v>200</v>
      </c>
      <c r="I58">
        <v>1250</v>
      </c>
      <c r="J58" t="s">
        <v>59</v>
      </c>
    </row>
    <row r="59" spans="4:10" x14ac:dyDescent="0.25">
      <c r="D59" t="s">
        <v>69</v>
      </c>
      <c r="F59" t="s">
        <v>91</v>
      </c>
      <c r="G59">
        <v>200</v>
      </c>
      <c r="I59">
        <v>850</v>
      </c>
      <c r="J59" t="s">
        <v>59</v>
      </c>
    </row>
    <row r="60" spans="4:10" x14ac:dyDescent="0.25">
      <c r="D60" t="s">
        <v>92</v>
      </c>
      <c r="F60" t="s">
        <v>91</v>
      </c>
      <c r="H60">
        <v>400</v>
      </c>
      <c r="I60" t="s">
        <v>59</v>
      </c>
    </row>
    <row r="65" spans="3:9" x14ac:dyDescent="0.25">
      <c r="D65" t="s">
        <v>94</v>
      </c>
    </row>
    <row r="66" spans="3:9" x14ac:dyDescent="0.25">
      <c r="D66" t="s">
        <v>95</v>
      </c>
    </row>
    <row r="68" spans="3:9" x14ac:dyDescent="0.25">
      <c r="D68" t="s">
        <v>90</v>
      </c>
      <c r="E68" t="s">
        <v>36</v>
      </c>
      <c r="F68" t="s">
        <v>37</v>
      </c>
      <c r="G68" t="s">
        <v>38</v>
      </c>
      <c r="H68" t="s">
        <v>73</v>
      </c>
      <c r="I68" t="s">
        <v>40</v>
      </c>
    </row>
    <row r="69" spans="3:9" x14ac:dyDescent="0.25">
      <c r="C69" t="s">
        <v>96</v>
      </c>
      <c r="D69" t="s">
        <v>97</v>
      </c>
      <c r="E69">
        <v>40</v>
      </c>
      <c r="H69" t="s">
        <v>59</v>
      </c>
    </row>
    <row r="70" spans="3:9" x14ac:dyDescent="0.25">
      <c r="C70" t="s">
        <v>98</v>
      </c>
      <c r="D70" t="s">
        <v>99</v>
      </c>
      <c r="E70">
        <v>18</v>
      </c>
      <c r="H70" t="s">
        <v>59</v>
      </c>
    </row>
    <row r="71" spans="3:9" x14ac:dyDescent="0.25">
      <c r="C71" t="s">
        <v>100</v>
      </c>
      <c r="D71" t="s">
        <v>101</v>
      </c>
      <c r="E71">
        <v>18</v>
      </c>
      <c r="H71" t="s">
        <v>59</v>
      </c>
    </row>
    <row r="72" spans="3:9" x14ac:dyDescent="0.25">
      <c r="C72" t="s">
        <v>102</v>
      </c>
      <c r="D72" t="s">
        <v>103</v>
      </c>
      <c r="E72">
        <v>8</v>
      </c>
      <c r="H72" t="s">
        <v>59</v>
      </c>
    </row>
    <row r="73" spans="3:9" x14ac:dyDescent="0.25">
      <c r="C73" t="s">
        <v>104</v>
      </c>
      <c r="D73" t="s">
        <v>105</v>
      </c>
      <c r="E73">
        <v>8</v>
      </c>
      <c r="H73" t="s">
        <v>59</v>
      </c>
    </row>
    <row r="74" spans="3:9" x14ac:dyDescent="0.25">
      <c r="C74" t="s">
        <v>96</v>
      </c>
      <c r="D74" t="s">
        <v>109</v>
      </c>
      <c r="G74">
        <v>10</v>
      </c>
      <c r="H74" t="s">
        <v>59</v>
      </c>
    </row>
    <row r="75" spans="3:9" x14ac:dyDescent="0.25">
      <c r="C75" t="s">
        <v>96</v>
      </c>
      <c r="D75" t="s">
        <v>106</v>
      </c>
      <c r="G75">
        <v>10</v>
      </c>
      <c r="H75" t="s">
        <v>59</v>
      </c>
      <c r="I75" t="s">
        <v>107</v>
      </c>
    </row>
    <row r="76" spans="3:9" x14ac:dyDescent="0.25">
      <c r="C76">
        <v>-1</v>
      </c>
      <c r="D76" t="s">
        <v>108</v>
      </c>
    </row>
  </sheetData>
  <phoneticPr fontId="3"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A85F-6A5F-45DD-B4BB-77AEAB8CA64A}">
  <dimension ref="A1"/>
  <sheetViews>
    <sheetView workbookViewId="0"/>
  </sheetViews>
  <sheetFormatPr defaultRowHeight="14" x14ac:dyDescent="0.25"/>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
  <sheetViews>
    <sheetView workbookViewId="0">
      <selection activeCell="B15" sqref="B15"/>
    </sheetView>
  </sheetViews>
  <sheetFormatPr defaultRowHeight="14" x14ac:dyDescent="0.25"/>
  <cols>
    <col min="1" max="1" width="42.6328125" bestFit="1" customWidth="1"/>
    <col min="2" max="2" width="17.08984375" customWidth="1"/>
    <col min="12" max="12" width="8.90625" customWidth="1"/>
    <col min="13" max="13" width="18.453125" customWidth="1"/>
    <col min="14" max="14" width="8.90625" customWidth="1"/>
    <col min="15" max="15" width="27.36328125" customWidth="1"/>
  </cols>
  <sheetData>
    <row r="1" spans="1:15" x14ac:dyDescent="0.25">
      <c r="A1" s="5" t="s">
        <v>18</v>
      </c>
      <c r="B1" s="6" t="s">
        <v>19</v>
      </c>
      <c r="M1" s="1" t="s">
        <v>0</v>
      </c>
      <c r="N1" s="1" t="s">
        <v>7</v>
      </c>
      <c r="O1" s="1" t="s">
        <v>8</v>
      </c>
    </row>
    <row r="2" spans="1:15" x14ac:dyDescent="0.25">
      <c r="A2" s="2"/>
      <c r="B2" s="3"/>
      <c r="M2" t="s">
        <v>1</v>
      </c>
      <c r="N2">
        <f>20000*$N$6</f>
        <v>16000</v>
      </c>
    </row>
    <row r="3" spans="1:15" x14ac:dyDescent="0.25">
      <c r="A3" s="7" t="s">
        <v>31</v>
      </c>
      <c r="B3" s="8">
        <v>5</v>
      </c>
      <c r="M3" t="s">
        <v>2</v>
      </c>
      <c r="N3">
        <f>10000*$N$6</f>
        <v>8000</v>
      </c>
    </row>
    <row r="4" spans="1:15" x14ac:dyDescent="0.25">
      <c r="A4" s="7" t="s">
        <v>20</v>
      </c>
      <c r="B4" s="8">
        <v>8</v>
      </c>
      <c r="M4" t="s">
        <v>3</v>
      </c>
      <c r="N4">
        <f>10000*$N$6</f>
        <v>8000</v>
      </c>
    </row>
    <row r="5" spans="1:15" x14ac:dyDescent="0.25">
      <c r="A5" s="2"/>
      <c r="B5" s="3"/>
      <c r="M5" t="s">
        <v>4</v>
      </c>
      <c r="N5">
        <v>1.35</v>
      </c>
    </row>
    <row r="6" spans="1:15" x14ac:dyDescent="0.25">
      <c r="A6" s="7" t="s">
        <v>26</v>
      </c>
      <c r="B6" s="9">
        <f>N15</f>
        <v>1603.7803225219827</v>
      </c>
      <c r="M6" t="s">
        <v>5</v>
      </c>
      <c r="N6">
        <v>0.8</v>
      </c>
    </row>
    <row r="7" spans="1:15" x14ac:dyDescent="0.25">
      <c r="A7" s="2"/>
      <c r="B7" s="3"/>
      <c r="M7" t="s">
        <v>9</v>
      </c>
      <c r="N7">
        <v>0.2</v>
      </c>
    </row>
    <row r="8" spans="1:15" ht="28.5" thickBot="1" x14ac:dyDescent="0.3">
      <c r="A8" s="15" t="s">
        <v>16</v>
      </c>
      <c r="B8" s="16"/>
      <c r="M8" s="4" t="s">
        <v>14</v>
      </c>
      <c r="N8">
        <f>N2+((N3*N4)/(N3+N4))</f>
        <v>20000</v>
      </c>
    </row>
    <row r="10" spans="1:15" x14ac:dyDescent="0.25">
      <c r="M10" s="1" t="s">
        <v>6</v>
      </c>
    </row>
    <row r="11" spans="1:15" x14ac:dyDescent="0.25">
      <c r="M11" t="s">
        <v>10</v>
      </c>
      <c r="N11">
        <f>(($B$3/1)*SQRT(2))+$N$7</f>
        <v>7.2710678118654757</v>
      </c>
    </row>
    <row r="12" spans="1:15" ht="14.5" thickBot="1" x14ac:dyDescent="0.3">
      <c r="M12" t="s">
        <v>11</v>
      </c>
      <c r="N12">
        <f>(N5*(N2/N4)+N11)/(1+(N2/N4)+(N2/N3))</f>
        <v>1.9942135623730952</v>
      </c>
    </row>
    <row r="13" spans="1:15" x14ac:dyDescent="0.25">
      <c r="A13" s="5" t="s">
        <v>18</v>
      </c>
      <c r="B13" s="6" t="s">
        <v>19</v>
      </c>
      <c r="M13" t="s">
        <v>12</v>
      </c>
      <c r="N13">
        <f>(N11-N12)/N2</f>
        <v>3.298033905932738E-4</v>
      </c>
    </row>
    <row r="14" spans="1:15" x14ac:dyDescent="0.25">
      <c r="A14" s="7"/>
      <c r="B14" s="13"/>
    </row>
    <row r="15" spans="1:15" x14ac:dyDescent="0.25">
      <c r="A15" s="11" t="s">
        <v>28</v>
      </c>
      <c r="B15" s="12">
        <v>15400</v>
      </c>
      <c r="M15" t="s">
        <v>13</v>
      </c>
      <c r="N15">
        <f>(($B$4-N7)-N11)/N13</f>
        <v>1603.7803225219827</v>
      </c>
    </row>
    <row r="16" spans="1:15" x14ac:dyDescent="0.25">
      <c r="A16" s="7" t="s">
        <v>22</v>
      </c>
      <c r="B16" s="8">
        <v>4</v>
      </c>
      <c r="M16" t="s">
        <v>23</v>
      </c>
      <c r="N16">
        <f>(B4-(N13*B15*N6))</f>
        <v>3.9368222278908664</v>
      </c>
    </row>
    <row r="17" spans="1:14" x14ac:dyDescent="0.25">
      <c r="A17" s="2"/>
      <c r="B17" s="3"/>
      <c r="M17" t="s">
        <v>24</v>
      </c>
      <c r="N17">
        <f>(B3*SQRT(2))+N16</f>
        <v>11.007890039756342</v>
      </c>
    </row>
    <row r="18" spans="1:14" ht="16.5" customHeight="1" x14ac:dyDescent="0.25">
      <c r="A18" s="14" t="s">
        <v>21</v>
      </c>
      <c r="B18" s="9">
        <f>(N8*B15)/(N8+B15)</f>
        <v>8700.5649717514116</v>
      </c>
      <c r="M18" s="4" t="s">
        <v>25</v>
      </c>
    </row>
    <row r="19" spans="1:14" x14ac:dyDescent="0.25">
      <c r="A19" s="7" t="s">
        <v>15</v>
      </c>
      <c r="B19" s="9">
        <f>B4-(N13*B15)</f>
        <v>2.9210277848635835</v>
      </c>
    </row>
    <row r="20" spans="1:14" ht="28" x14ac:dyDescent="0.25">
      <c r="A20" s="10" t="s">
        <v>29</v>
      </c>
      <c r="B20" s="9">
        <f>IF(N17&gt;B4, (((N17-B4)/(B15*N6))*1.2)*B16, 0)*1000</f>
        <v>1.1719052102946785</v>
      </c>
    </row>
    <row r="21" spans="1:14" x14ac:dyDescent="0.25">
      <c r="A21" s="2"/>
      <c r="B21" s="3"/>
    </row>
    <row r="22" spans="1:14" ht="120.75" customHeight="1" thickBot="1" x14ac:dyDescent="0.3">
      <c r="A22" s="15" t="s">
        <v>30</v>
      </c>
      <c r="B22" s="16"/>
    </row>
    <row r="25" spans="1:14" x14ac:dyDescent="0.25">
      <c r="A25" s="17" t="s">
        <v>17</v>
      </c>
      <c r="B25" s="18"/>
    </row>
  </sheetData>
  <mergeCells count="3">
    <mergeCell ref="A8:B8"/>
    <mergeCell ref="A22:B22"/>
    <mergeCell ref="A25:B25"/>
  </mergeCells>
  <phoneticPr fontId="3"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Differential AC coupled Calc</vt:lpstr>
      <vt:lpstr>Sheet1</vt:lpstr>
      <vt:lpstr>Sheet2</vt:lpstr>
      <vt:lpstr>Single-ended AC coupled Calc</vt:lpstr>
      <vt:lpstr>Sheet3</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Subramanian, Anand</dc:creator>
  <cp:lastModifiedBy>kaitlyn.feng</cp:lastModifiedBy>
  <dcterms:created xsi:type="dcterms:W3CDTF">2019-08-13T13:29:45Z</dcterms:created>
  <dcterms:modified xsi:type="dcterms:W3CDTF">2025-12-31T07:39:24Z</dcterms:modified>
</cp:coreProperties>
</file>