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defaultThemeVersion="124226"/>
  <mc:AlternateContent xmlns:mc="http://schemas.openxmlformats.org/markup-compatibility/2006">
    <mc:Choice Requires="x15">
      <x15ac:absPath xmlns:x15ac="http://schemas.microsoft.com/office/spreadsheetml/2010/11/ac" url="C:\Users\a0270559\Documents\Articles\Finished\DAC_DCDC_TIDA\"/>
    </mc:Choice>
  </mc:AlternateContent>
  <xr:revisionPtr revIDLastSave="0" documentId="13_ncr:1_{F4E222E2-F125-44C3-B155-5A469D34B9CA}" xr6:coauthVersionLast="36" xr6:coauthVersionMax="36" xr10:uidLastSave="{00000000-0000-0000-0000-000000000000}"/>
  <bookViews>
    <workbookView xWindow="0" yWindow="78" windowWidth="19200" windowHeight="9438" xr2:uid="{00000000-000D-0000-FFFF-FFFF00000000}"/>
  </bookViews>
  <sheets>
    <sheet name="Positive Output Voltage" sheetId="1" r:id="rId1"/>
    <sheet name="Positive_Evaluation" sheetId="5" r:id="rId2"/>
    <sheet name="Negative Output Voltage" sheetId="4" r:id="rId3"/>
    <sheet name="Negative_Evaluation" sheetId="6" r:id="rId4"/>
    <sheet name="Important Notice and Disclaimer" sheetId="7" r:id="rId5"/>
  </sheets>
  <externalReferences>
    <externalReference r:id="rId6"/>
  </externalReferences>
  <definedNames>
    <definedName name="_R_2_">'Positive Output Voltage'!$E$44</definedName>
    <definedName name="_R_3_">'Positive Output Voltage'!$E$45</definedName>
    <definedName name="Cff" localSheetId="2">'Negative Output Voltage'!$Y$27</definedName>
    <definedName name="Cff">'Positive Output Voltage'!$D$40</definedName>
    <definedName name="Extra1" localSheetId="2">'Negative Output Voltage'!#REF!</definedName>
    <definedName name="Extra1">'Positive Output Voltage'!$S$1</definedName>
    <definedName name="Extra2" localSheetId="2">'Negative Output Voltage'!#REF!</definedName>
    <definedName name="Extra2">'Positive Output Voltage'!#REF!</definedName>
    <definedName name="Extra3" localSheetId="2">'Negative Output Voltage'!$T$1</definedName>
    <definedName name="Extra3">'Positive Output Voltage'!$S$2</definedName>
    <definedName name="R__1_">'[1]Negative Output Voltage'!$E$31</definedName>
    <definedName name="R__2_">'Negative Output Voltage'!$E$42</definedName>
    <definedName name="R__3_">'Negative Output Voltage'!$E$43</definedName>
    <definedName name="R_1" localSheetId="2">'Negative Output Voltage'!$E$31</definedName>
    <definedName name="R_1">'Positive Output Voltage'!$D$32</definedName>
    <definedName name="R_1_">'Positive Output Voltage'!$E$32</definedName>
    <definedName name="R_2" localSheetId="2">'Negative Output Voltage'!$E$37</definedName>
    <definedName name="R_2">'Positive Output Voltage'!$D$38</definedName>
    <definedName name="R_2_">'Positive Output Voltage'!$E$38</definedName>
    <definedName name="R_3" localSheetId="2">'Negative Output Voltage'!$E$38</definedName>
    <definedName name="R_3">'Positive Output Voltage'!$D$39</definedName>
    <definedName name="R_3_">'Positive Output Voltage'!$E$39</definedName>
    <definedName name="Rdac_off">'Positive Output Voltage'!$E$34</definedName>
    <definedName name="Rdacoff" localSheetId="2">'Negative Output Voltage'!$E$33</definedName>
    <definedName name="Rdacoff">'Positive Output Voltage'!$D$34</definedName>
    <definedName name="V__fb">'[1]Negative Output Voltage'!$E$30</definedName>
    <definedName name="V_fb">'Positive Output Voltage'!$E$31</definedName>
    <definedName name="Value">'Positive Output Voltage'!$D$27</definedName>
    <definedName name="Vdac_high">'Positive Output Voltage'!$E$28</definedName>
    <definedName name="Vdac_low">'Positive Output Voltage'!$E$27</definedName>
    <definedName name="Vdac_off">'Positive Output Voltage'!$E$33</definedName>
    <definedName name="Vdachig">'Positive Output Voltage'!#REF!</definedName>
    <definedName name="Vdachigh" localSheetId="2">'Negative Output Voltage'!$E$27</definedName>
    <definedName name="Vdachigh">'Positive Output Voltage'!$D$28</definedName>
    <definedName name="Vdaclow" localSheetId="2">'Negative Output Voltage'!$E$26</definedName>
    <definedName name="Vdaclow">'Positive Output Voltage'!$D$27</definedName>
    <definedName name="Vdacoff" localSheetId="2">'Negative Output Voltage'!$E$32</definedName>
    <definedName name="Vdacoff">'Positive Output Voltage'!$D$33</definedName>
    <definedName name="Vfb" localSheetId="2">'Negative Output Voltage'!$E$30</definedName>
    <definedName name="Vfb">'Positive Output Voltage'!$D$31</definedName>
    <definedName name="Vout_high">'Positive Output Voltage'!$E$30</definedName>
    <definedName name="Vout_low">'Positive Output Voltage'!$E$29</definedName>
    <definedName name="Vouthigh" localSheetId="2">'Negative Output Voltage'!$E$29</definedName>
    <definedName name="Vouthigh">'Positive Output Voltage'!$D$30</definedName>
    <definedName name="Voutlow" localSheetId="2">'Negative Output Voltage'!$E$28</definedName>
    <definedName name="Voutlow">'Positive Output Voltage'!$D$29</definedName>
  </definedNames>
  <calcPr calcId="191029"/>
</workbook>
</file>

<file path=xl/calcChain.xml><?xml version="1.0" encoding="utf-8"?>
<calcChain xmlns="http://schemas.openxmlformats.org/spreadsheetml/2006/main">
  <c r="C15" i="6" l="1"/>
  <c r="E45" i="4"/>
  <c r="E37" i="4" l="1"/>
  <c r="E38" i="4" s="1"/>
  <c r="C8" i="6" l="1"/>
  <c r="C9" i="6"/>
  <c r="C10" i="6"/>
  <c r="C11" i="6"/>
  <c r="C12" i="6"/>
  <c r="C13" i="6"/>
  <c r="C14" i="6"/>
  <c r="C16" i="6"/>
  <c r="C17" i="6"/>
  <c r="C18" i="6"/>
  <c r="C19" i="6"/>
  <c r="C20" i="6"/>
  <c r="C21" i="6"/>
  <c r="C22" i="6"/>
  <c r="C23" i="6"/>
  <c r="C24" i="6"/>
  <c r="C25" i="6"/>
  <c r="C26" i="6"/>
  <c r="C27" i="6"/>
  <c r="C28" i="6"/>
  <c r="C29" i="6"/>
  <c r="C30" i="6"/>
  <c r="C31" i="6"/>
  <c r="C32" i="6"/>
  <c r="C33" i="6"/>
  <c r="C34" i="6"/>
  <c r="C35" i="6"/>
  <c r="C36" i="6"/>
  <c r="C37" i="6"/>
  <c r="C7" i="6"/>
  <c r="E47" i="1"/>
  <c r="E48" i="1"/>
  <c r="C7" i="5"/>
  <c r="C8" i="5"/>
  <c r="F8" i="6" l="1"/>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7" i="6"/>
  <c r="C9" i="5" l="1"/>
  <c r="F9" i="5" s="1"/>
  <c r="C10" i="5"/>
  <c r="F10" i="5" s="1"/>
  <c r="C11" i="5"/>
  <c r="F11" i="5" s="1"/>
  <c r="C12" i="5"/>
  <c r="F12" i="5" s="1"/>
  <c r="C13" i="5"/>
  <c r="F13" i="5" s="1"/>
  <c r="C14" i="5"/>
  <c r="F14" i="5" s="1"/>
  <c r="C15" i="5"/>
  <c r="F15" i="5" s="1"/>
  <c r="C16" i="5"/>
  <c r="F16" i="5" s="1"/>
  <c r="C17" i="5"/>
  <c r="F17" i="5" s="1"/>
  <c r="C18" i="5"/>
  <c r="F18" i="5" s="1"/>
  <c r="C19" i="5"/>
  <c r="F19" i="5" s="1"/>
  <c r="C20" i="5"/>
  <c r="F20" i="5" s="1"/>
  <c r="C21" i="5"/>
  <c r="F21" i="5" s="1"/>
  <c r="C22" i="5"/>
  <c r="F22" i="5" s="1"/>
  <c r="C23" i="5"/>
  <c r="F23" i="5" s="1"/>
  <c r="C24" i="5"/>
  <c r="F24" i="5" s="1"/>
  <c r="C25" i="5"/>
  <c r="F25" i="5" s="1"/>
  <c r="C26" i="5"/>
  <c r="F26" i="5" s="1"/>
  <c r="C27" i="5"/>
  <c r="F27" i="5" s="1"/>
  <c r="C28" i="5"/>
  <c r="F28" i="5" s="1"/>
  <c r="C29" i="5"/>
  <c r="F29" i="5" s="1"/>
  <c r="C30" i="5"/>
  <c r="F30" i="5" s="1"/>
  <c r="C31" i="5"/>
  <c r="F31" i="5" s="1"/>
  <c r="C32" i="5"/>
  <c r="F32" i="5" s="1"/>
  <c r="C33" i="5"/>
  <c r="F33" i="5" s="1"/>
  <c r="C34" i="5"/>
  <c r="F34" i="5" s="1"/>
  <c r="C35" i="5"/>
  <c r="F35" i="5" s="1"/>
  <c r="C36" i="5"/>
  <c r="F36" i="5" s="1"/>
  <c r="C37" i="5"/>
  <c r="F37" i="5" s="1"/>
  <c r="F8" i="5"/>
  <c r="E16" i="5"/>
  <c r="E17" i="5"/>
  <c r="F7" i="5"/>
  <c r="E25" i="5"/>
  <c r="E9" i="5"/>
  <c r="E46" i="4"/>
  <c r="E18" i="5" l="1"/>
  <c r="E21" i="5"/>
  <c r="E33" i="5"/>
  <c r="E12" i="5"/>
  <c r="E32" i="6"/>
  <c r="E9" i="6"/>
  <c r="E17" i="6"/>
  <c r="E25" i="6"/>
  <c r="E33" i="6"/>
  <c r="E24" i="6"/>
  <c r="E10" i="6"/>
  <c r="E18" i="6"/>
  <c r="E26" i="6"/>
  <c r="E34" i="6"/>
  <c r="E11" i="6"/>
  <c r="E19" i="6"/>
  <c r="E27" i="6"/>
  <c r="E35" i="6"/>
  <c r="E8" i="6"/>
  <c r="E12" i="6"/>
  <c r="E20" i="6"/>
  <c r="E28" i="6"/>
  <c r="E36" i="6"/>
  <c r="E21" i="6"/>
  <c r="E29" i="6"/>
  <c r="E16" i="6"/>
  <c r="E14" i="6"/>
  <c r="E22" i="6"/>
  <c r="E30" i="6"/>
  <c r="E37" i="6"/>
  <c r="E15" i="6"/>
  <c r="E23" i="6"/>
  <c r="E31" i="6"/>
  <c r="E13" i="6"/>
  <c r="E7" i="6"/>
  <c r="E14" i="5"/>
  <c r="E23" i="5"/>
  <c r="E8" i="5"/>
  <c r="E30" i="5"/>
  <c r="E22" i="5"/>
  <c r="E37" i="5"/>
  <c r="E29" i="5"/>
  <c r="E13" i="5"/>
  <c r="E31" i="5"/>
  <c r="E7" i="5"/>
  <c r="E36" i="5"/>
  <c r="E28" i="5"/>
  <c r="E20" i="5"/>
  <c r="E11" i="5"/>
  <c r="E19" i="5"/>
  <c r="E35" i="5"/>
  <c r="E34" i="5"/>
  <c r="E26" i="5"/>
  <c r="E15" i="5"/>
  <c r="E27" i="5"/>
  <c r="E10" i="5"/>
  <c r="E32" i="5"/>
  <c r="E24" i="5"/>
  <c r="E38" i="1" l="1"/>
  <c r="E39" i="1" s="1"/>
  <c r="E40" i="1" l="1"/>
</calcChain>
</file>

<file path=xl/sharedStrings.xml><?xml version="1.0" encoding="utf-8"?>
<sst xmlns="http://schemas.openxmlformats.org/spreadsheetml/2006/main" count="163" uniqueCount="68">
  <si>
    <t>Based on:</t>
  </si>
  <si>
    <t>Vdaclow</t>
  </si>
  <si>
    <t>Vdachigh</t>
  </si>
  <si>
    <t>Voutlow</t>
  </si>
  <si>
    <t>Vouthigh</t>
  </si>
  <si>
    <t>R1</t>
  </si>
  <si>
    <t>R2</t>
  </si>
  <si>
    <t>R3</t>
  </si>
  <si>
    <t>Ohm</t>
  </si>
  <si>
    <t>V</t>
  </si>
  <si>
    <t>Vdacoff</t>
  </si>
  <si>
    <t>Rdacoff</t>
  </si>
  <si>
    <t>Vstartup</t>
  </si>
  <si>
    <t>User inputs</t>
  </si>
  <si>
    <t>Calculated values</t>
  </si>
  <si>
    <t>Cff</t>
  </si>
  <si>
    <t>pF</t>
  </si>
  <si>
    <t>SLVA251</t>
  </si>
  <si>
    <t>This product is designed as an aid for customers of Texas Instruments.  No warranties, either express or implied, with respect to this software or its fitness for any particular purpose is made by Texas Instruments or the author.  The software is licensed solely on an "as is" basis.  The entire risk as to its quality and performance is with the user.</t>
  </si>
  <si>
    <t>Disclaimer:</t>
  </si>
  <si>
    <t>Parameter</t>
  </si>
  <si>
    <t>Value</t>
  </si>
  <si>
    <t>Units</t>
  </si>
  <si>
    <t>Description</t>
  </si>
  <si>
    <t>2. Calculated Values According to User Entered Parameters</t>
  </si>
  <si>
    <t>Minimum System Output Voltage</t>
  </si>
  <si>
    <t xml:space="preserve">Minimum DAC Output Voltage </t>
  </si>
  <si>
    <t xml:space="preserve">Maximum DAC Output Voltage </t>
  </si>
  <si>
    <t>Actual R2 Resistor Value</t>
  </si>
  <si>
    <t>Actual R3 Resistor Value</t>
  </si>
  <si>
    <t>Actual Ouput Voltage at Startup</t>
  </si>
  <si>
    <t>Maximum System Output Voltage</t>
  </si>
  <si>
    <t xml:space="preserve"> </t>
  </si>
  <si>
    <t>Vout_desired</t>
  </si>
  <si>
    <t>VDAC_applied</t>
  </si>
  <si>
    <t>Application Note Design Tool</t>
  </si>
  <si>
    <t>Out of Range Values</t>
  </si>
  <si>
    <t>VFB</t>
  </si>
  <si>
    <t>Feedback Voltage of the device, as found in the device datasheet</t>
  </si>
  <si>
    <t>Vout to FB resistor. Choose R1 between 1kOhm and 500kOhm</t>
  </si>
  <si>
    <t>DAC output voltage when DAC is OFF</t>
  </si>
  <si>
    <t>Output voltage needed for system</t>
  </si>
  <si>
    <t>3. Evaluate VDAC versus VOUT with Actual Component Values</t>
  </si>
  <si>
    <t>Internal DAC Output Resistance when DAC is OFF</t>
  </si>
  <si>
    <t>Calculated R2 Resistor Value</t>
  </si>
  <si>
    <t>Calculated R3 Resistor Value</t>
  </si>
  <si>
    <t>Calculated Cff (Feedforward Capacitor) Value</t>
  </si>
  <si>
    <t>Design Tool for Positive Output Voltage Adjustment using a DAC</t>
  </si>
  <si>
    <t>Design Tool for Negative Output Voltage Adjustment using a DAC</t>
  </si>
  <si>
    <t>Vout to FB resistor</t>
  </si>
  <si>
    <t>1. Enter the Following Values According to the Desired System Specifications</t>
  </si>
  <si>
    <t>DAC Output Voltage (mV)</t>
  </si>
  <si>
    <t>Error (%)</t>
  </si>
  <si>
    <t>Actual Output Voltage at Startup</t>
  </si>
  <si>
    <t>Actual DAC Voltage to be applied</t>
  </si>
  <si>
    <t>This sheet allows for the evaluation of the proposed design. The user enters measured data which is compared to the calculated data. The measured output voltage is plotted on the same chart as the calculated output voltage and the error is plotted on the second chart. The user can change the "DAC Output Voltage" column and enter their measured data in the "Measured Output Voltage" column. The chart axes can be modified to show the desired ranges.</t>
  </si>
  <si>
    <t>Measured Output Voltage (V)</t>
  </si>
  <si>
    <t>Calculated Output Voltage (V)</t>
  </si>
  <si>
    <t>Error (mV)</t>
  </si>
  <si>
    <t>SLYT777</t>
  </si>
  <si>
    <t>This tool aids engineers in selecting component values to adjust the output voltage of a power supply using a DC voltage source or a digital-to-analog (DAC) output. The circuit uses the TPS82130 based on the application note SLYT777 but can be extended to any inverting converter topology. The user enters values in the yellow cells based on their system's needs and the calculated values display in the green cells.  If the value entered is not within a proper range, the cell turns red. The figure to the right shows the circuit topology with the components labeled accordingly. The system adjusts the DAC voltage, which changes the power supply’s output voltage. In this inverting circuit, the buck converter's output terminals are reversed and all voltage logic is shifted down by a magnitude of -Vout.</t>
  </si>
  <si>
    <r>
      <t>This tool aids engineers in selecting components to adjust the output voltage of a power supply using a DC voltage source or a digital-to-analog converter (DAC) output.</t>
    </r>
    <r>
      <rPr>
        <sz val="11"/>
        <color rgb="FF00B0F0"/>
        <rFont val="Calibri"/>
        <family val="2"/>
        <scheme val="minor"/>
      </rPr>
      <t xml:space="preserve"> </t>
    </r>
    <r>
      <rPr>
        <sz val="11"/>
        <rFont val="Calibri"/>
        <family val="2"/>
        <scheme val="minor"/>
      </rPr>
      <t>The circuit uses the TPS62088 based on the application notes SLVA251 and SLYT777, but can be extended to any converter.</t>
    </r>
    <r>
      <rPr>
        <sz val="11"/>
        <color rgb="FF00B0F0"/>
        <rFont val="Calibri"/>
        <family val="2"/>
        <scheme val="minor"/>
      </rPr>
      <t xml:space="preserve"> </t>
    </r>
    <r>
      <rPr>
        <sz val="11"/>
        <color theme="1"/>
        <rFont val="Calibri"/>
        <family val="2"/>
        <scheme val="minor"/>
      </rPr>
      <t>The user enters values in the yellow cells based on their system's needs and the calculated values are displayed in the green cells. If the value entered is not within a proper range, the cell turns red. The figure to the right shows the circuit topology with the components labeled accordingly.</t>
    </r>
    <r>
      <rPr>
        <sz val="11"/>
        <rFont val="Calibri"/>
        <family val="2"/>
        <scheme val="minor"/>
      </rPr>
      <t xml:space="preserve"> The system adjusts the DAC voltage, which changes the power supply’s output voltage.</t>
    </r>
  </si>
  <si>
    <t>Important Notice and Disclaimer</t>
  </si>
  <si>
    <t>TI PROVIDES TECHNICAL AND RELIABILITY DATA (INCLUDING DATASHEETS), DESIGN RESOURCES (INCLUDING REFERENCE DESIGNS), APPLICATION OR OTHER DESIGN ADVICE, WEB TOOLS, SAFETY INFORMATION, AND OTHER RESOURCES “AS IS” AND WITH ALL FAULTS, AND DISCLAIMS ALL WARRANTIES, EXPRESS AND IMPLIED, INCLUDING WITHOUT LIMITATION ANY IMPLIED WARRANTIES OF MERCHANTABILITY, FITNESS FOR A PARTICULAR PURPOSE OR NON-INFRINGEMENT OF THIRD PARTY INTELLECTUAL PROPERTY RIGHTS.</t>
  </si>
  <si>
    <t>These resources are intended for skilled developers designing with TI products. You are solely responsible for (1) selecting the appropriate TI products for your application, (2) designing, validating and testing your application, and (3) ensuring your application meets applicable standards, and any other safety, security, regulatory or other requirements.</t>
  </si>
  <si>
    <t>These resources are subject to change without notice. TI grants you permission to use these resources only for development of an application that uses the TI products described in the resource. Other reproduction and display of these resources is prohibited. No license is granted to any other TI intellectual property right or to any third party intellectual property right. TI disclaims responsibility for, and you will fully indemnify TI and its representatives against, any claims, damages, costs, losses, and liabilities arising out of your use of these resources.</t>
  </si>
  <si>
    <t>TI’s products are provided subject to TI’s Terms of Sale or other applicable terms available either on ti.com or provided in conjunction with such TI products. TI’s provision of these resources does not expand or otherwise alter TI’s applicable warranties or warranty disclaimers for TI products.  </t>
  </si>
  <si>
    <t>TI objects to and rejects any additional or different terms you may have proposed.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</si>
</sst>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E+00"/>
  </numFmts>
  <fonts count="14" x14ac:knownFonts="1">
    <font>
      <sz val="11"/>
      <color theme="1"/>
      <name val="Calibri"/>
      <family val="2"/>
      <scheme val="minor"/>
    </font>
    <font>
      <u/>
      <sz val="11"/>
      <color theme="10"/>
      <name val="Calibri"/>
      <family val="2"/>
      <scheme val="minor"/>
    </font>
    <font>
      <sz val="10"/>
      <color indexed="10"/>
      <name val="Arial"/>
      <family val="2"/>
    </font>
    <font>
      <b/>
      <sz val="11"/>
      <color indexed="9"/>
      <name val="Arial"/>
      <family val="2"/>
    </font>
    <font>
      <b/>
      <sz val="10"/>
      <name val="Arial"/>
      <family val="2"/>
    </font>
    <font>
      <b/>
      <sz val="11"/>
      <name val="Arial"/>
      <family val="2"/>
    </font>
    <font>
      <sz val="11"/>
      <color rgb="FF00B0F0"/>
      <name val="Calibri"/>
      <family val="2"/>
      <scheme val="minor"/>
    </font>
    <font>
      <sz val="11"/>
      <name val="Calibri"/>
      <family val="2"/>
      <scheme val="minor"/>
    </font>
    <font>
      <sz val="11"/>
      <color theme="1"/>
      <name val="Calibri"/>
      <family val="2"/>
      <scheme val="minor"/>
    </font>
    <font>
      <sz val="11"/>
      <color rgb="FF9C0006"/>
      <name val="Calibri"/>
      <family val="2"/>
      <scheme val="minor"/>
    </font>
    <font>
      <b/>
      <sz val="12"/>
      <name val="Arial"/>
      <family val="2"/>
    </font>
    <font>
      <b/>
      <sz val="11"/>
      <color theme="0"/>
      <name val="Arial"/>
      <family val="2"/>
    </font>
    <font>
      <sz val="10"/>
      <color theme="1"/>
      <name val="Franklin Gothic Medium"/>
      <family val="2"/>
    </font>
    <font>
      <sz val="4"/>
      <color rgb="FF555555"/>
      <name val="Franklin Gothic Medium"/>
      <family val="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rgb="FFFF000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rgb="FFFFC7CE"/>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4">
    <xf numFmtId="0" fontId="0" fillId="0" borderId="0"/>
    <xf numFmtId="0" fontId="1" fillId="0" borderId="0" applyNumberFormat="0" applyFill="0" applyBorder="0" applyAlignment="0" applyProtection="0"/>
    <xf numFmtId="43" fontId="8" fillId="0" borderId="0" applyFont="0" applyFill="0" applyBorder="0" applyAlignment="0" applyProtection="0"/>
    <xf numFmtId="0" fontId="9" fillId="12" borderId="0" applyNumberFormat="0" applyBorder="0" applyAlignment="0" applyProtection="0"/>
  </cellStyleXfs>
  <cellXfs count="283">
    <xf numFmtId="0" fontId="0" fillId="0" borderId="0" xfId="0"/>
    <xf numFmtId="0" fontId="0" fillId="0" borderId="0" xfId="0" applyAlignment="1"/>
    <xf numFmtId="0" fontId="0" fillId="0" borderId="0" xfId="0" applyBorder="1"/>
    <xf numFmtId="0" fontId="0" fillId="0" borderId="7" xfId="0" applyBorder="1"/>
    <xf numFmtId="3" fontId="0" fillId="0" borderId="0" xfId="0" applyNumberFormat="1" applyFill="1" applyBorder="1"/>
    <xf numFmtId="0" fontId="0" fillId="0" borderId="0" xfId="0" applyAlignment="1" applyProtection="1">
      <protection locked="0" hidden="1"/>
    </xf>
    <xf numFmtId="0" fontId="0" fillId="0" borderId="0" xfId="0" applyBorder="1" applyAlignment="1" applyProtection="1">
      <protection hidden="1"/>
    </xf>
    <xf numFmtId="0" fontId="0" fillId="0" borderId="0" xfId="0" applyBorder="1" applyAlignment="1" applyProtection="1">
      <alignment wrapText="1"/>
      <protection hidden="1"/>
    </xf>
    <xf numFmtId="0" fontId="0" fillId="0" borderId="0" xfId="0" applyBorder="1" applyProtection="1">
      <protection hidden="1"/>
    </xf>
    <xf numFmtId="0" fontId="0" fillId="0" borderId="4" xfId="0" applyBorder="1" applyProtection="1">
      <protection hidden="1"/>
    </xf>
    <xf numFmtId="0" fontId="0" fillId="0" borderId="14" xfId="0" applyBorder="1" applyProtection="1">
      <protection hidden="1"/>
    </xf>
    <xf numFmtId="0" fontId="0" fillId="0" borderId="1" xfId="0" applyBorder="1" applyAlignment="1" applyProtection="1">
      <protection hidden="1"/>
    </xf>
    <xf numFmtId="0" fontId="4" fillId="6" borderId="26" xfId="0" applyFont="1" applyFill="1" applyBorder="1" applyAlignment="1" applyProtection="1">
      <alignment horizontal="center"/>
      <protection hidden="1"/>
    </xf>
    <xf numFmtId="0" fontId="0" fillId="0" borderId="12" xfId="0" applyBorder="1" applyAlignment="1" applyProtection="1">
      <protection hidden="1"/>
    </xf>
    <xf numFmtId="0" fontId="0" fillId="0" borderId="4" xfId="0" applyBorder="1" applyAlignment="1" applyProtection="1">
      <protection hidden="1"/>
    </xf>
    <xf numFmtId="0" fontId="0" fillId="0" borderId="6" xfId="0" applyBorder="1" applyAlignment="1" applyProtection="1">
      <protection hidden="1"/>
    </xf>
    <xf numFmtId="0" fontId="0" fillId="0" borderId="13" xfId="0" applyBorder="1" applyAlignment="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0" fillId="0" borderId="5" xfId="0" applyBorder="1" applyAlignment="1" applyProtection="1">
      <protection hidden="1"/>
    </xf>
    <xf numFmtId="0" fontId="0" fillId="0" borderId="23" xfId="0" applyBorder="1" applyProtection="1">
      <protection hidden="1"/>
    </xf>
    <xf numFmtId="0" fontId="0" fillId="7" borderId="6" xfId="0" applyFill="1" applyBorder="1"/>
    <xf numFmtId="0" fontId="0" fillId="7" borderId="12" xfId="0" applyFill="1" applyBorder="1" applyAlignment="1" applyProtection="1">
      <protection hidden="1"/>
    </xf>
    <xf numFmtId="0" fontId="0" fillId="7" borderId="13" xfId="0" applyFill="1" applyBorder="1" applyAlignment="1" applyProtection="1">
      <protection hidden="1"/>
    </xf>
    <xf numFmtId="0" fontId="0" fillId="7" borderId="1" xfId="0" applyFill="1" applyBorder="1"/>
    <xf numFmtId="0" fontId="0" fillId="7" borderId="2" xfId="0" applyFill="1" applyBorder="1" applyAlignment="1" applyProtection="1">
      <protection hidden="1"/>
    </xf>
    <xf numFmtId="0" fontId="0" fillId="7" borderId="3" xfId="0" applyFill="1" applyBorder="1"/>
    <xf numFmtId="0" fontId="0" fillId="7" borderId="4" xfId="0" applyFill="1" applyBorder="1" applyAlignment="1" applyProtection="1">
      <protection locked="0" hidden="1"/>
    </xf>
    <xf numFmtId="0" fontId="0" fillId="7" borderId="5" xfId="0" applyFill="1" applyBorder="1" applyAlignment="1" applyProtection="1">
      <protection locked="0" hidden="1"/>
    </xf>
    <xf numFmtId="0" fontId="4" fillId="6" borderId="27" xfId="0" applyFont="1" applyFill="1" applyBorder="1" applyAlignment="1" applyProtection="1">
      <protection hidden="1"/>
    </xf>
    <xf numFmtId="0" fontId="4" fillId="6" borderId="22" xfId="0" applyFont="1" applyFill="1" applyBorder="1" applyAlignment="1" applyProtection="1">
      <protection hidden="1"/>
    </xf>
    <xf numFmtId="0" fontId="0" fillId="8" borderId="22" xfId="0" applyFill="1" applyBorder="1" applyAlignment="1" applyProtection="1">
      <protection hidden="1"/>
    </xf>
    <xf numFmtId="0" fontId="0" fillId="8" borderId="23" xfId="0" applyFill="1" applyBorder="1" applyAlignment="1" applyProtection="1">
      <protection hidden="1"/>
    </xf>
    <xf numFmtId="0" fontId="4" fillId="8" borderId="22" xfId="0" applyFont="1" applyFill="1" applyBorder="1" applyAlignment="1" applyProtection="1">
      <protection hidden="1"/>
    </xf>
    <xf numFmtId="0" fontId="4" fillId="6" borderId="37" xfId="0" applyFont="1" applyFill="1" applyBorder="1" applyAlignment="1" applyProtection="1">
      <protection hidden="1"/>
    </xf>
    <xf numFmtId="0" fontId="4" fillId="6" borderId="12" xfId="0" applyFont="1" applyFill="1" applyBorder="1" applyAlignment="1" applyProtection="1">
      <protection hidden="1"/>
    </xf>
    <xf numFmtId="0" fontId="0" fillId="7" borderId="12" xfId="0" applyFill="1" applyBorder="1"/>
    <xf numFmtId="0" fontId="0" fillId="7" borderId="13" xfId="0" applyFill="1" applyBorder="1"/>
    <xf numFmtId="0" fontId="0" fillId="7" borderId="2" xfId="0" applyFill="1" applyBorder="1"/>
    <xf numFmtId="0" fontId="0" fillId="11" borderId="0" xfId="0" applyFill="1" applyBorder="1"/>
    <xf numFmtId="0" fontId="0" fillId="7" borderId="4" xfId="0" applyFill="1" applyBorder="1"/>
    <xf numFmtId="0" fontId="0" fillId="7" borderId="5" xfId="0" applyFill="1" applyBorder="1"/>
    <xf numFmtId="0" fontId="0" fillId="11" borderId="6" xfId="0" applyFill="1" applyBorder="1"/>
    <xf numFmtId="0" fontId="0" fillId="11" borderId="12" xfId="0" applyFill="1" applyBorder="1"/>
    <xf numFmtId="0" fontId="0" fillId="11" borderId="1" xfId="0" applyFill="1" applyBorder="1"/>
    <xf numFmtId="0" fontId="0" fillId="11" borderId="3" xfId="0" applyFill="1" applyBorder="1"/>
    <xf numFmtId="0" fontId="0" fillId="11" borderId="4" xfId="0" applyFill="1" applyBorder="1"/>
    <xf numFmtId="0" fontId="4" fillId="4" borderId="21" xfId="0" applyFont="1" applyFill="1" applyBorder="1" applyProtection="1">
      <protection hidden="1"/>
    </xf>
    <xf numFmtId="0" fontId="1" fillId="0" borderId="12" xfId="1" applyBorder="1"/>
    <xf numFmtId="0" fontId="4" fillId="6" borderId="38" xfId="0" applyFont="1" applyFill="1" applyBorder="1" applyAlignment="1" applyProtection="1">
      <alignment horizontal="center"/>
      <protection hidden="1"/>
    </xf>
    <xf numFmtId="0" fontId="0" fillId="0" borderId="1" xfId="0" applyBorder="1" applyProtection="1">
      <protection hidden="1"/>
    </xf>
    <xf numFmtId="0" fontId="0" fillId="0" borderId="22" xfId="0" applyBorder="1" applyProtection="1">
      <protection hidden="1"/>
    </xf>
    <xf numFmtId="3" fontId="0" fillId="11" borderId="0" xfId="0" applyNumberFormat="1" applyFill="1" applyBorder="1"/>
    <xf numFmtId="0" fontId="4" fillId="6" borderId="13" xfId="0" applyFont="1" applyFill="1" applyBorder="1" applyAlignment="1" applyProtection="1">
      <protection hidden="1"/>
    </xf>
    <xf numFmtId="0" fontId="5" fillId="5" borderId="22" xfId="0" applyFont="1" applyFill="1" applyBorder="1" applyAlignment="1" applyProtection="1">
      <protection hidden="1"/>
    </xf>
    <xf numFmtId="0" fontId="5" fillId="5" borderId="23" xfId="0" applyFont="1" applyFill="1" applyBorder="1" applyAlignment="1" applyProtection="1">
      <protection hidden="1"/>
    </xf>
    <xf numFmtId="0" fontId="5" fillId="0" borderId="0" xfId="0" applyFont="1" applyFill="1" applyBorder="1" applyAlignment="1" applyProtection="1">
      <alignment horizontal="left"/>
      <protection hidden="1"/>
    </xf>
    <xf numFmtId="0" fontId="4" fillId="0" borderId="0" xfId="0" applyFont="1" applyFill="1" applyBorder="1" applyAlignment="1" applyProtection="1">
      <protection hidden="1"/>
    </xf>
    <xf numFmtId="0" fontId="3" fillId="0" borderId="0"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0" fillId="0" borderId="1" xfId="0" applyBorder="1"/>
    <xf numFmtId="0" fontId="0" fillId="0" borderId="2" xfId="0" applyBorder="1"/>
    <xf numFmtId="0" fontId="3" fillId="5" borderId="21" xfId="0" applyFont="1" applyFill="1" applyBorder="1" applyAlignment="1" applyProtection="1">
      <protection hidden="1"/>
    </xf>
    <xf numFmtId="0" fontId="3" fillId="5" borderId="22" xfId="0" applyFont="1" applyFill="1" applyBorder="1" applyAlignment="1" applyProtection="1">
      <protection hidden="1"/>
    </xf>
    <xf numFmtId="0" fontId="5" fillId="0" borderId="0" xfId="0" applyFont="1" applyFill="1" applyBorder="1" applyAlignment="1" applyProtection="1">
      <alignment vertical="top" wrapText="1"/>
      <protection hidden="1"/>
    </xf>
    <xf numFmtId="0" fontId="0" fillId="0" borderId="1" xfId="0" applyBorder="1" applyAlignment="1" applyProtection="1">
      <protection locked="0" hidden="1"/>
    </xf>
    <xf numFmtId="0" fontId="0" fillId="0" borderId="2" xfId="0" applyBorder="1" applyAlignment="1" applyProtection="1">
      <protection locked="0" hidden="1"/>
    </xf>
    <xf numFmtId="0" fontId="0" fillId="7" borderId="2" xfId="0" applyFill="1" applyBorder="1" applyAlignment="1" applyProtection="1">
      <protection locked="0" hidden="1"/>
    </xf>
    <xf numFmtId="0" fontId="11" fillId="5" borderId="21" xfId="0" applyFont="1" applyFill="1" applyBorder="1" applyAlignment="1" applyProtection="1">
      <protection hidden="1"/>
    </xf>
    <xf numFmtId="0" fontId="11" fillId="5" borderId="22" xfId="0" applyFont="1" applyFill="1" applyBorder="1" applyAlignment="1" applyProtection="1">
      <protection hidden="1"/>
    </xf>
    <xf numFmtId="0" fontId="0" fillId="0" borderId="0" xfId="0" applyFill="1" applyBorder="1" applyAlignment="1">
      <alignment horizontal="right"/>
    </xf>
    <xf numFmtId="2" fontId="0" fillId="0" borderId="0" xfId="0" applyNumberFormat="1" applyFill="1" applyBorder="1" applyAlignment="1"/>
    <xf numFmtId="0" fontId="0" fillId="0" borderId="0" xfId="0" applyBorder="1" applyAlignment="1"/>
    <xf numFmtId="0" fontId="0" fillId="0" borderId="0" xfId="0" applyFill="1" applyBorder="1"/>
    <xf numFmtId="0" fontId="0" fillId="0" borderId="0" xfId="0" applyFill="1" applyBorder="1" applyProtection="1">
      <protection hidden="1"/>
    </xf>
    <xf numFmtId="0" fontId="0" fillId="0" borderId="0" xfId="0" applyFill="1"/>
    <xf numFmtId="0" fontId="0" fillId="0" borderId="0" xfId="0" applyBorder="1" applyAlignment="1">
      <alignment vertical="top" wrapText="1"/>
    </xf>
    <xf numFmtId="0" fontId="0" fillId="0" borderId="0" xfId="0" applyFill="1" applyBorder="1" applyAlignment="1" applyProtection="1">
      <alignment horizontal="left"/>
      <protection hidden="1"/>
    </xf>
    <xf numFmtId="0" fontId="2" fillId="4" borderId="0" xfId="0" applyNumberFormat="1" applyFont="1" applyFill="1" applyBorder="1" applyAlignment="1" applyProtection="1">
      <alignment horizontal="left" vertical="top" wrapText="1"/>
      <protection hidden="1"/>
    </xf>
    <xf numFmtId="0" fontId="0" fillId="0" borderId="0" xfId="0" applyBorder="1" applyAlignment="1" applyProtection="1">
      <alignment horizontal="left"/>
      <protection hidden="1"/>
    </xf>
    <xf numFmtId="0" fontId="0" fillId="11" borderId="13" xfId="0" applyFill="1" applyBorder="1"/>
    <xf numFmtId="0" fontId="0" fillId="11" borderId="2" xfId="0" applyFill="1" applyBorder="1"/>
    <xf numFmtId="0" fontId="5" fillId="0" borderId="2" xfId="0" applyFont="1" applyFill="1" applyBorder="1" applyAlignment="1" applyProtection="1">
      <alignment horizontal="left"/>
      <protection hidden="1"/>
    </xf>
    <xf numFmtId="0" fontId="4" fillId="0" borderId="2" xfId="0" applyFont="1" applyFill="1" applyBorder="1" applyAlignment="1" applyProtection="1">
      <protection hidden="1"/>
    </xf>
    <xf numFmtId="0" fontId="0" fillId="0" borderId="2" xfId="0" applyFill="1" applyBorder="1" applyAlignment="1" applyProtection="1">
      <alignment horizontal="left"/>
      <protection hidden="1"/>
    </xf>
    <xf numFmtId="0" fontId="0" fillId="0" borderId="2" xfId="0" applyFill="1" applyBorder="1" applyAlignment="1">
      <alignment horizontal="right"/>
    </xf>
    <xf numFmtId="0" fontId="3" fillId="0" borderId="2" xfId="0" applyFont="1" applyFill="1" applyBorder="1" applyAlignment="1" applyProtection="1">
      <alignment horizontal="left"/>
      <protection hidden="1"/>
    </xf>
    <xf numFmtId="0" fontId="4" fillId="0" borderId="2" xfId="0" applyFont="1" applyFill="1" applyBorder="1" applyAlignment="1" applyProtection="1">
      <alignment horizontal="left"/>
      <protection hidden="1"/>
    </xf>
    <xf numFmtId="0" fontId="0" fillId="0" borderId="2" xfId="0" applyBorder="1" applyAlignment="1" applyProtection="1">
      <alignment horizontal="left"/>
      <protection hidden="1"/>
    </xf>
    <xf numFmtId="0" fontId="5" fillId="0" borderId="2" xfId="0" applyFont="1" applyFill="1" applyBorder="1" applyAlignment="1" applyProtection="1">
      <alignment vertical="top" wrapText="1"/>
      <protection hidden="1"/>
    </xf>
    <xf numFmtId="0" fontId="0" fillId="11" borderId="5" xfId="0" applyFill="1" applyBorder="1"/>
    <xf numFmtId="0" fontId="11" fillId="10" borderId="44" xfId="0" applyFont="1" applyFill="1" applyBorder="1" applyAlignment="1">
      <alignment horizontal="center"/>
    </xf>
    <xf numFmtId="0" fontId="0" fillId="0" borderId="0" xfId="0" applyAlignment="1">
      <alignment horizontal="center"/>
    </xf>
    <xf numFmtId="2" fontId="0" fillId="3" borderId="15" xfId="0" applyNumberFormat="1" applyFill="1" applyBorder="1" applyAlignment="1">
      <alignment horizontal="center"/>
    </xf>
    <xf numFmtId="4" fontId="0" fillId="2" borderId="15" xfId="0" applyNumberFormat="1" applyFill="1" applyBorder="1" applyAlignment="1">
      <alignment horizontal="center"/>
    </xf>
    <xf numFmtId="2" fontId="0" fillId="3" borderId="11" xfId="0" applyNumberFormat="1" applyFill="1" applyBorder="1" applyAlignment="1">
      <alignment horizontal="center"/>
    </xf>
    <xf numFmtId="2" fontId="0" fillId="3" borderId="17" xfId="0" applyNumberFormat="1" applyFill="1" applyBorder="1" applyAlignment="1">
      <alignment horizontal="center"/>
    </xf>
    <xf numFmtId="0" fontId="0" fillId="2" borderId="14" xfId="0" applyFill="1" applyBorder="1" applyAlignment="1">
      <alignment horizontal="center"/>
    </xf>
    <xf numFmtId="0" fontId="0" fillId="2" borderId="40" xfId="0" applyFill="1" applyBorder="1" applyAlignment="1">
      <alignment horizontal="center"/>
    </xf>
    <xf numFmtId="0" fontId="0" fillId="2" borderId="41" xfId="0" applyFill="1" applyBorder="1" applyAlignment="1">
      <alignment horizontal="center"/>
    </xf>
    <xf numFmtId="0" fontId="11" fillId="10" borderId="6" xfId="0" applyFont="1" applyFill="1" applyBorder="1" applyAlignment="1">
      <alignment horizontal="center" wrapText="1"/>
    </xf>
    <xf numFmtId="0" fontId="11" fillId="10" borderId="43" xfId="0" applyFont="1" applyFill="1" applyBorder="1" applyAlignment="1">
      <alignment horizontal="center" wrapText="1"/>
    </xf>
    <xf numFmtId="0" fontId="11" fillId="10" borderId="44" xfId="0" applyFont="1" applyFill="1" applyBorder="1" applyAlignment="1">
      <alignment horizontal="center" wrapText="1"/>
    </xf>
    <xf numFmtId="2" fontId="0" fillId="2" borderId="15" xfId="0" applyNumberFormat="1" applyFill="1" applyBorder="1" applyAlignment="1">
      <alignment horizontal="center"/>
    </xf>
    <xf numFmtId="2" fontId="0" fillId="2" borderId="11" xfId="0" applyNumberFormat="1" applyFill="1" applyBorder="1" applyAlignment="1">
      <alignment horizontal="center"/>
    </xf>
    <xf numFmtId="2" fontId="0" fillId="2" borderId="17" xfId="0" applyNumberFormat="1" applyFill="1" applyBorder="1" applyAlignment="1">
      <alignment horizontal="center"/>
    </xf>
    <xf numFmtId="0" fontId="11" fillId="10" borderId="13" xfId="0" applyFont="1" applyFill="1" applyBorder="1" applyAlignment="1">
      <alignment horizontal="center"/>
    </xf>
    <xf numFmtId="0" fontId="0" fillId="0" borderId="0" xfId="0" applyFill="1" applyBorder="1" applyAlignment="1">
      <alignment horizontal="center"/>
    </xf>
    <xf numFmtId="0" fontId="11" fillId="10" borderId="13" xfId="0" applyFont="1" applyFill="1" applyBorder="1" applyAlignment="1">
      <alignment horizontal="center" wrapText="1"/>
    </xf>
    <xf numFmtId="4" fontId="0" fillId="3" borderId="16" xfId="0" applyNumberFormat="1" applyFill="1" applyBorder="1" applyAlignment="1">
      <alignment horizontal="center"/>
    </xf>
    <xf numFmtId="2" fontId="0" fillId="3" borderId="16" xfId="0" applyNumberFormat="1" applyFill="1" applyBorder="1" applyAlignment="1">
      <alignment horizontal="center"/>
    </xf>
    <xf numFmtId="0" fontId="2" fillId="4" borderId="0" xfId="0" applyNumberFormat="1" applyFont="1" applyFill="1" applyBorder="1" applyAlignment="1" applyProtection="1">
      <alignment horizontal="left" vertical="top" wrapText="1"/>
      <protection hidden="1"/>
    </xf>
    <xf numFmtId="0" fontId="1" fillId="0" borderId="7" xfId="1" applyBorder="1"/>
    <xf numFmtId="0" fontId="0" fillId="0" borderId="15"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0" fillId="0" borderId="17" xfId="0" applyBorder="1" applyAlignment="1" applyProtection="1">
      <alignment horizontal="left" vertical="center" indent="1"/>
      <protection hidden="1"/>
    </xf>
    <xf numFmtId="0" fontId="0" fillId="0" borderId="4" xfId="0" applyBorder="1" applyAlignment="1">
      <alignment horizontal="left" vertical="center" indent="1"/>
    </xf>
    <xf numFmtId="0" fontId="0" fillId="0" borderId="15" xfId="0" applyBorder="1" applyAlignment="1">
      <alignment horizontal="left" vertical="center" indent="1"/>
    </xf>
    <xf numFmtId="0" fontId="0" fillId="0" borderId="11" xfId="0" applyBorder="1" applyAlignment="1">
      <alignment horizontal="left" vertical="center" indent="1"/>
    </xf>
    <xf numFmtId="0" fontId="2" fillId="4" borderId="0" xfId="0" applyNumberFormat="1" applyFont="1" applyFill="1" applyBorder="1" applyAlignment="1" applyProtection="1">
      <alignment horizontal="left" vertical="top" wrapText="1"/>
      <protection hidden="1"/>
    </xf>
    <xf numFmtId="0" fontId="4" fillId="4" borderId="6" xfId="0" applyFont="1" applyFill="1" applyBorder="1" applyProtection="1">
      <protection hidden="1"/>
    </xf>
    <xf numFmtId="0" fontId="12" fillId="0" borderId="0" xfId="0" applyFont="1" applyAlignment="1">
      <alignment vertical="center" wrapText="1"/>
    </xf>
    <xf numFmtId="0" fontId="13" fillId="0" borderId="0" xfId="0" applyFont="1" applyAlignment="1">
      <alignment vertical="center" wrapText="1"/>
    </xf>
    <xf numFmtId="0" fontId="1" fillId="0" borderId="0" xfId="1" applyAlignment="1">
      <alignment vertical="center" wrapText="1"/>
    </xf>
    <xf numFmtId="164" fontId="0" fillId="0" borderId="0" xfId="0" applyNumberFormat="1" applyAlignment="1"/>
    <xf numFmtId="0" fontId="0" fillId="0" borderId="30"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17" xfId="0" applyBorder="1" applyAlignment="1" applyProtection="1">
      <alignment horizontal="left"/>
      <protection hidden="1"/>
    </xf>
    <xf numFmtId="0" fontId="0" fillId="0" borderId="42" xfId="0" applyBorder="1" applyAlignment="1" applyProtection="1">
      <alignment horizontal="left"/>
      <protection hidden="1"/>
    </xf>
    <xf numFmtId="2" fontId="0" fillId="2" borderId="11" xfId="0" applyNumberFormat="1" applyFill="1" applyBorder="1" applyAlignment="1" applyProtection="1">
      <alignment horizontal="right" vertical="center" indent="1"/>
      <protection hidden="1"/>
    </xf>
    <xf numFmtId="3" fontId="0" fillId="2" borderId="15" xfId="0" applyNumberFormat="1" applyFill="1" applyBorder="1" applyAlignment="1">
      <alignment horizontal="right" vertical="center" indent="1"/>
    </xf>
    <xf numFmtId="0" fontId="4" fillId="6" borderId="37" xfId="0" applyFont="1" applyFill="1" applyBorder="1" applyAlignment="1" applyProtection="1">
      <alignment horizontal="center"/>
      <protection hidden="1"/>
    </xf>
    <xf numFmtId="0" fontId="4" fillId="6" borderId="8" xfId="0" applyFont="1" applyFill="1" applyBorder="1" applyAlignment="1" applyProtection="1">
      <alignment horizontal="center"/>
      <protection hidden="1"/>
    </xf>
    <xf numFmtId="3" fontId="0" fillId="2" borderId="11" xfId="0" applyNumberFormat="1" applyFill="1" applyBorder="1" applyAlignment="1">
      <alignment horizontal="right" vertical="center" indent="1"/>
    </xf>
    <xf numFmtId="0" fontId="4" fillId="6" borderId="37" xfId="0" applyFont="1" applyFill="1" applyBorder="1" applyAlignment="1" applyProtection="1">
      <alignment horizontal="left"/>
      <protection hidden="1"/>
    </xf>
    <xf numFmtId="0" fontId="4" fillId="6" borderId="12" xfId="0" applyFont="1" applyFill="1" applyBorder="1" applyAlignment="1" applyProtection="1">
      <alignment horizontal="left"/>
      <protection hidden="1"/>
    </xf>
    <xf numFmtId="0" fontId="4" fillId="6" borderId="13" xfId="0" applyFont="1" applyFill="1" applyBorder="1" applyAlignment="1" applyProtection="1">
      <alignment horizontal="left"/>
      <protection hidden="1"/>
    </xf>
    <xf numFmtId="0" fontId="0" fillId="0" borderId="15" xfId="0" applyBorder="1" applyAlignment="1" applyProtection="1">
      <alignment horizontal="left"/>
      <protection hidden="1"/>
    </xf>
    <xf numFmtId="0" fontId="0" fillId="0" borderId="16" xfId="0" applyBorder="1" applyAlignment="1" applyProtection="1">
      <alignment horizontal="left"/>
      <protection hidden="1"/>
    </xf>
    <xf numFmtId="0" fontId="0" fillId="0" borderId="11" xfId="0" applyBorder="1" applyAlignment="1" applyProtection="1">
      <alignment horizontal="left"/>
      <protection hidden="1"/>
    </xf>
    <xf numFmtId="0" fontId="0" fillId="0" borderId="39" xfId="0" applyBorder="1" applyAlignment="1" applyProtection="1">
      <alignment horizontal="left"/>
      <protection hidden="1"/>
    </xf>
    <xf numFmtId="2" fontId="0" fillId="3" borderId="17" xfId="0" applyNumberFormat="1" applyFill="1" applyBorder="1" applyAlignment="1">
      <alignment horizontal="right" vertical="center" indent="1"/>
    </xf>
    <xf numFmtId="0" fontId="0" fillId="0" borderId="40" xfId="0" applyBorder="1" applyAlignment="1" applyProtection="1">
      <alignment horizontal="center"/>
      <protection hidden="1"/>
    </xf>
    <xf numFmtId="0" fontId="0" fillId="0" borderId="11" xfId="0" applyBorder="1" applyAlignment="1" applyProtection="1">
      <alignment horizontal="center"/>
      <protection hidden="1"/>
    </xf>
    <xf numFmtId="2" fontId="0" fillId="3" borderId="11" xfId="0" applyNumberFormat="1" applyFill="1" applyBorder="1" applyAlignment="1">
      <alignment horizontal="right" vertical="center" indent="1"/>
    </xf>
    <xf numFmtId="0" fontId="0" fillId="0" borderId="18" xfId="0" applyBorder="1" applyAlignment="1" applyProtection="1">
      <alignment horizontal="left"/>
      <protection hidden="1"/>
    </xf>
    <xf numFmtId="0" fontId="0" fillId="0" borderId="10" xfId="0" applyBorder="1" applyAlignment="1" applyProtection="1">
      <alignment horizontal="left"/>
      <protection hidden="1"/>
    </xf>
    <xf numFmtId="0" fontId="0" fillId="0" borderId="9" xfId="0" applyBorder="1" applyAlignment="1" applyProtection="1">
      <alignment horizontal="left"/>
      <protection hidden="1"/>
    </xf>
    <xf numFmtId="0" fontId="0" fillId="0" borderId="34" xfId="0" applyBorder="1" applyAlignment="1" applyProtection="1">
      <alignment horizontal="left"/>
      <protection hidden="1"/>
    </xf>
    <xf numFmtId="0" fontId="0" fillId="0" borderId="35" xfId="0" applyBorder="1" applyAlignment="1" applyProtection="1">
      <alignment horizontal="left"/>
      <protection hidden="1"/>
    </xf>
    <xf numFmtId="0" fontId="0" fillId="0" borderId="36" xfId="0" applyBorder="1" applyAlignment="1" applyProtection="1">
      <alignment horizontal="left"/>
      <protection hidden="1"/>
    </xf>
    <xf numFmtId="0" fontId="3" fillId="5" borderId="6" xfId="0" applyFont="1" applyFill="1" applyBorder="1" applyAlignment="1" applyProtection="1">
      <alignment horizontal="left"/>
      <protection hidden="1"/>
    </xf>
    <xf numFmtId="0" fontId="3" fillId="5" borderId="12" xfId="0" applyFont="1" applyFill="1" applyBorder="1" applyAlignment="1" applyProtection="1">
      <alignment horizontal="left"/>
      <protection hidden="1"/>
    </xf>
    <xf numFmtId="0" fontId="3" fillId="5" borderId="13" xfId="0" applyFont="1" applyFill="1" applyBorder="1" applyAlignment="1" applyProtection="1">
      <alignment horizontal="left"/>
      <protection hidden="1"/>
    </xf>
    <xf numFmtId="3" fontId="0" fillId="3" borderId="18" xfId="0" applyNumberFormat="1" applyFill="1" applyBorder="1" applyAlignment="1">
      <alignment horizontal="right" vertical="center" indent="1"/>
    </xf>
    <xf numFmtId="3" fontId="0" fillId="3" borderId="20" xfId="0" applyNumberFormat="1" applyFill="1" applyBorder="1" applyAlignment="1">
      <alignment horizontal="right" vertical="center" indent="1"/>
    </xf>
    <xf numFmtId="0" fontId="0" fillId="0" borderId="19" xfId="0" applyBorder="1" applyAlignment="1">
      <alignment horizontal="center"/>
    </xf>
    <xf numFmtId="0" fontId="0" fillId="0" borderId="20"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3" borderId="21" xfId="0" applyFill="1" applyBorder="1" applyAlignment="1"/>
    <xf numFmtId="0" fontId="0" fillId="0" borderId="22" xfId="0" applyBorder="1" applyAlignment="1"/>
    <xf numFmtId="0" fontId="4" fillId="6" borderId="21" xfId="0" applyFont="1" applyFill="1" applyBorder="1" applyAlignment="1" applyProtection="1">
      <alignment horizontal="center"/>
      <protection hidden="1"/>
    </xf>
    <xf numFmtId="0" fontId="4" fillId="6" borderId="25" xfId="0" applyFont="1" applyFill="1" applyBorder="1" applyAlignment="1" applyProtection="1">
      <alignment horizontal="center"/>
      <protection hidden="1"/>
    </xf>
    <xf numFmtId="0" fontId="3" fillId="5" borderId="21" xfId="0" applyFont="1" applyFill="1" applyBorder="1" applyAlignment="1" applyProtection="1">
      <alignment horizontal="left"/>
      <protection hidden="1"/>
    </xf>
    <xf numFmtId="0" fontId="3" fillId="5" borderId="22" xfId="0" applyFont="1" applyFill="1" applyBorder="1" applyAlignment="1" applyProtection="1">
      <alignment horizontal="left"/>
      <protection hidden="1"/>
    </xf>
    <xf numFmtId="0" fontId="3" fillId="5" borderId="23" xfId="0" applyFont="1" applyFill="1" applyBorder="1" applyAlignment="1" applyProtection="1">
      <alignment horizontal="left"/>
      <protection hidden="1"/>
    </xf>
    <xf numFmtId="0" fontId="4" fillId="6" borderId="6" xfId="0" applyFont="1" applyFill="1" applyBorder="1" applyAlignment="1" applyProtection="1">
      <alignment horizontal="center"/>
      <protection hidden="1"/>
    </xf>
    <xf numFmtId="0" fontId="0" fillId="0" borderId="32" xfId="0" applyBorder="1" applyAlignment="1" applyProtection="1">
      <alignment horizontal="left"/>
      <protection hidden="1"/>
    </xf>
    <xf numFmtId="0" fontId="0" fillId="0" borderId="33" xfId="0" applyBorder="1" applyAlignment="1" applyProtection="1">
      <alignment horizontal="left"/>
      <protection hidden="1"/>
    </xf>
    <xf numFmtId="0" fontId="0" fillId="0" borderId="24" xfId="0" applyBorder="1" applyAlignment="1" applyProtection="1">
      <alignment horizontal="left"/>
      <protection hidden="1"/>
    </xf>
    <xf numFmtId="0" fontId="0" fillId="11" borderId="0" xfId="0" applyFill="1" applyBorder="1" applyAlignment="1">
      <alignment horizontal="left" vertical="top" wrapText="1"/>
    </xf>
    <xf numFmtId="3" fontId="0" fillId="2" borderId="34" xfId="0" applyNumberFormat="1" applyFill="1" applyBorder="1" applyAlignment="1" applyProtection="1">
      <alignment horizontal="right" vertical="center" indent="1"/>
      <protection hidden="1"/>
    </xf>
    <xf numFmtId="3" fontId="0" fillId="2" borderId="29" xfId="0" applyNumberFormat="1" applyFill="1" applyBorder="1" applyAlignment="1" applyProtection="1">
      <alignment horizontal="right" vertical="center" indent="1"/>
      <protection hidden="1"/>
    </xf>
    <xf numFmtId="0" fontId="4" fillId="6" borderId="27" xfId="0" applyFont="1" applyFill="1" applyBorder="1" applyAlignment="1" applyProtection="1">
      <alignment horizontal="center"/>
      <protection hidden="1"/>
    </xf>
    <xf numFmtId="3" fontId="0" fillId="3" borderId="32" xfId="0" applyNumberFormat="1" applyFill="1" applyBorder="1" applyAlignment="1">
      <alignment horizontal="right" vertical="center" indent="1"/>
    </xf>
    <xf numFmtId="3" fontId="0" fillId="3" borderId="31" xfId="0" applyNumberFormat="1" applyFill="1" applyBorder="1" applyAlignment="1">
      <alignment horizontal="right" vertical="center" indent="1"/>
    </xf>
    <xf numFmtId="2" fontId="0" fillId="2" borderId="18" xfId="0" applyNumberFormat="1" applyFill="1" applyBorder="1" applyAlignment="1" applyProtection="1">
      <alignment horizontal="right" vertical="center" indent="1"/>
      <protection hidden="1"/>
    </xf>
    <xf numFmtId="2" fontId="0" fillId="2" borderId="20" xfId="0" applyNumberFormat="1" applyFill="1" applyBorder="1" applyAlignment="1" applyProtection="1">
      <alignment horizontal="right" vertical="center" indent="1"/>
      <protection hidden="1"/>
    </xf>
    <xf numFmtId="3" fontId="0" fillId="2" borderId="18" xfId="0" applyNumberFormat="1" applyFill="1" applyBorder="1" applyAlignment="1" applyProtection="1">
      <alignment horizontal="right" vertical="center" indent="1"/>
      <protection hidden="1"/>
    </xf>
    <xf numFmtId="3" fontId="0" fillId="2" borderId="20" xfId="0" applyNumberFormat="1" applyFill="1" applyBorder="1" applyAlignment="1" applyProtection="1">
      <alignment horizontal="right" vertical="center" indent="1"/>
      <protection hidden="1"/>
    </xf>
    <xf numFmtId="0" fontId="4" fillId="6" borderId="27" xfId="0" applyFont="1" applyFill="1" applyBorder="1" applyAlignment="1" applyProtection="1">
      <alignment horizontal="left"/>
      <protection hidden="1"/>
    </xf>
    <xf numFmtId="0" fontId="4" fillId="6" borderId="22" xfId="0" applyFont="1" applyFill="1" applyBorder="1" applyAlignment="1" applyProtection="1">
      <alignment horizontal="left"/>
      <protection hidden="1"/>
    </xf>
    <xf numFmtId="0" fontId="4" fillId="6" borderId="23" xfId="0" applyFont="1" applyFill="1" applyBorder="1" applyAlignment="1" applyProtection="1">
      <alignment horizontal="left"/>
      <protection hidden="1"/>
    </xf>
    <xf numFmtId="0" fontId="10" fillId="4" borderId="21" xfId="0" applyFont="1" applyFill="1" applyBorder="1" applyAlignment="1">
      <alignment horizontal="center"/>
    </xf>
    <xf numFmtId="0" fontId="10" fillId="4" borderId="22" xfId="0" applyFont="1" applyFill="1" applyBorder="1" applyAlignment="1">
      <alignment horizontal="center"/>
    </xf>
    <xf numFmtId="0" fontId="10" fillId="4" borderId="23" xfId="0" applyFont="1"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2" fontId="0" fillId="2" borderId="32" xfId="0" applyNumberFormat="1" applyFill="1" applyBorder="1" applyAlignment="1" applyProtection="1">
      <alignment horizontal="right" vertical="center" indent="1"/>
      <protection hidden="1"/>
    </xf>
    <xf numFmtId="2" fontId="0" fillId="2" borderId="31" xfId="0" applyNumberFormat="1" applyFill="1" applyBorder="1" applyAlignment="1" applyProtection="1">
      <alignment horizontal="right" vertical="center" indent="1"/>
      <protection hidden="1"/>
    </xf>
    <xf numFmtId="0" fontId="9" fillId="12" borderId="21" xfId="3" applyBorder="1" applyAlignment="1">
      <alignment horizontal="left"/>
    </xf>
    <xf numFmtId="0" fontId="9" fillId="12" borderId="23" xfId="3" applyBorder="1" applyAlignment="1">
      <alignment horizontal="left"/>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2" fillId="4" borderId="11" xfId="0" applyNumberFormat="1" applyFont="1" applyFill="1" applyBorder="1" applyAlignment="1" applyProtection="1">
      <alignment horizontal="left" vertical="top" wrapText="1"/>
      <protection hidden="1"/>
    </xf>
    <xf numFmtId="0" fontId="0" fillId="0" borderId="11" xfId="0" applyBorder="1" applyAlignment="1">
      <alignment horizontal="left" vertical="top" wrapText="1"/>
    </xf>
    <xf numFmtId="0" fontId="0" fillId="4" borderId="11" xfId="0" applyFill="1" applyBorder="1" applyAlignment="1" applyProtection="1">
      <alignment horizontal="left" vertical="top" wrapText="1"/>
      <protection hidden="1"/>
    </xf>
    <xf numFmtId="0" fontId="0" fillId="2" borderId="21" xfId="0" applyFill="1" applyBorder="1" applyAlignment="1"/>
    <xf numFmtId="0" fontId="0" fillId="0" borderId="0" xfId="0" applyFill="1" applyBorder="1" applyAlignment="1" applyProtection="1">
      <alignment horizontal="left"/>
      <protection hidden="1"/>
    </xf>
    <xf numFmtId="0" fontId="0" fillId="0" borderId="0" xfId="0" applyBorder="1" applyAlignment="1" applyProtection="1">
      <alignment horizontal="left" vertical="top"/>
      <protection hidden="1"/>
    </xf>
    <xf numFmtId="0" fontId="0" fillId="0" borderId="0" xfId="0" applyFill="1" applyBorder="1" applyAlignment="1" applyProtection="1">
      <alignment horizontal="center"/>
      <protection hidden="1"/>
    </xf>
    <xf numFmtId="0" fontId="0" fillId="0" borderId="0" xfId="0" applyFill="1"/>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4" fontId="0" fillId="3" borderId="34" xfId="0" applyNumberFormat="1" applyFill="1" applyBorder="1" applyAlignment="1">
      <alignment horizontal="right" vertical="center" indent="1"/>
    </xf>
    <xf numFmtId="4" fontId="0" fillId="3" borderId="29" xfId="0" applyNumberFormat="1" applyFill="1" applyBorder="1" applyAlignment="1">
      <alignment horizontal="right" vertical="center" indent="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41"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6"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Border="1" applyAlignment="1" applyProtection="1">
      <alignment horizontal="center"/>
      <protection hidden="1"/>
    </xf>
    <xf numFmtId="37" fontId="0" fillId="0" borderId="0" xfId="0" applyNumberFormat="1" applyFill="1" applyBorder="1" applyAlignment="1">
      <alignment horizontal="right"/>
    </xf>
    <xf numFmtId="0" fontId="0" fillId="0" borderId="0" xfId="0" applyBorder="1" applyAlignment="1" applyProtection="1">
      <alignment horizontal="left"/>
      <protection hidden="1"/>
    </xf>
    <xf numFmtId="0" fontId="0" fillId="2" borderId="18" xfId="2" applyNumberFormat="1" applyFont="1" applyFill="1" applyBorder="1" applyAlignment="1" applyProtection="1">
      <alignment horizontal="right" vertical="center" indent="1"/>
      <protection hidden="1"/>
    </xf>
    <xf numFmtId="0" fontId="0" fillId="2" borderId="20" xfId="2" applyNumberFormat="1" applyFont="1" applyFill="1" applyBorder="1" applyAlignment="1" applyProtection="1">
      <alignment horizontal="right" vertical="center" indent="1"/>
      <protection hidden="1"/>
    </xf>
    <xf numFmtId="4" fontId="0" fillId="2" borderId="18" xfId="0" applyNumberFormat="1" applyFill="1" applyBorder="1" applyAlignment="1" applyProtection="1">
      <alignment horizontal="right" vertical="center" indent="1"/>
      <protection hidden="1"/>
    </xf>
    <xf numFmtId="4" fontId="0" fillId="2" borderId="20" xfId="0" applyNumberFormat="1" applyFill="1" applyBorder="1" applyAlignment="1" applyProtection="1">
      <alignment horizontal="right" vertical="center" indent="1"/>
      <protection hidden="1"/>
    </xf>
    <xf numFmtId="0" fontId="0" fillId="2" borderId="11" xfId="0" applyNumberFormat="1" applyFill="1" applyBorder="1" applyAlignment="1" applyProtection="1">
      <alignment horizontal="right" vertical="center" indent="1"/>
      <protection hidden="1"/>
    </xf>
    <xf numFmtId="0" fontId="4" fillId="6" borderId="12" xfId="0" applyFont="1" applyFill="1" applyBorder="1" applyAlignment="1" applyProtection="1">
      <alignment horizontal="center"/>
      <protection hidden="1"/>
    </xf>
    <xf numFmtId="0" fontId="4" fillId="6" borderId="13" xfId="0" applyFont="1" applyFill="1" applyBorder="1" applyAlignment="1" applyProtection="1">
      <alignment horizontal="center"/>
      <protection hidden="1"/>
    </xf>
    <xf numFmtId="0" fontId="0" fillId="10" borderId="22" xfId="0" applyFill="1" applyBorder="1" applyAlignment="1" applyProtection="1">
      <alignment horizontal="center"/>
      <protection hidden="1"/>
    </xf>
    <xf numFmtId="0" fontId="0" fillId="10" borderId="23" xfId="0" applyFill="1" applyBorder="1" applyAlignment="1" applyProtection="1">
      <alignment horizontal="center"/>
      <protection hidden="1"/>
    </xf>
    <xf numFmtId="0" fontId="0" fillId="8" borderId="22" xfId="0" applyFill="1" applyBorder="1" applyAlignment="1" applyProtection="1">
      <alignment horizontal="center"/>
      <protection hidden="1"/>
    </xf>
    <xf numFmtId="0" fontId="0" fillId="8" borderId="23" xfId="0" applyFill="1" applyBorder="1" applyAlignment="1" applyProtection="1">
      <alignment horizontal="center"/>
      <protection hidden="1"/>
    </xf>
    <xf numFmtId="0" fontId="3" fillId="5" borderId="22" xfId="0" applyFont="1" applyFill="1" applyBorder="1" applyAlignment="1" applyProtection="1">
      <alignment horizontal="center"/>
      <protection hidden="1"/>
    </xf>
    <xf numFmtId="0" fontId="3" fillId="5" borderId="23" xfId="0" applyFont="1" applyFill="1" applyBorder="1" applyAlignment="1" applyProtection="1">
      <alignment horizontal="center"/>
      <protection hidden="1"/>
    </xf>
    <xf numFmtId="4" fontId="0" fillId="2" borderId="32" xfId="0" applyNumberFormat="1" applyFill="1" applyBorder="1" applyAlignment="1" applyProtection="1">
      <alignment horizontal="right" vertical="center" indent="1"/>
      <protection hidden="1"/>
    </xf>
    <xf numFmtId="4" fontId="0" fillId="2" borderId="31" xfId="0" applyNumberFormat="1" applyFill="1" applyBorder="1" applyAlignment="1" applyProtection="1">
      <alignment horizontal="right" vertical="center" indent="1"/>
      <protection hidden="1"/>
    </xf>
    <xf numFmtId="0" fontId="0" fillId="2" borderId="18" xfId="0" applyFill="1" applyBorder="1" applyAlignment="1" applyProtection="1">
      <alignment horizontal="right" vertical="center" indent="1"/>
      <protection hidden="1"/>
    </xf>
    <xf numFmtId="0" fontId="0" fillId="2" borderId="20" xfId="0" applyFill="1" applyBorder="1" applyAlignment="1" applyProtection="1">
      <alignment horizontal="right" vertical="center" indent="1"/>
      <protection hidden="1"/>
    </xf>
    <xf numFmtId="0" fontId="11" fillId="5" borderId="21" xfId="0" applyFont="1" applyFill="1" applyBorder="1" applyAlignment="1" applyProtection="1">
      <alignment horizontal="left"/>
      <protection hidden="1"/>
    </xf>
    <xf numFmtId="0" fontId="11" fillId="5" borderId="22" xfId="0" applyFont="1" applyFill="1" applyBorder="1" applyAlignment="1" applyProtection="1">
      <alignment horizontal="left"/>
      <protection hidden="1"/>
    </xf>
    <xf numFmtId="0" fontId="0" fillId="0" borderId="0" xfId="0" applyBorder="1" applyAlignment="1" applyProtection="1">
      <alignment horizontal="center" wrapText="1"/>
      <protection hidden="1"/>
    </xf>
    <xf numFmtId="0" fontId="0" fillId="9" borderId="22" xfId="0" applyFill="1" applyBorder="1" applyAlignment="1" applyProtection="1">
      <alignment horizontal="center"/>
      <protection hidden="1"/>
    </xf>
    <xf numFmtId="0" fontId="0" fillId="9" borderId="23" xfId="0" applyFill="1" applyBorder="1" applyAlignment="1" applyProtection="1">
      <alignment horizontal="center"/>
      <protection hidden="1"/>
    </xf>
    <xf numFmtId="0" fontId="0" fillId="2" borderId="19" xfId="0" applyFill="1" applyBorder="1" applyAlignment="1" applyProtection="1">
      <protection hidden="1"/>
    </xf>
    <xf numFmtId="0" fontId="0" fillId="0" borderId="9" xfId="0" applyBorder="1" applyAlignment="1" applyProtection="1">
      <protection hidden="1"/>
    </xf>
    <xf numFmtId="0" fontId="0" fillId="3" borderId="28" xfId="0" applyFill="1" applyBorder="1" applyAlignment="1" applyProtection="1">
      <protection hidden="1"/>
    </xf>
    <xf numFmtId="0" fontId="0" fillId="0" borderId="36" xfId="0" applyBorder="1" applyAlignment="1" applyProtection="1">
      <protection hidden="1"/>
    </xf>
    <xf numFmtId="0" fontId="2" fillId="4" borderId="6" xfId="0" applyNumberFormat="1" applyFont="1" applyFill="1" applyBorder="1" applyAlignment="1" applyProtection="1">
      <alignment horizontal="left" vertical="top" wrapText="1"/>
      <protection hidden="1"/>
    </xf>
    <xf numFmtId="0" fontId="2" fillId="4" borderId="12" xfId="0" applyNumberFormat="1" applyFont="1" applyFill="1" applyBorder="1" applyAlignment="1" applyProtection="1">
      <alignment horizontal="left" vertical="top" wrapText="1"/>
      <protection hidden="1"/>
    </xf>
    <xf numFmtId="0" fontId="2" fillId="4" borderId="13" xfId="0" applyNumberFormat="1" applyFont="1" applyFill="1" applyBorder="1" applyAlignment="1" applyProtection="1">
      <alignment horizontal="left" vertical="top" wrapText="1"/>
      <protection hidden="1"/>
    </xf>
    <xf numFmtId="0" fontId="2" fillId="4" borderId="1" xfId="0" applyNumberFormat="1" applyFont="1" applyFill="1" applyBorder="1" applyAlignment="1" applyProtection="1">
      <alignment horizontal="left" vertical="top" wrapText="1"/>
      <protection hidden="1"/>
    </xf>
    <xf numFmtId="0" fontId="2" fillId="4" borderId="0" xfId="0" applyNumberFormat="1" applyFont="1" applyFill="1" applyBorder="1" applyAlignment="1" applyProtection="1">
      <alignment horizontal="left" vertical="top" wrapText="1"/>
      <protection hidden="1"/>
    </xf>
    <xf numFmtId="0" fontId="2" fillId="4" borderId="2" xfId="0" applyNumberFormat="1" applyFont="1" applyFill="1" applyBorder="1" applyAlignment="1" applyProtection="1">
      <alignment horizontal="left" vertical="top" wrapText="1"/>
      <protection hidden="1"/>
    </xf>
    <xf numFmtId="0" fontId="2" fillId="4" borderId="3" xfId="0" applyNumberFormat="1" applyFont="1" applyFill="1" applyBorder="1" applyAlignment="1" applyProtection="1">
      <alignment horizontal="left" vertical="top" wrapText="1"/>
      <protection hidden="1"/>
    </xf>
    <xf numFmtId="0" fontId="2" fillId="4" borderId="4" xfId="0" applyNumberFormat="1" applyFont="1" applyFill="1" applyBorder="1" applyAlignment="1" applyProtection="1">
      <alignment horizontal="left" vertical="top" wrapText="1"/>
      <protection hidden="1"/>
    </xf>
    <xf numFmtId="0" fontId="2" fillId="4" borderId="5" xfId="0" applyNumberFormat="1" applyFont="1" applyFill="1" applyBorder="1" applyAlignment="1" applyProtection="1">
      <alignment horizontal="left" vertical="top" wrapText="1"/>
      <protection hidden="1"/>
    </xf>
    <xf numFmtId="0" fontId="0" fillId="4" borderId="6" xfId="0" applyFill="1" applyBorder="1" applyAlignment="1" applyProtection="1">
      <alignment horizontal="left" vertical="top" wrapText="1"/>
      <protection hidden="1"/>
    </xf>
    <xf numFmtId="0" fontId="0" fillId="4" borderId="12" xfId="0" applyFill="1" applyBorder="1" applyAlignment="1" applyProtection="1">
      <alignment horizontal="left" vertical="top" wrapText="1"/>
      <protection hidden="1"/>
    </xf>
    <xf numFmtId="0" fontId="0" fillId="4" borderId="13" xfId="0" applyFill="1" applyBorder="1" applyAlignment="1" applyProtection="1">
      <alignment horizontal="left" vertical="top" wrapText="1"/>
      <protection hidden="1"/>
    </xf>
    <xf numFmtId="0" fontId="0" fillId="4" borderId="1" xfId="0" applyFill="1" applyBorder="1" applyAlignment="1" applyProtection="1">
      <alignment horizontal="left" vertical="top" wrapText="1"/>
      <protection hidden="1"/>
    </xf>
    <xf numFmtId="0" fontId="0" fillId="4" borderId="0" xfId="0" applyFill="1" applyBorder="1" applyAlignment="1" applyProtection="1">
      <alignment horizontal="left" vertical="top" wrapText="1"/>
      <protection hidden="1"/>
    </xf>
    <xf numFmtId="0" fontId="0" fillId="4" borderId="2" xfId="0" applyFill="1" applyBorder="1" applyAlignment="1" applyProtection="1">
      <alignment horizontal="left" vertical="top" wrapText="1"/>
      <protection hidden="1"/>
    </xf>
    <xf numFmtId="0" fontId="0" fillId="4" borderId="3" xfId="0" applyFill="1" applyBorder="1" applyAlignment="1" applyProtection="1">
      <alignment horizontal="left" vertical="top" wrapText="1"/>
      <protection hidden="1"/>
    </xf>
    <xf numFmtId="0" fontId="0" fillId="4" borderId="4" xfId="0" applyFill="1" applyBorder="1" applyAlignment="1" applyProtection="1">
      <alignment horizontal="left" vertical="top" wrapText="1"/>
      <protection hidden="1"/>
    </xf>
    <xf numFmtId="0" fontId="0" fillId="4" borderId="5" xfId="0" applyFill="1" applyBorder="1" applyAlignment="1" applyProtection="1">
      <alignment horizontal="left" vertical="top" wrapText="1"/>
      <protection hidden="1"/>
    </xf>
    <xf numFmtId="3" fontId="0" fillId="3" borderId="32" xfId="0" applyNumberFormat="1" applyFill="1" applyBorder="1" applyAlignment="1" applyProtection="1">
      <alignment horizontal="right" vertical="center" indent="1"/>
      <protection hidden="1"/>
    </xf>
    <xf numFmtId="3" fontId="0" fillId="3" borderId="31" xfId="0" applyNumberFormat="1" applyFill="1" applyBorder="1" applyAlignment="1" applyProtection="1">
      <alignment horizontal="right" vertical="center" indent="1"/>
      <protection hidden="1"/>
    </xf>
    <xf numFmtId="3" fontId="0" fillId="3" borderId="34" xfId="0" applyNumberFormat="1" applyFill="1" applyBorder="1" applyAlignment="1" applyProtection="1">
      <alignment horizontal="right" vertical="center" indent="1"/>
      <protection hidden="1"/>
    </xf>
    <xf numFmtId="3" fontId="0" fillId="3" borderId="29" xfId="0" applyNumberFormat="1" applyFill="1" applyBorder="1" applyAlignment="1" applyProtection="1">
      <alignment horizontal="right" vertical="center" indent="1"/>
      <protection hidden="1"/>
    </xf>
    <xf numFmtId="4" fontId="0" fillId="3" borderId="17" xfId="0" applyNumberFormat="1" applyFill="1" applyBorder="1" applyAlignment="1">
      <alignment horizontal="right" vertical="center" indent="1"/>
    </xf>
    <xf numFmtId="0" fontId="0" fillId="0" borderId="11" xfId="0" applyBorder="1" applyAlignment="1" applyProtection="1">
      <alignment horizontal="left" vertical="top"/>
      <protection hidden="1"/>
    </xf>
    <xf numFmtId="0" fontId="0" fillId="0" borderId="39" xfId="0" applyBorder="1" applyAlignment="1" applyProtection="1">
      <alignment horizontal="left" vertical="top"/>
      <protection hidden="1"/>
    </xf>
    <xf numFmtId="0" fontId="0" fillId="0" borderId="40"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1" xfId="0" applyBorder="1" applyAlignment="1">
      <alignment horizontal="left"/>
    </xf>
    <xf numFmtId="0" fontId="0" fillId="0" borderId="39" xfId="0" applyBorder="1" applyAlignment="1">
      <alignment horizontal="left"/>
    </xf>
  </cellXfs>
  <cellStyles count="4">
    <cellStyle name="Bad" xfId="3" builtinId="27"/>
    <cellStyle name="Comma" xfId="2" builtinId="3"/>
    <cellStyle name="Hyperlink" xfId="1" builtinId="8"/>
    <cellStyle name="Normal" xfId="0" builtinId="0"/>
  </cellStyles>
  <dxfs count="42">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auto="1"/>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FF6DCE"/>
      <color rgb="FFFF99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Positive_Evaluation!$C$6</c:f>
              <c:strCache>
                <c:ptCount val="1"/>
                <c:pt idx="0">
                  <c:v>Calculated Output Voltage (V)</c:v>
                </c:pt>
              </c:strCache>
            </c:strRef>
          </c:tx>
          <c:marker>
            <c:symbol val="none"/>
          </c:marker>
          <c:xVal>
            <c:numRef>
              <c:f>Positive_Evaluation!$B$7:$B$37</c:f>
              <c:numCache>
                <c:formatCode>General</c:formatCode>
                <c:ptCount val="3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numCache>
            </c:numRef>
          </c:xVal>
          <c:yVal>
            <c:numRef>
              <c:f>Positive_Evaluation!$C$7:$C$37</c:f>
              <c:numCache>
                <c:formatCode>0.00</c:formatCode>
                <c:ptCount val="31"/>
                <c:pt idx="0">
                  <c:v>1.9818640776699032</c:v>
                </c:pt>
                <c:pt idx="1">
                  <c:v>1.9255533980582524</c:v>
                </c:pt>
                <c:pt idx="2">
                  <c:v>1.8692427184466021</c:v>
                </c:pt>
                <c:pt idx="3">
                  <c:v>1.8129320388349517</c:v>
                </c:pt>
                <c:pt idx="4">
                  <c:v>1.7566213592233009</c:v>
                </c:pt>
                <c:pt idx="5">
                  <c:v>1.7003106796116505</c:v>
                </c:pt>
                <c:pt idx="6">
                  <c:v>1.6440000000000001</c:v>
                </c:pt>
                <c:pt idx="7">
                  <c:v>1.5876893203883495</c:v>
                </c:pt>
                <c:pt idx="8">
                  <c:v>1.5313786407766989</c:v>
                </c:pt>
                <c:pt idx="9">
                  <c:v>1.4750679611650486</c:v>
                </c:pt>
                <c:pt idx="10">
                  <c:v>1.418757281553398</c:v>
                </c:pt>
                <c:pt idx="11">
                  <c:v>1.3624466019417474</c:v>
                </c:pt>
                <c:pt idx="12">
                  <c:v>1.306135922330097</c:v>
                </c:pt>
                <c:pt idx="13">
                  <c:v>1.2498252427184466</c:v>
                </c:pt>
                <c:pt idx="14">
                  <c:v>1.1935145631067963</c:v>
                </c:pt>
                <c:pt idx="15">
                  <c:v>1.1372038834951455</c:v>
                </c:pt>
                <c:pt idx="16">
                  <c:v>1.0808932038834951</c:v>
                </c:pt>
                <c:pt idx="17">
                  <c:v>1.0245825242718447</c:v>
                </c:pt>
                <c:pt idx="18">
                  <c:v>0.96827184466019411</c:v>
                </c:pt>
                <c:pt idx="19">
                  <c:v>0.91196116504854385</c:v>
                </c:pt>
                <c:pt idx="20">
                  <c:v>0.85565048543689315</c:v>
                </c:pt>
                <c:pt idx="21">
                  <c:v>0.79933980582524278</c:v>
                </c:pt>
                <c:pt idx="22">
                  <c:v>0.74302912621359218</c:v>
                </c:pt>
                <c:pt idx="23">
                  <c:v>0.68671844660194203</c:v>
                </c:pt>
                <c:pt idx="24">
                  <c:v>0.63040776699029133</c:v>
                </c:pt>
                <c:pt idx="25">
                  <c:v>0.57409708737864085</c:v>
                </c:pt>
                <c:pt idx="26">
                  <c:v>0.51778640776699025</c:v>
                </c:pt>
                <c:pt idx="27">
                  <c:v>0.46147572815533983</c:v>
                </c:pt>
                <c:pt idx="28">
                  <c:v>0.40516504854368951</c:v>
                </c:pt>
                <c:pt idx="29">
                  <c:v>0.34885436893203892</c:v>
                </c:pt>
                <c:pt idx="30">
                  <c:v>0.29254368932038827</c:v>
                </c:pt>
              </c:numCache>
            </c:numRef>
          </c:yVal>
          <c:smooth val="0"/>
          <c:extLst>
            <c:ext xmlns:c16="http://schemas.microsoft.com/office/drawing/2014/chart" uri="{C3380CC4-5D6E-409C-BE32-E72D297353CC}">
              <c16:uniqueId val="{00000000-077E-4DD1-80F2-45EF42A4AE7C}"/>
            </c:ext>
          </c:extLst>
        </c:ser>
        <c:ser>
          <c:idx val="1"/>
          <c:order val="1"/>
          <c:tx>
            <c:strRef>
              <c:f>Positive_Evaluation!$D$6</c:f>
              <c:strCache>
                <c:ptCount val="1"/>
                <c:pt idx="0">
                  <c:v>Measured Output Voltage (V)</c:v>
                </c:pt>
              </c:strCache>
            </c:strRef>
          </c:tx>
          <c:marker>
            <c:symbol val="none"/>
          </c:marker>
          <c:xVal>
            <c:numRef>
              <c:f>Positive_Evaluation!$B$7:$B$37</c:f>
              <c:numCache>
                <c:formatCode>General</c:formatCode>
                <c:ptCount val="3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numCache>
            </c:numRef>
          </c:xVal>
          <c:yVal>
            <c:numRef>
              <c:f>Positive_Evaluation!$D$7:$D$37</c:f>
              <c:numCache>
                <c:formatCode>#,##0.00</c:formatCode>
                <c:ptCount val="31"/>
              </c:numCache>
            </c:numRef>
          </c:yVal>
          <c:smooth val="0"/>
          <c:extLst>
            <c:ext xmlns:c16="http://schemas.microsoft.com/office/drawing/2014/chart" uri="{C3380CC4-5D6E-409C-BE32-E72D297353CC}">
              <c16:uniqueId val="{00000001-077E-4DD1-80F2-45EF42A4AE7C}"/>
            </c:ext>
          </c:extLst>
        </c:ser>
        <c:dLbls>
          <c:showLegendKey val="0"/>
          <c:showVal val="0"/>
          <c:showCatName val="0"/>
          <c:showSerName val="0"/>
          <c:showPercent val="0"/>
          <c:showBubbleSize val="0"/>
        </c:dLbls>
        <c:axId val="134403584"/>
        <c:axId val="134405504"/>
      </c:scatterChart>
      <c:valAx>
        <c:axId val="134403584"/>
        <c:scaling>
          <c:orientation val="minMax"/>
        </c:scaling>
        <c:delete val="0"/>
        <c:axPos val="b"/>
        <c:majorGridlines/>
        <c:title>
          <c:tx>
            <c:rich>
              <a:bodyPr/>
              <a:lstStyle/>
              <a:p>
                <a:pPr>
                  <a:defRPr/>
                </a:pPr>
                <a:r>
                  <a:rPr lang="en-US"/>
                  <a:t>DAC Output</a:t>
                </a:r>
                <a:r>
                  <a:rPr lang="en-US" baseline="0"/>
                  <a:t> Voltage (mV)</a:t>
                </a:r>
                <a:endParaRPr lang="en-US"/>
              </a:p>
            </c:rich>
          </c:tx>
          <c:overlay val="0"/>
        </c:title>
        <c:numFmt formatCode="General" sourceLinked="1"/>
        <c:majorTickMark val="out"/>
        <c:minorTickMark val="none"/>
        <c:tickLblPos val="nextTo"/>
        <c:crossAx val="134405504"/>
        <c:crosses val="autoZero"/>
        <c:crossBetween val="midCat"/>
      </c:valAx>
      <c:valAx>
        <c:axId val="134405504"/>
        <c:scaling>
          <c:orientation val="minMax"/>
        </c:scaling>
        <c:delete val="0"/>
        <c:axPos val="l"/>
        <c:majorGridlines/>
        <c:title>
          <c:tx>
            <c:rich>
              <a:bodyPr rot="-5400000" vert="horz"/>
              <a:lstStyle/>
              <a:p>
                <a:pPr>
                  <a:defRPr/>
                </a:pPr>
                <a:r>
                  <a:rPr lang="en-US"/>
                  <a:t>Output Voltage (V)</a:t>
                </a:r>
              </a:p>
            </c:rich>
          </c:tx>
          <c:overlay val="0"/>
        </c:title>
        <c:numFmt formatCode="0.00" sourceLinked="1"/>
        <c:majorTickMark val="out"/>
        <c:minorTickMark val="none"/>
        <c:tickLblPos val="nextTo"/>
        <c:crossAx val="1344035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Positive_Evaluation!$E$6</c:f>
              <c:strCache>
                <c:ptCount val="1"/>
                <c:pt idx="0">
                  <c:v>Error (%)</c:v>
                </c:pt>
              </c:strCache>
            </c:strRef>
          </c:tx>
          <c:marker>
            <c:symbol val="none"/>
          </c:marker>
          <c:xVal>
            <c:numRef>
              <c:f>Positive_Evaluation!$B$7:$B$37</c:f>
              <c:numCache>
                <c:formatCode>General</c:formatCode>
                <c:ptCount val="3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numCache>
            </c:numRef>
          </c:xVal>
          <c:yVal>
            <c:numRef>
              <c:f>Positive_Evaluation!$E$7:$E$37</c:f>
              <c:numCache>
                <c:formatCode>0.00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0-2E23-47F3-8DE9-4EC918C39AFC}"/>
            </c:ext>
          </c:extLst>
        </c:ser>
        <c:dLbls>
          <c:showLegendKey val="0"/>
          <c:showVal val="0"/>
          <c:showCatName val="0"/>
          <c:showSerName val="0"/>
          <c:showPercent val="0"/>
          <c:showBubbleSize val="0"/>
        </c:dLbls>
        <c:axId val="34842112"/>
        <c:axId val="34844032"/>
      </c:scatterChart>
      <c:scatterChart>
        <c:scatterStyle val="lineMarker"/>
        <c:varyColors val="0"/>
        <c:ser>
          <c:idx val="1"/>
          <c:order val="1"/>
          <c:tx>
            <c:strRef>
              <c:f>Positive_Evaluation!$F$6</c:f>
              <c:strCache>
                <c:ptCount val="1"/>
                <c:pt idx="0">
                  <c:v>Error (mV)</c:v>
                </c:pt>
              </c:strCache>
            </c:strRef>
          </c:tx>
          <c:marker>
            <c:symbol val="none"/>
          </c:marker>
          <c:xVal>
            <c:numRef>
              <c:f>Positive_Evaluation!$B$7:$B$37</c:f>
              <c:numCache>
                <c:formatCode>General</c:formatCode>
                <c:ptCount val="3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numCache>
            </c:numRef>
          </c:xVal>
          <c:yVal>
            <c:numRef>
              <c:f>Positive_Evaluation!$F$7:$F$37</c:f>
              <c:numCache>
                <c:formatCode>#,##0.00</c:formatCode>
                <c:ptCount val="31"/>
                <c:pt idx="0">
                  <c:v>-1981.8640776699033</c:v>
                </c:pt>
                <c:pt idx="1">
                  <c:v>-1925.5533980582525</c:v>
                </c:pt>
                <c:pt idx="2">
                  <c:v>-1869.2427184466021</c:v>
                </c:pt>
                <c:pt idx="3">
                  <c:v>-1812.9320388349518</c:v>
                </c:pt>
                <c:pt idx="4">
                  <c:v>-1756.6213592233009</c:v>
                </c:pt>
                <c:pt idx="5">
                  <c:v>-1700.3106796116506</c:v>
                </c:pt>
                <c:pt idx="6">
                  <c:v>-1644.0000000000002</c:v>
                </c:pt>
                <c:pt idx="7">
                  <c:v>-1587.6893203883496</c:v>
                </c:pt>
                <c:pt idx="8">
                  <c:v>-1531.3786407766988</c:v>
                </c:pt>
                <c:pt idx="9">
                  <c:v>-1475.0679611650485</c:v>
                </c:pt>
                <c:pt idx="10">
                  <c:v>-1418.7572815533979</c:v>
                </c:pt>
                <c:pt idx="11">
                  <c:v>-1362.4466019417473</c:v>
                </c:pt>
                <c:pt idx="12">
                  <c:v>-1306.1359223300969</c:v>
                </c:pt>
                <c:pt idx="13">
                  <c:v>-1249.8252427184466</c:v>
                </c:pt>
                <c:pt idx="14">
                  <c:v>-1193.5145631067962</c:v>
                </c:pt>
                <c:pt idx="15">
                  <c:v>-1137.2038834951454</c:v>
                </c:pt>
                <c:pt idx="16">
                  <c:v>-1080.8932038834951</c:v>
                </c:pt>
                <c:pt idx="17">
                  <c:v>-1024.5825242718447</c:v>
                </c:pt>
                <c:pt idx="18">
                  <c:v>-968.27184466019412</c:v>
                </c:pt>
                <c:pt idx="19">
                  <c:v>-911.96116504854388</c:v>
                </c:pt>
                <c:pt idx="20">
                  <c:v>-855.65048543689318</c:v>
                </c:pt>
                <c:pt idx="21">
                  <c:v>-799.33980582524282</c:v>
                </c:pt>
                <c:pt idx="22">
                  <c:v>-743.02912621359224</c:v>
                </c:pt>
                <c:pt idx="23">
                  <c:v>-686.71844660194199</c:v>
                </c:pt>
                <c:pt idx="24">
                  <c:v>-630.40776699029129</c:v>
                </c:pt>
                <c:pt idx="25">
                  <c:v>-574.09708737864082</c:v>
                </c:pt>
                <c:pt idx="26">
                  <c:v>-517.78640776699024</c:v>
                </c:pt>
                <c:pt idx="27">
                  <c:v>-461.47572815533982</c:v>
                </c:pt>
                <c:pt idx="28">
                  <c:v>-405.16504854368952</c:v>
                </c:pt>
                <c:pt idx="29">
                  <c:v>-348.85436893203894</c:v>
                </c:pt>
                <c:pt idx="30">
                  <c:v>-292.54368932038824</c:v>
                </c:pt>
              </c:numCache>
            </c:numRef>
          </c:yVal>
          <c:smooth val="0"/>
          <c:extLst>
            <c:ext xmlns:c16="http://schemas.microsoft.com/office/drawing/2014/chart" uri="{C3380CC4-5D6E-409C-BE32-E72D297353CC}">
              <c16:uniqueId val="{00000001-2E23-47F3-8DE9-4EC918C39AFC}"/>
            </c:ext>
          </c:extLst>
        </c:ser>
        <c:dLbls>
          <c:showLegendKey val="0"/>
          <c:showVal val="0"/>
          <c:showCatName val="0"/>
          <c:showSerName val="0"/>
          <c:showPercent val="0"/>
          <c:showBubbleSize val="0"/>
        </c:dLbls>
        <c:axId val="34848128"/>
        <c:axId val="34846208"/>
      </c:scatterChart>
      <c:valAx>
        <c:axId val="34842112"/>
        <c:scaling>
          <c:orientation val="minMax"/>
        </c:scaling>
        <c:delete val="0"/>
        <c:axPos val="b"/>
        <c:majorGridlines/>
        <c:title>
          <c:tx>
            <c:rich>
              <a:bodyPr/>
              <a:lstStyle/>
              <a:p>
                <a:pPr>
                  <a:defRPr/>
                </a:pPr>
                <a:r>
                  <a:rPr lang="en-US"/>
                  <a:t>DAC</a:t>
                </a:r>
                <a:r>
                  <a:rPr lang="en-US" baseline="0"/>
                  <a:t> Output Voltage (mV)</a:t>
                </a:r>
                <a:endParaRPr lang="en-US"/>
              </a:p>
            </c:rich>
          </c:tx>
          <c:overlay val="0"/>
        </c:title>
        <c:numFmt formatCode="General" sourceLinked="1"/>
        <c:majorTickMark val="out"/>
        <c:minorTickMark val="none"/>
        <c:tickLblPos val="nextTo"/>
        <c:crossAx val="34844032"/>
        <c:crosses val="autoZero"/>
        <c:crossBetween val="midCat"/>
      </c:valAx>
      <c:valAx>
        <c:axId val="34844032"/>
        <c:scaling>
          <c:orientation val="minMax"/>
        </c:scaling>
        <c:delete val="0"/>
        <c:axPos val="l"/>
        <c:majorGridlines/>
        <c:title>
          <c:tx>
            <c:rich>
              <a:bodyPr rot="-5400000" vert="horz"/>
              <a:lstStyle/>
              <a:p>
                <a:pPr>
                  <a:defRPr/>
                </a:pPr>
                <a:r>
                  <a:rPr lang="en-US"/>
                  <a:t>Error (%)</a:t>
                </a:r>
              </a:p>
            </c:rich>
          </c:tx>
          <c:overlay val="0"/>
        </c:title>
        <c:numFmt formatCode="0" sourceLinked="0"/>
        <c:majorTickMark val="out"/>
        <c:minorTickMark val="none"/>
        <c:tickLblPos val="nextTo"/>
        <c:crossAx val="34842112"/>
        <c:crosses val="autoZero"/>
        <c:crossBetween val="midCat"/>
      </c:valAx>
      <c:valAx>
        <c:axId val="34846208"/>
        <c:scaling>
          <c:orientation val="minMax"/>
        </c:scaling>
        <c:delete val="0"/>
        <c:axPos val="r"/>
        <c:title>
          <c:tx>
            <c:rich>
              <a:bodyPr rot="-5400000" vert="horz"/>
              <a:lstStyle/>
              <a:p>
                <a:pPr>
                  <a:defRPr/>
                </a:pPr>
                <a:r>
                  <a:rPr lang="en-US"/>
                  <a:t>Error (mV)</a:t>
                </a:r>
              </a:p>
            </c:rich>
          </c:tx>
          <c:overlay val="0"/>
        </c:title>
        <c:numFmt formatCode="#,##0" sourceLinked="0"/>
        <c:majorTickMark val="out"/>
        <c:minorTickMark val="none"/>
        <c:tickLblPos val="nextTo"/>
        <c:crossAx val="34848128"/>
        <c:crosses val="max"/>
        <c:crossBetween val="midCat"/>
      </c:valAx>
      <c:valAx>
        <c:axId val="34848128"/>
        <c:scaling>
          <c:orientation val="minMax"/>
        </c:scaling>
        <c:delete val="1"/>
        <c:axPos val="b"/>
        <c:numFmt formatCode="General" sourceLinked="1"/>
        <c:majorTickMark val="out"/>
        <c:minorTickMark val="none"/>
        <c:tickLblPos val="nextTo"/>
        <c:crossAx val="348462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Negative_Evaluation!$C$6</c:f>
              <c:strCache>
                <c:ptCount val="1"/>
                <c:pt idx="0">
                  <c:v>Calculated Output Voltage (V)</c:v>
                </c:pt>
              </c:strCache>
            </c:strRef>
          </c:tx>
          <c:marker>
            <c:symbol val="none"/>
          </c:marker>
          <c:xVal>
            <c:numRef>
              <c:f>Negative_Evaluation!$B$7:$B$636</c:f>
              <c:numCache>
                <c:formatCode>General</c:formatCode>
                <c:ptCount val="630"/>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numCache>
            </c:numRef>
          </c:xVal>
          <c:yVal>
            <c:numRef>
              <c:f>Negative_Evaluation!$C$7:$C$636</c:f>
              <c:numCache>
                <c:formatCode>0.00</c:formatCode>
                <c:ptCount val="630"/>
                <c:pt idx="0">
                  <c:v>-2.9182514734774072</c:v>
                </c:pt>
                <c:pt idx="1">
                  <c:v>-2.8216159135559922</c:v>
                </c:pt>
                <c:pt idx="2">
                  <c:v>-2.724980353634578</c:v>
                </c:pt>
                <c:pt idx="3">
                  <c:v>-2.6283447937131634</c:v>
                </c:pt>
                <c:pt idx="4">
                  <c:v>-2.5317092337917484</c:v>
                </c:pt>
                <c:pt idx="5">
                  <c:v>-2.4350736738703342</c:v>
                </c:pt>
                <c:pt idx="6">
                  <c:v>-2.3384381139489196</c:v>
                </c:pt>
                <c:pt idx="7">
                  <c:v>-2.2418025540275051</c:v>
                </c:pt>
                <c:pt idx="8">
                  <c:v>-2.1451669941060905</c:v>
                </c:pt>
                <c:pt idx="9">
                  <c:v>-2.0485314341846759</c:v>
                </c:pt>
                <c:pt idx="10">
                  <c:v>-1.9518958742632613</c:v>
                </c:pt>
                <c:pt idx="11">
                  <c:v>-1.8552603143418469</c:v>
                </c:pt>
                <c:pt idx="12">
                  <c:v>-1.7586247544204325</c:v>
                </c:pt>
                <c:pt idx="13">
                  <c:v>-1.6619891944990179</c:v>
                </c:pt>
                <c:pt idx="14">
                  <c:v>-1.5653536345776033</c:v>
                </c:pt>
                <c:pt idx="15">
                  <c:v>-1.4687180746561888</c:v>
                </c:pt>
                <c:pt idx="16">
                  <c:v>-1.3720825147347742</c:v>
                </c:pt>
                <c:pt idx="17">
                  <c:v>-1.2754469548133598</c:v>
                </c:pt>
                <c:pt idx="18">
                  <c:v>-1.1788113948919452</c:v>
                </c:pt>
                <c:pt idx="19">
                  <c:v>-1.0821758349705308</c:v>
                </c:pt>
                <c:pt idx="20">
                  <c:v>-0.9855402750491159</c:v>
                </c:pt>
                <c:pt idx="21">
                  <c:v>-0.88890471512770142</c:v>
                </c:pt>
                <c:pt idx="22">
                  <c:v>-0.79226915520628693</c:v>
                </c:pt>
                <c:pt idx="23">
                  <c:v>-0.69563359528487245</c:v>
                </c:pt>
                <c:pt idx="24">
                  <c:v>-0.59899803536345797</c:v>
                </c:pt>
                <c:pt idx="25">
                  <c:v>-0.5023624754420436</c:v>
                </c:pt>
                <c:pt idx="26">
                  <c:v>-0.40572691552062873</c:v>
                </c:pt>
                <c:pt idx="27">
                  <c:v>-0.30909135559921425</c:v>
                </c:pt>
                <c:pt idx="28">
                  <c:v>-0.21245579567779976</c:v>
                </c:pt>
                <c:pt idx="29">
                  <c:v>-0.1158202357563853</c:v>
                </c:pt>
                <c:pt idx="30">
                  <c:v>-1.918467583497082E-2</c:v>
                </c:pt>
              </c:numCache>
            </c:numRef>
          </c:yVal>
          <c:smooth val="0"/>
          <c:extLst>
            <c:ext xmlns:c16="http://schemas.microsoft.com/office/drawing/2014/chart" uri="{C3380CC4-5D6E-409C-BE32-E72D297353CC}">
              <c16:uniqueId val="{00000000-B086-445E-AF9E-A9F302BBABFA}"/>
            </c:ext>
          </c:extLst>
        </c:ser>
        <c:ser>
          <c:idx val="1"/>
          <c:order val="1"/>
          <c:tx>
            <c:strRef>
              <c:f>Negative_Evaluation!$D$6</c:f>
              <c:strCache>
                <c:ptCount val="1"/>
                <c:pt idx="0">
                  <c:v>Measured Output Voltage (V)</c:v>
                </c:pt>
              </c:strCache>
            </c:strRef>
          </c:tx>
          <c:marker>
            <c:symbol val="none"/>
          </c:marker>
          <c:xVal>
            <c:numRef>
              <c:f>Negative_Evaluation!$B$7:$B$37</c:f>
              <c:numCache>
                <c:formatCode>General</c:formatCode>
                <c:ptCount val="3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numCache>
            </c:numRef>
          </c:xVal>
          <c:yVal>
            <c:numRef>
              <c:f>Negative_Evaluation!$D$7:$D$37</c:f>
              <c:numCache>
                <c:formatCode>0.00</c:formatCode>
                <c:ptCount val="31"/>
              </c:numCache>
            </c:numRef>
          </c:yVal>
          <c:smooth val="0"/>
          <c:extLst>
            <c:ext xmlns:c16="http://schemas.microsoft.com/office/drawing/2014/chart" uri="{C3380CC4-5D6E-409C-BE32-E72D297353CC}">
              <c16:uniqueId val="{00000001-B086-445E-AF9E-A9F302BBABFA}"/>
            </c:ext>
          </c:extLst>
        </c:ser>
        <c:dLbls>
          <c:showLegendKey val="0"/>
          <c:showVal val="0"/>
          <c:showCatName val="0"/>
          <c:showSerName val="0"/>
          <c:showPercent val="0"/>
          <c:showBubbleSize val="0"/>
        </c:dLbls>
        <c:axId val="205292672"/>
        <c:axId val="205294592"/>
      </c:scatterChart>
      <c:valAx>
        <c:axId val="205292672"/>
        <c:scaling>
          <c:orientation val="minMax"/>
        </c:scaling>
        <c:delete val="0"/>
        <c:axPos val="b"/>
        <c:majorGridlines/>
        <c:title>
          <c:tx>
            <c:rich>
              <a:bodyPr/>
              <a:lstStyle/>
              <a:p>
                <a:pPr>
                  <a:defRPr/>
                </a:pPr>
                <a:r>
                  <a:rPr lang="en-US" sz="1000" b="1" i="0" baseline="0">
                    <a:effectLst/>
                  </a:rPr>
                  <a:t>DAC Output Voltage (mV)</a:t>
                </a:r>
                <a:endParaRPr lang="en-US" sz="1000">
                  <a:effectLst/>
                </a:endParaRPr>
              </a:p>
            </c:rich>
          </c:tx>
          <c:overlay val="0"/>
        </c:title>
        <c:numFmt formatCode="General" sourceLinked="1"/>
        <c:majorTickMark val="out"/>
        <c:minorTickMark val="none"/>
        <c:tickLblPos val="high"/>
        <c:crossAx val="205294592"/>
        <c:crosses val="autoZero"/>
        <c:crossBetween val="midCat"/>
      </c:valAx>
      <c:valAx>
        <c:axId val="205294592"/>
        <c:scaling>
          <c:orientation val="minMax"/>
        </c:scaling>
        <c:delete val="0"/>
        <c:axPos val="l"/>
        <c:majorGridlines/>
        <c:title>
          <c:tx>
            <c:rich>
              <a:bodyPr rot="-5400000" vert="horz"/>
              <a:lstStyle/>
              <a:p>
                <a:pPr>
                  <a:defRPr/>
                </a:pPr>
                <a:r>
                  <a:rPr lang="en-US"/>
                  <a:t>Output Voltage (V)</a:t>
                </a:r>
              </a:p>
            </c:rich>
          </c:tx>
          <c:overlay val="0"/>
        </c:title>
        <c:numFmt formatCode="0.00" sourceLinked="1"/>
        <c:majorTickMark val="out"/>
        <c:minorTickMark val="none"/>
        <c:tickLblPos val="nextTo"/>
        <c:crossAx val="2052926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Negative_Evaluation!$E$6</c:f>
              <c:strCache>
                <c:ptCount val="1"/>
                <c:pt idx="0">
                  <c:v>Error (%)</c:v>
                </c:pt>
              </c:strCache>
            </c:strRef>
          </c:tx>
          <c:marker>
            <c:symbol val="none"/>
          </c:marker>
          <c:xVal>
            <c:numRef>
              <c:f>Negative_Evaluation!$B$7:$B$37</c:f>
              <c:numCache>
                <c:formatCode>General</c:formatCode>
                <c:ptCount val="3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numCache>
            </c:numRef>
          </c:xVal>
          <c:yVal>
            <c:numRef>
              <c:f>Negative_Evaluation!$E$7:$E$37</c:f>
              <c:numCache>
                <c:formatCode>0.00</c:formatCod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0-3587-480F-8AC3-26C4BB49B5D5}"/>
            </c:ext>
          </c:extLst>
        </c:ser>
        <c:dLbls>
          <c:showLegendKey val="0"/>
          <c:showVal val="0"/>
          <c:showCatName val="0"/>
          <c:showSerName val="0"/>
          <c:showPercent val="0"/>
          <c:showBubbleSize val="0"/>
        </c:dLbls>
        <c:axId val="205313152"/>
        <c:axId val="205315072"/>
      </c:scatterChart>
      <c:scatterChart>
        <c:scatterStyle val="lineMarker"/>
        <c:varyColors val="0"/>
        <c:ser>
          <c:idx val="1"/>
          <c:order val="1"/>
          <c:tx>
            <c:strRef>
              <c:f>Negative_Evaluation!$F$6</c:f>
              <c:strCache>
                <c:ptCount val="1"/>
                <c:pt idx="0">
                  <c:v>Error (mV)</c:v>
                </c:pt>
              </c:strCache>
            </c:strRef>
          </c:tx>
          <c:marker>
            <c:symbol val="none"/>
          </c:marker>
          <c:xVal>
            <c:numRef>
              <c:f>Negative_Evaluation!$B$7:$B$37</c:f>
              <c:numCache>
                <c:formatCode>General</c:formatCode>
                <c:ptCount val="3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numCache>
            </c:numRef>
          </c:xVal>
          <c:yVal>
            <c:numRef>
              <c:f>Negative_Evaluation!$F$7:$F$37</c:f>
              <c:numCache>
                <c:formatCode>0.00</c:formatCode>
                <c:ptCount val="31"/>
                <c:pt idx="0">
                  <c:v>2918.2514734774072</c:v>
                </c:pt>
                <c:pt idx="1">
                  <c:v>2821.6159135559924</c:v>
                </c:pt>
                <c:pt idx="2">
                  <c:v>2724.980353634578</c:v>
                </c:pt>
                <c:pt idx="3">
                  <c:v>2628.3447937131637</c:v>
                </c:pt>
                <c:pt idx="4">
                  <c:v>2531.7092337917484</c:v>
                </c:pt>
                <c:pt idx="5">
                  <c:v>2435.0736738703345</c:v>
                </c:pt>
                <c:pt idx="6">
                  <c:v>2338.4381139489196</c:v>
                </c:pt>
                <c:pt idx="7">
                  <c:v>2241.8025540275053</c:v>
                </c:pt>
                <c:pt idx="8">
                  <c:v>2145.1669941060904</c:v>
                </c:pt>
                <c:pt idx="9">
                  <c:v>2048.5314341846761</c:v>
                </c:pt>
                <c:pt idx="10">
                  <c:v>1951.8958742632612</c:v>
                </c:pt>
                <c:pt idx="11">
                  <c:v>1855.2603143418469</c:v>
                </c:pt>
                <c:pt idx="12">
                  <c:v>1758.6247544204325</c:v>
                </c:pt>
                <c:pt idx="13">
                  <c:v>1661.9891944990179</c:v>
                </c:pt>
                <c:pt idx="14">
                  <c:v>1565.3536345776033</c:v>
                </c:pt>
                <c:pt idx="15">
                  <c:v>1468.7180746561887</c:v>
                </c:pt>
                <c:pt idx="16">
                  <c:v>1372.0825147347741</c:v>
                </c:pt>
                <c:pt idx="17">
                  <c:v>1275.4469548133598</c:v>
                </c:pt>
                <c:pt idx="18">
                  <c:v>1178.8113948919452</c:v>
                </c:pt>
                <c:pt idx="19">
                  <c:v>1082.1758349705308</c:v>
                </c:pt>
                <c:pt idx="20">
                  <c:v>985.54027504911585</c:v>
                </c:pt>
                <c:pt idx="21">
                  <c:v>888.90471512770137</c:v>
                </c:pt>
                <c:pt idx="22">
                  <c:v>792.26915520628688</c:v>
                </c:pt>
                <c:pt idx="23">
                  <c:v>695.6335952848724</c:v>
                </c:pt>
                <c:pt idx="24">
                  <c:v>598.99803536345792</c:v>
                </c:pt>
                <c:pt idx="25">
                  <c:v>502.3624754420436</c:v>
                </c:pt>
                <c:pt idx="26">
                  <c:v>405.72691552062872</c:v>
                </c:pt>
                <c:pt idx="27">
                  <c:v>309.09135559921424</c:v>
                </c:pt>
                <c:pt idx="28">
                  <c:v>212.45579567779976</c:v>
                </c:pt>
                <c:pt idx="29">
                  <c:v>115.8202357563853</c:v>
                </c:pt>
                <c:pt idx="30">
                  <c:v>19.184675834970818</c:v>
                </c:pt>
              </c:numCache>
            </c:numRef>
          </c:yVal>
          <c:smooth val="0"/>
          <c:extLst>
            <c:ext xmlns:c16="http://schemas.microsoft.com/office/drawing/2014/chart" uri="{C3380CC4-5D6E-409C-BE32-E72D297353CC}">
              <c16:uniqueId val="{00000001-3587-480F-8AC3-26C4BB49B5D5}"/>
            </c:ext>
          </c:extLst>
        </c:ser>
        <c:dLbls>
          <c:showLegendKey val="0"/>
          <c:showVal val="0"/>
          <c:showCatName val="0"/>
          <c:showSerName val="0"/>
          <c:showPercent val="0"/>
          <c:showBubbleSize val="0"/>
        </c:dLbls>
        <c:axId val="205319168"/>
        <c:axId val="205317248"/>
      </c:scatterChart>
      <c:valAx>
        <c:axId val="205313152"/>
        <c:scaling>
          <c:orientation val="minMax"/>
        </c:scaling>
        <c:delete val="0"/>
        <c:axPos val="b"/>
        <c:majorGridlines/>
        <c:title>
          <c:tx>
            <c:rich>
              <a:bodyPr/>
              <a:lstStyle/>
              <a:p>
                <a:pPr>
                  <a:defRPr/>
                </a:pPr>
                <a:r>
                  <a:rPr lang="en-US" sz="1000" b="1" i="0" baseline="0">
                    <a:effectLst/>
                  </a:rPr>
                  <a:t>DAC Output Voltage (mV)</a:t>
                </a:r>
                <a:endParaRPr lang="en-US" sz="1000">
                  <a:effectLst/>
                </a:endParaRPr>
              </a:p>
            </c:rich>
          </c:tx>
          <c:overlay val="0"/>
        </c:title>
        <c:numFmt formatCode="General" sourceLinked="1"/>
        <c:majorTickMark val="out"/>
        <c:minorTickMark val="none"/>
        <c:tickLblPos val="nextTo"/>
        <c:crossAx val="205315072"/>
        <c:crosses val="autoZero"/>
        <c:crossBetween val="midCat"/>
      </c:valAx>
      <c:valAx>
        <c:axId val="205315072"/>
        <c:scaling>
          <c:orientation val="minMax"/>
        </c:scaling>
        <c:delete val="0"/>
        <c:axPos val="l"/>
        <c:majorGridlines/>
        <c:title>
          <c:tx>
            <c:rich>
              <a:bodyPr rot="-5400000" vert="horz"/>
              <a:lstStyle/>
              <a:p>
                <a:pPr>
                  <a:defRPr/>
                </a:pPr>
                <a:r>
                  <a:rPr lang="en-US"/>
                  <a:t>Error (%)</a:t>
                </a:r>
              </a:p>
            </c:rich>
          </c:tx>
          <c:overlay val="0"/>
        </c:title>
        <c:numFmt formatCode="0" sourceLinked="0"/>
        <c:majorTickMark val="out"/>
        <c:minorTickMark val="none"/>
        <c:tickLblPos val="nextTo"/>
        <c:crossAx val="205313152"/>
        <c:crosses val="autoZero"/>
        <c:crossBetween val="midCat"/>
      </c:valAx>
      <c:valAx>
        <c:axId val="205317248"/>
        <c:scaling>
          <c:orientation val="minMax"/>
        </c:scaling>
        <c:delete val="0"/>
        <c:axPos val="r"/>
        <c:majorGridlines>
          <c:spPr>
            <a:ln>
              <a:noFill/>
            </a:ln>
          </c:spPr>
        </c:majorGridlines>
        <c:title>
          <c:tx>
            <c:rich>
              <a:bodyPr rot="-5400000" vert="horz"/>
              <a:lstStyle/>
              <a:p>
                <a:pPr>
                  <a:defRPr/>
                </a:pPr>
                <a:r>
                  <a:rPr lang="en-US" baseline="0"/>
                  <a:t>Error (mV)</a:t>
                </a:r>
                <a:endParaRPr lang="en-US"/>
              </a:p>
            </c:rich>
          </c:tx>
          <c:overlay val="0"/>
        </c:title>
        <c:numFmt formatCode="0" sourceLinked="0"/>
        <c:majorTickMark val="out"/>
        <c:minorTickMark val="none"/>
        <c:tickLblPos val="nextTo"/>
        <c:crossAx val="205319168"/>
        <c:crosses val="max"/>
        <c:crossBetween val="midCat"/>
      </c:valAx>
      <c:valAx>
        <c:axId val="205319168"/>
        <c:scaling>
          <c:orientation val="minMax"/>
        </c:scaling>
        <c:delete val="1"/>
        <c:axPos val="b"/>
        <c:numFmt formatCode="General" sourceLinked="1"/>
        <c:majorTickMark val="out"/>
        <c:minorTickMark val="none"/>
        <c:tickLblPos val="nextTo"/>
        <c:crossAx val="2053172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180975</xdr:colOff>
      <xdr:row>6</xdr:row>
      <xdr:rowOff>158115</xdr:rowOff>
    </xdr:from>
    <xdr:to>
      <xdr:col>15</xdr:col>
      <xdr:colOff>285750</xdr:colOff>
      <xdr:row>18</xdr:row>
      <xdr:rowOff>171450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2735" y="1285875"/>
          <a:ext cx="4368165" cy="2211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347662</xdr:colOff>
      <xdr:row>5</xdr:row>
      <xdr:rowOff>114300</xdr:rowOff>
    </xdr:from>
    <xdr:to>
      <xdr:col>14</xdr:col>
      <xdr:colOff>42862</xdr:colOff>
      <xdr:row>19</xdr:row>
      <xdr:rowOff>123825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385762</xdr:colOff>
      <xdr:row>22</xdr:row>
      <xdr:rowOff>9525</xdr:rowOff>
    </xdr:from>
    <xdr:to>
      <xdr:col>14</xdr:col>
      <xdr:colOff>80962</xdr:colOff>
      <xdr:row>36</xdr:row>
      <xdr:rowOff>19050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49530</xdr:colOff>
      <xdr:row>6</xdr:row>
      <xdr:rowOff>167640</xdr:rowOff>
    </xdr:from>
    <xdr:to>
      <xdr:col>18</xdr:col>
      <xdr:colOff>247543</xdr:colOff>
      <xdr:row>16</xdr:row>
      <xdr:rowOff>239979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87390" y="1344930"/>
          <a:ext cx="5581543" cy="26745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481012</xdr:colOff>
      <xdr:row>6</xdr:row>
      <xdr:rowOff>85725</xdr:rowOff>
    </xdr:from>
    <xdr:to>
      <xdr:col>14</xdr:col>
      <xdr:colOff>176212</xdr:colOff>
      <xdr:row>20</xdr:row>
      <xdr:rowOff>28575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471487</xdr:colOff>
      <xdr:row>21</xdr:row>
      <xdr:rowOff>142875</xdr:rowOff>
    </xdr:from>
    <xdr:to>
      <xdr:col>14</xdr:col>
      <xdr:colOff>166687</xdr:colOff>
      <xdr:row>36</xdr:row>
      <xdr:rowOff>28575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0270559/AppData/Local/Microsoft/Windows/INetCache/Content.Outlook/L30DJZUV/New_VDAC_adjustment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ve Output Voltage"/>
      <sheetName val="Evaluation_Positive"/>
      <sheetName val="Negative Output Voltage"/>
      <sheetName val="Evaluation_Negative"/>
    </sheetNames>
    <sheetDataSet>
      <sheetData sheetId="0"/>
      <sheetData sheetId="1"/>
      <sheetData sheetId="2">
        <row r="30">
          <cell r="E30">
            <v>0.8</v>
          </cell>
        </row>
        <row r="31">
          <cell r="E31">
            <v>787000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i.com/lit/pdf/slyt777" TargetMode="External"/><Relationship Id="rId1" Type="http://schemas.openxmlformats.org/officeDocument/2006/relationships/hyperlink" Target="http://www.ti.com/lit/pdf/slva25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i.com/lit/pdf/slyt777"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i.com/legal/terms-conditions/terms-of-sa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50"/>
  <sheetViews>
    <sheetView showGridLines="0" tabSelected="1" workbookViewId="0">
      <selection activeCell="E21" sqref="E21"/>
    </sheetView>
  </sheetViews>
  <sheetFormatPr defaultRowHeight="14.4" x14ac:dyDescent="0.55000000000000004"/>
  <cols>
    <col min="1" max="1" width="4.15625" customWidth="1"/>
    <col min="2" max="2" width="5.15625" customWidth="1"/>
    <col min="3" max="3" width="12" bestFit="1" customWidth="1"/>
    <col min="5" max="5" width="10.41796875" customWidth="1"/>
    <col min="6" max="6" width="15" customWidth="1"/>
    <col min="7" max="7" width="24.83984375" customWidth="1"/>
    <col min="9" max="9" width="3.26171875" customWidth="1"/>
    <col min="15" max="15" width="11.41796875" customWidth="1"/>
    <col min="16" max="16" width="6.26171875" customWidth="1"/>
    <col min="17" max="17" width="4" customWidth="1"/>
  </cols>
  <sheetData>
    <row r="1" spans="1:27" ht="14.7" thickBot="1" x14ac:dyDescent="0.6">
      <c r="A1" s="21"/>
      <c r="B1" s="36"/>
      <c r="C1" s="36"/>
      <c r="D1" s="36"/>
      <c r="E1" s="36"/>
      <c r="F1" s="36"/>
      <c r="G1" s="36"/>
      <c r="H1" s="36"/>
      <c r="I1" s="36"/>
      <c r="J1" s="36"/>
      <c r="K1" s="36"/>
      <c r="L1" s="36"/>
      <c r="M1" s="36"/>
      <c r="N1" s="36"/>
      <c r="O1" s="36"/>
      <c r="P1" s="36"/>
      <c r="Q1" s="37"/>
    </row>
    <row r="2" spans="1:27" ht="14.7" thickBot="1" x14ac:dyDescent="0.6">
      <c r="A2" s="24"/>
      <c r="B2" s="42"/>
      <c r="C2" s="43"/>
      <c r="D2" s="43"/>
      <c r="E2" s="43"/>
      <c r="F2" s="43"/>
      <c r="G2" s="43"/>
      <c r="H2" s="43"/>
      <c r="I2" s="43"/>
      <c r="J2" s="43"/>
      <c r="K2" s="43"/>
      <c r="L2" s="43"/>
      <c r="M2" s="43"/>
      <c r="N2" s="43"/>
      <c r="O2" s="43"/>
      <c r="P2" s="80"/>
      <c r="Q2" s="38"/>
    </row>
    <row r="3" spans="1:27" ht="15.6" thickBot="1" x14ac:dyDescent="0.6">
      <c r="A3" s="24"/>
      <c r="B3" s="44"/>
      <c r="C3" s="184" t="s">
        <v>47</v>
      </c>
      <c r="D3" s="185"/>
      <c r="E3" s="185"/>
      <c r="F3" s="185"/>
      <c r="G3" s="186"/>
      <c r="H3" s="39"/>
      <c r="I3" s="39"/>
      <c r="J3" s="39"/>
      <c r="K3" s="39"/>
      <c r="L3" s="39"/>
      <c r="M3" s="39"/>
      <c r="N3" s="39"/>
      <c r="O3" s="39"/>
      <c r="P3" s="81"/>
      <c r="Q3" s="38"/>
    </row>
    <row r="4" spans="1:27" ht="14.7" thickBot="1" x14ac:dyDescent="0.6">
      <c r="A4" s="24"/>
      <c r="B4" s="44"/>
      <c r="C4" s="187" t="s">
        <v>35</v>
      </c>
      <c r="D4" s="188"/>
      <c r="E4" s="188"/>
      <c r="F4" s="188"/>
      <c r="G4" s="189"/>
      <c r="H4" s="39"/>
      <c r="I4" s="39"/>
      <c r="J4" s="39"/>
      <c r="K4" s="39"/>
      <c r="L4" s="39"/>
      <c r="M4" s="39"/>
      <c r="N4" s="39"/>
      <c r="O4" s="39"/>
      <c r="P4" s="81"/>
      <c r="Q4" s="38"/>
    </row>
    <row r="5" spans="1:27" x14ac:dyDescent="0.55000000000000004">
      <c r="A5" s="24"/>
      <c r="B5" s="44"/>
      <c r="C5" s="39"/>
      <c r="D5" s="39"/>
      <c r="E5" s="39"/>
      <c r="F5" s="39"/>
      <c r="G5" s="39"/>
      <c r="H5" s="39"/>
      <c r="I5" s="39"/>
      <c r="J5" s="39"/>
      <c r="K5" s="39"/>
      <c r="L5" s="39"/>
      <c r="M5" s="39"/>
      <c r="N5" s="39"/>
      <c r="O5" s="39"/>
      <c r="P5" s="81"/>
      <c r="Q5" s="38"/>
    </row>
    <row r="6" spans="1:27" x14ac:dyDescent="0.55000000000000004">
      <c r="A6" s="24"/>
      <c r="B6" s="44"/>
      <c r="C6" s="198" t="s">
        <v>61</v>
      </c>
      <c r="D6" s="198"/>
      <c r="E6" s="198"/>
      <c r="F6" s="198"/>
      <c r="G6" s="198"/>
      <c r="H6" s="198"/>
      <c r="I6" s="39"/>
      <c r="J6" s="39"/>
      <c r="K6" s="39"/>
      <c r="L6" s="39"/>
      <c r="M6" s="39"/>
      <c r="N6" s="39"/>
      <c r="O6" s="39"/>
      <c r="P6" s="81"/>
      <c r="Q6" s="38"/>
    </row>
    <row r="7" spans="1:27" x14ac:dyDescent="0.55000000000000004">
      <c r="A7" s="24"/>
      <c r="B7" s="44"/>
      <c r="C7" s="198"/>
      <c r="D7" s="198"/>
      <c r="E7" s="198"/>
      <c r="F7" s="198"/>
      <c r="G7" s="198"/>
      <c r="H7" s="198"/>
      <c r="I7" s="39"/>
      <c r="J7" s="39"/>
      <c r="K7" s="39"/>
      <c r="L7" s="39"/>
      <c r="M7" s="39"/>
      <c r="N7" s="39"/>
      <c r="O7" s="39"/>
      <c r="P7" s="81"/>
      <c r="Q7" s="38"/>
    </row>
    <row r="8" spans="1:27" x14ac:dyDescent="0.55000000000000004">
      <c r="A8" s="24"/>
      <c r="B8" s="44"/>
      <c r="C8" s="198"/>
      <c r="D8" s="198"/>
      <c r="E8" s="198"/>
      <c r="F8" s="198"/>
      <c r="G8" s="198"/>
      <c r="H8" s="198"/>
      <c r="I8" s="39"/>
      <c r="J8" s="39"/>
      <c r="K8" s="39"/>
      <c r="L8" s="39"/>
      <c r="M8" s="39"/>
      <c r="N8" s="39"/>
      <c r="O8" s="39"/>
      <c r="P8" s="81"/>
      <c r="Q8" s="38"/>
    </row>
    <row r="9" spans="1:27" x14ac:dyDescent="0.55000000000000004">
      <c r="A9" s="24"/>
      <c r="B9" s="44"/>
      <c r="C9" s="198"/>
      <c r="D9" s="198"/>
      <c r="E9" s="198"/>
      <c r="F9" s="198"/>
      <c r="G9" s="198"/>
      <c r="H9" s="198"/>
      <c r="I9" s="39"/>
      <c r="J9" s="39"/>
      <c r="K9" s="39"/>
      <c r="L9" s="39"/>
      <c r="M9" s="39"/>
      <c r="N9" s="39"/>
      <c r="O9" s="39"/>
      <c r="P9" s="81"/>
      <c r="Q9" s="38"/>
      <c r="U9" s="2"/>
      <c r="V9" s="2"/>
      <c r="W9" s="2"/>
      <c r="X9" s="2"/>
      <c r="Y9" s="2"/>
      <c r="Z9" s="2"/>
      <c r="AA9" s="2"/>
    </row>
    <row r="10" spans="1:27" x14ac:dyDescent="0.55000000000000004">
      <c r="A10" s="24"/>
      <c r="B10" s="44"/>
      <c r="C10" s="198"/>
      <c r="D10" s="198"/>
      <c r="E10" s="198"/>
      <c r="F10" s="198"/>
      <c r="G10" s="198"/>
      <c r="H10" s="198"/>
      <c r="I10" s="39"/>
      <c r="J10" s="39"/>
      <c r="K10" s="39"/>
      <c r="L10" s="39"/>
      <c r="M10" s="39"/>
      <c r="N10" s="39"/>
      <c r="O10" s="39"/>
      <c r="P10" s="81"/>
      <c r="Q10" s="38"/>
      <c r="U10" s="2"/>
      <c r="V10" s="2"/>
      <c r="W10" s="2"/>
      <c r="X10" s="2"/>
      <c r="Y10" s="2"/>
      <c r="Z10" s="2"/>
      <c r="AA10" s="2"/>
    </row>
    <row r="11" spans="1:27" x14ac:dyDescent="0.55000000000000004">
      <c r="A11" s="24"/>
      <c r="B11" s="44"/>
      <c r="C11" s="198"/>
      <c r="D11" s="198"/>
      <c r="E11" s="198"/>
      <c r="F11" s="198"/>
      <c r="G11" s="198"/>
      <c r="H11" s="198"/>
      <c r="I11" s="39"/>
      <c r="J11" s="39"/>
      <c r="K11" s="39"/>
      <c r="L11" s="39"/>
      <c r="M11" s="39"/>
      <c r="N11" s="39"/>
      <c r="O11" s="39"/>
      <c r="P11" s="81"/>
      <c r="Q11" s="38"/>
      <c r="U11" s="2"/>
      <c r="V11" s="171"/>
      <c r="W11" s="171"/>
      <c r="X11" s="171"/>
      <c r="Y11" s="171"/>
      <c r="Z11" s="171"/>
      <c r="AA11" s="171"/>
    </row>
    <row r="12" spans="1:27" x14ac:dyDescent="0.55000000000000004">
      <c r="A12" s="24"/>
      <c r="B12" s="44"/>
      <c r="C12" s="197"/>
      <c r="D12" s="197"/>
      <c r="E12" s="197"/>
      <c r="F12" s="197"/>
      <c r="G12" s="197"/>
      <c r="H12" s="197"/>
      <c r="I12" s="39"/>
      <c r="J12" s="39"/>
      <c r="K12" s="39"/>
      <c r="L12" s="39"/>
      <c r="M12" s="39"/>
      <c r="N12" s="39"/>
      <c r="O12" s="39"/>
      <c r="P12" s="81"/>
      <c r="Q12" s="38"/>
      <c r="U12" s="2"/>
      <c r="V12" s="171"/>
      <c r="W12" s="171"/>
      <c r="X12" s="171"/>
      <c r="Y12" s="171"/>
      <c r="Z12" s="171"/>
      <c r="AA12" s="171"/>
    </row>
    <row r="13" spans="1:27" ht="14.7" thickBot="1" x14ac:dyDescent="0.6">
      <c r="A13" s="24"/>
      <c r="B13" s="44"/>
      <c r="C13" s="39"/>
      <c r="D13" s="39"/>
      <c r="E13" s="39"/>
      <c r="F13" s="39"/>
      <c r="G13" s="39"/>
      <c r="H13" s="39"/>
      <c r="I13" s="39"/>
      <c r="J13" s="39"/>
      <c r="K13" s="39"/>
      <c r="L13" s="39"/>
      <c r="M13" s="39"/>
      <c r="N13" s="39"/>
      <c r="O13" s="39"/>
      <c r="P13" s="81"/>
      <c r="Q13" s="38"/>
      <c r="U13" s="2"/>
      <c r="V13" s="171"/>
      <c r="W13" s="171"/>
      <c r="X13" s="171"/>
      <c r="Y13" s="171"/>
      <c r="Z13" s="171"/>
      <c r="AA13" s="171"/>
    </row>
    <row r="14" spans="1:27" x14ac:dyDescent="0.55000000000000004">
      <c r="A14" s="24"/>
      <c r="B14" s="44"/>
      <c r="C14" s="120" t="s">
        <v>19</v>
      </c>
      <c r="D14" s="43"/>
      <c r="E14" s="43"/>
      <c r="F14" s="43"/>
      <c r="G14" s="43"/>
      <c r="H14" s="80"/>
      <c r="I14" s="39"/>
      <c r="J14" s="39"/>
      <c r="K14" s="39"/>
      <c r="L14" s="39"/>
      <c r="M14" s="111"/>
      <c r="N14" s="71"/>
      <c r="O14" s="39"/>
      <c r="P14" s="81"/>
      <c r="Q14" s="38"/>
      <c r="U14" s="2"/>
      <c r="V14" s="171"/>
      <c r="W14" s="171"/>
      <c r="X14" s="171"/>
      <c r="Y14" s="171"/>
      <c r="Z14" s="171"/>
      <c r="AA14" s="171"/>
    </row>
    <row r="15" spans="1:27" x14ac:dyDescent="0.55000000000000004">
      <c r="A15" s="24"/>
      <c r="B15" s="44"/>
      <c r="C15" s="196" t="s">
        <v>18</v>
      </c>
      <c r="D15" s="196"/>
      <c r="E15" s="196"/>
      <c r="F15" s="196"/>
      <c r="G15" s="196"/>
      <c r="H15" s="196"/>
      <c r="I15" s="78"/>
      <c r="J15" s="78"/>
      <c r="K15" s="78"/>
      <c r="L15" s="78"/>
      <c r="M15" s="39"/>
      <c r="N15" s="39"/>
      <c r="O15" s="39"/>
      <c r="P15" s="81"/>
      <c r="Q15" s="38"/>
      <c r="U15" s="2"/>
      <c r="V15" s="171"/>
      <c r="W15" s="171"/>
      <c r="X15" s="171"/>
      <c r="Y15" s="171"/>
      <c r="Z15" s="171"/>
      <c r="AA15" s="171"/>
    </row>
    <row r="16" spans="1:27" x14ac:dyDescent="0.55000000000000004">
      <c r="A16" s="24"/>
      <c r="B16" s="44"/>
      <c r="C16" s="196"/>
      <c r="D16" s="196"/>
      <c r="E16" s="196"/>
      <c r="F16" s="196"/>
      <c r="G16" s="196"/>
      <c r="H16" s="196"/>
      <c r="I16" s="78"/>
      <c r="J16" s="78"/>
      <c r="K16" s="78"/>
      <c r="L16" s="78"/>
      <c r="M16" s="39"/>
      <c r="N16" s="39"/>
      <c r="O16" s="39"/>
      <c r="P16" s="81"/>
      <c r="Q16" s="38"/>
      <c r="U16" s="2"/>
      <c r="V16" s="171"/>
      <c r="W16" s="171"/>
      <c r="X16" s="171"/>
      <c r="Y16" s="171"/>
      <c r="Z16" s="171"/>
      <c r="AA16" s="171"/>
    </row>
    <row r="17" spans="1:27" x14ac:dyDescent="0.55000000000000004">
      <c r="A17" s="24"/>
      <c r="B17" s="44"/>
      <c r="C17" s="196"/>
      <c r="D17" s="196"/>
      <c r="E17" s="196"/>
      <c r="F17" s="196"/>
      <c r="G17" s="196"/>
      <c r="H17" s="196"/>
      <c r="I17" s="78"/>
      <c r="J17" s="78"/>
      <c r="K17" s="78"/>
      <c r="L17" s="78"/>
      <c r="M17" s="39"/>
      <c r="N17" s="39"/>
      <c r="O17" s="39"/>
      <c r="P17" s="81"/>
      <c r="Q17" s="38"/>
      <c r="U17" s="2"/>
      <c r="V17" s="2"/>
      <c r="W17" s="2"/>
      <c r="X17" s="2"/>
      <c r="Y17" s="2"/>
      <c r="Z17" s="2"/>
      <c r="AA17" s="2"/>
    </row>
    <row r="18" spans="1:27" x14ac:dyDescent="0.55000000000000004">
      <c r="A18" s="24"/>
      <c r="B18" s="44"/>
      <c r="C18" s="197"/>
      <c r="D18" s="197"/>
      <c r="E18" s="197"/>
      <c r="F18" s="197"/>
      <c r="G18" s="197"/>
      <c r="H18" s="197"/>
      <c r="I18" s="119"/>
      <c r="J18" s="119"/>
      <c r="K18" s="119"/>
      <c r="L18" s="119"/>
      <c r="M18" s="39"/>
      <c r="N18" s="39"/>
      <c r="O18" s="39"/>
      <c r="P18" s="81"/>
      <c r="Q18" s="38"/>
      <c r="U18" s="2"/>
      <c r="V18" s="2"/>
      <c r="W18" s="2"/>
      <c r="X18" s="2"/>
      <c r="Y18" s="2"/>
      <c r="Z18" s="2"/>
      <c r="AA18" s="2"/>
    </row>
    <row r="19" spans="1:27" ht="14.7" thickBot="1" x14ac:dyDescent="0.6">
      <c r="A19" s="24"/>
      <c r="B19" s="44"/>
      <c r="C19" s="39"/>
      <c r="D19" s="39"/>
      <c r="E19" s="39"/>
      <c r="F19" s="39"/>
      <c r="G19" s="39"/>
      <c r="H19" s="39"/>
      <c r="I19" s="39"/>
      <c r="J19" s="39"/>
      <c r="K19" s="39"/>
      <c r="L19" s="39"/>
      <c r="M19" s="39"/>
      <c r="N19" s="39"/>
      <c r="O19" s="39"/>
      <c r="P19" s="81"/>
      <c r="Q19" s="38"/>
      <c r="U19" s="2"/>
      <c r="V19" s="2"/>
      <c r="W19" s="2"/>
      <c r="X19" s="2"/>
      <c r="Y19" s="2"/>
      <c r="Z19" s="2"/>
      <c r="AA19" s="2"/>
    </row>
    <row r="20" spans="1:27" ht="14.7" thickBot="1" x14ac:dyDescent="0.6">
      <c r="A20" s="24"/>
      <c r="B20" s="44"/>
      <c r="C20" s="3" t="s">
        <v>0</v>
      </c>
      <c r="D20" s="48" t="s">
        <v>17</v>
      </c>
      <c r="E20" s="112" t="s">
        <v>59</v>
      </c>
      <c r="F20" s="2"/>
      <c r="G20" s="39"/>
      <c r="H20" s="39"/>
      <c r="I20" s="39"/>
      <c r="J20" s="2"/>
      <c r="K20" s="2"/>
      <c r="L20" s="2"/>
      <c r="M20" s="2"/>
      <c r="N20" s="2"/>
      <c r="O20" s="2"/>
      <c r="P20" s="61"/>
      <c r="Q20" s="38"/>
      <c r="U20" s="2"/>
      <c r="V20" s="2"/>
      <c r="W20" s="2"/>
      <c r="X20" s="2"/>
      <c r="Y20" s="2"/>
      <c r="Z20" s="2"/>
      <c r="AA20" s="2"/>
    </row>
    <row r="21" spans="1:27" ht="14.7" thickBot="1" x14ac:dyDescent="0.6">
      <c r="A21" s="24"/>
      <c r="B21" s="44"/>
      <c r="C21" s="199" t="s">
        <v>13</v>
      </c>
      <c r="D21" s="161"/>
      <c r="E21" s="50"/>
      <c r="F21" s="8"/>
      <c r="G21" s="39"/>
      <c r="H21" s="39"/>
      <c r="I21" s="39"/>
      <c r="J21" s="2"/>
      <c r="K21" s="2"/>
      <c r="L21" s="2"/>
      <c r="M21" s="2"/>
      <c r="N21" s="2"/>
      <c r="O21" s="2"/>
      <c r="P21" s="61"/>
      <c r="Q21" s="38"/>
    </row>
    <row r="22" spans="1:27" ht="14.7" thickBot="1" x14ac:dyDescent="0.6">
      <c r="A22" s="24"/>
      <c r="B22" s="44"/>
      <c r="C22" s="160" t="s">
        <v>14</v>
      </c>
      <c r="D22" s="161"/>
      <c r="E22" s="50"/>
      <c r="F22" s="8"/>
      <c r="G22" s="39"/>
      <c r="H22" s="39"/>
      <c r="I22" s="39"/>
      <c r="J22" s="2"/>
      <c r="K22" s="2"/>
      <c r="L22" s="2"/>
      <c r="M22" s="2"/>
      <c r="N22" s="2"/>
      <c r="O22" s="2"/>
      <c r="P22" s="61"/>
      <c r="Q22" s="38"/>
    </row>
    <row r="23" spans="1:27" ht="14.7" thickBot="1" x14ac:dyDescent="0.6">
      <c r="A23" s="24"/>
      <c r="B23" s="44"/>
      <c r="C23" s="192" t="s">
        <v>36</v>
      </c>
      <c r="D23" s="193"/>
      <c r="E23" s="39"/>
      <c r="F23" s="39"/>
      <c r="G23" s="39"/>
      <c r="H23" s="39"/>
      <c r="I23" s="39"/>
      <c r="J23" s="39"/>
      <c r="K23" s="39"/>
      <c r="L23" s="39"/>
      <c r="M23" s="39"/>
      <c r="N23" s="39"/>
      <c r="O23" s="39"/>
      <c r="P23" s="81"/>
      <c r="Q23" s="38"/>
    </row>
    <row r="24" spans="1:27" ht="14.7" thickBot="1" x14ac:dyDescent="0.6">
      <c r="A24" s="24"/>
      <c r="B24" s="44"/>
      <c r="C24" s="2"/>
      <c r="D24" s="2"/>
      <c r="E24" s="2"/>
      <c r="F24" s="2"/>
      <c r="G24" s="39"/>
      <c r="H24" s="39"/>
      <c r="I24" s="39"/>
      <c r="J24" s="39"/>
      <c r="K24" s="39"/>
      <c r="L24" s="39"/>
      <c r="M24" s="39"/>
      <c r="N24" s="39"/>
      <c r="O24" s="39"/>
      <c r="P24" s="81"/>
      <c r="Q24" s="38"/>
    </row>
    <row r="25" spans="1:27" ht="14.7" thickBot="1" x14ac:dyDescent="0.6">
      <c r="A25" s="24"/>
      <c r="B25" s="44"/>
      <c r="C25" s="68" t="s">
        <v>50</v>
      </c>
      <c r="D25" s="69"/>
      <c r="E25" s="69"/>
      <c r="F25" s="69"/>
      <c r="G25" s="69"/>
      <c r="H25" s="69"/>
      <c r="I25" s="69"/>
      <c r="J25" s="69"/>
      <c r="K25" s="54"/>
      <c r="L25" s="54"/>
      <c r="M25" s="54"/>
      <c r="N25" s="55"/>
      <c r="O25" s="56"/>
      <c r="P25" s="82"/>
      <c r="Q25" s="38"/>
      <c r="T25" s="2"/>
    </row>
    <row r="26" spans="1:27" ht="14.7" thickBot="1" x14ac:dyDescent="0.6">
      <c r="A26" s="24"/>
      <c r="B26" s="44"/>
      <c r="C26" s="167" t="s">
        <v>20</v>
      </c>
      <c r="D26" s="132"/>
      <c r="E26" s="174" t="s">
        <v>21</v>
      </c>
      <c r="F26" s="163"/>
      <c r="G26" s="49" t="s">
        <v>22</v>
      </c>
      <c r="H26" s="34" t="s">
        <v>23</v>
      </c>
      <c r="I26" s="35"/>
      <c r="J26" s="35"/>
      <c r="K26" s="35"/>
      <c r="L26" s="35"/>
      <c r="M26" s="35"/>
      <c r="N26" s="53"/>
      <c r="O26" s="57"/>
      <c r="P26" s="83"/>
      <c r="Q26" s="38"/>
    </row>
    <row r="27" spans="1:27" x14ac:dyDescent="0.55000000000000004">
      <c r="A27" s="24"/>
      <c r="B27" s="44"/>
      <c r="C27" s="125" t="s">
        <v>1</v>
      </c>
      <c r="D27" s="126"/>
      <c r="E27" s="190">
        <v>0.3</v>
      </c>
      <c r="F27" s="191"/>
      <c r="G27" s="113" t="s">
        <v>9</v>
      </c>
      <c r="H27" s="168" t="s">
        <v>26</v>
      </c>
      <c r="I27" s="169"/>
      <c r="J27" s="169"/>
      <c r="K27" s="169"/>
      <c r="L27" s="169"/>
      <c r="M27" s="169"/>
      <c r="N27" s="170"/>
      <c r="O27" s="77"/>
      <c r="P27" s="84"/>
      <c r="Q27" s="38"/>
    </row>
    <row r="28" spans="1:27" x14ac:dyDescent="0.55000000000000004">
      <c r="A28" s="24"/>
      <c r="B28" s="44"/>
      <c r="C28" s="194" t="s">
        <v>2</v>
      </c>
      <c r="D28" s="195"/>
      <c r="E28" s="177">
        <v>3</v>
      </c>
      <c r="F28" s="178"/>
      <c r="G28" s="114" t="s">
        <v>9</v>
      </c>
      <c r="H28" s="145" t="s">
        <v>27</v>
      </c>
      <c r="I28" s="146"/>
      <c r="J28" s="146"/>
      <c r="K28" s="146"/>
      <c r="L28" s="146"/>
      <c r="M28" s="146"/>
      <c r="N28" s="147"/>
      <c r="O28" s="77"/>
      <c r="P28" s="84"/>
      <c r="Q28" s="38"/>
    </row>
    <row r="29" spans="1:27" x14ac:dyDescent="0.55000000000000004">
      <c r="A29" s="24"/>
      <c r="B29" s="44"/>
      <c r="C29" s="156" t="s">
        <v>3</v>
      </c>
      <c r="D29" s="157"/>
      <c r="E29" s="177">
        <v>0.3</v>
      </c>
      <c r="F29" s="178"/>
      <c r="G29" s="114" t="s">
        <v>9</v>
      </c>
      <c r="H29" s="145" t="s">
        <v>25</v>
      </c>
      <c r="I29" s="146"/>
      <c r="J29" s="146"/>
      <c r="K29" s="146"/>
      <c r="L29" s="146"/>
      <c r="M29" s="146"/>
      <c r="N29" s="147"/>
      <c r="O29" s="77"/>
      <c r="P29" s="84"/>
      <c r="Q29" s="38"/>
    </row>
    <row r="30" spans="1:27" x14ac:dyDescent="0.55000000000000004">
      <c r="A30" s="24"/>
      <c r="B30" s="44"/>
      <c r="C30" s="156" t="s">
        <v>4</v>
      </c>
      <c r="D30" s="157"/>
      <c r="E30" s="177">
        <v>1.8</v>
      </c>
      <c r="F30" s="178"/>
      <c r="G30" s="114" t="s">
        <v>9</v>
      </c>
      <c r="H30" s="145" t="s">
        <v>31</v>
      </c>
      <c r="I30" s="146"/>
      <c r="J30" s="146"/>
      <c r="K30" s="146"/>
      <c r="L30" s="146"/>
      <c r="M30" s="146"/>
      <c r="N30" s="147"/>
      <c r="O30" s="77"/>
      <c r="P30" s="84"/>
      <c r="Q30" s="38"/>
    </row>
    <row r="31" spans="1:27" x14ac:dyDescent="0.55000000000000004">
      <c r="A31" s="24"/>
      <c r="B31" s="44"/>
      <c r="C31" s="156" t="s">
        <v>37</v>
      </c>
      <c r="D31" s="157"/>
      <c r="E31" s="177">
        <v>0.6</v>
      </c>
      <c r="F31" s="178"/>
      <c r="G31" s="114" t="s">
        <v>9</v>
      </c>
      <c r="H31" s="145" t="s">
        <v>38</v>
      </c>
      <c r="I31" s="146"/>
      <c r="J31" s="146"/>
      <c r="K31" s="146"/>
      <c r="L31" s="146"/>
      <c r="M31" s="146"/>
      <c r="N31" s="147"/>
      <c r="O31" s="77"/>
      <c r="P31" s="84"/>
      <c r="Q31" s="38"/>
    </row>
    <row r="32" spans="1:27" x14ac:dyDescent="0.55000000000000004">
      <c r="A32" s="24"/>
      <c r="B32" s="44"/>
      <c r="C32" s="156" t="s">
        <v>5</v>
      </c>
      <c r="D32" s="157"/>
      <c r="E32" s="179">
        <v>174000</v>
      </c>
      <c r="F32" s="180"/>
      <c r="G32" s="114" t="s">
        <v>8</v>
      </c>
      <c r="H32" s="145" t="s">
        <v>39</v>
      </c>
      <c r="I32" s="146"/>
      <c r="J32" s="146"/>
      <c r="K32" s="146"/>
      <c r="L32" s="146"/>
      <c r="M32" s="146"/>
      <c r="N32" s="147"/>
      <c r="O32" s="77"/>
      <c r="P32" s="84"/>
      <c r="Q32" s="38"/>
    </row>
    <row r="33" spans="1:33" x14ac:dyDescent="0.55000000000000004">
      <c r="A33" s="24"/>
      <c r="B33" s="44"/>
      <c r="C33" s="156" t="s">
        <v>10</v>
      </c>
      <c r="D33" s="157"/>
      <c r="E33" s="177">
        <v>0</v>
      </c>
      <c r="F33" s="178"/>
      <c r="G33" s="114" t="s">
        <v>9</v>
      </c>
      <c r="H33" s="145" t="s">
        <v>40</v>
      </c>
      <c r="I33" s="146"/>
      <c r="J33" s="146"/>
      <c r="K33" s="146"/>
      <c r="L33" s="146"/>
      <c r="M33" s="146"/>
      <c r="N33" s="147"/>
      <c r="O33" s="77"/>
      <c r="P33" s="84"/>
      <c r="Q33" s="38"/>
    </row>
    <row r="34" spans="1:33" ht="14.7" thickBot="1" x14ac:dyDescent="0.6">
      <c r="A34" s="24"/>
      <c r="B34" s="44"/>
      <c r="C34" s="158" t="s">
        <v>11</v>
      </c>
      <c r="D34" s="159"/>
      <c r="E34" s="172">
        <v>10000</v>
      </c>
      <c r="F34" s="173"/>
      <c r="G34" s="115" t="s">
        <v>8</v>
      </c>
      <c r="H34" s="148" t="s">
        <v>43</v>
      </c>
      <c r="I34" s="149"/>
      <c r="J34" s="149"/>
      <c r="K34" s="149"/>
      <c r="L34" s="149"/>
      <c r="M34" s="149"/>
      <c r="N34" s="150"/>
      <c r="O34" s="77"/>
      <c r="P34" s="84"/>
      <c r="Q34" s="38"/>
    </row>
    <row r="35" spans="1:33" ht="14.7" thickBot="1" x14ac:dyDescent="0.6">
      <c r="A35" s="24"/>
      <c r="B35" s="44"/>
      <c r="C35" s="39"/>
      <c r="D35" s="39"/>
      <c r="E35" s="39"/>
      <c r="F35" s="39"/>
      <c r="G35" s="39"/>
      <c r="H35" s="39"/>
      <c r="I35" s="39"/>
      <c r="J35" s="39"/>
      <c r="K35" s="39"/>
      <c r="L35" s="39"/>
      <c r="M35" s="39"/>
      <c r="N35" s="39"/>
      <c r="O35" s="70"/>
      <c r="P35" s="85"/>
      <c r="Q35" s="38"/>
    </row>
    <row r="36" spans="1:33" ht="14.7" thickBot="1" x14ac:dyDescent="0.6">
      <c r="A36" s="24"/>
      <c r="B36" s="44"/>
      <c r="C36" s="164" t="s">
        <v>24</v>
      </c>
      <c r="D36" s="165"/>
      <c r="E36" s="165"/>
      <c r="F36" s="165"/>
      <c r="G36" s="165"/>
      <c r="H36" s="165"/>
      <c r="I36" s="165"/>
      <c r="J36" s="165"/>
      <c r="K36" s="165"/>
      <c r="L36" s="165"/>
      <c r="M36" s="165"/>
      <c r="N36" s="166"/>
      <c r="O36" s="58"/>
      <c r="P36" s="86"/>
      <c r="Q36" s="38"/>
    </row>
    <row r="37" spans="1:33" ht="14.7" thickBot="1" x14ac:dyDescent="0.6">
      <c r="A37" s="24"/>
      <c r="B37" s="44"/>
      <c r="C37" s="162" t="s">
        <v>20</v>
      </c>
      <c r="D37" s="163"/>
      <c r="E37" s="174" t="s">
        <v>21</v>
      </c>
      <c r="F37" s="163"/>
      <c r="G37" s="12" t="s">
        <v>22</v>
      </c>
      <c r="H37" s="181" t="s">
        <v>23</v>
      </c>
      <c r="I37" s="182"/>
      <c r="J37" s="182"/>
      <c r="K37" s="182"/>
      <c r="L37" s="182"/>
      <c r="M37" s="182"/>
      <c r="N37" s="183"/>
      <c r="O37" s="59"/>
      <c r="P37" s="87"/>
      <c r="Q37" s="38"/>
    </row>
    <row r="38" spans="1:33" x14ac:dyDescent="0.55000000000000004">
      <c r="A38" s="24"/>
      <c r="B38" s="44"/>
      <c r="C38" s="125" t="s">
        <v>6</v>
      </c>
      <c r="D38" s="126"/>
      <c r="E38" s="175">
        <f>V_fb*R_1_*(Vdac_high-Vdac_low)/((Vdac_high*Vout_high)-(Vout_low*Vdac_low)+(V_fb*(-Vdac_high-Vout_high+Vout_low+Vdac_low)))</f>
        <v>101032.25806451611</v>
      </c>
      <c r="F38" s="176"/>
      <c r="G38" s="113" t="s">
        <v>8</v>
      </c>
      <c r="H38" s="168" t="s">
        <v>44</v>
      </c>
      <c r="I38" s="169"/>
      <c r="J38" s="169"/>
      <c r="K38" s="169"/>
      <c r="L38" s="169"/>
      <c r="M38" s="169"/>
      <c r="N38" s="170"/>
      <c r="O38" s="77"/>
      <c r="P38" s="84"/>
      <c r="Q38" s="38"/>
      <c r="S38" s="201"/>
      <c r="T38" s="201"/>
      <c r="U38" s="201"/>
      <c r="V38" s="201"/>
      <c r="W38" s="201"/>
      <c r="X38" s="201"/>
      <c r="Y38" s="201"/>
    </row>
    <row r="39" spans="1:33" x14ac:dyDescent="0.55000000000000004">
      <c r="A39" s="24"/>
      <c r="B39" s="44"/>
      <c r="C39" s="194" t="s">
        <v>7</v>
      </c>
      <c r="D39" s="195"/>
      <c r="E39" s="154">
        <f>R_1_*R_2_*(Vdac_high-V_fb)/((R_2_*V_fb)+(R_1_*V_fb)-(R_2_*Vout_low))</f>
        <v>313199.99999999994</v>
      </c>
      <c r="F39" s="155"/>
      <c r="G39" s="114" t="s">
        <v>8</v>
      </c>
      <c r="H39" s="145" t="s">
        <v>45</v>
      </c>
      <c r="I39" s="146"/>
      <c r="J39" s="146"/>
      <c r="K39" s="146"/>
      <c r="L39" s="146"/>
      <c r="M39" s="146"/>
      <c r="N39" s="147"/>
      <c r="O39" s="79"/>
      <c r="P39" s="88"/>
      <c r="Q39" s="38"/>
    </row>
    <row r="40" spans="1:33" ht="14.7" thickBot="1" x14ac:dyDescent="0.6">
      <c r="A40" s="24"/>
      <c r="B40" s="44"/>
      <c r="C40" s="208" t="s">
        <v>15</v>
      </c>
      <c r="D40" s="209"/>
      <c r="E40" s="206">
        <f>12/R_2_*1000000</f>
        <v>118.77394636015329</v>
      </c>
      <c r="F40" s="207"/>
      <c r="G40" s="115" t="s">
        <v>16</v>
      </c>
      <c r="H40" s="148" t="s">
        <v>46</v>
      </c>
      <c r="I40" s="149"/>
      <c r="J40" s="149"/>
      <c r="K40" s="149"/>
      <c r="L40" s="149"/>
      <c r="M40" s="149"/>
      <c r="N40" s="150"/>
      <c r="O40" s="79"/>
      <c r="P40" s="88"/>
      <c r="Q40" s="38"/>
    </row>
    <row r="41" spans="1:33" ht="14.7" thickBot="1" x14ac:dyDescent="0.6">
      <c r="A41" s="24"/>
      <c r="B41" s="44"/>
      <c r="O41" s="79"/>
      <c r="P41" s="88"/>
      <c r="Q41" s="38"/>
    </row>
    <row r="42" spans="1:33" ht="14.7" thickBot="1" x14ac:dyDescent="0.6">
      <c r="A42" s="24"/>
      <c r="B42" s="60"/>
      <c r="C42" s="151" t="s">
        <v>42</v>
      </c>
      <c r="D42" s="152"/>
      <c r="E42" s="152"/>
      <c r="F42" s="152"/>
      <c r="G42" s="152"/>
      <c r="H42" s="152"/>
      <c r="I42" s="152"/>
      <c r="J42" s="152"/>
      <c r="K42" s="152"/>
      <c r="L42" s="152"/>
      <c r="M42" s="152"/>
      <c r="N42" s="153"/>
      <c r="O42" s="64"/>
      <c r="P42" s="89"/>
      <c r="Q42" s="38"/>
    </row>
    <row r="43" spans="1:33" ht="14.7" thickBot="1" x14ac:dyDescent="0.6">
      <c r="A43" s="24"/>
      <c r="B43" s="60"/>
      <c r="C43" s="167" t="s">
        <v>20</v>
      </c>
      <c r="D43" s="132"/>
      <c r="E43" s="131" t="s">
        <v>21</v>
      </c>
      <c r="F43" s="132"/>
      <c r="G43" s="49" t="s">
        <v>22</v>
      </c>
      <c r="H43" s="134" t="s">
        <v>23</v>
      </c>
      <c r="I43" s="135"/>
      <c r="J43" s="135"/>
      <c r="K43" s="135"/>
      <c r="L43" s="135"/>
      <c r="M43" s="135"/>
      <c r="N43" s="136"/>
      <c r="O43" s="2"/>
      <c r="P43" s="61"/>
      <c r="Q43" s="38"/>
    </row>
    <row r="44" spans="1:33" x14ac:dyDescent="0.55000000000000004">
      <c r="A44" s="24"/>
      <c r="B44" s="60"/>
      <c r="C44" s="204" t="s">
        <v>6</v>
      </c>
      <c r="D44" s="205"/>
      <c r="E44" s="130">
        <v>100000</v>
      </c>
      <c r="F44" s="130"/>
      <c r="G44" s="113" t="s">
        <v>8</v>
      </c>
      <c r="H44" s="137" t="s">
        <v>28</v>
      </c>
      <c r="I44" s="137"/>
      <c r="J44" s="137"/>
      <c r="K44" s="137"/>
      <c r="L44" s="137"/>
      <c r="M44" s="137"/>
      <c r="N44" s="138"/>
      <c r="O44" s="2"/>
      <c r="P44" s="61"/>
      <c r="Q44" s="38"/>
    </row>
    <row r="45" spans="1:33" x14ac:dyDescent="0.55000000000000004">
      <c r="A45" s="24"/>
      <c r="B45" s="60"/>
      <c r="C45" s="142" t="s">
        <v>7</v>
      </c>
      <c r="D45" s="143"/>
      <c r="E45" s="133">
        <v>309000</v>
      </c>
      <c r="F45" s="133"/>
      <c r="G45" s="114" t="s">
        <v>8</v>
      </c>
      <c r="H45" s="139" t="s">
        <v>29</v>
      </c>
      <c r="I45" s="139"/>
      <c r="J45" s="139"/>
      <c r="K45" s="139"/>
      <c r="L45" s="139"/>
      <c r="M45" s="139"/>
      <c r="N45" s="140"/>
      <c r="O45" s="2"/>
      <c r="P45" s="61"/>
      <c r="Q45" s="38"/>
    </row>
    <row r="46" spans="1:33" x14ac:dyDescent="0.55000000000000004">
      <c r="A46" s="24"/>
      <c r="B46" s="60"/>
      <c r="C46" s="142" t="s">
        <v>33</v>
      </c>
      <c r="D46" s="143"/>
      <c r="E46" s="129">
        <v>1.8</v>
      </c>
      <c r="F46" s="129"/>
      <c r="G46" s="114" t="s">
        <v>9</v>
      </c>
      <c r="H46" s="139" t="s">
        <v>41</v>
      </c>
      <c r="I46" s="139"/>
      <c r="J46" s="139"/>
      <c r="K46" s="139"/>
      <c r="L46" s="139"/>
      <c r="M46" s="139"/>
      <c r="N46" s="140"/>
      <c r="O46" s="2"/>
      <c r="P46" s="61"/>
      <c r="Q46" s="38"/>
      <c r="T46" s="73"/>
      <c r="U46" s="73"/>
      <c r="V46" s="73"/>
      <c r="W46" s="75"/>
      <c r="X46" s="75"/>
      <c r="Y46" s="73"/>
      <c r="Z46" s="73"/>
      <c r="AA46" s="73"/>
      <c r="AB46" s="73"/>
      <c r="AC46" s="73"/>
      <c r="AD46" s="73"/>
      <c r="AE46" s="73"/>
      <c r="AF46" s="73"/>
      <c r="AG46" s="73"/>
    </row>
    <row r="47" spans="1:33" x14ac:dyDescent="0.55000000000000004">
      <c r="A47" s="24"/>
      <c r="B47" s="60"/>
      <c r="C47" s="142" t="s">
        <v>34</v>
      </c>
      <c r="D47" s="143"/>
      <c r="E47" s="144">
        <f>(V_fb*_R_3_*((1/_R_3_)+(1/_R_2_)+(1/R_1_)))-(_R_3_/R_1_)*E46</f>
        <v>0.32296551724137945</v>
      </c>
      <c r="F47" s="144"/>
      <c r="G47" s="114" t="s">
        <v>9</v>
      </c>
      <c r="H47" s="139" t="s">
        <v>54</v>
      </c>
      <c r="I47" s="139"/>
      <c r="J47" s="139"/>
      <c r="K47" s="139"/>
      <c r="L47" s="139"/>
      <c r="M47" s="139"/>
      <c r="N47" s="140"/>
      <c r="O47" s="2"/>
      <c r="P47" s="61"/>
      <c r="Q47" s="38"/>
      <c r="T47" s="73"/>
      <c r="U47" s="202"/>
      <c r="V47" s="202"/>
      <c r="W47" s="203"/>
      <c r="X47" s="203"/>
      <c r="Y47" s="74"/>
      <c r="Z47" s="200"/>
      <c r="AA47" s="200"/>
      <c r="AB47" s="200"/>
      <c r="AC47" s="200"/>
      <c r="AD47" s="200"/>
      <c r="AE47" s="200"/>
      <c r="AF47" s="200"/>
      <c r="AG47" s="73"/>
    </row>
    <row r="48" spans="1:33" ht="14.7" thickBot="1" x14ac:dyDescent="0.6">
      <c r="A48" s="24"/>
      <c r="B48" s="60"/>
      <c r="C48" s="210" t="s">
        <v>12</v>
      </c>
      <c r="D48" s="211"/>
      <c r="E48" s="141">
        <f>R_1_*((V_fb/_R_2_)+(V_fb-Vdac_off)/(_R_3_+Rdac_off))+V_fb</f>
        <v>1.9712727272727273</v>
      </c>
      <c r="F48" s="141"/>
      <c r="G48" s="115" t="s">
        <v>9</v>
      </c>
      <c r="H48" s="127" t="s">
        <v>53</v>
      </c>
      <c r="I48" s="127"/>
      <c r="J48" s="127"/>
      <c r="K48" s="127"/>
      <c r="L48" s="127"/>
      <c r="M48" s="127"/>
      <c r="N48" s="128"/>
      <c r="O48" s="2"/>
      <c r="P48" s="61"/>
      <c r="Q48" s="38"/>
      <c r="T48" s="73"/>
      <c r="U48" s="202"/>
      <c r="V48" s="202"/>
      <c r="W48" s="203"/>
      <c r="X48" s="203"/>
      <c r="Y48" s="74"/>
      <c r="Z48" s="200"/>
      <c r="AA48" s="200"/>
      <c r="AB48" s="200"/>
      <c r="AC48" s="200"/>
      <c r="AD48" s="200"/>
      <c r="AE48" s="200"/>
      <c r="AF48" s="200"/>
      <c r="AG48" s="73"/>
    </row>
    <row r="49" spans="1:33" ht="14.7" thickBot="1" x14ac:dyDescent="0.6">
      <c r="A49" s="24"/>
      <c r="B49" s="45"/>
      <c r="C49" s="46"/>
      <c r="D49" s="46"/>
      <c r="E49" s="46"/>
      <c r="F49" s="46"/>
      <c r="G49" s="46"/>
      <c r="H49" s="46"/>
      <c r="I49" s="46"/>
      <c r="J49" s="46"/>
      <c r="K49" s="46"/>
      <c r="L49" s="46"/>
      <c r="M49" s="46"/>
      <c r="N49" s="46"/>
      <c r="O49" s="46"/>
      <c r="P49" s="90"/>
      <c r="Q49" s="38"/>
      <c r="T49" s="73"/>
      <c r="U49" s="73"/>
      <c r="V49" s="73"/>
      <c r="W49" s="73"/>
      <c r="X49" s="73"/>
      <c r="Y49" s="73"/>
      <c r="Z49" s="73"/>
      <c r="AA49" s="73"/>
      <c r="AB49" s="73"/>
      <c r="AC49" s="73"/>
      <c r="AD49" s="73"/>
      <c r="AE49" s="73"/>
      <c r="AF49" s="73"/>
      <c r="AG49" s="73"/>
    </row>
    <row r="50" spans="1:33" ht="14.7" thickBot="1" x14ac:dyDescent="0.6">
      <c r="A50" s="26"/>
      <c r="B50" s="40"/>
      <c r="C50" s="40"/>
      <c r="D50" s="40"/>
      <c r="E50" s="40"/>
      <c r="F50" s="40"/>
      <c r="G50" s="40"/>
      <c r="H50" s="40"/>
      <c r="I50" s="40"/>
      <c r="J50" s="40"/>
      <c r="K50" s="40"/>
      <c r="L50" s="40"/>
      <c r="M50" s="40"/>
      <c r="N50" s="40"/>
      <c r="O50" s="40"/>
      <c r="P50" s="40"/>
      <c r="Q50" s="41"/>
    </row>
  </sheetData>
  <mergeCells count="73">
    <mergeCell ref="Z47:AF47"/>
    <mergeCell ref="S38:Y38"/>
    <mergeCell ref="Z48:AF48"/>
    <mergeCell ref="H47:N47"/>
    <mergeCell ref="C46:D46"/>
    <mergeCell ref="U48:V48"/>
    <mergeCell ref="W48:X48"/>
    <mergeCell ref="W47:X47"/>
    <mergeCell ref="U47:V47"/>
    <mergeCell ref="C43:D43"/>
    <mergeCell ref="C44:D44"/>
    <mergeCell ref="C45:D45"/>
    <mergeCell ref="E40:F40"/>
    <mergeCell ref="C39:D39"/>
    <mergeCell ref="C40:D40"/>
    <mergeCell ref="C48:D48"/>
    <mergeCell ref="C3:G3"/>
    <mergeCell ref="C4:G4"/>
    <mergeCell ref="E27:F27"/>
    <mergeCell ref="E28:F28"/>
    <mergeCell ref="E29:F29"/>
    <mergeCell ref="C23:D23"/>
    <mergeCell ref="C27:D27"/>
    <mergeCell ref="C28:D28"/>
    <mergeCell ref="C29:D29"/>
    <mergeCell ref="C15:H18"/>
    <mergeCell ref="C6:H12"/>
    <mergeCell ref="C21:D21"/>
    <mergeCell ref="V11:AA16"/>
    <mergeCell ref="E34:F34"/>
    <mergeCell ref="E26:F26"/>
    <mergeCell ref="E37:F37"/>
    <mergeCell ref="E38:F38"/>
    <mergeCell ref="H34:N34"/>
    <mergeCell ref="H38:N38"/>
    <mergeCell ref="E30:F30"/>
    <mergeCell ref="E31:F31"/>
    <mergeCell ref="E32:F32"/>
    <mergeCell ref="E33:F33"/>
    <mergeCell ref="H33:N33"/>
    <mergeCell ref="H37:N37"/>
    <mergeCell ref="E39:F39"/>
    <mergeCell ref="C32:D32"/>
    <mergeCell ref="C33:D33"/>
    <mergeCell ref="C34:D34"/>
    <mergeCell ref="C22:D22"/>
    <mergeCell ref="C37:D37"/>
    <mergeCell ref="C36:N36"/>
    <mergeCell ref="C26:D26"/>
    <mergeCell ref="H27:N27"/>
    <mergeCell ref="H28:N28"/>
    <mergeCell ref="H29:N29"/>
    <mergeCell ref="H30:N30"/>
    <mergeCell ref="H31:N31"/>
    <mergeCell ref="H32:N32"/>
    <mergeCell ref="C30:D30"/>
    <mergeCell ref="C31:D31"/>
    <mergeCell ref="C38:D38"/>
    <mergeCell ref="H48:N48"/>
    <mergeCell ref="E46:F46"/>
    <mergeCell ref="E44:F44"/>
    <mergeCell ref="E43:F43"/>
    <mergeCell ref="E45:F45"/>
    <mergeCell ref="H43:N43"/>
    <mergeCell ref="H44:N44"/>
    <mergeCell ref="H45:N45"/>
    <mergeCell ref="E48:F48"/>
    <mergeCell ref="C47:D47"/>
    <mergeCell ref="H46:N46"/>
    <mergeCell ref="E47:F47"/>
    <mergeCell ref="H39:N39"/>
    <mergeCell ref="H40:N40"/>
    <mergeCell ref="C42:N42"/>
  </mergeCells>
  <conditionalFormatting sqref="E27">
    <cfRule type="cellIs" dxfId="41" priority="27" operator="lessThan">
      <formula>0</formula>
    </cfRule>
    <cfRule type="cellIs" dxfId="40" priority="51" operator="greaterThan">
      <formula>$E$28</formula>
    </cfRule>
  </conditionalFormatting>
  <conditionalFormatting sqref="E28">
    <cfRule type="cellIs" dxfId="39" priority="50" operator="lessThan">
      <formula>$E$27</formula>
    </cfRule>
  </conditionalFormatting>
  <conditionalFormatting sqref="E29">
    <cfRule type="cellIs" dxfId="38" priority="25" operator="lessThan">
      <formula>0</formula>
    </cfRule>
    <cfRule type="cellIs" dxfId="37" priority="49" operator="greaterThan">
      <formula>$E$30</formula>
    </cfRule>
  </conditionalFormatting>
  <conditionalFormatting sqref="E30">
    <cfRule type="cellIs" dxfId="36" priority="48" operator="lessThan">
      <formula>$E$29</formula>
    </cfRule>
  </conditionalFormatting>
  <conditionalFormatting sqref="Y23">
    <cfRule type="dataBar" priority="44">
      <dataBar>
        <cfvo type="min"/>
        <cfvo type="max"/>
        <color rgb="FF638EC6"/>
      </dataBar>
      <extLst>
        <ext xmlns:x14="http://schemas.microsoft.com/office/spreadsheetml/2009/9/main" uri="{B025F937-C7B1-47D3-B67F-A62EFF666E3E}">
          <x14:id>{587C928D-E00C-4176-9D2B-9723CBD9A6B4}</x14:id>
        </ext>
      </extLst>
    </cfRule>
  </conditionalFormatting>
  <conditionalFormatting sqref="E33">
    <cfRule type="cellIs" dxfId="35" priority="30" operator="lessThan">
      <formula>0</formula>
    </cfRule>
    <cfRule type="cellIs" dxfId="34" priority="35" operator="greaterThan">
      <formula>$E$28</formula>
    </cfRule>
  </conditionalFormatting>
  <conditionalFormatting sqref="E34">
    <cfRule type="cellIs" dxfId="33" priority="34" operator="lessThan">
      <formula>0</formula>
    </cfRule>
  </conditionalFormatting>
  <conditionalFormatting sqref="E31">
    <cfRule type="cellIs" dxfId="32" priority="28" operator="greaterThan">
      <formula>$E$30</formula>
    </cfRule>
    <cfRule type="cellIs" dxfId="31" priority="29" operator="lessThan">
      <formula>0</formula>
    </cfRule>
  </conditionalFormatting>
  <conditionalFormatting sqref="E46:F46">
    <cfRule type="cellIs" dxfId="30" priority="12" operator="lessThan">
      <formula>$E$29</formula>
    </cfRule>
    <cfRule type="cellIs" dxfId="29" priority="13" operator="greaterThan">
      <formula>$E$30</formula>
    </cfRule>
  </conditionalFormatting>
  <conditionalFormatting sqref="E44:F44">
    <cfRule type="cellIs" dxfId="28" priority="11" operator="lessThan">
      <formula>0</formula>
    </cfRule>
  </conditionalFormatting>
  <conditionalFormatting sqref="E45:F45">
    <cfRule type="cellIs" dxfId="27" priority="10" operator="lessThan">
      <formula>0</formula>
    </cfRule>
  </conditionalFormatting>
  <conditionalFormatting sqref="E47:F48">
    <cfRule type="cellIs" dxfId="26" priority="4" operator="lessThan">
      <formula>$E$29</formula>
    </cfRule>
  </conditionalFormatting>
  <conditionalFormatting sqref="E38:F40">
    <cfRule type="cellIs" dxfId="25" priority="3" operator="lessThan">
      <formula>0</formula>
    </cfRule>
  </conditionalFormatting>
  <conditionalFormatting sqref="E47:F47">
    <cfRule type="cellIs" dxfId="24" priority="2" operator="greaterThan">
      <formula>$E$28</formula>
    </cfRule>
  </conditionalFormatting>
  <conditionalFormatting sqref="E48:F48">
    <cfRule type="cellIs" dxfId="23" priority="1" operator="greaterThan">
      <formula>$E$30</formula>
    </cfRule>
  </conditionalFormatting>
  <hyperlinks>
    <hyperlink ref="D20" r:id="rId1" xr:uid="{00000000-0004-0000-0000-000000000000}"/>
    <hyperlink ref="E20" r:id="rId2" xr:uid="{00000000-0004-0000-0000-000001000000}"/>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dataBar" id="{587C928D-E00C-4176-9D2B-9723CBD9A6B4}">
            <x14:dataBar minLength="0" maxLength="100" border="1" negativeBarBorderColorSameAsPositive="0">
              <x14:cfvo type="autoMin"/>
              <x14:cfvo type="autoMax"/>
              <x14:borderColor rgb="FF638EC6"/>
              <x14:negativeFillColor rgb="FFFF0000"/>
              <x14:negativeBorderColor rgb="FFFF0000"/>
              <x14:axisColor rgb="FF000000"/>
            </x14:dataBar>
          </x14:cfRule>
          <xm:sqref>Y23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90"/>
  <sheetViews>
    <sheetView workbookViewId="0">
      <selection activeCell="P20" sqref="P20"/>
    </sheetView>
  </sheetViews>
  <sheetFormatPr defaultRowHeight="14.4" x14ac:dyDescent="0.55000000000000004"/>
  <cols>
    <col min="1" max="1" width="9.68359375" customWidth="1"/>
    <col min="2" max="2" width="16.26171875" style="92" customWidth="1"/>
    <col min="3" max="3" width="18.15625" style="92" customWidth="1"/>
    <col min="4" max="4" width="18" style="92" customWidth="1"/>
    <col min="5" max="5" width="10.41796875" style="92" customWidth="1"/>
    <col min="6" max="6" width="11" customWidth="1"/>
  </cols>
  <sheetData>
    <row r="1" spans="2:31" ht="15.75" thickBot="1" x14ac:dyDescent="0.3"/>
    <row r="2" spans="2:31" x14ac:dyDescent="0.55000000000000004">
      <c r="B2" s="212" t="s">
        <v>55</v>
      </c>
      <c r="C2" s="213"/>
      <c r="D2" s="213"/>
      <c r="E2" s="213"/>
      <c r="F2" s="213"/>
      <c r="G2" s="213"/>
      <c r="H2" s="213"/>
      <c r="I2" s="213"/>
      <c r="J2" s="213"/>
      <c r="K2" s="213"/>
      <c r="L2" s="213"/>
      <c r="M2" s="213"/>
      <c r="N2" s="213"/>
      <c r="O2" s="214"/>
    </row>
    <row r="3" spans="2:31" x14ac:dyDescent="0.55000000000000004">
      <c r="B3" s="215"/>
      <c r="C3" s="216"/>
      <c r="D3" s="216"/>
      <c r="E3" s="216"/>
      <c r="F3" s="216"/>
      <c r="G3" s="216"/>
      <c r="H3" s="216"/>
      <c r="I3" s="216"/>
      <c r="J3" s="216"/>
      <c r="K3" s="216"/>
      <c r="L3" s="216"/>
      <c r="M3" s="216"/>
      <c r="N3" s="216"/>
      <c r="O3" s="217"/>
    </row>
    <row r="4" spans="2:31" ht="14.7" thickBot="1" x14ac:dyDescent="0.6">
      <c r="B4" s="218"/>
      <c r="C4" s="219"/>
      <c r="D4" s="219"/>
      <c r="E4" s="219"/>
      <c r="F4" s="219"/>
      <c r="G4" s="219"/>
      <c r="H4" s="219"/>
      <c r="I4" s="219"/>
      <c r="J4" s="219"/>
      <c r="K4" s="219"/>
      <c r="L4" s="219"/>
      <c r="M4" s="219"/>
      <c r="N4" s="219"/>
      <c r="O4" s="220"/>
    </row>
    <row r="5" spans="2:31" ht="15.75" thickBot="1" x14ac:dyDescent="0.3"/>
    <row r="6" spans="2:31" ht="31.5" customHeight="1" thickBot="1" x14ac:dyDescent="0.6">
      <c r="B6" s="100" t="s">
        <v>51</v>
      </c>
      <c r="C6" s="101" t="s">
        <v>57</v>
      </c>
      <c r="D6" s="100" t="s">
        <v>56</v>
      </c>
      <c r="E6" s="91" t="s">
        <v>52</v>
      </c>
      <c r="F6" s="102" t="s">
        <v>58</v>
      </c>
      <c r="AA6" s="73"/>
      <c r="AB6" s="73"/>
      <c r="AC6" s="73"/>
      <c r="AD6" s="73"/>
      <c r="AE6" s="73"/>
    </row>
    <row r="7" spans="2:31" ht="14.7" thickBot="1" x14ac:dyDescent="0.6">
      <c r="B7" s="97">
        <v>0</v>
      </c>
      <c r="C7" s="95">
        <f>R_1_*((V_fb/_R_2_)+(V_fb-(B7/1000))/(_R_3_))+V_fb</f>
        <v>1.9818640776699032</v>
      </c>
      <c r="D7" s="94"/>
      <c r="E7" s="93" t="e">
        <f>ABS(IF(ISBLANK(D7),NA(),(C7-D7)/C7*100))</f>
        <v>#N/A</v>
      </c>
      <c r="F7" s="109">
        <f>(D7-C7)*1000</f>
        <v>-1981.8640776699033</v>
      </c>
      <c r="AA7" s="73"/>
      <c r="AB7" s="107"/>
      <c r="AC7" s="73"/>
      <c r="AD7" s="73"/>
      <c r="AE7" s="73"/>
    </row>
    <row r="8" spans="2:31" ht="14.7" thickBot="1" x14ac:dyDescent="0.6">
      <c r="B8" s="98">
        <v>100</v>
      </c>
      <c r="C8" s="95">
        <f>R_1_*((V_fb/_R_2_)+(V_fb-(B8/1000))/(_R_3_))+V_fb</f>
        <v>1.9255533980582524</v>
      </c>
      <c r="D8" s="94"/>
      <c r="E8" s="95" t="e">
        <f>ABS(IF(ISBLANK(D8),NA(),(C8-D8)/C8*100))</f>
        <v>#N/A</v>
      </c>
      <c r="F8" s="109">
        <f t="shared" ref="F8:F37" si="0">(D8-C8)*1000</f>
        <v>-1925.5533980582525</v>
      </c>
      <c r="AA8" s="73"/>
      <c r="AB8" s="107"/>
      <c r="AC8" s="73"/>
      <c r="AD8" s="73"/>
      <c r="AE8" s="73"/>
    </row>
    <row r="9" spans="2:31" ht="14.7" thickBot="1" x14ac:dyDescent="0.6">
      <c r="B9" s="98">
        <v>200</v>
      </c>
      <c r="C9" s="95">
        <f t="shared" ref="C9:C37" si="1">R_1_*((V_fb/_R_2_)+(V_fb-(B9/1000))/(_R_3_))+V_fb</f>
        <v>1.8692427184466021</v>
      </c>
      <c r="D9" s="94"/>
      <c r="E9" s="95" t="e">
        <f t="shared" ref="E9:E37" si="2">ABS(IF(ISBLANK(D9),NA(),(C9-D9)/C9*100))</f>
        <v>#N/A</v>
      </c>
      <c r="F9" s="109">
        <f t="shared" si="0"/>
        <v>-1869.2427184466021</v>
      </c>
      <c r="AA9" s="73"/>
      <c r="AB9" s="107"/>
      <c r="AC9" s="73"/>
      <c r="AD9" s="73"/>
      <c r="AE9" s="73"/>
    </row>
    <row r="10" spans="2:31" ht="14.7" thickBot="1" x14ac:dyDescent="0.6">
      <c r="B10" s="98">
        <v>300</v>
      </c>
      <c r="C10" s="95">
        <f t="shared" si="1"/>
        <v>1.8129320388349517</v>
      </c>
      <c r="D10" s="94"/>
      <c r="E10" s="95" t="e">
        <f t="shared" si="2"/>
        <v>#N/A</v>
      </c>
      <c r="F10" s="109">
        <f t="shared" si="0"/>
        <v>-1812.9320388349518</v>
      </c>
      <c r="AA10" s="73"/>
      <c r="AB10" s="107"/>
      <c r="AC10" s="73"/>
      <c r="AD10" s="73"/>
      <c r="AE10" s="73"/>
    </row>
    <row r="11" spans="2:31" ht="14.7" thickBot="1" x14ac:dyDescent="0.6">
      <c r="B11" s="98">
        <v>400</v>
      </c>
      <c r="C11" s="95">
        <f t="shared" si="1"/>
        <v>1.7566213592233009</v>
      </c>
      <c r="D11" s="94"/>
      <c r="E11" s="95" t="e">
        <f t="shared" si="2"/>
        <v>#N/A</v>
      </c>
      <c r="F11" s="109">
        <f t="shared" si="0"/>
        <v>-1756.6213592233009</v>
      </c>
      <c r="AA11" s="73"/>
      <c r="AB11" s="107"/>
      <c r="AC11" s="73"/>
      <c r="AD11" s="73"/>
      <c r="AE11" s="73"/>
    </row>
    <row r="12" spans="2:31" ht="14.7" thickBot="1" x14ac:dyDescent="0.6">
      <c r="B12" s="98">
        <v>500</v>
      </c>
      <c r="C12" s="95">
        <f t="shared" si="1"/>
        <v>1.7003106796116505</v>
      </c>
      <c r="D12" s="94"/>
      <c r="E12" s="95" t="e">
        <f t="shared" si="2"/>
        <v>#N/A</v>
      </c>
      <c r="F12" s="109">
        <f t="shared" si="0"/>
        <v>-1700.3106796116506</v>
      </c>
      <c r="AA12" s="73"/>
      <c r="AB12" s="107"/>
      <c r="AC12" s="73"/>
      <c r="AD12" s="73"/>
      <c r="AE12" s="73"/>
    </row>
    <row r="13" spans="2:31" ht="14.7" thickBot="1" x14ac:dyDescent="0.6">
      <c r="B13" s="98">
        <v>600</v>
      </c>
      <c r="C13" s="95">
        <f t="shared" si="1"/>
        <v>1.6440000000000001</v>
      </c>
      <c r="D13" s="94"/>
      <c r="E13" s="95" t="e">
        <f t="shared" si="2"/>
        <v>#N/A</v>
      </c>
      <c r="F13" s="109">
        <f t="shared" si="0"/>
        <v>-1644.0000000000002</v>
      </c>
      <c r="AA13" s="73"/>
      <c r="AB13" s="107"/>
      <c r="AC13" s="73"/>
      <c r="AD13" s="73"/>
      <c r="AE13" s="73"/>
    </row>
    <row r="14" spans="2:31" ht="14.7" thickBot="1" x14ac:dyDescent="0.6">
      <c r="B14" s="98">
        <v>700</v>
      </c>
      <c r="C14" s="95">
        <f t="shared" si="1"/>
        <v>1.5876893203883495</v>
      </c>
      <c r="D14" s="94"/>
      <c r="E14" s="95" t="e">
        <f t="shared" si="2"/>
        <v>#N/A</v>
      </c>
      <c r="F14" s="109">
        <f t="shared" si="0"/>
        <v>-1587.6893203883496</v>
      </c>
      <c r="AA14" s="73"/>
      <c r="AB14" s="107"/>
      <c r="AC14" s="73"/>
      <c r="AD14" s="73"/>
      <c r="AE14" s="73"/>
    </row>
    <row r="15" spans="2:31" ht="14.7" thickBot="1" x14ac:dyDescent="0.6">
      <c r="B15" s="98">
        <v>800</v>
      </c>
      <c r="C15" s="95">
        <f t="shared" si="1"/>
        <v>1.5313786407766989</v>
      </c>
      <c r="D15" s="94"/>
      <c r="E15" s="95" t="e">
        <f t="shared" si="2"/>
        <v>#N/A</v>
      </c>
      <c r="F15" s="109">
        <f t="shared" si="0"/>
        <v>-1531.3786407766988</v>
      </c>
      <c r="AA15" s="73"/>
      <c r="AB15" s="107"/>
      <c r="AC15" s="73"/>
      <c r="AD15" s="73"/>
      <c r="AE15" s="73"/>
    </row>
    <row r="16" spans="2:31" ht="14.7" thickBot="1" x14ac:dyDescent="0.6">
      <c r="B16" s="98">
        <v>900</v>
      </c>
      <c r="C16" s="95">
        <f t="shared" si="1"/>
        <v>1.4750679611650486</v>
      </c>
      <c r="D16" s="94"/>
      <c r="E16" s="95" t="e">
        <f t="shared" si="2"/>
        <v>#N/A</v>
      </c>
      <c r="F16" s="109">
        <f t="shared" si="0"/>
        <v>-1475.0679611650485</v>
      </c>
      <c r="AA16" s="73"/>
      <c r="AB16" s="107"/>
      <c r="AC16" s="73"/>
      <c r="AD16" s="73"/>
      <c r="AE16" s="73"/>
    </row>
    <row r="17" spans="2:31" ht="14.7" thickBot="1" x14ac:dyDescent="0.6">
      <c r="B17" s="98">
        <v>1000</v>
      </c>
      <c r="C17" s="95">
        <f t="shared" si="1"/>
        <v>1.418757281553398</v>
      </c>
      <c r="D17" s="94"/>
      <c r="E17" s="95" t="e">
        <f t="shared" si="2"/>
        <v>#N/A</v>
      </c>
      <c r="F17" s="109">
        <f t="shared" si="0"/>
        <v>-1418.7572815533979</v>
      </c>
      <c r="AA17" s="73"/>
      <c r="AB17" s="107"/>
      <c r="AC17" s="73"/>
      <c r="AD17" s="73"/>
      <c r="AE17" s="73"/>
    </row>
    <row r="18" spans="2:31" ht="14.7" thickBot="1" x14ac:dyDescent="0.6">
      <c r="B18" s="98">
        <v>1100</v>
      </c>
      <c r="C18" s="95">
        <f t="shared" si="1"/>
        <v>1.3624466019417474</v>
      </c>
      <c r="D18" s="94"/>
      <c r="E18" s="95" t="e">
        <f t="shared" si="2"/>
        <v>#N/A</v>
      </c>
      <c r="F18" s="109">
        <f t="shared" si="0"/>
        <v>-1362.4466019417473</v>
      </c>
      <c r="AA18" s="73"/>
      <c r="AB18" s="107"/>
      <c r="AC18" s="73"/>
      <c r="AD18" s="73"/>
      <c r="AE18" s="73"/>
    </row>
    <row r="19" spans="2:31" ht="14.7" thickBot="1" x14ac:dyDescent="0.6">
      <c r="B19" s="98">
        <v>1200</v>
      </c>
      <c r="C19" s="95">
        <f t="shared" si="1"/>
        <v>1.306135922330097</v>
      </c>
      <c r="D19" s="94"/>
      <c r="E19" s="95" t="e">
        <f t="shared" si="2"/>
        <v>#N/A</v>
      </c>
      <c r="F19" s="109">
        <f t="shared" si="0"/>
        <v>-1306.1359223300969</v>
      </c>
      <c r="AA19" s="73"/>
      <c r="AB19" s="107"/>
      <c r="AC19" s="73"/>
      <c r="AD19" s="73"/>
      <c r="AE19" s="73"/>
    </row>
    <row r="20" spans="2:31" ht="14.7" thickBot="1" x14ac:dyDescent="0.6">
      <c r="B20" s="98">
        <v>1300</v>
      </c>
      <c r="C20" s="95">
        <f t="shared" si="1"/>
        <v>1.2498252427184466</v>
      </c>
      <c r="D20" s="94"/>
      <c r="E20" s="95" t="e">
        <f t="shared" si="2"/>
        <v>#N/A</v>
      </c>
      <c r="F20" s="109">
        <f t="shared" si="0"/>
        <v>-1249.8252427184466</v>
      </c>
      <c r="AA20" s="73"/>
      <c r="AB20" s="107"/>
      <c r="AC20" s="73"/>
      <c r="AD20" s="73"/>
      <c r="AE20" s="73"/>
    </row>
    <row r="21" spans="2:31" ht="14.7" thickBot="1" x14ac:dyDescent="0.6">
      <c r="B21" s="98">
        <v>1400</v>
      </c>
      <c r="C21" s="95">
        <f t="shared" si="1"/>
        <v>1.1935145631067963</v>
      </c>
      <c r="D21" s="94"/>
      <c r="E21" s="95" t="e">
        <f t="shared" si="2"/>
        <v>#N/A</v>
      </c>
      <c r="F21" s="109">
        <f t="shared" si="0"/>
        <v>-1193.5145631067962</v>
      </c>
      <c r="AA21" s="73"/>
      <c r="AB21" s="107"/>
      <c r="AC21" s="73"/>
      <c r="AD21" s="73"/>
      <c r="AE21" s="73"/>
    </row>
    <row r="22" spans="2:31" ht="14.7" thickBot="1" x14ac:dyDescent="0.6">
      <c r="B22" s="98">
        <v>1500</v>
      </c>
      <c r="C22" s="95">
        <f t="shared" si="1"/>
        <v>1.1372038834951455</v>
      </c>
      <c r="D22" s="94"/>
      <c r="E22" s="95" t="e">
        <f t="shared" si="2"/>
        <v>#N/A</v>
      </c>
      <c r="F22" s="109">
        <f t="shared" si="0"/>
        <v>-1137.2038834951454</v>
      </c>
      <c r="AA22" s="73"/>
      <c r="AB22" s="107"/>
      <c r="AC22" s="73"/>
      <c r="AD22" s="73"/>
      <c r="AE22" s="73"/>
    </row>
    <row r="23" spans="2:31" ht="14.7" thickBot="1" x14ac:dyDescent="0.6">
      <c r="B23" s="98">
        <v>1600</v>
      </c>
      <c r="C23" s="95">
        <f t="shared" si="1"/>
        <v>1.0808932038834951</v>
      </c>
      <c r="D23" s="94"/>
      <c r="E23" s="95" t="e">
        <f t="shared" si="2"/>
        <v>#N/A</v>
      </c>
      <c r="F23" s="109">
        <f t="shared" si="0"/>
        <v>-1080.8932038834951</v>
      </c>
      <c r="AA23" s="73"/>
      <c r="AB23" s="107"/>
      <c r="AC23" s="73"/>
      <c r="AD23" s="73"/>
      <c r="AE23" s="73"/>
    </row>
    <row r="24" spans="2:31" ht="14.7" thickBot="1" x14ac:dyDescent="0.6">
      <c r="B24" s="98">
        <v>1700</v>
      </c>
      <c r="C24" s="95">
        <f t="shared" si="1"/>
        <v>1.0245825242718447</v>
      </c>
      <c r="D24" s="94"/>
      <c r="E24" s="95" t="e">
        <f t="shared" si="2"/>
        <v>#N/A</v>
      </c>
      <c r="F24" s="109">
        <f t="shared" si="0"/>
        <v>-1024.5825242718447</v>
      </c>
      <c r="AA24" s="73"/>
      <c r="AB24" s="107"/>
      <c r="AC24" s="73"/>
      <c r="AD24" s="73"/>
      <c r="AE24" s="73"/>
    </row>
    <row r="25" spans="2:31" ht="14.7" thickBot="1" x14ac:dyDescent="0.6">
      <c r="B25" s="98">
        <v>1800</v>
      </c>
      <c r="C25" s="95">
        <f t="shared" si="1"/>
        <v>0.96827184466019411</v>
      </c>
      <c r="D25" s="94"/>
      <c r="E25" s="95" t="e">
        <f t="shared" si="2"/>
        <v>#N/A</v>
      </c>
      <c r="F25" s="109">
        <f t="shared" si="0"/>
        <v>-968.27184466019412</v>
      </c>
      <c r="AA25" s="73"/>
      <c r="AB25" s="107"/>
      <c r="AC25" s="73"/>
      <c r="AD25" s="73"/>
      <c r="AE25" s="73"/>
    </row>
    <row r="26" spans="2:31" ht="14.7" thickBot="1" x14ac:dyDescent="0.6">
      <c r="B26" s="98">
        <v>1900</v>
      </c>
      <c r="C26" s="95">
        <f t="shared" si="1"/>
        <v>0.91196116504854385</v>
      </c>
      <c r="D26" s="94"/>
      <c r="E26" s="95" t="e">
        <f t="shared" si="2"/>
        <v>#N/A</v>
      </c>
      <c r="F26" s="109">
        <f t="shared" si="0"/>
        <v>-911.96116504854388</v>
      </c>
      <c r="AA26" s="73"/>
      <c r="AB26" s="107"/>
      <c r="AC26" s="73"/>
      <c r="AD26" s="73"/>
      <c r="AE26" s="73"/>
    </row>
    <row r="27" spans="2:31" ht="14.7" thickBot="1" x14ac:dyDescent="0.6">
      <c r="B27" s="98">
        <v>2000</v>
      </c>
      <c r="C27" s="95">
        <f t="shared" si="1"/>
        <v>0.85565048543689315</v>
      </c>
      <c r="D27" s="94"/>
      <c r="E27" s="95" t="e">
        <f t="shared" si="2"/>
        <v>#N/A</v>
      </c>
      <c r="F27" s="109">
        <f t="shared" si="0"/>
        <v>-855.65048543689318</v>
      </c>
      <c r="AA27" s="73"/>
      <c r="AB27" s="107"/>
      <c r="AC27" s="73"/>
      <c r="AD27" s="73"/>
      <c r="AE27" s="73"/>
    </row>
    <row r="28" spans="2:31" ht="14.7" thickBot="1" x14ac:dyDescent="0.6">
      <c r="B28" s="98">
        <v>2100</v>
      </c>
      <c r="C28" s="95">
        <f t="shared" si="1"/>
        <v>0.79933980582524278</v>
      </c>
      <c r="D28" s="94"/>
      <c r="E28" s="95" t="e">
        <f t="shared" si="2"/>
        <v>#N/A</v>
      </c>
      <c r="F28" s="109">
        <f t="shared" si="0"/>
        <v>-799.33980582524282</v>
      </c>
      <c r="AA28" s="73"/>
      <c r="AB28" s="107"/>
      <c r="AC28" s="73"/>
      <c r="AD28" s="73"/>
      <c r="AE28" s="73"/>
    </row>
    <row r="29" spans="2:31" ht="14.7" thickBot="1" x14ac:dyDescent="0.6">
      <c r="B29" s="98">
        <v>2200</v>
      </c>
      <c r="C29" s="95">
        <f t="shared" si="1"/>
        <v>0.74302912621359218</v>
      </c>
      <c r="D29" s="94"/>
      <c r="E29" s="95" t="e">
        <f t="shared" si="2"/>
        <v>#N/A</v>
      </c>
      <c r="F29" s="109">
        <f t="shared" si="0"/>
        <v>-743.02912621359224</v>
      </c>
      <c r="AA29" s="73"/>
      <c r="AB29" s="107"/>
      <c r="AC29" s="73"/>
      <c r="AD29" s="73"/>
      <c r="AE29" s="73"/>
    </row>
    <row r="30" spans="2:31" ht="14.7" thickBot="1" x14ac:dyDescent="0.6">
      <c r="B30" s="98">
        <v>2300</v>
      </c>
      <c r="C30" s="95">
        <f t="shared" si="1"/>
        <v>0.68671844660194203</v>
      </c>
      <c r="D30" s="94"/>
      <c r="E30" s="95" t="e">
        <f t="shared" si="2"/>
        <v>#N/A</v>
      </c>
      <c r="F30" s="109">
        <f t="shared" si="0"/>
        <v>-686.71844660194199</v>
      </c>
      <c r="AA30" s="73"/>
      <c r="AB30" s="107"/>
      <c r="AC30" s="73"/>
      <c r="AD30" s="73"/>
      <c r="AE30" s="73"/>
    </row>
    <row r="31" spans="2:31" ht="14.7" thickBot="1" x14ac:dyDescent="0.6">
      <c r="B31" s="98">
        <v>2400</v>
      </c>
      <c r="C31" s="95">
        <f t="shared" si="1"/>
        <v>0.63040776699029133</v>
      </c>
      <c r="D31" s="94"/>
      <c r="E31" s="95" t="e">
        <f t="shared" si="2"/>
        <v>#N/A</v>
      </c>
      <c r="F31" s="109">
        <f t="shared" si="0"/>
        <v>-630.40776699029129</v>
      </c>
      <c r="AA31" s="73"/>
      <c r="AB31" s="107"/>
      <c r="AC31" s="73"/>
      <c r="AD31" s="73"/>
      <c r="AE31" s="73"/>
    </row>
    <row r="32" spans="2:31" ht="14.7" thickBot="1" x14ac:dyDescent="0.6">
      <c r="B32" s="98">
        <v>2500</v>
      </c>
      <c r="C32" s="95">
        <f t="shared" si="1"/>
        <v>0.57409708737864085</v>
      </c>
      <c r="D32" s="94"/>
      <c r="E32" s="95" t="e">
        <f t="shared" si="2"/>
        <v>#N/A</v>
      </c>
      <c r="F32" s="109">
        <f t="shared" si="0"/>
        <v>-574.09708737864082</v>
      </c>
      <c r="AA32" s="73"/>
      <c r="AB32" s="107"/>
      <c r="AC32" s="73"/>
      <c r="AD32" s="73"/>
      <c r="AE32" s="73"/>
    </row>
    <row r="33" spans="2:31" ht="14.7" thickBot="1" x14ac:dyDescent="0.6">
      <c r="B33" s="98">
        <v>2600</v>
      </c>
      <c r="C33" s="95">
        <f t="shared" si="1"/>
        <v>0.51778640776699025</v>
      </c>
      <c r="D33" s="94"/>
      <c r="E33" s="95" t="e">
        <f t="shared" si="2"/>
        <v>#N/A</v>
      </c>
      <c r="F33" s="109">
        <f t="shared" si="0"/>
        <v>-517.78640776699024</v>
      </c>
      <c r="AA33" s="73"/>
      <c r="AB33" s="107"/>
      <c r="AC33" s="73"/>
      <c r="AD33" s="73"/>
      <c r="AE33" s="73"/>
    </row>
    <row r="34" spans="2:31" ht="14.7" thickBot="1" x14ac:dyDescent="0.6">
      <c r="B34" s="98">
        <v>2700</v>
      </c>
      <c r="C34" s="95">
        <f t="shared" si="1"/>
        <v>0.46147572815533983</v>
      </c>
      <c r="D34" s="94"/>
      <c r="E34" s="95" t="e">
        <f t="shared" si="2"/>
        <v>#N/A</v>
      </c>
      <c r="F34" s="109">
        <f t="shared" si="0"/>
        <v>-461.47572815533982</v>
      </c>
      <c r="AA34" s="73"/>
      <c r="AB34" s="107"/>
      <c r="AC34" s="73"/>
      <c r="AD34" s="73"/>
      <c r="AE34" s="73"/>
    </row>
    <row r="35" spans="2:31" ht="14.7" thickBot="1" x14ac:dyDescent="0.6">
      <c r="B35" s="98">
        <v>2800</v>
      </c>
      <c r="C35" s="95">
        <f t="shared" si="1"/>
        <v>0.40516504854368951</v>
      </c>
      <c r="D35" s="94"/>
      <c r="E35" s="95" t="e">
        <f t="shared" si="2"/>
        <v>#N/A</v>
      </c>
      <c r="F35" s="109">
        <f t="shared" si="0"/>
        <v>-405.16504854368952</v>
      </c>
      <c r="AA35" s="73"/>
      <c r="AB35" s="107"/>
      <c r="AC35" s="73"/>
      <c r="AD35" s="73"/>
      <c r="AE35" s="73"/>
    </row>
    <row r="36" spans="2:31" ht="14.7" thickBot="1" x14ac:dyDescent="0.6">
      <c r="B36" s="98">
        <v>2900</v>
      </c>
      <c r="C36" s="95">
        <f t="shared" si="1"/>
        <v>0.34885436893203892</v>
      </c>
      <c r="D36" s="94"/>
      <c r="E36" s="95" t="e">
        <f t="shared" si="2"/>
        <v>#N/A</v>
      </c>
      <c r="F36" s="109">
        <f t="shared" si="0"/>
        <v>-348.85436893203894</v>
      </c>
      <c r="AA36" s="73"/>
      <c r="AB36" s="107"/>
      <c r="AC36" s="73"/>
      <c r="AD36" s="73"/>
      <c r="AE36" s="73"/>
    </row>
    <row r="37" spans="2:31" ht="14.7" thickBot="1" x14ac:dyDescent="0.6">
      <c r="B37" s="99">
        <v>3000</v>
      </c>
      <c r="C37" s="96">
        <f t="shared" si="1"/>
        <v>0.29254368932038827</v>
      </c>
      <c r="D37" s="94"/>
      <c r="E37" s="96" t="e">
        <f t="shared" si="2"/>
        <v>#N/A</v>
      </c>
      <c r="F37" s="109">
        <f t="shared" si="0"/>
        <v>-292.54368932038824</v>
      </c>
      <c r="AA37" s="73"/>
      <c r="AB37" s="107"/>
      <c r="AC37" s="73"/>
      <c r="AD37" s="73"/>
      <c r="AE37" s="73"/>
    </row>
    <row r="38" spans="2:31" x14ac:dyDescent="0.55000000000000004">
      <c r="AA38" s="73"/>
      <c r="AB38" s="73"/>
      <c r="AC38" s="73"/>
      <c r="AD38" s="73"/>
      <c r="AE38" s="73"/>
    </row>
    <row r="39" spans="2:31" x14ac:dyDescent="0.55000000000000004">
      <c r="AA39" s="73"/>
      <c r="AB39" s="73"/>
      <c r="AC39" s="73"/>
      <c r="AD39" s="73"/>
      <c r="AE39" s="73"/>
    </row>
    <row r="40" spans="2:31" x14ac:dyDescent="0.55000000000000004">
      <c r="AA40" s="73"/>
      <c r="AB40" s="73"/>
      <c r="AC40" s="73"/>
      <c r="AD40" s="73"/>
      <c r="AE40" s="73"/>
    </row>
    <row r="41" spans="2:31" x14ac:dyDescent="0.55000000000000004">
      <c r="AA41" s="73"/>
      <c r="AB41" s="73"/>
      <c r="AC41" s="73"/>
      <c r="AD41" s="73"/>
      <c r="AE41" s="73"/>
    </row>
    <row r="42" spans="2:31" x14ac:dyDescent="0.55000000000000004">
      <c r="AA42" s="73"/>
      <c r="AB42" s="73"/>
      <c r="AC42" s="73"/>
      <c r="AD42" s="73"/>
      <c r="AE42" s="73"/>
    </row>
    <row r="43" spans="2:31" x14ac:dyDescent="0.55000000000000004">
      <c r="AA43" s="73"/>
      <c r="AB43" s="73"/>
      <c r="AC43" s="73"/>
      <c r="AD43" s="73"/>
      <c r="AE43" s="73"/>
    </row>
    <row r="44" spans="2:31" x14ac:dyDescent="0.55000000000000004">
      <c r="AA44" s="73"/>
      <c r="AB44" s="73"/>
      <c r="AC44" s="73"/>
      <c r="AD44" s="73"/>
      <c r="AE44" s="73"/>
    </row>
    <row r="45" spans="2:31" x14ac:dyDescent="0.55000000000000004">
      <c r="AA45" s="73"/>
      <c r="AB45" s="73"/>
      <c r="AC45" s="73"/>
      <c r="AD45" s="73"/>
      <c r="AE45" s="73"/>
    </row>
    <row r="46" spans="2:31" x14ac:dyDescent="0.55000000000000004">
      <c r="AA46" s="73"/>
      <c r="AB46" s="73"/>
      <c r="AC46" s="73"/>
      <c r="AD46" s="73"/>
      <c r="AE46" s="73"/>
    </row>
    <row r="47" spans="2:31" x14ac:dyDescent="0.55000000000000004">
      <c r="AA47" s="73"/>
      <c r="AB47" s="73"/>
      <c r="AC47" s="73"/>
      <c r="AD47" s="73"/>
      <c r="AE47" s="73"/>
    </row>
    <row r="48" spans="2:31" x14ac:dyDescent="0.55000000000000004">
      <c r="AA48" s="73"/>
      <c r="AB48" s="73"/>
      <c r="AC48" s="73"/>
      <c r="AD48" s="73"/>
      <c r="AE48" s="73"/>
    </row>
    <row r="49" spans="27:31" x14ac:dyDescent="0.55000000000000004">
      <c r="AA49" s="73"/>
      <c r="AB49" s="73"/>
      <c r="AC49" s="73"/>
      <c r="AD49" s="73"/>
      <c r="AE49" s="73"/>
    </row>
    <row r="50" spans="27:31" x14ac:dyDescent="0.55000000000000004">
      <c r="AA50" s="73"/>
      <c r="AB50" s="73"/>
      <c r="AC50" s="73"/>
      <c r="AD50" s="73"/>
      <c r="AE50" s="73"/>
    </row>
    <row r="51" spans="27:31" x14ac:dyDescent="0.55000000000000004">
      <c r="AA51" s="73"/>
      <c r="AB51" s="73"/>
      <c r="AC51" s="73"/>
      <c r="AD51" s="73"/>
      <c r="AE51" s="73"/>
    </row>
    <row r="52" spans="27:31" x14ac:dyDescent="0.55000000000000004">
      <c r="AA52" s="73"/>
      <c r="AB52" s="73"/>
      <c r="AC52" s="73"/>
      <c r="AD52" s="73"/>
      <c r="AE52" s="73"/>
    </row>
    <row r="53" spans="27:31" x14ac:dyDescent="0.55000000000000004">
      <c r="AA53" s="73"/>
      <c r="AB53" s="73"/>
      <c r="AC53" s="73"/>
      <c r="AD53" s="73"/>
      <c r="AE53" s="73"/>
    </row>
    <row r="54" spans="27:31" x14ac:dyDescent="0.55000000000000004">
      <c r="AA54" s="73"/>
      <c r="AB54" s="73"/>
      <c r="AC54" s="73"/>
      <c r="AD54" s="73"/>
      <c r="AE54" s="73"/>
    </row>
    <row r="55" spans="27:31" x14ac:dyDescent="0.55000000000000004">
      <c r="AA55" s="73"/>
      <c r="AB55" s="73"/>
      <c r="AC55" s="73"/>
      <c r="AD55" s="73"/>
      <c r="AE55" s="73"/>
    </row>
    <row r="56" spans="27:31" x14ac:dyDescent="0.55000000000000004">
      <c r="AA56" s="73"/>
      <c r="AB56" s="73"/>
      <c r="AC56" s="73"/>
      <c r="AD56" s="73"/>
      <c r="AE56" s="73"/>
    </row>
    <row r="57" spans="27:31" x14ac:dyDescent="0.55000000000000004">
      <c r="AA57" s="73"/>
      <c r="AB57" s="73"/>
      <c r="AC57" s="73"/>
      <c r="AD57" s="73"/>
      <c r="AE57" s="73"/>
    </row>
    <row r="58" spans="27:31" x14ac:dyDescent="0.55000000000000004">
      <c r="AA58" s="73"/>
      <c r="AB58" s="73"/>
      <c r="AC58" s="73"/>
      <c r="AD58" s="73"/>
      <c r="AE58" s="73"/>
    </row>
    <row r="59" spans="27:31" x14ac:dyDescent="0.55000000000000004">
      <c r="AA59" s="73"/>
      <c r="AB59" s="73"/>
      <c r="AC59" s="73"/>
      <c r="AD59" s="73"/>
      <c r="AE59" s="73"/>
    </row>
    <row r="60" spans="27:31" x14ac:dyDescent="0.55000000000000004">
      <c r="AA60" s="73"/>
      <c r="AB60" s="73"/>
      <c r="AC60" s="73"/>
      <c r="AD60" s="73"/>
      <c r="AE60" s="73"/>
    </row>
    <row r="61" spans="27:31" x14ac:dyDescent="0.55000000000000004">
      <c r="AA61" s="73"/>
      <c r="AB61" s="73"/>
      <c r="AC61" s="73"/>
      <c r="AD61" s="73"/>
      <c r="AE61" s="73"/>
    </row>
    <row r="62" spans="27:31" x14ac:dyDescent="0.55000000000000004">
      <c r="AA62" s="73"/>
      <c r="AB62" s="73"/>
      <c r="AC62" s="73"/>
      <c r="AD62" s="73"/>
      <c r="AE62" s="73"/>
    </row>
    <row r="63" spans="27:31" x14ac:dyDescent="0.55000000000000004">
      <c r="AA63" s="73"/>
      <c r="AB63" s="73"/>
      <c r="AC63" s="73"/>
      <c r="AD63" s="73"/>
      <c r="AE63" s="73"/>
    </row>
    <row r="64" spans="27:31" x14ac:dyDescent="0.55000000000000004">
      <c r="AA64" s="73"/>
      <c r="AB64" s="73"/>
      <c r="AC64" s="73"/>
      <c r="AD64" s="73"/>
      <c r="AE64" s="73"/>
    </row>
    <row r="65" spans="27:31" x14ac:dyDescent="0.55000000000000004">
      <c r="AA65" s="73"/>
      <c r="AB65" s="73"/>
      <c r="AC65" s="73"/>
      <c r="AD65" s="73"/>
      <c r="AE65" s="73"/>
    </row>
    <row r="66" spans="27:31" x14ac:dyDescent="0.55000000000000004">
      <c r="AA66" s="73"/>
      <c r="AB66" s="73"/>
      <c r="AC66" s="73"/>
      <c r="AD66" s="73"/>
      <c r="AE66" s="73"/>
    </row>
    <row r="67" spans="27:31" x14ac:dyDescent="0.55000000000000004">
      <c r="AA67" s="73"/>
      <c r="AB67" s="73"/>
      <c r="AC67" s="73"/>
      <c r="AD67" s="73"/>
      <c r="AE67" s="73"/>
    </row>
    <row r="68" spans="27:31" x14ac:dyDescent="0.55000000000000004">
      <c r="AA68" s="73"/>
      <c r="AB68" s="73"/>
      <c r="AC68" s="73"/>
      <c r="AD68" s="73"/>
      <c r="AE68" s="73"/>
    </row>
    <row r="69" spans="27:31" x14ac:dyDescent="0.55000000000000004">
      <c r="AA69" s="73"/>
      <c r="AB69" s="73"/>
      <c r="AC69" s="73"/>
      <c r="AD69" s="73"/>
      <c r="AE69" s="73"/>
    </row>
    <row r="70" spans="27:31" x14ac:dyDescent="0.55000000000000004">
      <c r="AA70" s="73"/>
      <c r="AB70" s="73"/>
      <c r="AC70" s="73"/>
      <c r="AD70" s="73"/>
      <c r="AE70" s="73"/>
    </row>
    <row r="71" spans="27:31" x14ac:dyDescent="0.55000000000000004">
      <c r="AA71" s="73"/>
      <c r="AB71" s="73"/>
      <c r="AC71" s="73"/>
      <c r="AD71" s="73"/>
      <c r="AE71" s="73"/>
    </row>
    <row r="72" spans="27:31" x14ac:dyDescent="0.55000000000000004">
      <c r="AA72" s="73"/>
      <c r="AB72" s="73"/>
      <c r="AC72" s="73"/>
      <c r="AD72" s="73"/>
      <c r="AE72" s="73"/>
    </row>
    <row r="73" spans="27:31" x14ac:dyDescent="0.55000000000000004">
      <c r="AA73" s="73"/>
      <c r="AB73" s="73"/>
      <c r="AC73" s="73"/>
      <c r="AD73" s="73"/>
      <c r="AE73" s="73"/>
    </row>
    <row r="74" spans="27:31" x14ac:dyDescent="0.55000000000000004">
      <c r="AA74" s="73"/>
      <c r="AB74" s="73"/>
      <c r="AC74" s="73"/>
      <c r="AD74" s="73"/>
      <c r="AE74" s="73"/>
    </row>
    <row r="75" spans="27:31" x14ac:dyDescent="0.55000000000000004">
      <c r="AA75" s="73"/>
      <c r="AB75" s="73"/>
      <c r="AC75" s="73"/>
      <c r="AD75" s="73"/>
      <c r="AE75" s="73"/>
    </row>
    <row r="76" spans="27:31" x14ac:dyDescent="0.55000000000000004">
      <c r="AA76" s="73"/>
      <c r="AB76" s="73"/>
      <c r="AC76" s="73"/>
      <c r="AD76" s="73"/>
      <c r="AE76" s="73"/>
    </row>
    <row r="77" spans="27:31" x14ac:dyDescent="0.55000000000000004">
      <c r="AA77" s="73"/>
      <c r="AB77" s="73"/>
      <c r="AC77" s="73"/>
      <c r="AD77" s="73"/>
      <c r="AE77" s="73"/>
    </row>
    <row r="78" spans="27:31" x14ac:dyDescent="0.55000000000000004">
      <c r="AA78" s="73"/>
      <c r="AB78" s="73"/>
      <c r="AC78" s="73"/>
      <c r="AD78" s="73"/>
      <c r="AE78" s="73"/>
    </row>
    <row r="79" spans="27:31" x14ac:dyDescent="0.55000000000000004">
      <c r="AA79" s="73"/>
      <c r="AB79" s="73"/>
      <c r="AC79" s="73"/>
      <c r="AD79" s="73"/>
      <c r="AE79" s="73"/>
    </row>
    <row r="80" spans="27:31" x14ac:dyDescent="0.55000000000000004">
      <c r="AA80" s="73"/>
      <c r="AB80" s="73"/>
      <c r="AC80" s="73"/>
      <c r="AD80" s="73"/>
      <c r="AE80" s="73"/>
    </row>
    <row r="81" spans="27:31" x14ac:dyDescent="0.55000000000000004">
      <c r="AA81" s="73"/>
      <c r="AB81" s="73"/>
      <c r="AC81" s="73"/>
      <c r="AD81" s="73"/>
      <c r="AE81" s="73"/>
    </row>
    <row r="82" spans="27:31" x14ac:dyDescent="0.55000000000000004">
      <c r="AA82" s="73"/>
      <c r="AB82" s="73"/>
      <c r="AC82" s="73"/>
      <c r="AD82" s="73"/>
      <c r="AE82" s="73"/>
    </row>
    <row r="83" spans="27:31" x14ac:dyDescent="0.55000000000000004">
      <c r="AA83" s="73"/>
      <c r="AB83" s="73"/>
      <c r="AC83" s="73"/>
      <c r="AD83" s="73"/>
      <c r="AE83" s="73"/>
    </row>
    <row r="84" spans="27:31" x14ac:dyDescent="0.55000000000000004">
      <c r="AA84" s="73"/>
      <c r="AB84" s="73"/>
      <c r="AC84" s="73"/>
      <c r="AD84" s="73"/>
      <c r="AE84" s="73"/>
    </row>
    <row r="85" spans="27:31" x14ac:dyDescent="0.55000000000000004">
      <c r="AA85" s="73"/>
      <c r="AB85" s="73"/>
      <c r="AC85" s="73"/>
      <c r="AD85" s="73"/>
      <c r="AE85" s="73"/>
    </row>
    <row r="86" spans="27:31" x14ac:dyDescent="0.55000000000000004">
      <c r="AA86" s="73"/>
      <c r="AB86" s="73"/>
      <c r="AC86" s="73"/>
      <c r="AD86" s="73"/>
      <c r="AE86" s="73"/>
    </row>
    <row r="87" spans="27:31" x14ac:dyDescent="0.55000000000000004">
      <c r="AA87" s="73"/>
      <c r="AB87" s="73"/>
      <c r="AC87" s="73"/>
      <c r="AD87" s="73"/>
      <c r="AE87" s="73"/>
    </row>
    <row r="88" spans="27:31" x14ac:dyDescent="0.55000000000000004">
      <c r="AA88" s="73"/>
      <c r="AB88" s="73"/>
      <c r="AC88" s="73"/>
      <c r="AD88" s="73"/>
      <c r="AE88" s="73"/>
    </row>
    <row r="89" spans="27:31" x14ac:dyDescent="0.55000000000000004">
      <c r="AA89" s="73"/>
      <c r="AB89" s="73"/>
      <c r="AC89" s="73"/>
      <c r="AD89" s="73"/>
      <c r="AE89" s="73"/>
    </row>
    <row r="90" spans="27:31" x14ac:dyDescent="0.55000000000000004">
      <c r="AA90" s="73"/>
      <c r="AB90" s="73"/>
      <c r="AC90" s="73"/>
      <c r="AD90" s="73"/>
      <c r="AE90" s="73"/>
    </row>
  </sheetData>
  <mergeCells count="1">
    <mergeCell ref="B2:O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H48"/>
  <sheetViews>
    <sheetView showGridLines="0" zoomScaleNormal="100" workbookViewId="0">
      <selection activeCell="G19" sqref="G19"/>
    </sheetView>
  </sheetViews>
  <sheetFormatPr defaultRowHeight="14.4" x14ac:dyDescent="0.55000000000000004"/>
  <cols>
    <col min="1" max="1" width="4" customWidth="1"/>
    <col min="2" max="2" width="4.15625" customWidth="1"/>
    <col min="4" max="4" width="9.578125" customWidth="1"/>
    <col min="5" max="5" width="12" bestFit="1" customWidth="1"/>
    <col min="6" max="6" width="12" customWidth="1"/>
    <col min="7" max="7" width="10.15625" customWidth="1"/>
    <col min="9" max="9" width="9.68359375" customWidth="1"/>
    <col min="10" max="10" width="4.41796875" customWidth="1"/>
    <col min="11" max="11" width="11" customWidth="1"/>
    <col min="12" max="12" width="8.83984375" customWidth="1"/>
    <col min="18" max="18" width="5.83984375" customWidth="1"/>
    <col min="19" max="19" width="5.15625" customWidth="1"/>
    <col min="20" max="20" width="3.578125" customWidth="1"/>
    <col min="22" max="22" width="11.68359375" bestFit="1" customWidth="1"/>
  </cols>
  <sheetData>
    <row r="1" spans="1:22" ht="15.75" thickBot="1" x14ac:dyDescent="0.3">
      <c r="A1" s="21"/>
      <c r="B1" s="22"/>
      <c r="C1" s="22"/>
      <c r="D1" s="22"/>
      <c r="E1" s="22"/>
      <c r="F1" s="22"/>
      <c r="G1" s="22"/>
      <c r="H1" s="22"/>
      <c r="I1" s="22"/>
      <c r="J1" s="22"/>
      <c r="K1" s="22"/>
      <c r="L1" s="22"/>
      <c r="M1" s="22"/>
      <c r="N1" s="22"/>
      <c r="O1" s="22"/>
      <c r="P1" s="22"/>
      <c r="Q1" s="22"/>
      <c r="R1" s="22"/>
      <c r="S1" s="22"/>
      <c r="T1" s="23"/>
      <c r="U1" s="5"/>
      <c r="V1" s="1"/>
    </row>
    <row r="2" spans="1:22" ht="15.75" thickBot="1" x14ac:dyDescent="0.3">
      <c r="A2" s="24"/>
      <c r="B2" s="15"/>
      <c r="C2" s="13"/>
      <c r="D2" s="13"/>
      <c r="E2" s="13"/>
      <c r="F2" s="13"/>
      <c r="G2" s="13"/>
      <c r="H2" s="13"/>
      <c r="I2" s="13"/>
      <c r="J2" s="13"/>
      <c r="K2" s="13"/>
      <c r="L2" s="13"/>
      <c r="M2" s="13"/>
      <c r="N2" s="13"/>
      <c r="O2" s="13"/>
      <c r="P2" s="13"/>
      <c r="Q2" s="13"/>
      <c r="R2" s="13"/>
      <c r="S2" s="16"/>
      <c r="T2" s="25"/>
      <c r="U2" s="5"/>
      <c r="V2" s="1"/>
    </row>
    <row r="3" spans="1:22" ht="14.25" customHeight="1" thickBot="1" x14ac:dyDescent="0.3">
      <c r="A3" s="24"/>
      <c r="B3" s="11"/>
      <c r="C3" s="184" t="s">
        <v>48</v>
      </c>
      <c r="D3" s="185"/>
      <c r="E3" s="185"/>
      <c r="F3" s="185"/>
      <c r="G3" s="185"/>
      <c r="H3" s="185"/>
      <c r="I3" s="186"/>
      <c r="J3" s="6"/>
      <c r="K3" s="6"/>
      <c r="L3" s="6"/>
      <c r="M3" s="6"/>
      <c r="N3" s="6"/>
      <c r="O3" s="6"/>
      <c r="P3" s="6"/>
      <c r="Q3" s="6"/>
      <c r="R3" s="6"/>
      <c r="S3" s="17"/>
      <c r="T3" s="25"/>
      <c r="U3" s="5"/>
      <c r="V3" s="1"/>
    </row>
    <row r="4" spans="1:22" ht="18" customHeight="1" thickBot="1" x14ac:dyDescent="0.6">
      <c r="A4" s="24"/>
      <c r="B4" s="11"/>
      <c r="C4" s="187" t="s">
        <v>35</v>
      </c>
      <c r="D4" s="188"/>
      <c r="E4" s="188"/>
      <c r="F4" s="188"/>
      <c r="G4" s="188"/>
      <c r="H4" s="188"/>
      <c r="I4" s="189"/>
      <c r="J4" s="6"/>
      <c r="K4" s="6"/>
      <c r="L4" s="6"/>
      <c r="M4" s="6"/>
      <c r="N4" s="6"/>
      <c r="O4" s="6"/>
      <c r="P4" s="6"/>
      <c r="Q4" s="6"/>
      <c r="R4" s="6"/>
      <c r="S4" s="17"/>
      <c r="T4" s="25"/>
      <c r="U4" s="5"/>
      <c r="V4" s="1"/>
    </row>
    <row r="5" spans="1:22" ht="14.65" thickBot="1" x14ac:dyDescent="0.6">
      <c r="A5" s="24"/>
      <c r="B5" s="11"/>
      <c r="C5" s="6"/>
      <c r="D5" s="6"/>
      <c r="E5" s="6"/>
      <c r="F5" s="6"/>
      <c r="G5" s="6"/>
      <c r="H5" s="6"/>
      <c r="I5" s="6"/>
      <c r="J5" s="6"/>
      <c r="K5" s="6"/>
      <c r="L5" s="6"/>
      <c r="M5" s="6"/>
      <c r="N5" s="6"/>
      <c r="O5" s="6"/>
      <c r="P5" s="6"/>
      <c r="Q5" s="6"/>
      <c r="R5" s="6"/>
      <c r="S5" s="17"/>
      <c r="T5" s="25"/>
      <c r="U5" s="5"/>
      <c r="V5" s="1"/>
    </row>
    <row r="6" spans="1:22" ht="15" customHeight="1" x14ac:dyDescent="0.55000000000000004">
      <c r="A6" s="24"/>
      <c r="B6" s="11"/>
      <c r="C6" s="259" t="s">
        <v>60</v>
      </c>
      <c r="D6" s="260"/>
      <c r="E6" s="260"/>
      <c r="F6" s="260"/>
      <c r="G6" s="260"/>
      <c r="H6" s="260"/>
      <c r="I6" s="261"/>
      <c r="J6" s="7"/>
      <c r="K6" s="243"/>
      <c r="L6" s="243"/>
      <c r="M6" s="243"/>
      <c r="N6" s="243"/>
      <c r="O6" s="243"/>
      <c r="P6" s="243"/>
      <c r="Q6" s="243"/>
      <c r="R6" s="243"/>
      <c r="S6" s="17"/>
      <c r="T6" s="25"/>
      <c r="U6" s="5"/>
      <c r="V6" s="1"/>
    </row>
    <row r="7" spans="1:22" ht="15" customHeight="1" x14ac:dyDescent="0.55000000000000004">
      <c r="A7" s="24"/>
      <c r="B7" s="11"/>
      <c r="C7" s="262"/>
      <c r="D7" s="263"/>
      <c r="E7" s="263"/>
      <c r="F7" s="263"/>
      <c r="G7" s="263"/>
      <c r="H7" s="263"/>
      <c r="I7" s="264"/>
      <c r="J7" s="7"/>
      <c r="K7" s="8"/>
      <c r="L7" s="8"/>
      <c r="M7" s="8"/>
      <c r="N7" s="8"/>
      <c r="O7" s="8"/>
      <c r="P7" s="8"/>
      <c r="Q7" s="8"/>
      <c r="R7" s="8"/>
      <c r="S7" s="17"/>
      <c r="T7" s="25"/>
      <c r="U7" s="5"/>
      <c r="V7" s="1"/>
    </row>
    <row r="8" spans="1:22" x14ac:dyDescent="0.55000000000000004">
      <c r="A8" s="24"/>
      <c r="B8" s="11"/>
      <c r="C8" s="262"/>
      <c r="D8" s="263"/>
      <c r="E8" s="263"/>
      <c r="F8" s="263"/>
      <c r="G8" s="263"/>
      <c r="H8" s="263"/>
      <c r="I8" s="264"/>
      <c r="J8" s="7"/>
      <c r="K8" s="8"/>
      <c r="L8" s="8"/>
      <c r="M8" s="8"/>
      <c r="N8" s="8"/>
      <c r="O8" s="8"/>
      <c r="P8" s="8"/>
      <c r="Q8" s="8"/>
      <c r="R8" s="8"/>
      <c r="S8" s="17"/>
      <c r="T8" s="25"/>
      <c r="U8" s="5"/>
      <c r="V8" s="1"/>
    </row>
    <row r="9" spans="1:22" x14ac:dyDescent="0.55000000000000004">
      <c r="A9" s="24"/>
      <c r="B9" s="11"/>
      <c r="C9" s="262"/>
      <c r="D9" s="263"/>
      <c r="E9" s="263"/>
      <c r="F9" s="263"/>
      <c r="G9" s="263"/>
      <c r="H9" s="263"/>
      <c r="I9" s="264"/>
      <c r="J9" s="7"/>
      <c r="K9" s="8"/>
      <c r="L9" s="8"/>
      <c r="M9" s="8"/>
      <c r="N9" s="8"/>
      <c r="O9" s="8"/>
      <c r="P9" s="8"/>
      <c r="Q9" s="8"/>
      <c r="R9" s="8"/>
      <c r="S9" s="17"/>
      <c r="T9" s="25"/>
      <c r="U9" s="5"/>
      <c r="V9" s="1"/>
    </row>
    <row r="10" spans="1:22" x14ac:dyDescent="0.55000000000000004">
      <c r="A10" s="24"/>
      <c r="B10" s="11"/>
      <c r="C10" s="262"/>
      <c r="D10" s="263"/>
      <c r="E10" s="263"/>
      <c r="F10" s="263"/>
      <c r="G10" s="263"/>
      <c r="H10" s="263"/>
      <c r="I10" s="264"/>
      <c r="J10" s="7"/>
      <c r="K10" s="8"/>
      <c r="L10" s="8"/>
      <c r="M10" s="8"/>
      <c r="N10" s="8"/>
      <c r="O10" s="8"/>
      <c r="P10" s="8"/>
      <c r="Q10" s="8"/>
      <c r="R10" s="8"/>
      <c r="S10" s="17"/>
      <c r="T10" s="25"/>
      <c r="U10" s="5"/>
      <c r="V10" s="1"/>
    </row>
    <row r="11" spans="1:22" ht="78.75" customHeight="1" thickBot="1" x14ac:dyDescent="0.6">
      <c r="A11" s="24"/>
      <c r="B11" s="11"/>
      <c r="C11" s="265"/>
      <c r="D11" s="266"/>
      <c r="E11" s="266"/>
      <c r="F11" s="266"/>
      <c r="G11" s="266"/>
      <c r="H11" s="266"/>
      <c r="I11" s="267"/>
      <c r="J11" s="7"/>
      <c r="K11" s="8"/>
      <c r="L11" s="8"/>
      <c r="M11" s="8"/>
      <c r="N11" s="8"/>
      <c r="O11" s="8"/>
      <c r="P11" s="8"/>
      <c r="Q11" s="8"/>
      <c r="R11" s="8"/>
      <c r="S11" s="17"/>
      <c r="T11" s="25"/>
      <c r="U11" s="5"/>
      <c r="V11" s="1"/>
    </row>
    <row r="12" spans="1:22" ht="9" customHeight="1" thickBot="1" x14ac:dyDescent="0.6">
      <c r="A12" s="24"/>
      <c r="B12" s="11"/>
      <c r="C12" s="8"/>
      <c r="D12" s="9"/>
      <c r="E12" s="9"/>
      <c r="F12" s="9"/>
      <c r="G12" s="9"/>
      <c r="H12" s="9"/>
      <c r="I12" s="8"/>
      <c r="J12" s="7"/>
      <c r="K12" s="8"/>
      <c r="L12" s="8"/>
      <c r="M12" s="8"/>
      <c r="N12" s="8"/>
      <c r="Q12" s="8"/>
      <c r="R12" s="8"/>
      <c r="S12" s="17"/>
      <c r="T12" s="25"/>
      <c r="U12" s="5"/>
      <c r="V12" s="1"/>
    </row>
    <row r="13" spans="1:22" ht="15.75" customHeight="1" thickBot="1" x14ac:dyDescent="0.6">
      <c r="A13" s="24"/>
      <c r="B13" s="11"/>
      <c r="C13" s="47" t="s">
        <v>19</v>
      </c>
      <c r="D13" s="51"/>
      <c r="E13" s="51"/>
      <c r="F13" s="51"/>
      <c r="G13" s="51"/>
      <c r="H13" s="51"/>
      <c r="I13" s="20"/>
      <c r="J13" s="7"/>
      <c r="K13" s="8"/>
      <c r="L13" s="8"/>
      <c r="M13" s="8"/>
      <c r="N13" s="8"/>
      <c r="P13" s="8"/>
      <c r="Q13" s="8"/>
      <c r="S13" s="17"/>
      <c r="T13" s="25"/>
      <c r="U13" s="5"/>
      <c r="V13" s="1"/>
    </row>
    <row r="14" spans="1:22" ht="15" customHeight="1" x14ac:dyDescent="0.55000000000000004">
      <c r="A14" s="24"/>
      <c r="B14" s="11"/>
      <c r="C14" s="250" t="s">
        <v>18</v>
      </c>
      <c r="D14" s="251"/>
      <c r="E14" s="251"/>
      <c r="F14" s="251"/>
      <c r="G14" s="251"/>
      <c r="H14" s="251"/>
      <c r="I14" s="252"/>
      <c r="J14" s="7"/>
      <c r="K14" s="8"/>
      <c r="L14" s="8"/>
      <c r="M14" s="8"/>
      <c r="N14" s="8"/>
      <c r="O14" s="8"/>
      <c r="P14" s="8"/>
      <c r="Q14" s="2"/>
      <c r="R14" s="8"/>
      <c r="S14" s="17"/>
      <c r="T14" s="25"/>
      <c r="U14" s="5"/>
      <c r="V14" s="1"/>
    </row>
    <row r="15" spans="1:22" x14ac:dyDescent="0.55000000000000004">
      <c r="A15" s="24"/>
      <c r="B15" s="11"/>
      <c r="C15" s="253"/>
      <c r="D15" s="254"/>
      <c r="E15" s="254"/>
      <c r="F15" s="254"/>
      <c r="G15" s="254"/>
      <c r="H15" s="254"/>
      <c r="I15" s="255"/>
      <c r="J15" s="7"/>
      <c r="K15" s="8"/>
      <c r="L15" s="8"/>
      <c r="M15" s="8"/>
      <c r="N15" s="8"/>
      <c r="O15" s="8"/>
      <c r="P15" s="8"/>
      <c r="Q15" s="2"/>
      <c r="R15" s="8"/>
      <c r="S15" s="17"/>
      <c r="T15" s="25"/>
      <c r="U15" s="5"/>
      <c r="V15" s="1"/>
    </row>
    <row r="16" spans="1:22" x14ac:dyDescent="0.55000000000000004">
      <c r="A16" s="24"/>
      <c r="B16" s="11"/>
      <c r="C16" s="253"/>
      <c r="D16" s="254"/>
      <c r="E16" s="254"/>
      <c r="F16" s="254"/>
      <c r="G16" s="254"/>
      <c r="H16" s="254"/>
      <c r="I16" s="255"/>
      <c r="J16" s="7"/>
      <c r="K16" s="8"/>
      <c r="L16" s="8"/>
      <c r="M16" s="8"/>
      <c r="N16" s="8"/>
      <c r="O16" s="8"/>
      <c r="P16" s="8"/>
      <c r="R16" s="8"/>
      <c r="S16" s="17"/>
      <c r="T16" s="25"/>
      <c r="U16" s="5"/>
      <c r="V16" s="1"/>
    </row>
    <row r="17" spans="1:28" ht="19.5" customHeight="1" thickBot="1" x14ac:dyDescent="0.6">
      <c r="A17" s="24"/>
      <c r="B17" s="11"/>
      <c r="C17" s="256"/>
      <c r="D17" s="257"/>
      <c r="E17" s="257"/>
      <c r="F17" s="257"/>
      <c r="G17" s="257"/>
      <c r="H17" s="257"/>
      <c r="I17" s="258"/>
      <c r="J17" s="7"/>
      <c r="K17" s="8"/>
      <c r="L17" s="8"/>
      <c r="M17" s="8"/>
      <c r="N17" s="8"/>
      <c r="O17" s="8"/>
      <c r="P17" s="8"/>
      <c r="Q17" s="8"/>
      <c r="R17" s="8"/>
      <c r="S17" s="17"/>
      <c r="T17" s="25"/>
      <c r="U17" s="5"/>
      <c r="V17" s="1"/>
    </row>
    <row r="18" spans="1:28" ht="6.75" customHeight="1" thickBot="1" x14ac:dyDescent="0.6">
      <c r="A18" s="24"/>
      <c r="B18" s="11"/>
      <c r="C18" s="6"/>
      <c r="D18" s="6"/>
      <c r="E18" s="6"/>
      <c r="F18" s="6"/>
      <c r="G18" s="6"/>
      <c r="H18" s="6"/>
      <c r="I18" s="6"/>
      <c r="J18" s="2"/>
      <c r="K18" s="2"/>
      <c r="L18" s="2"/>
      <c r="M18" s="2"/>
      <c r="N18" s="2"/>
      <c r="O18" s="2"/>
      <c r="P18" s="2"/>
      <c r="Q18" s="2"/>
      <c r="R18" s="2"/>
      <c r="S18" s="17"/>
      <c r="T18" s="25"/>
      <c r="U18" s="5"/>
      <c r="V18" s="1"/>
    </row>
    <row r="19" spans="1:28" ht="22.5" customHeight="1" thickBot="1" x14ac:dyDescent="0.6">
      <c r="A19" s="24"/>
      <c r="B19" s="11"/>
      <c r="C19" s="10" t="s">
        <v>0</v>
      </c>
      <c r="D19" s="112" t="s">
        <v>59</v>
      </c>
      <c r="E19" s="6"/>
      <c r="F19" s="2"/>
      <c r="G19" s="2"/>
      <c r="H19" s="6" t="s">
        <v>32</v>
      </c>
      <c r="I19" s="6"/>
      <c r="J19" s="6"/>
      <c r="K19" s="76"/>
      <c r="L19" s="76"/>
      <c r="M19" s="76"/>
      <c r="N19" s="76"/>
      <c r="O19" s="76"/>
      <c r="P19" s="76"/>
      <c r="Q19" s="76"/>
      <c r="R19" s="76"/>
      <c r="S19" s="17"/>
      <c r="T19" s="25"/>
      <c r="U19" s="5"/>
      <c r="V19" s="1"/>
    </row>
    <row r="20" spans="1:28" ht="14.5" x14ac:dyDescent="0.55000000000000004">
      <c r="A20" s="24"/>
      <c r="B20" s="11"/>
      <c r="C20" s="246" t="s">
        <v>13</v>
      </c>
      <c r="D20" s="247"/>
      <c r="E20" s="11"/>
      <c r="F20" s="2"/>
      <c r="G20" s="2"/>
      <c r="H20" s="6"/>
      <c r="I20" s="6"/>
      <c r="J20" s="2"/>
      <c r="K20" s="76"/>
      <c r="L20" s="76"/>
      <c r="M20" s="76"/>
      <c r="N20" s="76"/>
      <c r="O20" s="76"/>
      <c r="P20" s="76"/>
      <c r="Q20" s="76"/>
      <c r="R20" s="76"/>
      <c r="S20" s="17"/>
      <c r="T20" s="25"/>
      <c r="U20" s="5"/>
    </row>
    <row r="21" spans="1:28" ht="17.25" customHeight="1" thickBot="1" x14ac:dyDescent="0.3">
      <c r="A21" s="24"/>
      <c r="B21" s="11"/>
      <c r="C21" s="248" t="s">
        <v>14</v>
      </c>
      <c r="D21" s="249"/>
      <c r="E21" s="11"/>
      <c r="F21" s="2"/>
      <c r="G21" s="2"/>
      <c r="H21" s="6"/>
      <c r="I21" s="6"/>
      <c r="J21" s="6"/>
      <c r="K21" s="76"/>
      <c r="L21" s="76"/>
      <c r="M21" s="76"/>
      <c r="N21" s="76"/>
      <c r="O21" s="76"/>
      <c r="P21" s="76"/>
      <c r="Q21" s="76"/>
      <c r="R21" s="76"/>
      <c r="S21" s="17"/>
      <c r="T21" s="25"/>
      <c r="U21" s="5"/>
      <c r="V21" s="1"/>
    </row>
    <row r="22" spans="1:28" ht="20.25" customHeight="1" thickBot="1" x14ac:dyDescent="0.3">
      <c r="A22" s="24"/>
      <c r="B22" s="11"/>
      <c r="C22" s="192" t="s">
        <v>36</v>
      </c>
      <c r="D22" s="193"/>
      <c r="E22" s="11"/>
      <c r="F22" s="6"/>
      <c r="G22" s="6"/>
      <c r="H22" s="6"/>
      <c r="I22" s="6"/>
      <c r="J22" s="6"/>
      <c r="K22" s="76"/>
      <c r="L22" s="76"/>
      <c r="M22" s="76"/>
      <c r="N22" s="76"/>
      <c r="O22" s="76"/>
      <c r="P22" s="76"/>
      <c r="Q22" s="76"/>
      <c r="R22" s="76"/>
      <c r="S22" s="17"/>
      <c r="T22" s="25"/>
      <c r="U22" s="5"/>
      <c r="V22" s="1"/>
    </row>
    <row r="23" spans="1:28" ht="9" customHeight="1" thickBot="1" x14ac:dyDescent="0.3">
      <c r="A23" s="24"/>
      <c r="B23" s="11"/>
      <c r="C23" s="2"/>
      <c r="D23" s="2"/>
      <c r="E23" s="2"/>
      <c r="F23" s="6"/>
      <c r="G23" s="6"/>
      <c r="H23" s="6"/>
      <c r="I23" s="6"/>
      <c r="J23" s="6"/>
      <c r="K23" s="6"/>
      <c r="L23" s="6"/>
      <c r="M23" s="6"/>
      <c r="N23" s="6"/>
      <c r="O23" s="6"/>
      <c r="P23" s="6"/>
      <c r="Q23" s="6"/>
      <c r="R23" s="6"/>
      <c r="S23" s="17"/>
      <c r="T23" s="25"/>
      <c r="U23" s="5"/>
      <c r="V23" s="1"/>
    </row>
    <row r="24" spans="1:28" ht="15.75" thickBot="1" x14ac:dyDescent="0.3">
      <c r="A24" s="24"/>
      <c r="B24" s="11"/>
      <c r="C24" s="241" t="s">
        <v>50</v>
      </c>
      <c r="D24" s="242"/>
      <c r="E24" s="242"/>
      <c r="F24" s="242"/>
      <c r="G24" s="242"/>
      <c r="H24" s="242"/>
      <c r="I24" s="242"/>
      <c r="J24" s="242"/>
      <c r="K24" s="242"/>
      <c r="L24" s="242"/>
      <c r="M24" s="242"/>
      <c r="N24" s="242"/>
      <c r="O24" s="242"/>
      <c r="P24" s="242"/>
      <c r="Q24" s="244"/>
      <c r="R24" s="245"/>
      <c r="S24" s="17"/>
      <c r="T24" s="25"/>
      <c r="U24" s="5"/>
      <c r="V24" s="1"/>
    </row>
    <row r="25" spans="1:28" ht="14.7" thickBot="1" x14ac:dyDescent="0.6">
      <c r="A25" s="24"/>
      <c r="B25" s="11"/>
      <c r="C25" s="162" t="s">
        <v>20</v>
      </c>
      <c r="D25" s="163"/>
      <c r="E25" s="174" t="s">
        <v>21</v>
      </c>
      <c r="F25" s="163"/>
      <c r="G25" s="12" t="s">
        <v>22</v>
      </c>
      <c r="H25" s="29" t="s">
        <v>23</v>
      </c>
      <c r="I25" s="30"/>
      <c r="J25" s="30"/>
      <c r="K25" s="30"/>
      <c r="L25" s="30"/>
      <c r="M25" s="30"/>
      <c r="N25" s="30"/>
      <c r="O25" s="30"/>
      <c r="P25" s="33"/>
      <c r="Q25" s="31"/>
      <c r="R25" s="32"/>
      <c r="S25" s="17"/>
      <c r="T25" s="25"/>
      <c r="U25" s="5"/>
      <c r="V25" s="1"/>
    </row>
    <row r="26" spans="1:28" ht="16.5" customHeight="1" x14ac:dyDescent="0.55000000000000004">
      <c r="A26" s="24"/>
      <c r="B26" s="11"/>
      <c r="C26" s="125" t="s">
        <v>1</v>
      </c>
      <c r="D26" s="126"/>
      <c r="E26" s="237">
        <v>0</v>
      </c>
      <c r="F26" s="238"/>
      <c r="G26" s="113" t="s">
        <v>9</v>
      </c>
      <c r="H26" s="168" t="s">
        <v>26</v>
      </c>
      <c r="I26" s="169"/>
      <c r="J26" s="169"/>
      <c r="K26" s="169"/>
      <c r="L26" s="169"/>
      <c r="M26" s="169"/>
      <c r="N26" s="169"/>
      <c r="O26" s="169"/>
      <c r="P26" s="169"/>
      <c r="Q26" s="169"/>
      <c r="R26" s="170"/>
      <c r="S26" s="17"/>
      <c r="T26" s="25"/>
      <c r="U26" s="5"/>
      <c r="V26" s="1"/>
      <c r="X26" s="2"/>
      <c r="Y26" s="52"/>
      <c r="Z26" s="2"/>
      <c r="AA26" s="2"/>
      <c r="AB26" s="2"/>
    </row>
    <row r="27" spans="1:28" ht="16.5" customHeight="1" x14ac:dyDescent="0.55000000000000004">
      <c r="A27" s="24"/>
      <c r="B27" s="11"/>
      <c r="C27" s="194" t="s">
        <v>2</v>
      </c>
      <c r="D27" s="195"/>
      <c r="E27" s="226">
        <v>3</v>
      </c>
      <c r="F27" s="227"/>
      <c r="G27" s="114" t="s">
        <v>9</v>
      </c>
      <c r="H27" s="145" t="s">
        <v>27</v>
      </c>
      <c r="I27" s="146"/>
      <c r="J27" s="146"/>
      <c r="K27" s="146"/>
      <c r="L27" s="146"/>
      <c r="M27" s="146"/>
      <c r="N27" s="146"/>
      <c r="O27" s="146"/>
      <c r="P27" s="146"/>
      <c r="Q27" s="146"/>
      <c r="R27" s="147"/>
      <c r="S27" s="17"/>
      <c r="T27" s="25"/>
      <c r="U27" s="5"/>
      <c r="V27" s="1"/>
      <c r="X27" s="2"/>
      <c r="Y27" s="4"/>
      <c r="Z27" s="2"/>
      <c r="AA27" s="2"/>
      <c r="AB27" s="4"/>
    </row>
    <row r="28" spans="1:28" ht="17.25" customHeight="1" x14ac:dyDescent="0.55000000000000004">
      <c r="A28" s="24"/>
      <c r="B28" s="11"/>
      <c r="C28" s="194" t="s">
        <v>3</v>
      </c>
      <c r="D28" s="195"/>
      <c r="E28" s="224">
        <v>-2.9</v>
      </c>
      <c r="F28" s="225"/>
      <c r="G28" s="114" t="s">
        <v>9</v>
      </c>
      <c r="H28" s="145" t="s">
        <v>25</v>
      </c>
      <c r="I28" s="146"/>
      <c r="J28" s="146"/>
      <c r="K28" s="146"/>
      <c r="L28" s="146"/>
      <c r="M28" s="146"/>
      <c r="N28" s="146"/>
      <c r="O28" s="146"/>
      <c r="P28" s="146"/>
      <c r="Q28" s="146"/>
      <c r="R28" s="147"/>
      <c r="S28" s="17"/>
      <c r="T28" s="25"/>
      <c r="U28" s="5"/>
      <c r="V28" s="1"/>
      <c r="X28" s="2"/>
      <c r="Y28" s="2"/>
      <c r="Z28" s="2"/>
      <c r="AA28" s="2"/>
      <c r="AB28" s="2"/>
    </row>
    <row r="29" spans="1:28" ht="17.25" customHeight="1" x14ac:dyDescent="0.55000000000000004">
      <c r="A29" s="24"/>
      <c r="B29" s="11"/>
      <c r="C29" s="194" t="s">
        <v>4</v>
      </c>
      <c r="D29" s="195"/>
      <c r="E29" s="177">
        <v>0</v>
      </c>
      <c r="F29" s="178"/>
      <c r="G29" s="114" t="s">
        <v>9</v>
      </c>
      <c r="H29" s="145" t="s">
        <v>31</v>
      </c>
      <c r="I29" s="146"/>
      <c r="J29" s="146"/>
      <c r="K29" s="146"/>
      <c r="L29" s="146"/>
      <c r="M29" s="146"/>
      <c r="N29" s="146"/>
      <c r="O29" s="146"/>
      <c r="P29" s="146"/>
      <c r="Q29" s="146"/>
      <c r="R29" s="147"/>
      <c r="S29" s="17"/>
      <c r="T29" s="25"/>
      <c r="U29" s="5"/>
      <c r="V29" s="1"/>
      <c r="X29" s="2"/>
      <c r="Y29" s="2"/>
      <c r="Z29" s="2"/>
      <c r="AA29" s="2"/>
      <c r="AB29" s="2"/>
    </row>
    <row r="30" spans="1:28" ht="13.5" customHeight="1" x14ac:dyDescent="0.55000000000000004">
      <c r="A30" s="24"/>
      <c r="B30" s="11"/>
      <c r="C30" s="194" t="s">
        <v>37</v>
      </c>
      <c r="D30" s="195"/>
      <c r="E30" s="239">
        <v>0.8</v>
      </c>
      <c r="F30" s="240"/>
      <c r="G30" s="114" t="s">
        <v>9</v>
      </c>
      <c r="H30" s="145" t="s">
        <v>38</v>
      </c>
      <c r="I30" s="146"/>
      <c r="J30" s="146"/>
      <c r="K30" s="146"/>
      <c r="L30" s="146"/>
      <c r="M30" s="146"/>
      <c r="N30" s="146"/>
      <c r="O30" s="146"/>
      <c r="P30" s="146"/>
      <c r="Q30" s="146"/>
      <c r="R30" s="147"/>
      <c r="S30" s="17"/>
      <c r="T30" s="25"/>
      <c r="U30" s="5"/>
      <c r="V30" s="1"/>
      <c r="X30" s="2"/>
      <c r="Y30" s="2"/>
      <c r="Z30" s="2"/>
      <c r="AA30" s="2"/>
      <c r="AB30" s="2"/>
    </row>
    <row r="31" spans="1:28" ht="18" customHeight="1" x14ac:dyDescent="0.55000000000000004">
      <c r="A31" s="24"/>
      <c r="B31" s="11"/>
      <c r="C31" s="194" t="s">
        <v>5</v>
      </c>
      <c r="D31" s="195"/>
      <c r="E31" s="179">
        <v>787000</v>
      </c>
      <c r="F31" s="180"/>
      <c r="G31" s="114" t="s">
        <v>8</v>
      </c>
      <c r="H31" s="145" t="s">
        <v>49</v>
      </c>
      <c r="I31" s="146"/>
      <c r="J31" s="146"/>
      <c r="K31" s="146"/>
      <c r="L31" s="146"/>
      <c r="M31" s="146"/>
      <c r="N31" s="146"/>
      <c r="O31" s="146"/>
      <c r="P31" s="146"/>
      <c r="Q31" s="146"/>
      <c r="R31" s="147"/>
      <c r="S31" s="17"/>
      <c r="T31" s="25"/>
      <c r="U31" s="5"/>
      <c r="V31" s="1"/>
      <c r="X31" s="2"/>
      <c r="Y31" s="2"/>
      <c r="Z31" s="2"/>
      <c r="AA31" s="2"/>
      <c r="AB31" s="2"/>
    </row>
    <row r="32" spans="1:28" x14ac:dyDescent="0.55000000000000004">
      <c r="A32" s="24"/>
      <c r="B32" s="11"/>
      <c r="C32" s="194" t="s">
        <v>10</v>
      </c>
      <c r="D32" s="195"/>
      <c r="E32" s="177">
        <v>0</v>
      </c>
      <c r="F32" s="178"/>
      <c r="G32" s="114" t="s">
        <v>9</v>
      </c>
      <c r="H32" s="145" t="s">
        <v>40</v>
      </c>
      <c r="I32" s="146"/>
      <c r="J32" s="146"/>
      <c r="K32" s="146"/>
      <c r="L32" s="146"/>
      <c r="M32" s="146"/>
      <c r="N32" s="146"/>
      <c r="O32" s="146"/>
      <c r="P32" s="146"/>
      <c r="Q32" s="146"/>
      <c r="R32" s="147"/>
      <c r="S32" s="17"/>
      <c r="T32" s="25"/>
      <c r="U32" s="5"/>
      <c r="V32" s="1"/>
    </row>
    <row r="33" spans="1:34" ht="14.7" thickBot="1" x14ac:dyDescent="0.6">
      <c r="A33" s="24"/>
      <c r="B33" s="11"/>
      <c r="C33" s="208" t="s">
        <v>11</v>
      </c>
      <c r="D33" s="209"/>
      <c r="E33" s="172">
        <v>10000</v>
      </c>
      <c r="F33" s="173"/>
      <c r="G33" s="115" t="s">
        <v>8</v>
      </c>
      <c r="H33" s="148" t="s">
        <v>43</v>
      </c>
      <c r="I33" s="149"/>
      <c r="J33" s="149"/>
      <c r="K33" s="149"/>
      <c r="L33" s="149"/>
      <c r="M33" s="149"/>
      <c r="N33" s="149"/>
      <c r="O33" s="149"/>
      <c r="P33" s="149"/>
      <c r="Q33" s="149"/>
      <c r="R33" s="150"/>
      <c r="S33" s="17"/>
      <c r="T33" s="25"/>
      <c r="U33" s="5"/>
      <c r="V33" s="124"/>
    </row>
    <row r="34" spans="1:34" ht="9.75" customHeight="1" thickBot="1" x14ac:dyDescent="0.6">
      <c r="A34" s="24"/>
      <c r="B34" s="11"/>
      <c r="C34" s="14"/>
      <c r="D34" s="14"/>
      <c r="E34" s="14"/>
      <c r="F34" s="14"/>
      <c r="G34" s="14"/>
      <c r="H34" s="14"/>
      <c r="I34" s="14"/>
      <c r="J34" s="14"/>
      <c r="K34" s="14"/>
      <c r="L34" s="14"/>
      <c r="M34" s="14"/>
      <c r="N34" s="14"/>
      <c r="O34" s="14"/>
      <c r="P34" s="14"/>
      <c r="Q34" s="6"/>
      <c r="R34" s="6"/>
      <c r="S34" s="17"/>
      <c r="T34" s="25"/>
      <c r="U34" s="5"/>
      <c r="V34" s="124"/>
    </row>
    <row r="35" spans="1:34" ht="14.7" thickBot="1" x14ac:dyDescent="0.6">
      <c r="A35" s="24"/>
      <c r="B35" s="11"/>
      <c r="C35" s="164" t="s">
        <v>24</v>
      </c>
      <c r="D35" s="165"/>
      <c r="E35" s="165"/>
      <c r="F35" s="165"/>
      <c r="G35" s="165"/>
      <c r="H35" s="165"/>
      <c r="I35" s="165"/>
      <c r="J35" s="165"/>
      <c r="K35" s="165"/>
      <c r="L35" s="165"/>
      <c r="M35" s="165"/>
      <c r="N35" s="165"/>
      <c r="O35" s="165"/>
      <c r="P35" s="165"/>
      <c r="Q35" s="231"/>
      <c r="R35" s="232"/>
      <c r="S35" s="17"/>
      <c r="T35" s="25"/>
      <c r="U35" s="5"/>
      <c r="V35" s="124"/>
    </row>
    <row r="36" spans="1:34" ht="14.7" thickBot="1" x14ac:dyDescent="0.6">
      <c r="A36" s="24"/>
      <c r="B36" s="11"/>
      <c r="C36" s="162" t="s">
        <v>20</v>
      </c>
      <c r="D36" s="163"/>
      <c r="E36" s="174" t="s">
        <v>21</v>
      </c>
      <c r="F36" s="163"/>
      <c r="G36" s="12" t="s">
        <v>22</v>
      </c>
      <c r="H36" s="181" t="s">
        <v>23</v>
      </c>
      <c r="I36" s="182"/>
      <c r="J36" s="182"/>
      <c r="K36" s="182"/>
      <c r="L36" s="182"/>
      <c r="M36" s="182"/>
      <c r="N36" s="182"/>
      <c r="O36" s="182"/>
      <c r="P36" s="182"/>
      <c r="Q36" s="233"/>
      <c r="R36" s="234"/>
      <c r="S36" s="17"/>
      <c r="T36" s="25"/>
      <c r="U36" s="5"/>
      <c r="V36" s="1"/>
    </row>
    <row r="37" spans="1:34" x14ac:dyDescent="0.55000000000000004">
      <c r="A37" s="24"/>
      <c r="B37" s="11"/>
      <c r="C37" s="125" t="s">
        <v>6</v>
      </c>
      <c r="D37" s="126"/>
      <c r="E37" s="268">
        <f>R_1*Vfb*(1-((Vfb+Voutlow-Vdaclow)/(Vfb+Vouthigh-Vdachigh)))/(((Vfb+Voutlow-Vdaclow)*(Vfb+Vouthigh)/(Vfb+Vouthigh-Vdachigh))-(Vfb+Voutlow))</f>
        <v>9993.6507936508588</v>
      </c>
      <c r="F37" s="269"/>
      <c r="G37" s="113" t="s">
        <v>8</v>
      </c>
      <c r="H37" s="168" t="s">
        <v>44</v>
      </c>
      <c r="I37" s="169"/>
      <c r="J37" s="169"/>
      <c r="K37" s="169"/>
      <c r="L37" s="169"/>
      <c r="M37" s="169"/>
      <c r="N37" s="169"/>
      <c r="O37" s="169"/>
      <c r="P37" s="169"/>
      <c r="Q37" s="169"/>
      <c r="R37" s="170"/>
      <c r="S37" s="17"/>
      <c r="T37" s="25"/>
      <c r="U37" s="5"/>
      <c r="V37" s="1"/>
    </row>
    <row r="38" spans="1:34" ht="14.7" thickBot="1" x14ac:dyDescent="0.6">
      <c r="A38" s="24"/>
      <c r="B38" s="11"/>
      <c r="C38" s="208" t="s">
        <v>7</v>
      </c>
      <c r="D38" s="209"/>
      <c r="E38" s="270">
        <f>(Vdaclow-(Vfb+Voutlow))/((Vfb+Voutlow)/R_1+Vfb/R_2)</f>
        <v>27137.931034482932</v>
      </c>
      <c r="F38" s="271"/>
      <c r="G38" s="116" t="s">
        <v>8</v>
      </c>
      <c r="H38" s="148" t="s">
        <v>45</v>
      </c>
      <c r="I38" s="149"/>
      <c r="J38" s="149"/>
      <c r="K38" s="149"/>
      <c r="L38" s="149"/>
      <c r="M38" s="149"/>
      <c r="N38" s="149"/>
      <c r="O38" s="149"/>
      <c r="P38" s="149"/>
      <c r="Q38" s="149"/>
      <c r="R38" s="150"/>
      <c r="S38" s="17"/>
      <c r="T38" s="25"/>
      <c r="U38" s="5"/>
      <c r="V38" s="124"/>
    </row>
    <row r="39" spans="1:34" ht="9" customHeight="1" thickBot="1" x14ac:dyDescent="0.6">
      <c r="A39" s="24"/>
      <c r="B39" s="60"/>
      <c r="C39" s="2"/>
      <c r="D39" s="2"/>
      <c r="E39" s="2"/>
      <c r="F39" s="2"/>
      <c r="G39" s="2"/>
      <c r="H39" s="2"/>
      <c r="I39" s="2"/>
      <c r="J39" s="2"/>
      <c r="K39" s="2"/>
      <c r="L39" s="2"/>
      <c r="M39" s="2"/>
      <c r="N39" s="2"/>
      <c r="O39" s="2"/>
      <c r="P39" s="2"/>
      <c r="Q39" s="2"/>
      <c r="R39" s="2"/>
      <c r="S39" s="61"/>
      <c r="T39" s="38"/>
      <c r="U39" s="5"/>
      <c r="V39" s="1"/>
    </row>
    <row r="40" spans="1:34" ht="14.7" thickBot="1" x14ac:dyDescent="0.6">
      <c r="A40" s="24"/>
      <c r="B40" s="60"/>
      <c r="C40" s="62" t="s">
        <v>42</v>
      </c>
      <c r="D40" s="63"/>
      <c r="E40" s="63"/>
      <c r="F40" s="63"/>
      <c r="G40" s="63"/>
      <c r="H40" s="63"/>
      <c r="I40" s="63"/>
      <c r="J40" s="63"/>
      <c r="K40" s="63"/>
      <c r="L40" s="235"/>
      <c r="M40" s="235"/>
      <c r="N40" s="235"/>
      <c r="O40" s="235"/>
      <c r="P40" s="235"/>
      <c r="Q40" s="235"/>
      <c r="R40" s="236"/>
      <c r="S40" s="61"/>
      <c r="T40" s="38"/>
      <c r="U40" s="5"/>
      <c r="V40" s="1"/>
    </row>
    <row r="41" spans="1:34" ht="14.7" thickBot="1" x14ac:dyDescent="0.6">
      <c r="A41" s="24"/>
      <c r="B41" s="60"/>
      <c r="C41" s="167" t="s">
        <v>20</v>
      </c>
      <c r="D41" s="132"/>
      <c r="E41" s="131" t="s">
        <v>21</v>
      </c>
      <c r="F41" s="132"/>
      <c r="G41" s="49" t="s">
        <v>22</v>
      </c>
      <c r="H41" s="34" t="s">
        <v>23</v>
      </c>
      <c r="I41" s="35"/>
      <c r="J41" s="35"/>
      <c r="K41" s="35"/>
      <c r="L41" s="229"/>
      <c r="M41" s="229"/>
      <c r="N41" s="229"/>
      <c r="O41" s="229"/>
      <c r="P41" s="229"/>
      <c r="Q41" s="229"/>
      <c r="R41" s="230"/>
      <c r="S41" s="61"/>
      <c r="T41" s="38"/>
      <c r="U41" s="5"/>
      <c r="V41" s="1"/>
    </row>
    <row r="42" spans="1:34" x14ac:dyDescent="0.55000000000000004">
      <c r="A42" s="24"/>
      <c r="B42" s="65"/>
      <c r="C42" s="277" t="s">
        <v>6</v>
      </c>
      <c r="D42" s="278"/>
      <c r="E42" s="130">
        <v>10000</v>
      </c>
      <c r="F42" s="130"/>
      <c r="G42" s="117" t="s">
        <v>8</v>
      </c>
      <c r="H42" s="279" t="s">
        <v>28</v>
      </c>
      <c r="I42" s="279"/>
      <c r="J42" s="279"/>
      <c r="K42" s="279"/>
      <c r="L42" s="279"/>
      <c r="M42" s="279"/>
      <c r="N42" s="279"/>
      <c r="O42" s="279"/>
      <c r="P42" s="279"/>
      <c r="Q42" s="279"/>
      <c r="R42" s="280"/>
      <c r="S42" s="66"/>
      <c r="T42" s="67"/>
      <c r="U42" s="5"/>
      <c r="V42" s="1"/>
    </row>
    <row r="43" spans="1:34" ht="19.5" customHeight="1" x14ac:dyDescent="0.55000000000000004">
      <c r="A43" s="24"/>
      <c r="B43" s="65"/>
      <c r="C43" s="275" t="s">
        <v>7</v>
      </c>
      <c r="D43" s="276"/>
      <c r="E43" s="133">
        <v>27400</v>
      </c>
      <c r="F43" s="133"/>
      <c r="G43" s="118" t="s">
        <v>8</v>
      </c>
      <c r="H43" s="281" t="s">
        <v>29</v>
      </c>
      <c r="I43" s="281"/>
      <c r="J43" s="281"/>
      <c r="K43" s="281"/>
      <c r="L43" s="281"/>
      <c r="M43" s="281"/>
      <c r="N43" s="281"/>
      <c r="O43" s="281"/>
      <c r="P43" s="281"/>
      <c r="Q43" s="281"/>
      <c r="R43" s="282"/>
      <c r="S43" s="66"/>
      <c r="T43" s="67"/>
      <c r="U43" s="5"/>
      <c r="V43" s="1"/>
    </row>
    <row r="44" spans="1:34" x14ac:dyDescent="0.55000000000000004">
      <c r="A44" s="24"/>
      <c r="B44" s="65"/>
      <c r="C44" s="142" t="s">
        <v>33</v>
      </c>
      <c r="D44" s="143"/>
      <c r="E44" s="228">
        <v>-1.8</v>
      </c>
      <c r="F44" s="228"/>
      <c r="G44" s="114" t="s">
        <v>9</v>
      </c>
      <c r="H44" s="273" t="s">
        <v>41</v>
      </c>
      <c r="I44" s="273"/>
      <c r="J44" s="273"/>
      <c r="K44" s="273"/>
      <c r="L44" s="273"/>
      <c r="M44" s="273"/>
      <c r="N44" s="273"/>
      <c r="O44" s="273"/>
      <c r="P44" s="273"/>
      <c r="Q44" s="273"/>
      <c r="R44" s="274"/>
      <c r="S44" s="66"/>
      <c r="T44" s="67"/>
      <c r="U44" s="5"/>
      <c r="V44" s="72"/>
      <c r="W44" s="2"/>
      <c r="X44" s="2"/>
      <c r="Y44" s="2"/>
      <c r="Z44" s="2"/>
      <c r="AA44" s="2"/>
      <c r="AB44" s="2"/>
      <c r="AC44" s="2"/>
      <c r="AD44" s="2"/>
      <c r="AE44" s="2"/>
      <c r="AF44" s="2"/>
      <c r="AG44" s="2"/>
      <c r="AH44" s="2"/>
    </row>
    <row r="45" spans="1:34" x14ac:dyDescent="0.55000000000000004">
      <c r="A45" s="24"/>
      <c r="B45" s="65"/>
      <c r="C45" s="142" t="s">
        <v>34</v>
      </c>
      <c r="D45" s="143"/>
      <c r="E45" s="144">
        <f>(E44*((1/R_1)+(1/R__3_))+(Vfb*((1/R_1)+(1/R__2_)+(1/R__3_))))*R__3_</f>
        <v>1.1571842439644224</v>
      </c>
      <c r="F45" s="144"/>
      <c r="G45" s="114" t="s">
        <v>9</v>
      </c>
      <c r="H45" s="273" t="s">
        <v>54</v>
      </c>
      <c r="I45" s="273"/>
      <c r="J45" s="273"/>
      <c r="K45" s="273"/>
      <c r="L45" s="273"/>
      <c r="M45" s="273"/>
      <c r="N45" s="273"/>
      <c r="O45" s="273"/>
      <c r="P45" s="273"/>
      <c r="Q45" s="273"/>
      <c r="R45" s="274"/>
      <c r="S45" s="66"/>
      <c r="T45" s="67"/>
      <c r="U45" s="5"/>
      <c r="V45" s="221"/>
      <c r="W45" s="221"/>
      <c r="X45" s="222"/>
      <c r="Y45" s="222"/>
      <c r="Z45" s="8"/>
      <c r="AA45" s="223"/>
      <c r="AB45" s="223"/>
      <c r="AC45" s="223"/>
      <c r="AD45" s="223"/>
      <c r="AE45" s="223"/>
      <c r="AF45" s="223"/>
      <c r="AG45" s="223"/>
      <c r="AH45" s="2"/>
    </row>
    <row r="46" spans="1:34" ht="14.7" thickBot="1" x14ac:dyDescent="0.6">
      <c r="A46" s="24"/>
      <c r="B46" s="65"/>
      <c r="C46" s="210" t="s">
        <v>12</v>
      </c>
      <c r="D46" s="211"/>
      <c r="E46" s="272">
        <f>Vdacoff/((R__3_)+Rdacoff)-(Vfb*(1/(R_1)+1/(R__2_)+1/(R__3_+Rdacoff)))/(1/(R_1)+1/(R__3_+Rdacoff))</f>
        <v>-3.6562639495390594</v>
      </c>
      <c r="F46" s="272"/>
      <c r="G46" s="115" t="s">
        <v>9</v>
      </c>
      <c r="H46" s="127" t="s">
        <v>30</v>
      </c>
      <c r="I46" s="127"/>
      <c r="J46" s="127"/>
      <c r="K46" s="127"/>
      <c r="L46" s="127"/>
      <c r="M46" s="127"/>
      <c r="N46" s="127"/>
      <c r="O46" s="127"/>
      <c r="P46" s="127"/>
      <c r="Q46" s="127"/>
      <c r="R46" s="128"/>
      <c r="S46" s="66"/>
      <c r="T46" s="67"/>
      <c r="U46" s="5"/>
      <c r="V46" s="221"/>
      <c r="W46" s="221"/>
      <c r="X46" s="222"/>
      <c r="Y46" s="222"/>
      <c r="Z46" s="8"/>
      <c r="AA46" s="223"/>
      <c r="AB46" s="223"/>
      <c r="AC46" s="223"/>
      <c r="AD46" s="223"/>
      <c r="AE46" s="223"/>
      <c r="AF46" s="223"/>
      <c r="AG46" s="223"/>
      <c r="AH46" s="2"/>
    </row>
    <row r="47" spans="1:34" ht="14.7" thickBot="1" x14ac:dyDescent="0.6">
      <c r="A47" s="24"/>
      <c r="B47" s="18"/>
      <c r="C47" s="14"/>
      <c r="D47" s="14"/>
      <c r="E47" s="14"/>
      <c r="F47" s="14"/>
      <c r="G47" s="14"/>
      <c r="H47" s="14"/>
      <c r="I47" s="14"/>
      <c r="J47" s="14"/>
      <c r="K47" s="14"/>
      <c r="L47" s="14"/>
      <c r="M47" s="14"/>
      <c r="N47" s="14"/>
      <c r="O47" s="14"/>
      <c r="P47" s="14"/>
      <c r="Q47" s="14"/>
      <c r="R47" s="14"/>
      <c r="S47" s="19"/>
      <c r="T47" s="25"/>
    </row>
    <row r="48" spans="1:34" ht="14.7" thickBot="1" x14ac:dyDescent="0.6">
      <c r="A48" s="26"/>
      <c r="B48" s="27"/>
      <c r="C48" s="27"/>
      <c r="D48" s="27"/>
      <c r="E48" s="27"/>
      <c r="F48" s="27"/>
      <c r="G48" s="27"/>
      <c r="H48" s="27"/>
      <c r="I48" s="27"/>
      <c r="J48" s="27"/>
      <c r="K48" s="27"/>
      <c r="L48" s="27"/>
      <c r="M48" s="27"/>
      <c r="N48" s="27"/>
      <c r="O48" s="27"/>
      <c r="P48" s="27"/>
      <c r="Q48" s="27"/>
      <c r="R48" s="27"/>
      <c r="S48" s="27"/>
      <c r="T48" s="28"/>
    </row>
  </sheetData>
  <mergeCells count="73">
    <mergeCell ref="H33:R33"/>
    <mergeCell ref="C45:D45"/>
    <mergeCell ref="E45:F45"/>
    <mergeCell ref="H45:R45"/>
    <mergeCell ref="C41:D41"/>
    <mergeCell ref="E41:F41"/>
    <mergeCell ref="C43:D43"/>
    <mergeCell ref="C42:D42"/>
    <mergeCell ref="C44:D44"/>
    <mergeCell ref="H42:R42"/>
    <mergeCell ref="H43:R43"/>
    <mergeCell ref="H44:R44"/>
    <mergeCell ref="C29:D29"/>
    <mergeCell ref="C30:D30"/>
    <mergeCell ref="C31:D31"/>
    <mergeCell ref="C32:D32"/>
    <mergeCell ref="H26:R26"/>
    <mergeCell ref="H30:R30"/>
    <mergeCell ref="H31:R31"/>
    <mergeCell ref="H32:R32"/>
    <mergeCell ref="C28:D28"/>
    <mergeCell ref="C27:D27"/>
    <mergeCell ref="C26:D26"/>
    <mergeCell ref="H28:R28"/>
    <mergeCell ref="H27:R27"/>
    <mergeCell ref="C14:I17"/>
    <mergeCell ref="C6:I11"/>
    <mergeCell ref="C22:D22"/>
    <mergeCell ref="C46:D46"/>
    <mergeCell ref="C38:D38"/>
    <mergeCell ref="C37:D37"/>
    <mergeCell ref="C35:P35"/>
    <mergeCell ref="C36:D36"/>
    <mergeCell ref="H36:P36"/>
    <mergeCell ref="E36:F36"/>
    <mergeCell ref="E37:F37"/>
    <mergeCell ref="E38:F38"/>
    <mergeCell ref="E46:F46"/>
    <mergeCell ref="H38:R38"/>
    <mergeCell ref="H46:R46"/>
    <mergeCell ref="C33:D33"/>
    <mergeCell ref="C3:I3"/>
    <mergeCell ref="C4:I4"/>
    <mergeCell ref="X45:Y45"/>
    <mergeCell ref="AA45:AG45"/>
    <mergeCell ref="E26:F26"/>
    <mergeCell ref="E32:F32"/>
    <mergeCell ref="E31:F31"/>
    <mergeCell ref="E30:F30"/>
    <mergeCell ref="E29:F29"/>
    <mergeCell ref="C24:P24"/>
    <mergeCell ref="C25:D25"/>
    <mergeCell ref="E25:F25"/>
    <mergeCell ref="K6:R6"/>
    <mergeCell ref="Q24:R24"/>
    <mergeCell ref="C20:D20"/>
    <mergeCell ref="C21:D21"/>
    <mergeCell ref="V46:W46"/>
    <mergeCell ref="X46:Y46"/>
    <mergeCell ref="AA46:AG46"/>
    <mergeCell ref="E28:F28"/>
    <mergeCell ref="E27:F27"/>
    <mergeCell ref="E44:F44"/>
    <mergeCell ref="V45:W45"/>
    <mergeCell ref="E42:F42"/>
    <mergeCell ref="E43:F43"/>
    <mergeCell ref="L41:R41"/>
    <mergeCell ref="E33:F33"/>
    <mergeCell ref="Q35:R35"/>
    <mergeCell ref="Q36:R36"/>
    <mergeCell ref="H37:R37"/>
    <mergeCell ref="L40:R40"/>
    <mergeCell ref="H29:R29"/>
  </mergeCells>
  <conditionalFormatting sqref="L49:L1048576 Z26:Z31 K6 L7:L17">
    <cfRule type="dataBar" priority="64">
      <dataBar>
        <cfvo type="min"/>
        <cfvo type="max"/>
        <color rgb="FF638EC6"/>
      </dataBar>
      <extLst>
        <ext xmlns:x14="http://schemas.microsoft.com/office/spreadsheetml/2009/9/main" uri="{B025F937-C7B1-47D3-B67F-A62EFF666E3E}">
          <x14:id>{21A5D3FB-E530-417F-8F50-D7D731063AF5}</x14:id>
        </ext>
      </extLst>
    </cfRule>
  </conditionalFormatting>
  <conditionalFormatting sqref="P24:P25">
    <cfRule type="iconSet" priority="55">
      <iconSet iconSet="3Arrows">
        <cfvo type="percent" val="0"/>
        <cfvo type="percent" val="33"/>
        <cfvo type="percent" val="67"/>
      </iconSet>
    </cfRule>
  </conditionalFormatting>
  <conditionalFormatting sqref="P35:P36">
    <cfRule type="iconSet" priority="54">
      <iconSet iconSet="3Arrows">
        <cfvo type="percent" val="0"/>
        <cfvo type="percent" val="33"/>
        <cfvo type="percent" val="67"/>
      </iconSet>
    </cfRule>
  </conditionalFormatting>
  <conditionalFormatting sqref="H18">
    <cfRule type="cellIs" dxfId="22" priority="53" operator="lessThan">
      <formula>$E$28-1</formula>
    </cfRule>
  </conditionalFormatting>
  <conditionalFormatting sqref="E26">
    <cfRule type="cellIs" dxfId="21" priority="42" operator="lessThan">
      <formula>0</formula>
    </cfRule>
    <cfRule type="cellIs" dxfId="20" priority="46" operator="greaterThan">
      <formula>$E$27</formula>
    </cfRule>
  </conditionalFormatting>
  <conditionalFormatting sqref="E27">
    <cfRule type="cellIs" dxfId="19" priority="45" operator="lessThan">
      <formula>$E$26</formula>
    </cfRule>
  </conditionalFormatting>
  <conditionalFormatting sqref="E32">
    <cfRule type="cellIs" dxfId="18" priority="29" operator="lessThan">
      <formula>0</formula>
    </cfRule>
    <cfRule type="cellIs" dxfId="17" priority="38" operator="greaterThan">
      <formula>$E$27</formula>
    </cfRule>
  </conditionalFormatting>
  <conditionalFormatting sqref="E28">
    <cfRule type="cellIs" dxfId="16" priority="35" operator="greaterThan">
      <formula>$E$29</formula>
    </cfRule>
  </conditionalFormatting>
  <conditionalFormatting sqref="E29">
    <cfRule type="cellIs" dxfId="15" priority="27" operator="greaterThan">
      <formula>0</formula>
    </cfRule>
    <cfRule type="cellIs" dxfId="14" priority="34" operator="lessThan">
      <formula>$E$28</formula>
    </cfRule>
  </conditionalFormatting>
  <conditionalFormatting sqref="E30">
    <cfRule type="cellIs" dxfId="13" priority="32" operator="lessThan">
      <formula>0</formula>
    </cfRule>
  </conditionalFormatting>
  <conditionalFormatting sqref="E33">
    <cfRule type="cellIs" dxfId="12" priority="31" operator="lessThan">
      <formula>0</formula>
    </cfRule>
  </conditionalFormatting>
  <conditionalFormatting sqref="E44">
    <cfRule type="cellIs" dxfId="11" priority="18" operator="lessThan">
      <formula>$E$28</formula>
    </cfRule>
    <cfRule type="cellIs" dxfId="10" priority="19" operator="greaterThan">
      <formula>$E$29</formula>
    </cfRule>
  </conditionalFormatting>
  <conditionalFormatting sqref="X45:Y45">
    <cfRule type="cellIs" dxfId="9" priority="11" operator="lessThan">
      <formula>0</formula>
    </cfRule>
  </conditionalFormatting>
  <conditionalFormatting sqref="X46:Y46">
    <cfRule type="cellIs" dxfId="8" priority="10" operator="lessThan">
      <formula>0</formula>
    </cfRule>
  </conditionalFormatting>
  <conditionalFormatting sqref="E45:F45">
    <cfRule type="cellIs" dxfId="7" priority="3" operator="greaterThan">
      <formula>$E$27</formula>
    </cfRule>
    <cfRule type="cellIs" dxfId="6" priority="9" operator="lessThan">
      <formula>$E$26</formula>
    </cfRule>
  </conditionalFormatting>
  <conditionalFormatting sqref="E42:F42">
    <cfRule type="cellIs" dxfId="5" priority="8" operator="lessThan">
      <formula>0</formula>
    </cfRule>
  </conditionalFormatting>
  <conditionalFormatting sqref="E43:F43">
    <cfRule type="cellIs" dxfId="4" priority="7" operator="lessThan">
      <formula>0</formula>
    </cfRule>
  </conditionalFormatting>
  <conditionalFormatting sqref="E31:F31">
    <cfRule type="cellIs" dxfId="3" priority="6" operator="lessThan">
      <formula>0</formula>
    </cfRule>
  </conditionalFormatting>
  <conditionalFormatting sqref="E37:F38">
    <cfRule type="cellIs" dxfId="2" priority="5" operator="lessThan">
      <formula>0</formula>
    </cfRule>
  </conditionalFormatting>
  <conditionalFormatting sqref="E46:F46">
    <cfRule type="cellIs" dxfId="1" priority="1" operator="greaterThan">
      <formula>$E$29</formula>
    </cfRule>
    <cfRule type="cellIs" dxfId="0" priority="2" operator="lessThan">
      <formula>$E$28</formula>
    </cfRule>
  </conditionalFormatting>
  <hyperlinks>
    <hyperlink ref="D19" r:id="rId1" xr:uid="{00000000-0004-0000-0200-000000000000}"/>
  </hyperlinks>
  <pageMargins left="0.7" right="0.7" top="0.75" bottom="0.75" header="0.3" footer="0.3"/>
  <pageSetup fitToWidth="0" fitToHeight="0" orientation="portrait" horizontalDpi="90" verticalDpi="90" r:id="rId2"/>
  <rowBreaks count="1" manualBreakCount="1">
    <brk id="27" max="16383" man="1"/>
  </rowBreaks>
  <colBreaks count="1" manualBreakCount="1">
    <brk id="12" max="1048575" man="1"/>
  </colBreaks>
  <drawing r:id="rId3"/>
  <extLst>
    <ext xmlns:x14="http://schemas.microsoft.com/office/spreadsheetml/2009/9/main" uri="{78C0D931-6437-407d-A8EE-F0AAD7539E65}">
      <x14:conditionalFormattings>
        <x14:conditionalFormatting xmlns:xm="http://schemas.microsoft.com/office/excel/2006/main">
          <x14:cfRule type="dataBar" id="{21A5D3FB-E530-417F-8F50-D7D731063AF5}">
            <x14:dataBar minLength="0" maxLength="100" border="1" negativeBarBorderColorSameAsPositive="0">
              <x14:cfvo type="autoMin"/>
              <x14:cfvo type="autoMax"/>
              <x14:borderColor rgb="FF638EC6"/>
              <x14:negativeFillColor rgb="FFFF0000"/>
              <x14:negativeBorderColor rgb="FFFF0000"/>
              <x14:axisColor rgb="FF000000"/>
            </x14:dataBar>
          </x14:cfRule>
          <xm:sqref>L49:L1048576 Z26:Z31 K6 L7:L17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37"/>
  <sheetViews>
    <sheetView workbookViewId="0">
      <selection activeCell="D11" sqref="D11"/>
    </sheetView>
  </sheetViews>
  <sheetFormatPr defaultRowHeight="14.4" x14ac:dyDescent="0.55000000000000004"/>
  <cols>
    <col min="2" max="2" width="17.26171875" customWidth="1"/>
    <col min="3" max="3" width="17.68359375" customWidth="1"/>
    <col min="4" max="4" width="20" customWidth="1"/>
    <col min="5" max="5" width="10.41796875" customWidth="1"/>
    <col min="6" max="6" width="10.41796875" bestFit="1" customWidth="1"/>
  </cols>
  <sheetData>
    <row r="1" spans="2:29" ht="15.75" thickBot="1" x14ac:dyDescent="0.3"/>
    <row r="2" spans="2:29" x14ac:dyDescent="0.55000000000000004">
      <c r="B2" s="212" t="s">
        <v>55</v>
      </c>
      <c r="C2" s="213"/>
      <c r="D2" s="213"/>
      <c r="E2" s="213"/>
      <c r="F2" s="213"/>
      <c r="G2" s="213"/>
      <c r="H2" s="213"/>
      <c r="I2" s="213"/>
      <c r="J2" s="213"/>
      <c r="K2" s="213"/>
      <c r="L2" s="213"/>
      <c r="M2" s="213"/>
      <c r="N2" s="213"/>
      <c r="O2" s="214"/>
    </row>
    <row r="3" spans="2:29" x14ac:dyDescent="0.55000000000000004">
      <c r="B3" s="215"/>
      <c r="C3" s="216"/>
      <c r="D3" s="216"/>
      <c r="E3" s="216"/>
      <c r="F3" s="216"/>
      <c r="G3" s="216"/>
      <c r="H3" s="216"/>
      <c r="I3" s="216"/>
      <c r="J3" s="216"/>
      <c r="K3" s="216"/>
      <c r="L3" s="216"/>
      <c r="M3" s="216"/>
      <c r="N3" s="216"/>
      <c r="O3" s="217"/>
      <c r="AB3" s="73"/>
      <c r="AC3" s="73"/>
    </row>
    <row r="4" spans="2:29" ht="14.7" thickBot="1" x14ac:dyDescent="0.6">
      <c r="B4" s="218"/>
      <c r="C4" s="219"/>
      <c r="D4" s="219"/>
      <c r="E4" s="219"/>
      <c r="F4" s="219"/>
      <c r="G4" s="219"/>
      <c r="H4" s="219"/>
      <c r="I4" s="219"/>
      <c r="J4" s="219"/>
      <c r="K4" s="219"/>
      <c r="L4" s="219"/>
      <c r="M4" s="219"/>
      <c r="N4" s="219"/>
      <c r="O4" s="220"/>
      <c r="AB4" s="73"/>
      <c r="AC4" s="73"/>
    </row>
    <row r="5" spans="2:29" ht="15.75" thickBot="1" x14ac:dyDescent="0.3">
      <c r="AB5" s="73"/>
      <c r="AC5" s="73"/>
    </row>
    <row r="6" spans="2:29" ht="29.65" customHeight="1" thickBot="1" x14ac:dyDescent="0.6">
      <c r="B6" s="100" t="s">
        <v>51</v>
      </c>
      <c r="C6" s="101" t="s">
        <v>57</v>
      </c>
      <c r="D6" s="102" t="s">
        <v>56</v>
      </c>
      <c r="E6" s="106" t="s">
        <v>52</v>
      </c>
      <c r="F6" s="108" t="s">
        <v>58</v>
      </c>
      <c r="AB6" s="73"/>
      <c r="AC6" s="73"/>
    </row>
    <row r="7" spans="2:29" ht="14.7" thickBot="1" x14ac:dyDescent="0.6">
      <c r="B7" s="97">
        <v>0</v>
      </c>
      <c r="C7" s="93">
        <f>(B7/(1000*R__3_)-'Negative Output Voltage'!Vfb/R__2_-'Negative Output Voltage'!Vfb/'Negative Output Voltage'!R_1-'Negative Output Voltage'!Vfb/R__3_)/(1/'Negative Output Voltage'!R_1+1/R__3_)</f>
        <v>-2.9182514734774072</v>
      </c>
      <c r="D7" s="103"/>
      <c r="E7" s="93" t="e">
        <f>ABS(IF(ISBLANK(D7),NA(),(C7-D7)/C7*100))</f>
        <v>#N/A</v>
      </c>
      <c r="F7" s="110">
        <f>(D7-C7)*1000</f>
        <v>2918.2514734774072</v>
      </c>
      <c r="AB7" s="73"/>
      <c r="AC7" s="107"/>
    </row>
    <row r="8" spans="2:29" ht="14.7" thickBot="1" x14ac:dyDescent="0.6">
      <c r="B8" s="98">
        <v>100</v>
      </c>
      <c r="C8" s="93">
        <f>(B8/(1000*R__3_)-'Negative Output Voltage'!Vfb/R__2_-'Negative Output Voltage'!Vfb/'Negative Output Voltage'!R_1-'Negative Output Voltage'!Vfb/R__3_)/(1/'Negative Output Voltage'!R_1+1/R__3_)</f>
        <v>-2.8216159135559922</v>
      </c>
      <c r="D8" s="104"/>
      <c r="E8" s="95" t="e">
        <f t="shared" ref="E8:E37" si="0">ABS(IF(ISBLANK(D8),NA(),(C8-D8)/C8*100))</f>
        <v>#N/A</v>
      </c>
      <c r="F8" s="110">
        <f t="shared" ref="F8:F37" si="1">(D8-C8)*1000</f>
        <v>2821.6159135559924</v>
      </c>
      <c r="AB8" s="73"/>
      <c r="AC8" s="107"/>
    </row>
    <row r="9" spans="2:29" ht="14.7" thickBot="1" x14ac:dyDescent="0.6">
      <c r="B9" s="98">
        <v>200</v>
      </c>
      <c r="C9" s="93">
        <f>(B9/(1000*R__3_)-'Negative Output Voltage'!Vfb/R__2_-'Negative Output Voltage'!Vfb/'Negative Output Voltage'!R_1-'Negative Output Voltage'!Vfb/R__3_)/(1/'Negative Output Voltage'!R_1+1/R__3_)</f>
        <v>-2.724980353634578</v>
      </c>
      <c r="D9" s="104"/>
      <c r="E9" s="95" t="e">
        <f t="shared" si="0"/>
        <v>#N/A</v>
      </c>
      <c r="F9" s="110">
        <f t="shared" si="1"/>
        <v>2724.980353634578</v>
      </c>
      <c r="AB9" s="73"/>
      <c r="AC9" s="107"/>
    </row>
    <row r="10" spans="2:29" ht="14.7" thickBot="1" x14ac:dyDescent="0.6">
      <c r="B10" s="98">
        <v>300</v>
      </c>
      <c r="C10" s="93">
        <f>(B10/(1000*R__3_)-'Negative Output Voltage'!Vfb/R__2_-'Negative Output Voltage'!Vfb/'Negative Output Voltage'!R_1-'Negative Output Voltage'!Vfb/R__3_)/(1/'Negative Output Voltage'!R_1+1/R__3_)</f>
        <v>-2.6283447937131634</v>
      </c>
      <c r="D10" s="104"/>
      <c r="E10" s="95" t="e">
        <f t="shared" si="0"/>
        <v>#N/A</v>
      </c>
      <c r="F10" s="110">
        <f t="shared" si="1"/>
        <v>2628.3447937131637</v>
      </c>
      <c r="AB10" s="73"/>
      <c r="AC10" s="107"/>
    </row>
    <row r="11" spans="2:29" ht="14.7" thickBot="1" x14ac:dyDescent="0.6">
      <c r="B11" s="98">
        <v>400</v>
      </c>
      <c r="C11" s="93">
        <f>(B11/(1000*R__3_)-'Negative Output Voltage'!Vfb/R__2_-'Negative Output Voltage'!Vfb/'Negative Output Voltage'!R_1-'Negative Output Voltage'!Vfb/R__3_)/(1/'Negative Output Voltage'!R_1+1/R__3_)</f>
        <v>-2.5317092337917484</v>
      </c>
      <c r="D11" s="104"/>
      <c r="E11" s="95" t="e">
        <f t="shared" si="0"/>
        <v>#N/A</v>
      </c>
      <c r="F11" s="110">
        <f t="shared" si="1"/>
        <v>2531.7092337917484</v>
      </c>
      <c r="AB11" s="73"/>
      <c r="AC11" s="107"/>
    </row>
    <row r="12" spans="2:29" ht="14.7" thickBot="1" x14ac:dyDescent="0.6">
      <c r="B12" s="98">
        <v>500</v>
      </c>
      <c r="C12" s="93">
        <f>(B12/(1000*R__3_)-'Negative Output Voltage'!Vfb/R__2_-'Negative Output Voltage'!Vfb/'Negative Output Voltage'!R_1-'Negative Output Voltage'!Vfb/R__3_)/(1/'Negative Output Voltage'!R_1+1/R__3_)</f>
        <v>-2.4350736738703342</v>
      </c>
      <c r="D12" s="104"/>
      <c r="E12" s="95" t="e">
        <f t="shared" si="0"/>
        <v>#N/A</v>
      </c>
      <c r="F12" s="110">
        <f t="shared" si="1"/>
        <v>2435.0736738703345</v>
      </c>
      <c r="AB12" s="73"/>
      <c r="AC12" s="107"/>
    </row>
    <row r="13" spans="2:29" ht="14.7" thickBot="1" x14ac:dyDescent="0.6">
      <c r="B13" s="98">
        <v>600</v>
      </c>
      <c r="C13" s="93">
        <f>(B13/(1000*R__3_)-'Negative Output Voltage'!Vfb/R__2_-'Negative Output Voltage'!Vfb/'Negative Output Voltage'!R_1-'Negative Output Voltage'!Vfb/R__3_)/(1/'Negative Output Voltage'!R_1+1/R__3_)</f>
        <v>-2.3384381139489196</v>
      </c>
      <c r="D13" s="104"/>
      <c r="E13" s="95" t="e">
        <f t="shared" si="0"/>
        <v>#N/A</v>
      </c>
      <c r="F13" s="110">
        <f t="shared" si="1"/>
        <v>2338.4381139489196</v>
      </c>
      <c r="AB13" s="73"/>
      <c r="AC13" s="107"/>
    </row>
    <row r="14" spans="2:29" ht="14.7" thickBot="1" x14ac:dyDescent="0.6">
      <c r="B14" s="98">
        <v>700</v>
      </c>
      <c r="C14" s="93">
        <f>(B14/(1000*R__3_)-'Negative Output Voltage'!Vfb/R__2_-'Negative Output Voltage'!Vfb/'Negative Output Voltage'!R_1-'Negative Output Voltage'!Vfb/R__3_)/(1/'Negative Output Voltage'!R_1+1/R__3_)</f>
        <v>-2.2418025540275051</v>
      </c>
      <c r="D14" s="104"/>
      <c r="E14" s="95" t="e">
        <f t="shared" si="0"/>
        <v>#N/A</v>
      </c>
      <c r="F14" s="110">
        <f t="shared" si="1"/>
        <v>2241.8025540275053</v>
      </c>
      <c r="AB14" s="73"/>
      <c r="AC14" s="107"/>
    </row>
    <row r="15" spans="2:29" ht="14.7" thickBot="1" x14ac:dyDescent="0.6">
      <c r="B15" s="98">
        <v>800</v>
      </c>
      <c r="C15" s="93">
        <f>(B15/(1000*R__3_)-'Negative Output Voltage'!Vfb/R__2_-'Negative Output Voltage'!Vfb/'Negative Output Voltage'!R_1-'Negative Output Voltage'!Vfb/R__3_)/(1/'Negative Output Voltage'!R_1+1/R__3_)</f>
        <v>-2.1451669941060905</v>
      </c>
      <c r="D15" s="104"/>
      <c r="E15" s="95" t="e">
        <f t="shared" si="0"/>
        <v>#N/A</v>
      </c>
      <c r="F15" s="110">
        <f t="shared" si="1"/>
        <v>2145.1669941060904</v>
      </c>
      <c r="AB15" s="73"/>
      <c r="AC15" s="107"/>
    </row>
    <row r="16" spans="2:29" ht="14.7" thickBot="1" x14ac:dyDescent="0.6">
      <c r="B16" s="98">
        <v>900</v>
      </c>
      <c r="C16" s="93">
        <f>(B16/(1000*R__3_)-'Negative Output Voltage'!Vfb/R__2_-'Negative Output Voltage'!Vfb/'Negative Output Voltage'!R_1-'Negative Output Voltage'!Vfb/R__3_)/(1/'Negative Output Voltage'!R_1+1/R__3_)</f>
        <v>-2.0485314341846759</v>
      </c>
      <c r="D16" s="104"/>
      <c r="E16" s="95" t="e">
        <f t="shared" si="0"/>
        <v>#N/A</v>
      </c>
      <c r="F16" s="110">
        <f t="shared" si="1"/>
        <v>2048.5314341846761</v>
      </c>
      <c r="AB16" s="73"/>
      <c r="AC16" s="107"/>
    </row>
    <row r="17" spans="2:29" ht="14.7" thickBot="1" x14ac:dyDescent="0.6">
      <c r="B17" s="98">
        <v>1000</v>
      </c>
      <c r="C17" s="93">
        <f>(B17/(1000*R__3_)-'Negative Output Voltage'!Vfb/R__2_-'Negative Output Voltage'!Vfb/'Negative Output Voltage'!R_1-'Negative Output Voltage'!Vfb/R__3_)/(1/'Negative Output Voltage'!R_1+1/R__3_)</f>
        <v>-1.9518958742632613</v>
      </c>
      <c r="D17" s="104"/>
      <c r="E17" s="95" t="e">
        <f t="shared" si="0"/>
        <v>#N/A</v>
      </c>
      <c r="F17" s="110">
        <f t="shared" si="1"/>
        <v>1951.8958742632612</v>
      </c>
      <c r="AB17" s="73"/>
      <c r="AC17" s="107"/>
    </row>
    <row r="18" spans="2:29" ht="14.7" thickBot="1" x14ac:dyDescent="0.6">
      <c r="B18" s="98">
        <v>1100</v>
      </c>
      <c r="C18" s="93">
        <f>(B18/(1000*R__3_)-'Negative Output Voltage'!Vfb/R__2_-'Negative Output Voltage'!Vfb/'Negative Output Voltage'!R_1-'Negative Output Voltage'!Vfb/R__3_)/(1/'Negative Output Voltage'!R_1+1/R__3_)</f>
        <v>-1.8552603143418469</v>
      </c>
      <c r="D18" s="104"/>
      <c r="E18" s="95" t="e">
        <f t="shared" si="0"/>
        <v>#N/A</v>
      </c>
      <c r="F18" s="110">
        <f t="shared" si="1"/>
        <v>1855.2603143418469</v>
      </c>
      <c r="AB18" s="73"/>
      <c r="AC18" s="107"/>
    </row>
    <row r="19" spans="2:29" ht="14.7" thickBot="1" x14ac:dyDescent="0.6">
      <c r="B19" s="98">
        <v>1200</v>
      </c>
      <c r="C19" s="93">
        <f>(B19/(1000*R__3_)-'Negative Output Voltage'!Vfb/R__2_-'Negative Output Voltage'!Vfb/'Negative Output Voltage'!R_1-'Negative Output Voltage'!Vfb/R__3_)/(1/'Negative Output Voltage'!R_1+1/R__3_)</f>
        <v>-1.7586247544204325</v>
      </c>
      <c r="D19" s="104"/>
      <c r="E19" s="95" t="e">
        <f t="shared" si="0"/>
        <v>#N/A</v>
      </c>
      <c r="F19" s="110">
        <f t="shared" si="1"/>
        <v>1758.6247544204325</v>
      </c>
      <c r="AB19" s="73"/>
      <c r="AC19" s="107"/>
    </row>
    <row r="20" spans="2:29" ht="14.7" thickBot="1" x14ac:dyDescent="0.6">
      <c r="B20" s="98">
        <v>1300</v>
      </c>
      <c r="C20" s="93">
        <f>(B20/(1000*R__3_)-'Negative Output Voltage'!Vfb/R__2_-'Negative Output Voltage'!Vfb/'Negative Output Voltage'!R_1-'Negative Output Voltage'!Vfb/R__3_)/(1/'Negative Output Voltage'!R_1+1/R__3_)</f>
        <v>-1.6619891944990179</v>
      </c>
      <c r="D20" s="104"/>
      <c r="E20" s="95" t="e">
        <f t="shared" si="0"/>
        <v>#N/A</v>
      </c>
      <c r="F20" s="110">
        <f t="shared" si="1"/>
        <v>1661.9891944990179</v>
      </c>
      <c r="AB20" s="73"/>
      <c r="AC20" s="107"/>
    </row>
    <row r="21" spans="2:29" ht="14.7" thickBot="1" x14ac:dyDescent="0.6">
      <c r="B21" s="98">
        <v>1400</v>
      </c>
      <c r="C21" s="93">
        <f>(B21/(1000*R__3_)-'Negative Output Voltage'!Vfb/R__2_-'Negative Output Voltage'!Vfb/'Negative Output Voltage'!R_1-'Negative Output Voltage'!Vfb/R__3_)/(1/'Negative Output Voltage'!R_1+1/R__3_)</f>
        <v>-1.5653536345776033</v>
      </c>
      <c r="D21" s="104"/>
      <c r="E21" s="95" t="e">
        <f t="shared" si="0"/>
        <v>#N/A</v>
      </c>
      <c r="F21" s="110">
        <f t="shared" si="1"/>
        <v>1565.3536345776033</v>
      </c>
      <c r="AB21" s="73"/>
      <c r="AC21" s="107"/>
    </row>
    <row r="22" spans="2:29" ht="14.7" thickBot="1" x14ac:dyDescent="0.6">
      <c r="B22" s="98">
        <v>1500</v>
      </c>
      <c r="C22" s="93">
        <f>(B22/(1000*R__3_)-'Negative Output Voltage'!Vfb/R__2_-'Negative Output Voltage'!Vfb/'Negative Output Voltage'!R_1-'Negative Output Voltage'!Vfb/R__3_)/(1/'Negative Output Voltage'!R_1+1/R__3_)</f>
        <v>-1.4687180746561888</v>
      </c>
      <c r="D22" s="104"/>
      <c r="E22" s="95" t="e">
        <f t="shared" si="0"/>
        <v>#N/A</v>
      </c>
      <c r="F22" s="110">
        <f t="shared" si="1"/>
        <v>1468.7180746561887</v>
      </c>
      <c r="AB22" s="73"/>
      <c r="AC22" s="107"/>
    </row>
    <row r="23" spans="2:29" ht="14.7" thickBot="1" x14ac:dyDescent="0.6">
      <c r="B23" s="98">
        <v>1600</v>
      </c>
      <c r="C23" s="93">
        <f>(B23/(1000*R__3_)-'Negative Output Voltage'!Vfb/R__2_-'Negative Output Voltage'!Vfb/'Negative Output Voltage'!R_1-'Negative Output Voltage'!Vfb/R__3_)/(1/'Negative Output Voltage'!R_1+1/R__3_)</f>
        <v>-1.3720825147347742</v>
      </c>
      <c r="D23" s="104"/>
      <c r="E23" s="95" t="e">
        <f t="shared" si="0"/>
        <v>#N/A</v>
      </c>
      <c r="F23" s="110">
        <f t="shared" si="1"/>
        <v>1372.0825147347741</v>
      </c>
      <c r="AB23" s="73"/>
      <c r="AC23" s="107"/>
    </row>
    <row r="24" spans="2:29" ht="14.7" thickBot="1" x14ac:dyDescent="0.6">
      <c r="B24" s="98">
        <v>1700</v>
      </c>
      <c r="C24" s="93">
        <f>(B24/(1000*R__3_)-'Negative Output Voltage'!Vfb/R__2_-'Negative Output Voltage'!Vfb/'Negative Output Voltage'!R_1-'Negative Output Voltage'!Vfb/R__3_)/(1/'Negative Output Voltage'!R_1+1/R__3_)</f>
        <v>-1.2754469548133598</v>
      </c>
      <c r="D24" s="104"/>
      <c r="E24" s="95" t="e">
        <f t="shared" si="0"/>
        <v>#N/A</v>
      </c>
      <c r="F24" s="110">
        <f t="shared" si="1"/>
        <v>1275.4469548133598</v>
      </c>
      <c r="AB24" s="73"/>
      <c r="AC24" s="107"/>
    </row>
    <row r="25" spans="2:29" ht="14.7" thickBot="1" x14ac:dyDescent="0.6">
      <c r="B25" s="98">
        <v>1800</v>
      </c>
      <c r="C25" s="93">
        <f>(B25/(1000*R__3_)-'Negative Output Voltage'!Vfb/R__2_-'Negative Output Voltage'!Vfb/'Negative Output Voltage'!R_1-'Negative Output Voltage'!Vfb/R__3_)/(1/'Negative Output Voltage'!R_1+1/R__3_)</f>
        <v>-1.1788113948919452</v>
      </c>
      <c r="D25" s="104"/>
      <c r="E25" s="95" t="e">
        <f t="shared" si="0"/>
        <v>#N/A</v>
      </c>
      <c r="F25" s="110">
        <f t="shared" si="1"/>
        <v>1178.8113948919452</v>
      </c>
      <c r="AB25" s="73"/>
      <c r="AC25" s="107"/>
    </row>
    <row r="26" spans="2:29" ht="14.7" thickBot="1" x14ac:dyDescent="0.6">
      <c r="B26" s="98">
        <v>1900</v>
      </c>
      <c r="C26" s="93">
        <f>(B26/(1000*R__3_)-'Negative Output Voltage'!Vfb/R__2_-'Negative Output Voltage'!Vfb/'Negative Output Voltage'!R_1-'Negative Output Voltage'!Vfb/R__3_)/(1/'Negative Output Voltage'!R_1+1/R__3_)</f>
        <v>-1.0821758349705308</v>
      </c>
      <c r="D26" s="104"/>
      <c r="E26" s="95" t="e">
        <f t="shared" si="0"/>
        <v>#N/A</v>
      </c>
      <c r="F26" s="110">
        <f t="shared" si="1"/>
        <v>1082.1758349705308</v>
      </c>
      <c r="AB26" s="73"/>
      <c r="AC26" s="107"/>
    </row>
    <row r="27" spans="2:29" ht="14.7" thickBot="1" x14ac:dyDescent="0.6">
      <c r="B27" s="98">
        <v>2000</v>
      </c>
      <c r="C27" s="93">
        <f>(B27/(1000*R__3_)-'Negative Output Voltage'!Vfb/R__2_-'Negative Output Voltage'!Vfb/'Negative Output Voltage'!R_1-'Negative Output Voltage'!Vfb/R__3_)/(1/'Negative Output Voltage'!R_1+1/R__3_)</f>
        <v>-0.9855402750491159</v>
      </c>
      <c r="D27" s="104"/>
      <c r="E27" s="95" t="e">
        <f t="shared" si="0"/>
        <v>#N/A</v>
      </c>
      <c r="F27" s="110">
        <f t="shared" si="1"/>
        <v>985.54027504911585</v>
      </c>
      <c r="AB27" s="73"/>
      <c r="AC27" s="107"/>
    </row>
    <row r="28" spans="2:29" ht="14.7" thickBot="1" x14ac:dyDescent="0.6">
      <c r="B28" s="98">
        <v>2100</v>
      </c>
      <c r="C28" s="93">
        <f>(B28/(1000*R__3_)-'Negative Output Voltage'!Vfb/R__2_-'Negative Output Voltage'!Vfb/'Negative Output Voltage'!R_1-'Negative Output Voltage'!Vfb/R__3_)/(1/'Negative Output Voltage'!R_1+1/R__3_)</f>
        <v>-0.88890471512770142</v>
      </c>
      <c r="D28" s="104"/>
      <c r="E28" s="95" t="e">
        <f t="shared" si="0"/>
        <v>#N/A</v>
      </c>
      <c r="F28" s="110">
        <f t="shared" si="1"/>
        <v>888.90471512770137</v>
      </c>
      <c r="AB28" s="73"/>
      <c r="AC28" s="107"/>
    </row>
    <row r="29" spans="2:29" ht="14.7" thickBot="1" x14ac:dyDescent="0.6">
      <c r="B29" s="98">
        <v>2200</v>
      </c>
      <c r="C29" s="93">
        <f>(B29/(1000*R__3_)-'Negative Output Voltage'!Vfb/R__2_-'Negative Output Voltage'!Vfb/'Negative Output Voltage'!R_1-'Negative Output Voltage'!Vfb/R__3_)/(1/'Negative Output Voltage'!R_1+1/R__3_)</f>
        <v>-0.79226915520628693</v>
      </c>
      <c r="D29" s="104"/>
      <c r="E29" s="95" t="e">
        <f t="shared" si="0"/>
        <v>#N/A</v>
      </c>
      <c r="F29" s="110">
        <f t="shared" si="1"/>
        <v>792.26915520628688</v>
      </c>
      <c r="AB29" s="73"/>
      <c r="AC29" s="107"/>
    </row>
    <row r="30" spans="2:29" ht="14.7" thickBot="1" x14ac:dyDescent="0.6">
      <c r="B30" s="98">
        <v>2300</v>
      </c>
      <c r="C30" s="93">
        <f>(B30/(1000*R__3_)-'Negative Output Voltage'!Vfb/R__2_-'Negative Output Voltage'!Vfb/'Negative Output Voltage'!R_1-'Negative Output Voltage'!Vfb/R__3_)/(1/'Negative Output Voltage'!R_1+1/R__3_)</f>
        <v>-0.69563359528487245</v>
      </c>
      <c r="D30" s="104"/>
      <c r="E30" s="95" t="e">
        <f t="shared" si="0"/>
        <v>#N/A</v>
      </c>
      <c r="F30" s="110">
        <f t="shared" si="1"/>
        <v>695.6335952848724</v>
      </c>
      <c r="AB30" s="73"/>
      <c r="AC30" s="107"/>
    </row>
    <row r="31" spans="2:29" ht="14.7" thickBot="1" x14ac:dyDescent="0.6">
      <c r="B31" s="98">
        <v>2400</v>
      </c>
      <c r="C31" s="93">
        <f>(B31/(1000*R__3_)-'Negative Output Voltage'!Vfb/R__2_-'Negative Output Voltage'!Vfb/'Negative Output Voltage'!R_1-'Negative Output Voltage'!Vfb/R__3_)/(1/'Negative Output Voltage'!R_1+1/R__3_)</f>
        <v>-0.59899803536345797</v>
      </c>
      <c r="D31" s="104"/>
      <c r="E31" s="95" t="e">
        <f t="shared" si="0"/>
        <v>#N/A</v>
      </c>
      <c r="F31" s="110">
        <f t="shared" si="1"/>
        <v>598.99803536345792</v>
      </c>
      <c r="AB31" s="73"/>
      <c r="AC31" s="107"/>
    </row>
    <row r="32" spans="2:29" ht="14.7" thickBot="1" x14ac:dyDescent="0.6">
      <c r="B32" s="98">
        <v>2500</v>
      </c>
      <c r="C32" s="93">
        <f>(B32/(1000*R__3_)-'Negative Output Voltage'!Vfb/R__2_-'Negative Output Voltage'!Vfb/'Negative Output Voltage'!R_1-'Negative Output Voltage'!Vfb/R__3_)/(1/'Negative Output Voltage'!R_1+1/R__3_)</f>
        <v>-0.5023624754420436</v>
      </c>
      <c r="D32" s="104"/>
      <c r="E32" s="95" t="e">
        <f t="shared" si="0"/>
        <v>#N/A</v>
      </c>
      <c r="F32" s="110">
        <f t="shared" si="1"/>
        <v>502.3624754420436</v>
      </c>
      <c r="AB32" s="73"/>
      <c r="AC32" s="107"/>
    </row>
    <row r="33" spans="2:29" ht="14.7" thickBot="1" x14ac:dyDescent="0.6">
      <c r="B33" s="98">
        <v>2600</v>
      </c>
      <c r="C33" s="93">
        <f>(B33/(1000*R__3_)-'Negative Output Voltage'!Vfb/R__2_-'Negative Output Voltage'!Vfb/'Negative Output Voltage'!R_1-'Negative Output Voltage'!Vfb/R__3_)/(1/'Negative Output Voltage'!R_1+1/R__3_)</f>
        <v>-0.40572691552062873</v>
      </c>
      <c r="D33" s="104"/>
      <c r="E33" s="95" t="e">
        <f t="shared" si="0"/>
        <v>#N/A</v>
      </c>
      <c r="F33" s="110">
        <f t="shared" si="1"/>
        <v>405.72691552062872</v>
      </c>
      <c r="AB33" s="73"/>
      <c r="AC33" s="107"/>
    </row>
    <row r="34" spans="2:29" ht="14.7" thickBot="1" x14ac:dyDescent="0.6">
      <c r="B34" s="98">
        <v>2700</v>
      </c>
      <c r="C34" s="93">
        <f>(B34/(1000*R__3_)-'Negative Output Voltage'!Vfb/R__2_-'Negative Output Voltage'!Vfb/'Negative Output Voltage'!R_1-'Negative Output Voltage'!Vfb/R__3_)/(1/'Negative Output Voltage'!R_1+1/R__3_)</f>
        <v>-0.30909135559921425</v>
      </c>
      <c r="D34" s="104"/>
      <c r="E34" s="95" t="e">
        <f t="shared" si="0"/>
        <v>#N/A</v>
      </c>
      <c r="F34" s="110">
        <f t="shared" si="1"/>
        <v>309.09135559921424</v>
      </c>
      <c r="AB34" s="73"/>
      <c r="AC34" s="107"/>
    </row>
    <row r="35" spans="2:29" ht="14.7" thickBot="1" x14ac:dyDescent="0.6">
      <c r="B35" s="98">
        <v>2800</v>
      </c>
      <c r="C35" s="93">
        <f>(B35/(1000*R__3_)-'Negative Output Voltage'!Vfb/R__2_-'Negative Output Voltage'!Vfb/'Negative Output Voltage'!R_1-'Negative Output Voltage'!Vfb/R__3_)/(1/'Negative Output Voltage'!R_1+1/R__3_)</f>
        <v>-0.21245579567779976</v>
      </c>
      <c r="D35" s="104"/>
      <c r="E35" s="95" t="e">
        <f t="shared" si="0"/>
        <v>#N/A</v>
      </c>
      <c r="F35" s="110">
        <f t="shared" si="1"/>
        <v>212.45579567779976</v>
      </c>
      <c r="AB35" s="73"/>
      <c r="AC35" s="107"/>
    </row>
    <row r="36" spans="2:29" ht="14.7" thickBot="1" x14ac:dyDescent="0.6">
      <c r="B36" s="98">
        <v>2900</v>
      </c>
      <c r="C36" s="93">
        <f>(B36/(1000*R__3_)-'Negative Output Voltage'!Vfb/R__2_-'Negative Output Voltage'!Vfb/'Negative Output Voltage'!R_1-'Negative Output Voltage'!Vfb/R__3_)/(1/'Negative Output Voltage'!R_1+1/R__3_)</f>
        <v>-0.1158202357563853</v>
      </c>
      <c r="D36" s="104"/>
      <c r="E36" s="95" t="e">
        <f t="shared" si="0"/>
        <v>#N/A</v>
      </c>
      <c r="F36" s="110">
        <f t="shared" si="1"/>
        <v>115.8202357563853</v>
      </c>
      <c r="AB36" s="73"/>
      <c r="AC36" s="107"/>
    </row>
    <row r="37" spans="2:29" ht="14.7" thickBot="1" x14ac:dyDescent="0.6">
      <c r="B37" s="99">
        <v>3000</v>
      </c>
      <c r="C37" s="93">
        <f>(B37/(1000*R__3_)-'Negative Output Voltage'!Vfb/R__2_-'Negative Output Voltage'!Vfb/'Negative Output Voltage'!R_1-'Negative Output Voltage'!Vfb/R__3_)/(1/'Negative Output Voltage'!R_1+1/R__3_)</f>
        <v>-1.918467583497082E-2</v>
      </c>
      <c r="D37" s="105"/>
      <c r="E37" s="96" t="e">
        <f t="shared" si="0"/>
        <v>#N/A</v>
      </c>
      <c r="F37" s="110">
        <f t="shared" si="1"/>
        <v>19.184675834970818</v>
      </c>
      <c r="AB37" s="73"/>
      <c r="AC37" s="107"/>
    </row>
  </sheetData>
  <mergeCells count="1">
    <mergeCell ref="B2:O4"/>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BE875-A756-4349-BEC4-2E386C84772F}">
  <dimension ref="B2:B7"/>
  <sheetViews>
    <sheetView workbookViewId="0">
      <selection activeCell="B11" sqref="B11"/>
    </sheetView>
  </sheetViews>
  <sheetFormatPr defaultRowHeight="14.4" x14ac:dyDescent="0.55000000000000004"/>
  <cols>
    <col min="2" max="2" width="97.7890625" customWidth="1"/>
  </cols>
  <sheetData>
    <row r="2" spans="2:2" x14ac:dyDescent="0.55000000000000004">
      <c r="B2" s="121" t="s">
        <v>62</v>
      </c>
    </row>
    <row r="3" spans="2:2" x14ac:dyDescent="0.55000000000000004">
      <c r="B3" s="122" t="s">
        <v>63</v>
      </c>
    </row>
    <row r="4" spans="2:2" x14ac:dyDescent="0.55000000000000004">
      <c r="B4" s="122" t="s">
        <v>64</v>
      </c>
    </row>
    <row r="5" spans="2:2" x14ac:dyDescent="0.55000000000000004">
      <c r="B5" s="122" t="s">
        <v>65</v>
      </c>
    </row>
    <row r="6" spans="2:2" ht="43.2" x14ac:dyDescent="0.55000000000000004">
      <c r="B6" s="123" t="s">
        <v>66</v>
      </c>
    </row>
    <row r="7" spans="2:2" x14ac:dyDescent="0.55000000000000004">
      <c r="B7" s="122" t="s">
        <v>67</v>
      </c>
    </row>
  </sheetData>
  <hyperlinks>
    <hyperlink ref="B6" r:id="rId1" display="https://www.ti.com/legal/terms-conditions/terms-of-sale.html" xr:uid="{389C15D0-F5DC-47B7-A134-E25355DAD015}"/>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40</vt:i4>
      </vt:variant>
    </vt:vector>
  </HeadingPairs>
  <TitlesOfParts>
    <vt:vector size="45" baseType="lpstr">
      <vt:lpstr>Positive Output Voltage</vt:lpstr>
      <vt:lpstr>Positive_Evaluation</vt:lpstr>
      <vt:lpstr>Negative Output Voltage</vt:lpstr>
      <vt:lpstr>Negative_Evaluation</vt:lpstr>
      <vt:lpstr>Important Notice and Disclaimer</vt:lpstr>
      <vt:lpstr>_R_2_</vt:lpstr>
      <vt:lpstr>_R_3_</vt:lpstr>
      <vt:lpstr>'Negative Output Voltage'!Cff</vt:lpstr>
      <vt:lpstr>Cff</vt:lpstr>
      <vt:lpstr>Extra1</vt:lpstr>
      <vt:lpstr>'Negative Output Voltage'!Extra3</vt:lpstr>
      <vt:lpstr>Extra3</vt:lpstr>
      <vt:lpstr>R__2_</vt:lpstr>
      <vt:lpstr>R__3_</vt:lpstr>
      <vt:lpstr>'Negative Output Voltage'!R_1</vt:lpstr>
      <vt:lpstr>R_1</vt:lpstr>
      <vt:lpstr>R_1_</vt:lpstr>
      <vt:lpstr>'Negative Output Voltage'!R_2</vt:lpstr>
      <vt:lpstr>R_2</vt:lpstr>
      <vt:lpstr>R_2_</vt:lpstr>
      <vt:lpstr>'Negative Output Voltage'!R_3</vt:lpstr>
      <vt:lpstr>R_3</vt:lpstr>
      <vt:lpstr>R_3_</vt:lpstr>
      <vt:lpstr>Rdac_off</vt:lpstr>
      <vt:lpstr>'Negative Output Voltage'!Rdacoff</vt:lpstr>
      <vt:lpstr>Rdacoff</vt:lpstr>
      <vt:lpstr>V_fb</vt:lpstr>
      <vt:lpstr>Value</vt:lpstr>
      <vt:lpstr>Vdac_high</vt:lpstr>
      <vt:lpstr>Vdac_low</vt:lpstr>
      <vt:lpstr>Vdac_off</vt:lpstr>
      <vt:lpstr>'Negative Output Voltage'!Vdachigh</vt:lpstr>
      <vt:lpstr>Vdachigh</vt:lpstr>
      <vt:lpstr>'Negative Output Voltage'!Vdaclow</vt:lpstr>
      <vt:lpstr>Vdaclow</vt:lpstr>
      <vt:lpstr>'Negative Output Voltage'!Vdacoff</vt:lpstr>
      <vt:lpstr>Vdacoff</vt:lpstr>
      <vt:lpstr>'Negative Output Voltage'!Vfb</vt:lpstr>
      <vt:lpstr>Vfb</vt:lpstr>
      <vt:lpstr>Vout_high</vt:lpstr>
      <vt:lpstr>Vout_low</vt:lpstr>
      <vt:lpstr>'Negative Output Voltage'!Vouthigh</vt:lpstr>
      <vt:lpstr>Vouthigh</vt:lpstr>
      <vt:lpstr>'Negative Output Voltage'!Voutlow</vt:lpstr>
      <vt:lpstr>Voutlow</vt:lpstr>
    </vt:vector>
  </TitlesOfParts>
  <Company>Texas Instruments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Glaser, Chris</dc:creator>
  <cp:lastModifiedBy>Glaser, Chris</cp:lastModifiedBy>
  <dcterms:created xsi:type="dcterms:W3CDTF">2018-10-13T01:50:39Z</dcterms:created>
  <dcterms:modified xsi:type="dcterms:W3CDTF">2024-03-15T15:17:55Z</dcterms:modified>
</cp:coreProperties>
</file>