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585"/>
  </bookViews>
  <sheets>
    <sheet name="ADC Code Conversions" sheetId="4" r:id="rId1"/>
  </sheets>
  <externalReferences>
    <externalReference r:id="rId2"/>
  </externalReferences>
  <definedNames>
    <definedName name="_xlnm._FilterDatabase" localSheetId="0" hidden="1">'ADC Code Conversions'!$B$8:$D$15</definedName>
    <definedName name="Buffer?">'[1]Total Error'!$C$6</definedName>
    <definedName name="Comp_Temp_Range">'[1]Total Error'!$M$15</definedName>
    <definedName name="Data_Rate">'[1]Total Error'!$C$7</definedName>
    <definedName name="Dec_to_PPM">1000000</definedName>
    <definedName name="FSR">'[1]Total Error'!$I$4</definedName>
    <definedName name="LSB_Size">'[1]Total Error'!$I$5</definedName>
    <definedName name="Noise_Level_PPM">'[1]Total Error'!$F$23</definedName>
    <definedName name="PGA_Gain">'[1]Total Error'!$C$5</definedName>
    <definedName name="Reference_Voltage">'[1]Total Error'!$C$4</definedName>
    <definedName name="Temp_Range">'[1]Total Error'!$C$9</definedName>
  </definedNames>
  <calcPr calcId="145621"/>
</workbook>
</file>

<file path=xl/calcChain.xml><?xml version="1.0" encoding="utf-8"?>
<calcChain xmlns="http://schemas.openxmlformats.org/spreadsheetml/2006/main">
  <c r="C12" i="4" l="1"/>
  <c r="C13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G20" i="4" s="1"/>
  <c r="C24" i="4" s="1"/>
  <c r="C23" i="4"/>
  <c r="F20" i="4"/>
  <c r="G22" i="4" s="1"/>
  <c r="C9" i="4"/>
  <c r="B15" i="4" s="1"/>
  <c r="C22" i="4" l="1"/>
  <c r="G24" i="4"/>
  <c r="G15" i="4"/>
</calcChain>
</file>

<file path=xl/sharedStrings.xml><?xml version="1.0" encoding="utf-8"?>
<sst xmlns="http://schemas.openxmlformats.org/spreadsheetml/2006/main" count="70" uniqueCount="43">
  <si>
    <t>Conversion Calculator (24-bit data)</t>
  </si>
  <si>
    <t>ADC Code</t>
  </si>
  <si>
    <t>19999A</t>
  </si>
  <si>
    <t>[Hex]</t>
  </si>
  <si>
    <t>[Decimal]</t>
  </si>
  <si>
    <t>ADC Reference</t>
  </si>
  <si>
    <t>[V]</t>
  </si>
  <si>
    <t>PGA Gain</t>
  </si>
  <si>
    <t>[V/V]</t>
  </si>
  <si>
    <t>LSB Size</t>
  </si>
  <si>
    <t>[nV]</t>
  </si>
  <si>
    <t>Full-Scale Range</t>
  </si>
  <si>
    <r>
      <t xml:space="preserve">ADC Reverse Calculations </t>
    </r>
    <r>
      <rPr>
        <b/>
        <vertAlign val="superscript"/>
        <sz val="11"/>
        <color theme="1"/>
        <rFont val="Arial"/>
        <family val="2"/>
      </rPr>
      <t>(2)</t>
    </r>
  </si>
  <si>
    <t>Voltage Reading</t>
  </si>
  <si>
    <t>Voltage (V)</t>
  </si>
  <si>
    <r>
      <t>Ideal Output Code</t>
    </r>
    <r>
      <rPr>
        <b/>
        <vertAlign val="superscript"/>
        <sz val="11"/>
        <color theme="1"/>
        <rFont val="Arial"/>
        <family val="2"/>
      </rPr>
      <t>(2)</t>
    </r>
  </si>
  <si>
    <t>→</t>
  </si>
  <si>
    <t>Calibration Registers (24-bit)</t>
  </si>
  <si>
    <t>OFCAL[2:0] Reverse Calculations</t>
  </si>
  <si>
    <t>Data Rate</t>
  </si>
  <si>
    <t>[SPS]</t>
  </si>
  <si>
    <t>α</t>
  </si>
  <si>
    <t>β</t>
  </si>
  <si>
    <t>OFCAL[2:0]</t>
  </si>
  <si>
    <t>Offset Coeff. [μV]</t>
  </si>
  <si>
    <r>
      <t>OFCAL[2:0]</t>
    </r>
    <r>
      <rPr>
        <b/>
        <vertAlign val="superscript"/>
        <sz val="11"/>
        <color theme="1"/>
        <rFont val="Arial"/>
        <family val="2"/>
      </rPr>
      <t>(2)</t>
    </r>
  </si>
  <si>
    <t>Offset register value (RTO)</t>
  </si>
  <si>
    <t>[μV]</t>
  </si>
  <si>
    <t>FSCAL[2:0]</t>
  </si>
  <si>
    <t>Gain Coeff. [V/V]</t>
  </si>
  <si>
    <r>
      <t>FSCAL[2:0]</t>
    </r>
    <r>
      <rPr>
        <b/>
        <vertAlign val="superscript"/>
        <sz val="11"/>
        <color theme="1"/>
        <rFont val="Arial"/>
        <family val="2"/>
      </rPr>
      <t>(2)</t>
    </r>
  </si>
  <si>
    <t>Gain register value</t>
  </si>
  <si>
    <r>
      <rPr>
        <sz val="11"/>
        <rFont val="Arial"/>
        <family val="2"/>
      </rPr>
      <t>↓ Look Up Table</t>
    </r>
    <r>
      <rPr>
        <i/>
        <sz val="11"/>
        <rFont val="Arial"/>
        <family val="2"/>
      </rPr>
      <t xml:space="preserve">  ↓</t>
    </r>
  </si>
  <si>
    <t>Table 18. Calibration Values for Different Data Rate Settings</t>
  </si>
  <si>
    <t>IDEAL FSC (Hex)</t>
  </si>
  <si>
    <t>44AC08</t>
  </si>
  <si>
    <t>3C0000</t>
  </si>
  <si>
    <t>4B0000</t>
  </si>
  <si>
    <t>3A99A0</t>
  </si>
  <si>
    <t>3E8000</t>
  </si>
  <si>
    <t>4651F3</t>
  </si>
  <si>
    <t>5DC000</t>
  </si>
  <si>
    <t>2EE14C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</si>
</sst>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0.000%"/>
    <numFmt numFmtId="165" formatCode="0.000"/>
    <numFmt numFmtId="166" formatCode="0.00000000000"/>
    <numFmt numFmtId="167" formatCode="0.0000"/>
    <numFmt numFmtId="168" formatCode="0.00000000"/>
    <numFmt numFmtId="169" formatCode="0.00000"/>
    <numFmt numFmtId="170" formatCode="0.0000000000000000"/>
    <numFmt numFmtId="171" formatCode="0.000000000000000000"/>
    <numFmt numFmtId="172" formatCode="0.00000000000000000000"/>
    <numFmt numFmtId="173" formatCode="0.0000000"/>
    <numFmt numFmtId="174" formatCode="0.0000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Arial"/>
      <family val="2"/>
    </font>
    <font>
      <b/>
      <sz val="11"/>
      <color theme="1"/>
      <name val="Arial"/>
      <family val="2"/>
    </font>
    <font>
      <b/>
      <vertAlign val="superscript"/>
      <sz val="11"/>
      <color theme="1"/>
      <name val="Arial"/>
      <family val="2"/>
    </font>
    <font>
      <sz val="11"/>
      <color theme="1"/>
      <name val="Calibri"/>
      <family val="2"/>
    </font>
    <font>
      <i/>
      <sz val="11"/>
      <name val="Arial"/>
      <family val="2"/>
    </font>
    <font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DE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06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Fill="1"/>
    <xf numFmtId="0" fontId="4" fillId="0" borderId="0" xfId="0" applyFont="1"/>
    <xf numFmtId="0" fontId="4" fillId="2" borderId="0" xfId="0" applyFont="1" applyFill="1" applyAlignment="1"/>
    <xf numFmtId="0" fontId="4" fillId="0" borderId="0" xfId="0" applyFont="1" applyFill="1" applyAlignment="1"/>
    <xf numFmtId="0" fontId="6" fillId="0" borderId="0" xfId="3" applyFont="1" applyFill="1" applyBorder="1" applyAlignment="1">
      <alignment vertical="center"/>
    </xf>
    <xf numFmtId="0" fontId="0" fillId="3" borderId="0" xfId="0" applyFill="1"/>
    <xf numFmtId="0" fontId="0" fillId="0" borderId="0" xfId="0" applyFill="1" applyBorder="1"/>
    <xf numFmtId="0" fontId="0" fillId="0" borderId="0" xfId="0" applyFill="1"/>
    <xf numFmtId="0" fontId="7" fillId="4" borderId="1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4" fillId="3" borderId="0" xfId="0" applyFont="1" applyFill="1"/>
    <xf numFmtId="0" fontId="7" fillId="0" borderId="0" xfId="0" applyFont="1" applyFill="1" applyBorder="1" applyAlignment="1"/>
    <xf numFmtId="0" fontId="3" fillId="0" borderId="0" xfId="0" applyFont="1" applyFill="1" applyBorder="1" applyAlignment="1"/>
    <xf numFmtId="0" fontId="4" fillId="0" borderId="4" xfId="0" applyFont="1" applyBorder="1" applyAlignment="1">
      <alignment horizontal="left" vertical="center"/>
    </xf>
    <xf numFmtId="0" fontId="4" fillId="5" borderId="5" xfId="0" applyFont="1" applyFill="1" applyBorder="1" applyAlignment="1" applyProtection="1">
      <alignment horizontal="center"/>
      <protection locked="0"/>
    </xf>
    <xf numFmtId="0" fontId="4" fillId="3" borderId="6" xfId="0" applyFont="1" applyFill="1" applyBorder="1" applyAlignment="1">
      <alignment horizont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vertical="center"/>
    </xf>
    <xf numFmtId="0" fontId="7" fillId="0" borderId="0" xfId="0" applyFont="1" applyFill="1" applyBorder="1"/>
    <xf numFmtId="0" fontId="4" fillId="0" borderId="0" xfId="0" applyFont="1" applyFill="1" applyBorder="1"/>
    <xf numFmtId="0" fontId="4" fillId="0" borderId="7" xfId="0" applyFont="1" applyBorder="1" applyAlignment="1">
      <alignment horizontal="left" vertical="center"/>
    </xf>
    <xf numFmtId="0" fontId="4" fillId="6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0" borderId="0" xfId="0" quotePrefix="1" applyFont="1" applyFill="1" applyBorder="1"/>
    <xf numFmtId="0" fontId="4" fillId="0" borderId="10" xfId="0" applyFont="1" applyBorder="1"/>
    <xf numFmtId="0" fontId="4" fillId="5" borderId="8" xfId="0" applyFont="1" applyFill="1" applyBorder="1" applyAlignment="1" applyProtection="1">
      <alignment horizontal="center"/>
      <protection locked="0"/>
    </xf>
    <xf numFmtId="164" fontId="4" fillId="3" borderId="0" xfId="1" applyNumberFormat="1" applyFont="1" applyFill="1"/>
    <xf numFmtId="0" fontId="0" fillId="0" borderId="0" xfId="0" applyFill="1" applyBorder="1" applyAlignment="1">
      <alignment horizontal="center"/>
    </xf>
    <xf numFmtId="0" fontId="4" fillId="3" borderId="10" xfId="0" applyFont="1" applyFill="1" applyBorder="1"/>
    <xf numFmtId="165" fontId="4" fillId="6" borderId="8" xfId="0" applyNumberFormat="1" applyFont="1" applyFill="1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0" fontId="4" fillId="3" borderId="11" xfId="0" applyFont="1" applyFill="1" applyBorder="1"/>
    <xf numFmtId="0" fontId="4" fillId="6" borderId="12" xfId="0" applyFont="1" applyFill="1" applyBorder="1" applyAlignment="1">
      <alignment horizontal="center"/>
    </xf>
    <xf numFmtId="0" fontId="4" fillId="3" borderId="13" xfId="0" quotePrefix="1" applyFont="1" applyFill="1" applyBorder="1" applyAlignment="1">
      <alignment horizontal="center"/>
    </xf>
    <xf numFmtId="0" fontId="7" fillId="3" borderId="0" xfId="0" applyFont="1" applyFill="1"/>
    <xf numFmtId="0" fontId="4" fillId="0" borderId="0" xfId="0" quotePrefix="1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7" fillId="4" borderId="16" xfId="0" applyFont="1" applyFill="1" applyBorder="1" applyAlignment="1">
      <alignment horizontal="center"/>
    </xf>
    <xf numFmtId="0" fontId="7" fillId="4" borderId="17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7" fillId="0" borderId="0" xfId="0" applyFont="1" applyFill="1" applyBorder="1" applyAlignment="1">
      <alignment horizontal="center"/>
    </xf>
    <xf numFmtId="166" fontId="4" fillId="6" borderId="1" xfId="0" applyNumberFormat="1" applyFont="1" applyFill="1" applyBorder="1" applyAlignment="1">
      <alignment horizontal="center"/>
    </xf>
    <xf numFmtId="166" fontId="4" fillId="6" borderId="18" xfId="0" applyNumberFormat="1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9" fillId="3" borderId="0" xfId="0" applyFont="1" applyFill="1" applyAlignment="1">
      <alignment horizontal="center"/>
    </xf>
    <xf numFmtId="167" fontId="4" fillId="5" borderId="19" xfId="0" applyNumberFormat="1" applyFont="1" applyFill="1" applyBorder="1" applyAlignment="1" applyProtection="1">
      <alignment horizontal="center"/>
      <protection locked="0"/>
    </xf>
    <xf numFmtId="0" fontId="4" fillId="6" borderId="20" xfId="0" applyFont="1" applyFill="1" applyBorder="1" applyAlignment="1">
      <alignment horizontal="center"/>
    </xf>
    <xf numFmtId="168" fontId="4" fillId="0" borderId="0" xfId="0" applyNumberFormat="1" applyFont="1" applyFill="1" applyBorder="1" applyAlignment="1"/>
    <xf numFmtId="0" fontId="9" fillId="0" borderId="0" xfId="0" applyFont="1" applyFill="1" applyBorder="1" applyAlignment="1">
      <alignment horizontal="center"/>
    </xf>
    <xf numFmtId="167" fontId="4" fillId="0" borderId="0" xfId="0" applyNumberFormat="1" applyFont="1" applyFill="1" applyBorder="1" applyAlignment="1" applyProtection="1">
      <alignment horizontal="center"/>
      <protection locked="0"/>
    </xf>
    <xf numFmtId="0" fontId="7" fillId="7" borderId="4" xfId="0" applyFont="1" applyFill="1" applyBorder="1" applyAlignment="1">
      <alignment horizontal="left" vertical="center"/>
    </xf>
    <xf numFmtId="0" fontId="4" fillId="5" borderId="21" xfId="0" applyFont="1" applyFill="1" applyBorder="1" applyAlignment="1" applyProtection="1">
      <alignment horizontal="center" vertical="center"/>
      <protection locked="0"/>
    </xf>
    <xf numFmtId="0" fontId="7" fillId="7" borderId="17" xfId="0" applyFont="1" applyFill="1" applyBorder="1" applyAlignment="1">
      <alignment horizontal="center" vertical="center"/>
    </xf>
    <xf numFmtId="0" fontId="7" fillId="7" borderId="22" xfId="0" applyFont="1" applyFill="1" applyBorder="1" applyAlignment="1">
      <alignment horizontal="left" vertical="center"/>
    </xf>
    <xf numFmtId="0" fontId="4" fillId="5" borderId="23" xfId="0" applyFont="1" applyFill="1" applyBorder="1" applyAlignment="1" applyProtection="1">
      <alignment horizontal="center" vertical="center"/>
      <protection locked="0"/>
    </xf>
    <xf numFmtId="0" fontId="7" fillId="7" borderId="20" xfId="0" applyFont="1" applyFill="1" applyBorder="1" applyAlignment="1">
      <alignment horizontal="center" vertical="center"/>
    </xf>
    <xf numFmtId="1" fontId="4" fillId="6" borderId="19" xfId="0" applyNumberFormat="1" applyFont="1" applyFill="1" applyBorder="1" applyAlignment="1" applyProtection="1">
      <alignment horizontal="center"/>
      <protection locked="0"/>
    </xf>
    <xf numFmtId="0" fontId="4" fillId="0" borderId="7" xfId="0" applyFont="1" applyBorder="1"/>
    <xf numFmtId="0" fontId="4" fillId="5" borderId="24" xfId="0" applyFont="1" applyFill="1" applyBorder="1" applyAlignment="1" applyProtection="1">
      <alignment horizontal="center"/>
      <protection locked="0"/>
    </xf>
    <xf numFmtId="0" fontId="4" fillId="3" borderId="25" xfId="0" applyFont="1" applyFill="1" applyBorder="1" applyAlignment="1">
      <alignment horizontal="center"/>
    </xf>
    <xf numFmtId="0" fontId="4" fillId="0" borderId="11" xfId="0" applyFont="1" applyBorder="1"/>
    <xf numFmtId="169" fontId="4" fillId="6" borderId="12" xfId="0" applyNumberFormat="1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8" borderId="16" xfId="0" applyFont="1" applyFill="1" applyBorder="1"/>
    <xf numFmtId="1" fontId="4" fillId="5" borderId="21" xfId="0" applyNumberFormat="1" applyFont="1" applyFill="1" applyBorder="1" applyAlignment="1" applyProtection="1">
      <alignment horizontal="center"/>
      <protection locked="0"/>
    </xf>
    <xf numFmtId="0" fontId="4" fillId="8" borderId="17" xfId="0" applyFont="1" applyFill="1" applyBorder="1" applyAlignment="1">
      <alignment horizontal="center"/>
    </xf>
    <xf numFmtId="0" fontId="4" fillId="8" borderId="19" xfId="0" applyFont="1" applyFill="1" applyBorder="1"/>
    <xf numFmtId="0" fontId="4" fillId="6" borderId="23" xfId="0" applyFont="1" applyFill="1" applyBorder="1" applyAlignment="1">
      <alignment horizontal="center"/>
    </xf>
    <xf numFmtId="0" fontId="4" fillId="8" borderId="20" xfId="0" applyFont="1" applyFill="1" applyBorder="1" applyAlignment="1">
      <alignment horizontal="center"/>
    </xf>
    <xf numFmtId="0" fontId="4" fillId="5" borderId="19" xfId="0" applyFont="1" applyFill="1" applyBorder="1" applyAlignment="1" applyProtection="1">
      <alignment horizontal="center"/>
      <protection locked="0"/>
    </xf>
    <xf numFmtId="170" fontId="0" fillId="3" borderId="0" xfId="0" applyNumberFormat="1" applyFill="1"/>
    <xf numFmtId="171" fontId="0" fillId="0" borderId="0" xfId="0" applyNumberFormat="1" applyFill="1" applyBorder="1" applyAlignment="1">
      <alignment horizontal="center"/>
    </xf>
    <xf numFmtId="172" fontId="0" fillId="0" borderId="0" xfId="0" applyNumberFormat="1" applyAlignment="1"/>
    <xf numFmtId="0" fontId="10" fillId="3" borderId="26" xfId="2" applyFont="1" applyFill="1" applyBorder="1" applyAlignment="1">
      <alignment horizontal="center"/>
    </xf>
    <xf numFmtId="1" fontId="0" fillId="0" borderId="0" xfId="0" applyNumberFormat="1"/>
    <xf numFmtId="173" fontId="0" fillId="0" borderId="0" xfId="0" applyNumberFormat="1"/>
    <xf numFmtId="9" fontId="0" fillId="0" borderId="0" xfId="1" applyFont="1"/>
    <xf numFmtId="174" fontId="0" fillId="0" borderId="0" xfId="1" applyNumberFormat="1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5" xfId="0" applyFont="1" applyBorder="1"/>
    <xf numFmtId="0" fontId="3" fillId="0" borderId="6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3" fontId="0" fillId="0" borderId="27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28" xfId="0" applyBorder="1" applyAlignment="1">
      <alignment horizontal="center"/>
    </xf>
    <xf numFmtId="0" fontId="0" fillId="0" borderId="27" xfId="0" applyBorder="1" applyAlignment="1">
      <alignment horizontal="center"/>
    </xf>
    <xf numFmtId="168" fontId="0" fillId="0" borderId="0" xfId="0" applyNumberFormat="1" applyBorder="1" applyAlignment="1">
      <alignment horizontal="center"/>
    </xf>
    <xf numFmtId="11" fontId="0" fillId="0" borderId="0" xfId="0" applyNumberFormat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0" xfId="0" applyBorder="1"/>
    <xf numFmtId="0" fontId="0" fillId="0" borderId="31" xfId="0" applyBorder="1" applyAlignment="1">
      <alignment horizontal="center"/>
    </xf>
    <xf numFmtId="0" fontId="6" fillId="3" borderId="0" xfId="3" applyFont="1" applyFill="1" applyBorder="1" applyAlignment="1">
      <alignment vertical="center"/>
    </xf>
  </cellXfs>
  <cellStyles count="4">
    <cellStyle name="Explanatory Text" xfId="2" builtinId="53"/>
    <cellStyle name="Hyperlink" xfId="3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gif"/><Relationship Id="rId1" Type="http://schemas.openxmlformats.org/officeDocument/2006/relationships/hyperlink" Target="http://www.ti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438150</xdr:colOff>
      <xdr:row>0</xdr:row>
      <xdr:rowOff>85725</xdr:rowOff>
    </xdr:from>
    <xdr:ext cx="5972175" cy="381708"/>
    <xdr:sp macro="" textlink="">
      <xdr:nvSpPr>
        <xdr:cNvPr id="2" name="TextBox 1"/>
        <xdr:cNvSpPr txBox="1"/>
      </xdr:nvSpPr>
      <xdr:spPr>
        <a:xfrm>
          <a:off x="3781425" y="85725"/>
          <a:ext cx="5972175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1600">
              <a:latin typeface="Arial Black" panose="020B0A04020102020204" pitchFamily="34" charset="0"/>
            </a:rPr>
            <a:t>ADS1255/6 Conversion Calculations</a:t>
          </a:r>
        </a:p>
      </xdr:txBody>
    </xdr:sp>
    <xdr:clientData/>
  </xdr:oneCellAnchor>
  <xdr:twoCellAnchor editAs="oneCell">
    <xdr:from>
      <xdr:col>0</xdr:col>
      <xdr:colOff>95250</xdr:colOff>
      <xdr:row>0</xdr:row>
      <xdr:rowOff>133350</xdr:rowOff>
    </xdr:from>
    <xdr:to>
      <xdr:col>1</xdr:col>
      <xdr:colOff>1800225</xdr:colOff>
      <xdr:row>2</xdr:row>
      <xdr:rowOff>66626</xdr:rowOff>
    </xdr:to>
    <xdr:pic>
      <xdr:nvPicPr>
        <xdr:cNvPr id="3" name="Picture 2" descr="ti 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33350"/>
          <a:ext cx="2314575" cy="295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285750</xdr:colOff>
      <xdr:row>48</xdr:row>
      <xdr:rowOff>38100</xdr:rowOff>
    </xdr:from>
    <xdr:to>
      <xdr:col>5</xdr:col>
      <xdr:colOff>942398</xdr:colOff>
      <xdr:row>53</xdr:row>
      <xdr:rowOff>37981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95350" y="10010775"/>
          <a:ext cx="4619048" cy="9523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ry\data_div\USERS\Hall_C\ADS1257\ADS1257%20Calculato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 "/>
      <sheetName val="Register Map"/>
      <sheetName val="PGA1 Input Range"/>
      <sheetName val="Digital Filter"/>
      <sheetName val="ADCx Code Conversions"/>
      <sheetName val="Noise Table"/>
      <sheetName val="Total Error"/>
      <sheetName val="About"/>
      <sheetName val="Help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>
        <row r="4">
          <cell r="C4">
            <v>2.5</v>
          </cell>
          <cell r="I4">
            <v>10</v>
          </cell>
        </row>
        <row r="5">
          <cell r="C5">
            <v>1</v>
          </cell>
          <cell r="I5">
            <v>5.9604644775390625E-7</v>
          </cell>
        </row>
        <row r="6">
          <cell r="C6" t="str">
            <v>ON</v>
          </cell>
        </row>
        <row r="7">
          <cell r="C7">
            <v>1000</v>
          </cell>
        </row>
        <row r="9">
          <cell r="C9">
            <v>85</v>
          </cell>
        </row>
        <row r="15">
          <cell r="M15">
            <v>5</v>
          </cell>
        </row>
        <row r="23">
          <cell r="F23">
            <v>1.9344599999999996</v>
          </cell>
        </row>
      </sheetData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8"/>
  <sheetViews>
    <sheetView showGridLines="0" tabSelected="1" zoomScaleNormal="100" workbookViewId="0">
      <selection activeCell="I34" sqref="I34"/>
    </sheetView>
  </sheetViews>
  <sheetFormatPr defaultRowHeight="15" x14ac:dyDescent="0.25"/>
  <cols>
    <col min="2" max="2" width="27.7109375" customWidth="1"/>
    <col min="3" max="3" width="13.28515625" customWidth="1"/>
    <col min="4" max="4" width="11.28515625" customWidth="1"/>
    <col min="5" max="5" width="7.140625" customWidth="1"/>
    <col min="6" max="6" width="21.28515625" customWidth="1"/>
    <col min="7" max="7" width="22.42578125" customWidth="1"/>
    <col min="9" max="9" width="20.7109375" customWidth="1"/>
    <col min="10" max="10" width="13.28515625" customWidth="1"/>
    <col min="11" max="11" width="11.28515625" customWidth="1"/>
    <col min="12" max="12" width="8.140625" customWidth="1"/>
    <col min="13" max="13" width="22.140625" customWidth="1"/>
    <col min="14" max="14" width="17.85546875" customWidth="1"/>
  </cols>
  <sheetData>
    <row r="1" spans="1:20" s="3" customFormat="1" ht="14.25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</row>
    <row r="2" spans="1:20" s="3" customFormat="1" ht="14.2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"/>
    </row>
    <row r="3" spans="1:20" s="3" customFormat="1" ht="14.2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1:20" s="3" customFormat="1" ht="12.75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/>
      <c r="P4" s="2"/>
      <c r="Q4" s="2"/>
      <c r="R4" s="2"/>
      <c r="S4" s="2"/>
      <c r="T4" s="2"/>
    </row>
    <row r="5" spans="1:20" s="3" customFormat="1" ht="15" customHeight="1" x14ac:dyDescent="0.2">
      <c r="A5" s="105"/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6"/>
      <c r="P5" s="6"/>
      <c r="Q5" s="6"/>
      <c r="R5" s="6"/>
      <c r="S5" s="6"/>
      <c r="T5" s="6"/>
    </row>
    <row r="6" spans="1:20" ht="15.75" thickBot="1" x14ac:dyDescent="0.3">
      <c r="A6" s="7"/>
      <c r="B6" s="7"/>
      <c r="C6" s="7"/>
      <c r="D6" s="7"/>
      <c r="E6" s="7"/>
      <c r="F6" s="7"/>
      <c r="G6" s="7"/>
      <c r="H6" s="7"/>
      <c r="I6" s="8"/>
      <c r="J6" s="8"/>
      <c r="K6" s="8"/>
      <c r="L6" s="8"/>
      <c r="M6" s="8"/>
      <c r="N6" s="8"/>
      <c r="O6" s="9"/>
      <c r="P6" s="9"/>
      <c r="Q6" s="9"/>
      <c r="R6" s="9"/>
      <c r="S6" s="9"/>
      <c r="T6" s="9"/>
    </row>
    <row r="7" spans="1:20" ht="15.75" thickBot="1" x14ac:dyDescent="0.3">
      <c r="A7" s="7"/>
      <c r="B7" s="10" t="s">
        <v>0</v>
      </c>
      <c r="C7" s="11"/>
      <c r="D7" s="12"/>
      <c r="E7" s="13"/>
      <c r="F7" s="13"/>
      <c r="G7" s="13"/>
      <c r="H7" s="13"/>
      <c r="I7" s="14"/>
      <c r="J7" s="14"/>
      <c r="K7" s="14"/>
      <c r="L7" s="15"/>
      <c r="M7" s="8"/>
      <c r="N7" s="8"/>
    </row>
    <row r="8" spans="1:20" x14ac:dyDescent="0.25">
      <c r="A8" s="7"/>
      <c r="B8" s="16" t="s">
        <v>1</v>
      </c>
      <c r="C8" s="17" t="s">
        <v>2</v>
      </c>
      <c r="D8" s="18" t="s">
        <v>3</v>
      </c>
      <c r="E8" s="13"/>
      <c r="F8" s="13"/>
      <c r="G8" s="13"/>
      <c r="H8" s="13"/>
      <c r="I8" s="19"/>
      <c r="J8" s="20"/>
      <c r="K8" s="21"/>
      <c r="L8" s="22"/>
      <c r="M8" s="23"/>
      <c r="N8" s="24"/>
    </row>
    <row r="9" spans="1:20" x14ac:dyDescent="0.25">
      <c r="A9" s="7"/>
      <c r="B9" s="25"/>
      <c r="C9" s="26">
        <f>IF(ISODD(HEX2DEC(C8)/2^(24-1)),(HEX2DEC(C8)-2^24),HEX2DEC(C8))</f>
        <v>1677722</v>
      </c>
      <c r="D9" s="27" t="s">
        <v>4</v>
      </c>
      <c r="E9" s="13"/>
      <c r="F9" s="13"/>
      <c r="G9" s="13"/>
      <c r="H9" s="13"/>
      <c r="I9" s="19"/>
      <c r="J9" s="21"/>
      <c r="K9" s="21"/>
      <c r="L9" s="22"/>
      <c r="M9" s="21"/>
      <c r="N9" s="28"/>
    </row>
    <row r="10" spans="1:20" x14ac:dyDescent="0.25">
      <c r="A10" s="7"/>
      <c r="B10" s="29" t="s">
        <v>5</v>
      </c>
      <c r="C10" s="30">
        <v>2.5</v>
      </c>
      <c r="D10" s="27" t="s">
        <v>6</v>
      </c>
      <c r="E10" s="13"/>
      <c r="F10" s="31"/>
      <c r="G10" s="13"/>
      <c r="H10" s="13"/>
      <c r="I10" s="24"/>
      <c r="J10" s="20"/>
      <c r="K10" s="21"/>
      <c r="L10" s="8"/>
      <c r="M10" s="21"/>
      <c r="N10" s="28"/>
    </row>
    <row r="11" spans="1:20" x14ac:dyDescent="0.25">
      <c r="A11" s="7"/>
      <c r="B11" s="29" t="s">
        <v>7</v>
      </c>
      <c r="C11" s="30">
        <v>1</v>
      </c>
      <c r="D11" s="27" t="s">
        <v>8</v>
      </c>
      <c r="E11" s="13"/>
      <c r="F11" s="13"/>
      <c r="G11" s="13"/>
      <c r="H11" s="13"/>
      <c r="I11" s="24"/>
      <c r="J11" s="20"/>
      <c r="K11" s="21"/>
      <c r="L11" s="8"/>
      <c r="M11" s="32"/>
      <c r="N11" s="28"/>
    </row>
    <row r="12" spans="1:20" x14ac:dyDescent="0.25">
      <c r="A12" s="7"/>
      <c r="B12" s="33" t="s">
        <v>9</v>
      </c>
      <c r="C12" s="34">
        <f>1000000000*4*C10/(C11*2^24)</f>
        <v>596.04644775390625</v>
      </c>
      <c r="D12" s="27" t="s">
        <v>10</v>
      </c>
      <c r="E12" s="13"/>
      <c r="F12" s="13"/>
      <c r="G12" s="13"/>
      <c r="H12" s="13"/>
      <c r="I12" s="24"/>
      <c r="J12" s="35"/>
      <c r="K12" s="21"/>
      <c r="L12" s="8"/>
      <c r="M12" s="8"/>
      <c r="N12" s="8"/>
    </row>
    <row r="13" spans="1:20" ht="18" thickBot="1" x14ac:dyDescent="0.3">
      <c r="A13" s="7"/>
      <c r="B13" s="36" t="s">
        <v>11</v>
      </c>
      <c r="C13" s="37">
        <f>4*C10/C11</f>
        <v>10</v>
      </c>
      <c r="D13" s="38" t="s">
        <v>6</v>
      </c>
      <c r="E13" s="13"/>
      <c r="F13" s="39" t="s">
        <v>12</v>
      </c>
      <c r="G13" s="13"/>
      <c r="H13" s="13"/>
      <c r="I13" s="24"/>
      <c r="J13" s="21"/>
      <c r="K13" s="40"/>
      <c r="L13" s="24"/>
      <c r="M13" s="23"/>
      <c r="N13" s="24"/>
    </row>
    <row r="14" spans="1:20" ht="18" thickBot="1" x14ac:dyDescent="0.3">
      <c r="A14" s="7"/>
      <c r="B14" s="41" t="s">
        <v>13</v>
      </c>
      <c r="C14" s="42"/>
      <c r="D14" s="43"/>
      <c r="E14" s="7"/>
      <c r="F14" s="44" t="s">
        <v>14</v>
      </c>
      <c r="G14" s="45" t="s">
        <v>15</v>
      </c>
      <c r="H14" s="46"/>
      <c r="I14" s="14"/>
      <c r="J14" s="14"/>
      <c r="K14" s="14"/>
      <c r="L14" s="8"/>
      <c r="M14" s="47"/>
      <c r="N14" s="47"/>
    </row>
    <row r="15" spans="1:20" ht="15.75" thickBot="1" x14ac:dyDescent="0.3">
      <c r="A15" s="7"/>
      <c r="B15" s="48">
        <f>C9*C12*0.000000001</f>
        <v>1.0000002384185791</v>
      </c>
      <c r="C15" s="49"/>
      <c r="D15" s="50" t="s">
        <v>6</v>
      </c>
      <c r="E15" s="51" t="s">
        <v>16</v>
      </c>
      <c r="F15" s="52">
        <v>0</v>
      </c>
      <c r="G15" s="53" t="str">
        <f>RIGHT(DEC2HEX(ROUND(F15/(C12*0.000000001),0),6),6)</f>
        <v>000000</v>
      </c>
      <c r="H15" s="46"/>
      <c r="I15" s="54"/>
      <c r="J15" s="54"/>
      <c r="K15" s="21"/>
      <c r="L15" s="55"/>
      <c r="M15" s="56"/>
      <c r="N15" s="21"/>
    </row>
    <row r="16" spans="1:20" x14ac:dyDescent="0.25">
      <c r="A16" s="7"/>
      <c r="B16" s="7"/>
      <c r="C16" s="7"/>
      <c r="D16" s="7"/>
      <c r="E16" s="7"/>
      <c r="F16" s="7"/>
      <c r="G16" s="7"/>
      <c r="H16" s="7"/>
      <c r="I16" s="8"/>
      <c r="J16" s="8"/>
      <c r="K16" s="8"/>
      <c r="L16" s="8"/>
      <c r="M16" s="8"/>
      <c r="N16" s="8"/>
    </row>
    <row r="17" spans="1:14" ht="15.75" thickBot="1" x14ac:dyDescent="0.3">
      <c r="A17" s="7"/>
      <c r="B17" s="7"/>
      <c r="C17" s="7"/>
      <c r="D17" s="7"/>
      <c r="E17" s="7"/>
      <c r="F17" s="7"/>
      <c r="G17" s="7"/>
      <c r="H17" s="7"/>
      <c r="I17" s="8"/>
      <c r="J17" s="8"/>
      <c r="K17" s="8"/>
      <c r="L17" s="8"/>
      <c r="M17" s="8"/>
      <c r="N17" s="8"/>
    </row>
    <row r="18" spans="1:14" ht="15.75" thickBot="1" x14ac:dyDescent="0.3">
      <c r="A18" s="7"/>
      <c r="B18" s="41" t="s">
        <v>17</v>
      </c>
      <c r="C18" s="42"/>
      <c r="D18" s="43"/>
      <c r="E18" s="13"/>
      <c r="F18" s="39" t="s">
        <v>18</v>
      </c>
      <c r="G18" s="13"/>
      <c r="H18" s="7"/>
      <c r="I18" s="14"/>
      <c r="J18" s="14"/>
      <c r="K18" s="14"/>
      <c r="L18" s="24"/>
      <c r="M18" s="23"/>
      <c r="N18" s="24"/>
    </row>
    <row r="19" spans="1:14" x14ac:dyDescent="0.25">
      <c r="A19" s="7"/>
      <c r="B19" s="57" t="s">
        <v>19</v>
      </c>
      <c r="C19" s="58">
        <v>30000</v>
      </c>
      <c r="D19" s="59" t="s">
        <v>20</v>
      </c>
      <c r="E19" s="13"/>
      <c r="F19" s="44" t="s">
        <v>21</v>
      </c>
      <c r="G19" s="45" t="s">
        <v>22</v>
      </c>
      <c r="H19" s="7"/>
      <c r="I19" s="14"/>
      <c r="J19" s="14"/>
      <c r="K19" s="14"/>
      <c r="L19" s="24"/>
      <c r="M19" s="23"/>
      <c r="N19" s="24"/>
    </row>
    <row r="20" spans="1:14" ht="15.75" thickBot="1" x14ac:dyDescent="0.3">
      <c r="A20" s="7"/>
      <c r="B20" s="60"/>
      <c r="C20" s="61"/>
      <c r="D20" s="62"/>
      <c r="E20" s="13"/>
      <c r="F20" s="63">
        <f>VLOOKUP(C19,B33:F48,2,FALSE)</f>
        <v>400000</v>
      </c>
      <c r="G20" s="53">
        <f>VLOOKUP(C19,B33:F48,3,FALSE)</f>
        <v>1.8639329779348373</v>
      </c>
      <c r="H20" s="7"/>
      <c r="I20" s="14"/>
      <c r="J20" s="14"/>
      <c r="K20" s="14"/>
      <c r="L20" s="24"/>
      <c r="M20" s="23"/>
      <c r="N20" s="24"/>
    </row>
    <row r="21" spans="1:14" ht="17.25" x14ac:dyDescent="0.25">
      <c r="A21" s="7"/>
      <c r="B21" s="64" t="s">
        <v>23</v>
      </c>
      <c r="C21" s="65">
        <v>0</v>
      </c>
      <c r="D21" s="66" t="s">
        <v>3</v>
      </c>
      <c r="E21" s="7"/>
      <c r="F21" s="44" t="s">
        <v>24</v>
      </c>
      <c r="G21" s="45" t="s">
        <v>25</v>
      </c>
      <c r="H21" s="7"/>
      <c r="I21" s="24"/>
      <c r="J21" s="20"/>
      <c r="K21" s="21"/>
      <c r="L21" s="8"/>
      <c r="M21" s="47"/>
      <c r="N21" s="47"/>
    </row>
    <row r="22" spans="1:14" ht="15.75" thickBot="1" x14ac:dyDescent="0.3">
      <c r="A22" s="7"/>
      <c r="B22" s="67" t="s">
        <v>26</v>
      </c>
      <c r="C22" s="68">
        <f>1000000*IF(ISODD(HEX2DEC(C21)/2^(24-1)),(HEX2DEC(C21)-2^24),HEX2DEC(C21))*2^(24-1)/HEX2DEC(F20)*C12*0.000000001</f>
        <v>0</v>
      </c>
      <c r="D22" s="69" t="s">
        <v>27</v>
      </c>
      <c r="E22" s="51" t="s">
        <v>16</v>
      </c>
      <c r="F22" s="52">
        <v>1</v>
      </c>
      <c r="G22" s="53" t="str">
        <f>RIGHT(DEC2HEX(ROUND(HEX2DEC(F20)*(F22*0.000001)/(2^(24-1)*C12*0.000000001),0),6),6)</f>
        <v>000001</v>
      </c>
      <c r="H22" s="7"/>
      <c r="I22" s="24"/>
      <c r="J22" s="21"/>
      <c r="K22" s="21"/>
      <c r="L22" s="55"/>
      <c r="M22" s="56"/>
      <c r="N22" s="21"/>
    </row>
    <row r="23" spans="1:14" ht="17.25" x14ac:dyDescent="0.25">
      <c r="A23" s="7"/>
      <c r="B23" s="70" t="s">
        <v>28</v>
      </c>
      <c r="C23" s="71" t="str">
        <f>VLOOKUP(C19,B33:F48,5,)</f>
        <v>44AC08</v>
      </c>
      <c r="D23" s="72" t="s">
        <v>3</v>
      </c>
      <c r="E23" s="51"/>
      <c r="F23" s="44" t="s">
        <v>29</v>
      </c>
      <c r="G23" s="45" t="s">
        <v>30</v>
      </c>
      <c r="H23" s="7"/>
      <c r="I23" s="24"/>
      <c r="J23" s="20"/>
      <c r="K23" s="21"/>
      <c r="L23" s="55"/>
      <c r="M23" s="47"/>
      <c r="N23" s="47"/>
    </row>
    <row r="24" spans="1:14" ht="15.75" thickBot="1" x14ac:dyDescent="0.3">
      <c r="A24" s="7"/>
      <c r="B24" s="73" t="s">
        <v>31</v>
      </c>
      <c r="C24" s="74">
        <f>(HEX2DEC(C23)*G20)/2^(24-1)</f>
        <v>1</v>
      </c>
      <c r="D24" s="75" t="s">
        <v>8</v>
      </c>
      <c r="E24" s="51" t="s">
        <v>16</v>
      </c>
      <c r="F24" s="76">
        <v>1</v>
      </c>
      <c r="G24" s="53" t="str">
        <f>RIGHT(DEC2HEX(F24*2^(24-1)/G20,6),6)</f>
        <v>44AC08</v>
      </c>
      <c r="H24" s="7"/>
      <c r="I24" s="24"/>
      <c r="J24" s="21"/>
      <c r="K24" s="21"/>
      <c r="L24" s="55"/>
      <c r="M24" s="20"/>
      <c r="N24" s="21"/>
    </row>
    <row r="25" spans="1:14" x14ac:dyDescent="0.25">
      <c r="A25" s="7"/>
      <c r="B25" s="7"/>
      <c r="C25" s="7"/>
      <c r="D25" s="7"/>
      <c r="E25" s="7"/>
      <c r="F25" s="77"/>
      <c r="G25" s="7"/>
      <c r="H25" s="7"/>
      <c r="I25" s="8"/>
      <c r="J25" s="78"/>
      <c r="K25" s="78"/>
      <c r="L25" s="8"/>
      <c r="M25" s="8"/>
      <c r="N25" s="8"/>
    </row>
    <row r="26" spans="1:14" x14ac:dyDescent="0.25">
      <c r="B26" s="8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8"/>
    </row>
    <row r="27" spans="1:14" x14ac:dyDescent="0.25">
      <c r="G27" s="79"/>
      <c r="H27" s="79"/>
      <c r="I27" s="79"/>
    </row>
    <row r="28" spans="1:14" ht="15.75" thickBot="1" x14ac:dyDescent="0.3">
      <c r="A28" s="80" t="s">
        <v>32</v>
      </c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</row>
    <row r="29" spans="1:14" ht="15.75" thickTop="1" x14ac:dyDescent="0.25">
      <c r="F29" s="81"/>
      <c r="G29" s="82"/>
      <c r="J29" s="81"/>
      <c r="K29" s="83"/>
    </row>
    <row r="30" spans="1:14" ht="15.75" thickBot="1" x14ac:dyDescent="0.3">
      <c r="G30" s="84"/>
    </row>
    <row r="31" spans="1:14" ht="15.75" thickBot="1" x14ac:dyDescent="0.3">
      <c r="B31" s="85" t="s">
        <v>33</v>
      </c>
      <c r="C31" s="86"/>
      <c r="D31" s="86"/>
      <c r="E31" s="86"/>
      <c r="F31" s="87"/>
    </row>
    <row r="32" spans="1:14" x14ac:dyDescent="0.25">
      <c r="B32" s="88" t="s">
        <v>19</v>
      </c>
      <c r="C32" s="89" t="s">
        <v>21</v>
      </c>
      <c r="D32" s="89" t="s">
        <v>22</v>
      </c>
      <c r="E32" s="90"/>
      <c r="F32" s="91" t="s">
        <v>34</v>
      </c>
      <c r="H32" s="92"/>
      <c r="I32" s="93"/>
    </row>
    <row r="33" spans="2:8" x14ac:dyDescent="0.25">
      <c r="B33" s="94">
        <v>30000</v>
      </c>
      <c r="C33" s="95">
        <v>400000</v>
      </c>
      <c r="D33" s="95">
        <f>2^(24-1)/HEX2DEC(F33)</f>
        <v>1.8639329779348373</v>
      </c>
      <c r="E33" s="96"/>
      <c r="F33" s="97" t="s">
        <v>35</v>
      </c>
      <c r="H33" s="92"/>
    </row>
    <row r="34" spans="2:8" x14ac:dyDescent="0.25">
      <c r="B34" s="94">
        <v>15000</v>
      </c>
      <c r="C34" s="95">
        <v>400000</v>
      </c>
      <c r="D34" s="95">
        <f t="shared" ref="D34:D48" si="0">2^(24-1)/HEX2DEC(F34)</f>
        <v>1.8639329779348373</v>
      </c>
      <c r="E34" s="96"/>
      <c r="F34" s="97" t="s">
        <v>35</v>
      </c>
      <c r="H34" s="92"/>
    </row>
    <row r="35" spans="2:8" x14ac:dyDescent="0.25">
      <c r="B35" s="98">
        <v>7500</v>
      </c>
      <c r="C35" s="95">
        <v>400000</v>
      </c>
      <c r="D35" s="95">
        <f t="shared" si="0"/>
        <v>1.8639329779348373</v>
      </c>
      <c r="E35" s="96"/>
      <c r="F35" s="97" t="s">
        <v>35</v>
      </c>
      <c r="H35" s="92"/>
    </row>
    <row r="36" spans="2:8" x14ac:dyDescent="0.25">
      <c r="B36" s="98">
        <v>3750</v>
      </c>
      <c r="C36" s="95">
        <v>400000</v>
      </c>
      <c r="D36" s="95">
        <f t="shared" si="0"/>
        <v>1.8639329779348373</v>
      </c>
      <c r="E36" s="96"/>
      <c r="F36" s="97" t="s">
        <v>35</v>
      </c>
      <c r="H36" s="92"/>
    </row>
    <row r="37" spans="2:8" x14ac:dyDescent="0.25">
      <c r="B37" s="98">
        <v>2000</v>
      </c>
      <c r="C37" s="95" t="s">
        <v>36</v>
      </c>
      <c r="D37" s="95">
        <f t="shared" si="0"/>
        <v>1.7474373609525635</v>
      </c>
      <c r="E37" s="96"/>
      <c r="F37" s="97">
        <v>494008</v>
      </c>
      <c r="H37" s="92"/>
    </row>
    <row r="38" spans="2:8" x14ac:dyDescent="0.25">
      <c r="B38" s="98">
        <v>1000</v>
      </c>
      <c r="C38" s="95" t="s">
        <v>36</v>
      </c>
      <c r="D38" s="95">
        <f t="shared" si="0"/>
        <v>1.7474373609525635</v>
      </c>
      <c r="E38" s="96"/>
      <c r="F38" s="97">
        <v>494008</v>
      </c>
      <c r="H38" s="92"/>
    </row>
    <row r="39" spans="2:8" x14ac:dyDescent="0.25">
      <c r="B39" s="98">
        <v>500</v>
      </c>
      <c r="C39" s="95" t="s">
        <v>36</v>
      </c>
      <c r="D39" s="95">
        <f t="shared" si="0"/>
        <v>1.7474373609525635</v>
      </c>
      <c r="E39" s="96"/>
      <c r="F39" s="97">
        <v>494008</v>
      </c>
      <c r="H39" s="92"/>
    </row>
    <row r="40" spans="2:8" x14ac:dyDescent="0.25">
      <c r="B40" s="98">
        <v>100</v>
      </c>
      <c r="C40" s="95" t="s">
        <v>37</v>
      </c>
      <c r="D40" s="99">
        <f t="shared" si="0"/>
        <v>2.1842967011907044</v>
      </c>
      <c r="E40" s="96"/>
      <c r="F40" s="97" t="s">
        <v>38</v>
      </c>
      <c r="H40" s="92"/>
    </row>
    <row r="41" spans="2:8" x14ac:dyDescent="0.25">
      <c r="B41" s="98">
        <v>60</v>
      </c>
      <c r="C41" s="100" t="s">
        <v>39</v>
      </c>
      <c r="D41" s="95">
        <f t="shared" si="0"/>
        <v>1.8202473299874862</v>
      </c>
      <c r="E41" s="96"/>
      <c r="F41" s="97" t="s">
        <v>40</v>
      </c>
      <c r="H41" s="92"/>
    </row>
    <row r="42" spans="2:8" x14ac:dyDescent="0.25">
      <c r="B42" s="98">
        <v>50</v>
      </c>
      <c r="C42" s="95" t="s">
        <v>37</v>
      </c>
      <c r="D42" s="99">
        <f t="shared" si="0"/>
        <v>2.1842967011907044</v>
      </c>
      <c r="E42" s="96"/>
      <c r="F42" s="97" t="s">
        <v>38</v>
      </c>
      <c r="H42" s="92"/>
    </row>
    <row r="43" spans="2:8" x14ac:dyDescent="0.25">
      <c r="B43" s="98">
        <v>30</v>
      </c>
      <c r="C43" s="100" t="s">
        <v>39</v>
      </c>
      <c r="D43" s="95">
        <f t="shared" si="0"/>
        <v>1.8202473299874862</v>
      </c>
      <c r="E43" s="96"/>
      <c r="F43" s="97" t="s">
        <v>40</v>
      </c>
      <c r="H43" s="92"/>
    </row>
    <row r="44" spans="2:8" x14ac:dyDescent="0.25">
      <c r="B44" s="98">
        <v>25</v>
      </c>
      <c r="C44" s="95" t="s">
        <v>37</v>
      </c>
      <c r="D44" s="99">
        <f t="shared" si="0"/>
        <v>2.1842967011907044</v>
      </c>
      <c r="E44" s="96"/>
      <c r="F44" s="97" t="s">
        <v>38</v>
      </c>
      <c r="H44" s="92"/>
    </row>
    <row r="45" spans="2:8" x14ac:dyDescent="0.25">
      <c r="B45" s="98">
        <v>15</v>
      </c>
      <c r="C45" s="100" t="s">
        <v>39</v>
      </c>
      <c r="D45" s="95">
        <f t="shared" si="0"/>
        <v>1.8202473299874862</v>
      </c>
      <c r="E45" s="96"/>
      <c r="F45" s="97" t="s">
        <v>40</v>
      </c>
      <c r="H45" s="92"/>
    </row>
    <row r="46" spans="2:8" x14ac:dyDescent="0.25">
      <c r="B46" s="98">
        <v>10</v>
      </c>
      <c r="C46" s="95" t="s">
        <v>41</v>
      </c>
      <c r="D46" s="95">
        <f t="shared" si="0"/>
        <v>2.7303715874456276</v>
      </c>
      <c r="E46" s="96"/>
      <c r="F46" s="97" t="s">
        <v>42</v>
      </c>
      <c r="H46" s="92"/>
    </row>
    <row r="47" spans="2:8" x14ac:dyDescent="0.25">
      <c r="B47" s="98">
        <v>5</v>
      </c>
      <c r="C47" s="95" t="s">
        <v>41</v>
      </c>
      <c r="D47" s="95">
        <f t="shared" si="0"/>
        <v>2.7303715874456276</v>
      </c>
      <c r="E47" s="96"/>
      <c r="F47" s="97" t="s">
        <v>42</v>
      </c>
      <c r="H47" s="92"/>
    </row>
    <row r="48" spans="2:8" ht="15.75" thickBot="1" x14ac:dyDescent="0.3">
      <c r="B48" s="101">
        <v>2.5</v>
      </c>
      <c r="C48" s="102" t="s">
        <v>41</v>
      </c>
      <c r="D48" s="102">
        <f t="shared" si="0"/>
        <v>2.7303715874456276</v>
      </c>
      <c r="E48" s="103"/>
      <c r="F48" s="104" t="s">
        <v>42</v>
      </c>
      <c r="H48" s="92"/>
    </row>
  </sheetData>
  <mergeCells count="12">
    <mergeCell ref="B31:F31"/>
    <mergeCell ref="B18:D18"/>
    <mergeCell ref="B19:B20"/>
    <mergeCell ref="C19:C20"/>
    <mergeCell ref="D19:D20"/>
    <mergeCell ref="J25:K25"/>
    <mergeCell ref="A28:N28"/>
    <mergeCell ref="A1:N3"/>
    <mergeCell ref="B7:D7"/>
    <mergeCell ref="B8:B9"/>
    <mergeCell ref="B14:D14"/>
    <mergeCell ref="B15:C15"/>
  </mergeCells>
  <dataValidations count="16">
    <dataValidation type="decimal" allowBlank="1" showInputMessage="1" showErrorMessage="1" sqref="F24">
      <formula1>0</formula1>
      <formula2>3.72786573367155</formula2>
    </dataValidation>
    <dataValidation type="list" allowBlank="1" showInputMessage="1" showErrorMessage="1" errorTitle="Value Out-of-Range" error="Value must be a 24-bit hexadecimal number between &quot;000000&quot; and &quot;FFFFFF&quot;." promptTitle="ADC1 Offset Cal Registers" prompt="The 24-bit word is 2's complement format and is internally left shifted to align with the 32-bit conversion result. The register value is subtracted from the conversion result before the full scale operation." sqref="C19:C20">
      <formula1>$B$33:$B$48</formula1>
    </dataValidation>
    <dataValidation type="custom" allowBlank="1" showInputMessage="1" showErrorMessage="1" errorTitle="Value Out-of-Range" error="Value must be a 24-bit hexadecimal number between &quot;000000&quot; and &quot;FFFFFF&quot;." promptTitle="ADC1 Offset Cal Registers" prompt="The 24-bit word is 2's complement format and is internally left shifted to align with the 32-bit conversion result. The register value is subtracted from the conversion result before the full scale operation." sqref="C21">
      <formula1>IF(HEX2DEC(CELL("Contents"))&lt;16777216,1,0)</formula1>
    </dataValidation>
    <dataValidation type="list" allowBlank="1" showInputMessage="1" showErrorMessage="1" promptTitle="PGA2 Gain" prompt="The ADC2 conversion result scales with the PGA2 gain. Select between gains of 1, 2, 4, 8, 16, 32, 64 and 128. " sqref="J11">
      <formula1>"1, 2, 4, 8, 16, 32, 64, 128"</formula1>
    </dataValidation>
    <dataValidation type="list" allowBlank="1" showInputMessage="1" showErrorMessage="1" promptTitle="PGA Gain" prompt="The ADC conversion result scales with the PGA gain. Select between gains of 1, 2, 4, 8, 16, 32, and 64. " sqref="C11">
      <formula1>"1, 2, 4, 8, 16, 32, 64"</formula1>
    </dataValidation>
    <dataValidation type="decimal" allowBlank="1" showInputMessage="1" showErrorMessage="1" errorTitle="Value Out-of-Range" error="The reference voltage should be between 0.5V and 2.6V. The nominal value is 2.5V." promptTitle="ADC Reference Voltage" prompt="The ADC conversion result scales with the applied reference voltage." sqref="C10">
      <formula1>0.5</formula1>
      <formula2>2.6</formula2>
    </dataValidation>
    <dataValidation allowBlank="1" showInputMessage="1" showErrorMessage="1" promptTitle="ADC2 Reference Voltage" prompt="The ADC2 conversion result scales with the applied reference voltage. The internal ADS126x reference is 2.5V." sqref="J10"/>
    <dataValidation type="custom" allowBlank="1" showInputMessage="1" showErrorMessage="1" errorTitle="Value Out-of-Range" error="Value must be a 24-bit hexadecimal number between &quot;000000&quot; and &quot;FFFFFF&quot;." promptTitle="24-Bit ADC Data" prompt="Input the raw conversion data result from the ADC." sqref="C8">
      <formula1>IF(HEX2DEC(CELL("Contents"))&lt;16777216,1,0)</formula1>
    </dataValidation>
    <dataValidation allowBlank="1" showInputMessage="1" showErrorMessage="1" promptTitle="24-Bit ADC2 Data" prompt="Input the raw conversion data result from ADC2. Do NOT include the STATUS, fixed data byte 4 (00h), or CRC/CHKSUM bytes." sqref="J8"/>
    <dataValidation type="custom" allowBlank="1" showInputMessage="1" showErrorMessage="1" errorTitle="Value Out-of-Range" error="Value must be a 24-bit hexadecimal number between &quot;000000&quot; and &quot;FFFFFF&quot;." promptTitle="ADC1 Full Scale Cal Registers" prompt="The 24-bit word format is straight binary. The 24-bit value is internally divided by 400000h to derive the gain coefficient. The gain coefficient is multiplied with the conversion result after the offset operation." sqref="C23">
      <formula1>IF(HEX2DEC(CELL("Contents"))&lt;16777216,1,0)</formula1>
    </dataValidation>
    <dataValidation type="custom" allowBlank="1" showInputMessage="1" showErrorMessage="1" errorTitle="Value Out-of-Range" error="Value must be a 16-bit hexadecimal number between &quot;0000&quot; and &quot;FFFF&quot;." promptTitle="ADC2 Offset Cal Registers" prompt="The 16-bit word is 2's complement format and is internally left shifted to align with the 24-bit conversion result. The register value is subtracted from the conversion result before the full scale operation." sqref="J21">
      <formula1>IF(HEX2DEC(CELL("Contents"))&lt;65536,1,0)</formula1>
    </dataValidation>
    <dataValidation type="custom" allowBlank="1" showInputMessage="1" showErrorMessage="1" errorTitle="Value Out-of-Range" error="Value must be a 16-bit hexadecimal number between &quot;0000&quot; and &quot;FFFF&quot;." promptTitle="ADC2 Full Scale Cal Registers" prompt="The 16-bit word format is straight binary. The 16-bit value is internally divided by 4000h to derive the gain coefficient. The gain coefficient is multiplied with the conversion result after the offset operation." sqref="J23">
      <formula1>IF(HEX2DEC(CELL("Contents"))&lt;65536,1,0)</formula1>
    </dataValidation>
    <dataValidation type="decimal" errorStyle="warning" allowBlank="1" showInputMessage="1" showErrorMessage="1" errorTitle="Out of ADC Input Range" error="Input a value within the specified &quot;Diff Input Range&quot;. _x000a__x000a_Adjust &quot;Vref&quot; and &quot;PGA Gain&quot; fields to change the &quot;Diff Input Range&quot;." sqref="M15">
      <formula1>-J14</formula1>
      <formula2>J14</formula2>
    </dataValidation>
    <dataValidation type="decimal" errorStyle="warning" allowBlank="1" showInputMessage="1" showErrorMessage="1" errorTitle="Out of ADC Input Range" error="Input a value within the specified &quot;Diff Input Range&quot;. _x000a__x000a_Adjust &quot;Vref&quot; and &quot;PGA Gain&quot; fields to change the &quot;Diff Input Range&quot;." sqref="F15">
      <formula1>-C10</formula1>
      <formula2>C10</formula2>
    </dataValidation>
    <dataValidation type="decimal" allowBlank="1" showInputMessage="1" showErrorMessage="1" sqref="F22 M22 F20">
      <formula1>-2500000</formula1>
      <formula2>2499999.70197678</formula2>
    </dataValidation>
    <dataValidation type="decimal" allowBlank="1" showInputMessage="1" showErrorMessage="1" sqref="M24">
      <formula1>0</formula1>
      <formula2>3.99999976158142</formula2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ADC Code Conversions</vt:lpstr>
    </vt:vector>
  </TitlesOfParts>
  <Company>Texas Instruments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Hall, Christopher</dc:creator>
  <cp:lastModifiedBy>Hall, Christopher</cp:lastModifiedBy>
  <dcterms:created xsi:type="dcterms:W3CDTF">2015-09-18T17:42:00Z</dcterms:created>
  <dcterms:modified xsi:type="dcterms:W3CDTF">2015-09-18T17:45:11Z</dcterms:modified>
</cp:coreProperties>
</file>