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0" windowWidth="10005" windowHeight="7440"/>
  </bookViews>
  <sheets>
    <sheet name="NARI AMC1200 vs AMC3330 MAX" sheetId="15" r:id="rId1"/>
  </sheets>
  <calcPr calcId="145621"/>
</workbook>
</file>

<file path=xl/calcChain.xml><?xml version="1.0" encoding="utf-8"?>
<calcChain xmlns="http://schemas.openxmlformats.org/spreadsheetml/2006/main">
  <c r="K7" i="15" l="1"/>
  <c r="K10" i="15"/>
  <c r="K9" i="15"/>
  <c r="O8" i="15"/>
  <c r="O5" i="15"/>
  <c r="E10" i="15"/>
  <c r="E9" i="15"/>
  <c r="E8" i="15"/>
  <c r="E6" i="15"/>
  <c r="L7" i="15" l="1"/>
  <c r="O7" i="15" s="1"/>
  <c r="O12" i="15" l="1"/>
  <c r="O13" i="15"/>
  <c r="O17" i="15"/>
  <c r="K5" i="15"/>
  <c r="K11" i="15" s="1"/>
  <c r="K15" i="15"/>
  <c r="F10" i="15"/>
  <c r="F9" i="15"/>
  <c r="E7" i="15"/>
  <c r="F7" i="15" s="1"/>
  <c r="F6" i="15"/>
  <c r="E5" i="15"/>
  <c r="F5" i="15" s="1"/>
  <c r="K14" i="15" l="1"/>
  <c r="F11" i="15"/>
  <c r="K12" i="15"/>
  <c r="K13" i="15"/>
  <c r="E13" i="15"/>
  <c r="E12" i="15"/>
  <c r="E14" i="15"/>
  <c r="F8" i="15"/>
  <c r="E15" i="15"/>
  <c r="E11" i="15"/>
  <c r="F15" i="15" l="1"/>
  <c r="F13" i="15"/>
  <c r="F14" i="15"/>
  <c r="F12" i="15"/>
  <c r="L9" i="15"/>
  <c r="O9" i="15" s="1"/>
  <c r="L6" i="15"/>
  <c r="O6" i="15" s="1"/>
  <c r="O11" i="15" l="1"/>
  <c r="L8" i="15"/>
  <c r="L10" i="15" l="1"/>
  <c r="O10" i="15" s="1"/>
  <c r="O16" i="15" l="1"/>
  <c r="O15" i="15"/>
  <c r="O14" i="15"/>
  <c r="L5" i="15"/>
  <c r="P13" i="15" l="1"/>
  <c r="L15" i="15"/>
  <c r="L14" i="15"/>
  <c r="L11" i="15"/>
  <c r="L13" i="15"/>
  <c r="L12" i="15"/>
  <c r="P12" i="15" l="1"/>
  <c r="P9" i="15"/>
  <c r="P7" i="15"/>
  <c r="P6" i="15"/>
  <c r="P5" i="15"/>
  <c r="P10" i="15"/>
  <c r="P17" i="15" l="1"/>
  <c r="P8" i="15"/>
  <c r="P11" i="15"/>
  <c r="P16" i="15"/>
  <c r="P15" i="15"/>
  <c r="P14" i="15"/>
</calcChain>
</file>

<file path=xl/sharedStrings.xml><?xml version="1.0" encoding="utf-8"?>
<sst xmlns="http://schemas.openxmlformats.org/spreadsheetml/2006/main" count="79" uniqueCount="43">
  <si>
    <t>Gain error</t>
  </si>
  <si>
    <t>Gain drift</t>
  </si>
  <si>
    <t>INL</t>
  </si>
  <si>
    <t>%</t>
  </si>
  <si>
    <t>INL Drift</t>
  </si>
  <si>
    <t>max</t>
  </si>
  <si>
    <t>Total Error 25C</t>
  </si>
  <si>
    <t>PPM</t>
  </si>
  <si>
    <t>Total Solution</t>
  </si>
  <si>
    <t>After Offset Cal</t>
  </si>
  <si>
    <t>After Gain + Offset Cal over temperature</t>
  </si>
  <si>
    <t>After 2point Gain + Offset Cal</t>
  </si>
  <si>
    <t>Total Error over temperature</t>
  </si>
  <si>
    <t>AMC Device</t>
  </si>
  <si>
    <t>-&gt;</t>
  </si>
  <si>
    <t>Input Offset error</t>
  </si>
  <si>
    <t>Input Offset drift</t>
  </si>
  <si>
    <t>PPM @solution output</t>
  </si>
  <si>
    <t>Temperature Range:</t>
  </si>
  <si>
    <t xml:space="preserve"> Gain at solution output</t>
  </si>
  <si>
    <t>Calculation assumes full-scale input ranges</t>
  </si>
  <si>
    <t>Total Max Error over temperature</t>
  </si>
  <si>
    <t>*From Ta = 25 to abs max in temp range; ie -40 to 90C = 65; -40C to 125C = 100</t>
  </si>
  <si>
    <t>DS Spec</t>
  </si>
  <si>
    <t>max/typ</t>
  </si>
  <si>
    <t>N/A</t>
  </si>
  <si>
    <t>After Offset Calibration</t>
  </si>
  <si>
    <t>After 2point Gain + Offset Calibration</t>
  </si>
  <si>
    <t>After Gain + Offset Cal. over temperature</t>
  </si>
  <si>
    <t>ADS Device</t>
  </si>
  <si>
    <t>25C After Offset Calibration</t>
  </si>
  <si>
    <t>25C After Gain + Offset Calibration</t>
  </si>
  <si>
    <t>25C Total Max Error</t>
  </si>
  <si>
    <t>1.5 mV</t>
  </si>
  <si>
    <t>2.4 ppm/°C</t>
  </si>
  <si>
    <t>10 µV/°C</t>
  </si>
  <si>
    <r>
      <t>56 ppm/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</si>
  <si>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ADS112U04</t>
  </si>
  <si>
    <t>AMC1100 + ADS112U04</t>
  </si>
  <si>
    <t>150 uV</t>
  </si>
  <si>
    <t>0.6 µV/°C</t>
  </si>
  <si>
    <t>2 µV/°C</t>
  </si>
  <si>
    <t>AMC1100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</si>
</sst>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00%"/>
    <numFmt numFmtId="166" formatCode="_-* #,##0\ _€_-;\-* #,##0\ _€_-;_-* &quot;-&quot;??\ _€_-;_-@_-"/>
    <numFmt numFmtId="167" formatCode="0\ &quot;ppmFS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1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2" fontId="1" fillId="3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" fontId="1" fillId="0" borderId="0" xfId="0" applyNumberFormat="1" applyFont="1" applyFill="1" applyBorder="1"/>
    <xf numFmtId="0" fontId="0" fillId="0" borderId="1" xfId="0" applyFont="1" applyFill="1" applyBorder="1" applyAlignment="1">
      <alignment horizontal="left"/>
    </xf>
    <xf numFmtId="166" fontId="1" fillId="3" borderId="1" xfId="2" applyNumberFormat="1" applyFont="1" applyFill="1" applyBorder="1"/>
    <xf numFmtId="166" fontId="0" fillId="0" borderId="1" xfId="2" applyNumberFormat="1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0" fillId="0" borderId="0" xfId="0" quotePrefix="1" applyFont="1" applyBorder="1" applyAlignment="1">
      <alignment horizontal="center"/>
    </xf>
    <xf numFmtId="2" fontId="1" fillId="3" borderId="2" xfId="0" applyNumberFormat="1" applyFont="1" applyFill="1" applyBorder="1"/>
    <xf numFmtId="0" fontId="0" fillId="0" borderId="3" xfId="0" applyBorder="1"/>
    <xf numFmtId="0" fontId="0" fillId="2" borderId="4" xfId="0" applyFont="1" applyFill="1" applyBorder="1"/>
    <xf numFmtId="0" fontId="0" fillId="0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8" xfId="0" applyBorder="1"/>
    <xf numFmtId="0" fontId="1" fillId="3" borderId="9" xfId="0" applyFont="1" applyFill="1" applyBorder="1" applyAlignment="1">
      <alignment horizontal="left"/>
    </xf>
    <xf numFmtId="0" fontId="0" fillId="0" borderId="8" xfId="0" applyFill="1" applyBorder="1"/>
    <xf numFmtId="0" fontId="0" fillId="0" borderId="10" xfId="0" applyBorder="1"/>
    <xf numFmtId="0" fontId="0" fillId="0" borderId="3" xfId="0" applyFill="1" applyBorder="1"/>
    <xf numFmtId="0" fontId="0" fillId="0" borderId="11" xfId="0" applyFont="1" applyBorder="1"/>
    <xf numFmtId="0" fontId="0" fillId="0" borderId="3" xfId="0" applyFont="1" applyBorder="1"/>
    <xf numFmtId="166" fontId="1" fillId="3" borderId="2" xfId="2" applyNumberFormat="1" applyFont="1" applyFill="1" applyBorder="1"/>
    <xf numFmtId="0" fontId="0" fillId="2" borderId="4" xfId="0" applyFont="1" applyFill="1" applyBorder="1" applyAlignment="1">
      <alignment horizontal="left"/>
    </xf>
    <xf numFmtId="0" fontId="0" fillId="0" borderId="6" xfId="0" applyBorder="1"/>
    <xf numFmtId="0" fontId="0" fillId="0" borderId="7" xfId="0" applyBorder="1"/>
    <xf numFmtId="2" fontId="1" fillId="3" borderId="9" xfId="0" applyNumberFormat="1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0" fontId="0" fillId="0" borderId="5" xfId="1" applyNumberFormat="1" applyFont="1" applyBorder="1"/>
    <xf numFmtId="10" fontId="1" fillId="3" borderId="5" xfId="1" applyNumberFormat="1" applyFont="1" applyFill="1" applyBorder="1"/>
    <xf numFmtId="10" fontId="1" fillId="3" borderId="12" xfId="1" applyNumberFormat="1" applyFont="1" applyFill="1" applyBorder="1"/>
    <xf numFmtId="0" fontId="1" fillId="0" borderId="0" xfId="0" quotePrefix="1" applyFont="1" applyFill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0" fillId="0" borderId="19" xfId="0" applyBorder="1"/>
    <xf numFmtId="0" fontId="0" fillId="0" borderId="19" xfId="0" quotePrefix="1" applyBorder="1"/>
    <xf numFmtId="0" fontId="1" fillId="3" borderId="17" xfId="0" applyFont="1" applyFill="1" applyBorder="1" applyAlignment="1"/>
    <xf numFmtId="0" fontId="1" fillId="3" borderId="18" xfId="0" applyFont="1" applyFill="1" applyBorder="1" applyAlignment="1"/>
    <xf numFmtId="0" fontId="1" fillId="3" borderId="2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3" xfId="0" applyFont="1" applyFill="1" applyBorder="1"/>
    <xf numFmtId="0" fontId="0" fillId="3" borderId="2" xfId="0" applyFill="1" applyBorder="1"/>
    <xf numFmtId="0" fontId="0" fillId="3" borderId="14" xfId="0" applyFill="1" applyBorder="1"/>
    <xf numFmtId="2" fontId="1" fillId="3" borderId="4" xfId="0" applyNumberFormat="1" applyFont="1" applyFill="1" applyBorder="1"/>
    <xf numFmtId="2" fontId="1" fillId="3" borderId="5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67" fontId="0" fillId="2" borderId="1" xfId="0" applyNumberFormat="1" applyFont="1" applyFill="1" applyBorder="1" applyAlignment="1">
      <alignment horizontal="center"/>
    </xf>
    <xf numFmtId="1" fontId="0" fillId="0" borderId="19" xfId="0" applyNumberForma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tabSelected="1" zoomScale="80" zoomScaleNormal="80" workbookViewId="0">
      <selection activeCell="B5" sqref="B5"/>
    </sheetView>
  </sheetViews>
  <sheetFormatPr defaultRowHeight="15" x14ac:dyDescent="0.25"/>
  <cols>
    <col min="2" max="2" width="19.28515625" bestFit="1" customWidth="1"/>
    <col min="3" max="3" width="11.5703125" bestFit="1" customWidth="1"/>
    <col min="4" max="4" width="11.42578125" bestFit="1" customWidth="1"/>
    <col min="5" max="5" width="13.28515625" bestFit="1" customWidth="1"/>
    <col min="6" max="6" width="21.42578125" customWidth="1"/>
    <col min="8" max="8" width="16.7109375" bestFit="1" customWidth="1"/>
    <col min="9" max="9" width="10.5703125" bestFit="1" customWidth="1"/>
    <col min="10" max="10" width="11.5703125" bestFit="1" customWidth="1"/>
    <col min="11" max="11" width="12.85546875" bestFit="1" customWidth="1"/>
    <col min="12" max="12" width="21.5703125" bestFit="1" customWidth="1"/>
    <col min="13" max="13" width="6.42578125" style="10" customWidth="1"/>
    <col min="14" max="14" width="37.85546875" bestFit="1" customWidth="1"/>
    <col min="15" max="15" width="17.7109375" bestFit="1" customWidth="1"/>
    <col min="16" max="16" width="8.85546875" bestFit="1" customWidth="1"/>
  </cols>
  <sheetData>
    <row r="1" spans="2:16" x14ac:dyDescent="0.25">
      <c r="B1" s="3" t="s">
        <v>18</v>
      </c>
      <c r="C1" s="3">
        <v>100</v>
      </c>
      <c r="F1" s="3" t="s">
        <v>20</v>
      </c>
      <c r="G1" s="3"/>
    </row>
    <row r="2" spans="2:16" ht="15.75" thickBot="1" x14ac:dyDescent="0.3">
      <c r="B2" t="s">
        <v>22</v>
      </c>
    </row>
    <row r="3" spans="2:16" x14ac:dyDescent="0.25">
      <c r="B3" s="31"/>
      <c r="C3" s="32"/>
      <c r="D3" s="32"/>
      <c r="E3" s="33" t="s">
        <v>13</v>
      </c>
      <c r="F3" s="21" t="s">
        <v>13</v>
      </c>
      <c r="G3" s="32"/>
      <c r="H3" s="32"/>
      <c r="I3" s="22"/>
      <c r="J3" s="22"/>
      <c r="K3" s="49" t="s">
        <v>29</v>
      </c>
      <c r="L3" s="50" t="s">
        <v>29</v>
      </c>
      <c r="M3" s="30"/>
      <c r="N3" s="52" t="s">
        <v>8</v>
      </c>
      <c r="O3" s="53"/>
      <c r="P3" s="54"/>
    </row>
    <row r="4" spans="2:16" x14ac:dyDescent="0.25">
      <c r="B4" s="25" t="s">
        <v>42</v>
      </c>
      <c r="C4" s="3" t="s">
        <v>24</v>
      </c>
      <c r="D4" s="3" t="s">
        <v>23</v>
      </c>
      <c r="E4" s="15" t="s">
        <v>7</v>
      </c>
      <c r="F4" s="5" t="s">
        <v>17</v>
      </c>
      <c r="G4" s="19"/>
      <c r="H4" s="4" t="s">
        <v>37</v>
      </c>
      <c r="I4" s="3" t="s">
        <v>24</v>
      </c>
      <c r="J4" s="3" t="s">
        <v>23</v>
      </c>
      <c r="K4" s="44" t="s">
        <v>7</v>
      </c>
      <c r="L4" s="5" t="s">
        <v>17</v>
      </c>
      <c r="M4" s="11"/>
      <c r="N4" s="55" t="s">
        <v>38</v>
      </c>
      <c r="O4" s="5" t="s">
        <v>7</v>
      </c>
      <c r="P4" s="56" t="s">
        <v>3</v>
      </c>
    </row>
    <row r="5" spans="2:16" x14ac:dyDescent="0.25">
      <c r="B5" s="34" t="s">
        <v>0</v>
      </c>
      <c r="C5" s="6" t="s">
        <v>5</v>
      </c>
      <c r="D5" s="1">
        <v>0.01</v>
      </c>
      <c r="E5" s="16">
        <f>D5*1000000</f>
        <v>10000</v>
      </c>
      <c r="F5" s="9">
        <f>E5</f>
        <v>10000</v>
      </c>
      <c r="G5" s="19"/>
      <c r="H5" s="2" t="s">
        <v>0</v>
      </c>
      <c r="I5" s="6" t="s">
        <v>5</v>
      </c>
      <c r="J5" s="1">
        <v>5.0000000000000001E-4</v>
      </c>
      <c r="K5" s="45">
        <f>0.05*10000</f>
        <v>500</v>
      </c>
      <c r="L5" s="9">
        <f>K5</f>
        <v>500</v>
      </c>
      <c r="M5" s="12"/>
      <c r="N5" s="23" t="s">
        <v>0</v>
      </c>
      <c r="O5" s="8">
        <f>SQRT(F5^2+L5^2)</f>
        <v>10012.492197250393</v>
      </c>
      <c r="P5" s="40">
        <f>O5/1000000</f>
        <v>1.0012492197250393E-2</v>
      </c>
    </row>
    <row r="6" spans="2:16" x14ac:dyDescent="0.25">
      <c r="B6" s="24" t="s">
        <v>15</v>
      </c>
      <c r="C6" s="6" t="s">
        <v>5</v>
      </c>
      <c r="D6" s="6" t="s">
        <v>33</v>
      </c>
      <c r="E6" s="16">
        <f>0.0015*1000000*8.2</f>
        <v>12299.999999999998</v>
      </c>
      <c r="F6" s="9">
        <f>E6*F$18</f>
        <v>12299.999999999998</v>
      </c>
      <c r="G6" s="19"/>
      <c r="H6" s="14" t="s">
        <v>15</v>
      </c>
      <c r="I6" s="6" t="s">
        <v>5</v>
      </c>
      <c r="J6" s="6" t="s">
        <v>39</v>
      </c>
      <c r="K6" s="46">
        <v>150</v>
      </c>
      <c r="L6" s="9">
        <f>K6*L18</f>
        <v>150</v>
      </c>
      <c r="M6" s="12"/>
      <c r="N6" s="24" t="s">
        <v>15</v>
      </c>
      <c r="O6" s="8">
        <f t="shared" ref="O6:O10" si="0">SQRT(F6^2+L6^2)</f>
        <v>12300.914600142542</v>
      </c>
      <c r="P6" s="40">
        <f t="shared" ref="P6:P13" si="1">O6/1000000</f>
        <v>1.2300914600142541E-2</v>
      </c>
    </row>
    <row r="7" spans="2:16" x14ac:dyDescent="0.25">
      <c r="B7" s="24" t="s">
        <v>2</v>
      </c>
      <c r="C7" s="6" t="s">
        <v>5</v>
      </c>
      <c r="D7" s="7">
        <v>1E-3</v>
      </c>
      <c r="E7" s="16">
        <f>D7*1000000</f>
        <v>1000</v>
      </c>
      <c r="F7" s="9">
        <f>E7</f>
        <v>1000</v>
      </c>
      <c r="G7" s="19"/>
      <c r="H7" s="14" t="s">
        <v>2</v>
      </c>
      <c r="I7" s="6" t="s">
        <v>5</v>
      </c>
      <c r="J7" s="60">
        <v>15</v>
      </c>
      <c r="K7" s="61">
        <f>J7</f>
        <v>15</v>
      </c>
      <c r="L7" s="9">
        <f>K7</f>
        <v>15</v>
      </c>
      <c r="M7" s="12"/>
      <c r="N7" s="24" t="s">
        <v>2</v>
      </c>
      <c r="O7" s="8">
        <f t="shared" si="0"/>
        <v>1000.1124936725868</v>
      </c>
      <c r="P7" s="40">
        <f t="shared" si="1"/>
        <v>1.0001124936725868E-3</v>
      </c>
    </row>
    <row r="8" spans="2:16" x14ac:dyDescent="0.25">
      <c r="B8" s="24" t="s">
        <v>4</v>
      </c>
      <c r="C8" s="6" t="s">
        <v>5</v>
      </c>
      <c r="D8" s="6" t="s">
        <v>34</v>
      </c>
      <c r="E8" s="16">
        <f>2.4*C1</f>
        <v>240</v>
      </c>
      <c r="F8" s="9">
        <f>E8</f>
        <v>240</v>
      </c>
      <c r="G8" s="20" t="s">
        <v>14</v>
      </c>
      <c r="H8" s="14" t="s">
        <v>4</v>
      </c>
      <c r="I8" s="6" t="s">
        <v>25</v>
      </c>
      <c r="J8" s="6"/>
      <c r="K8" s="45"/>
      <c r="L8" s="9">
        <f>K8*L$18</f>
        <v>0</v>
      </c>
      <c r="M8" s="43" t="s">
        <v>14</v>
      </c>
      <c r="N8" s="24" t="s">
        <v>4</v>
      </c>
      <c r="O8" s="8">
        <f t="shared" si="0"/>
        <v>240</v>
      </c>
      <c r="P8" s="40">
        <f t="shared" si="1"/>
        <v>2.4000000000000001E-4</v>
      </c>
    </row>
    <row r="9" spans="2:16" x14ac:dyDescent="0.25">
      <c r="B9" s="24" t="s">
        <v>16</v>
      </c>
      <c r="C9" s="6" t="s">
        <v>5</v>
      </c>
      <c r="D9" s="6" t="s">
        <v>35</v>
      </c>
      <c r="E9" s="16">
        <f>0.00001*1000000*2*C1</f>
        <v>2000</v>
      </c>
      <c r="F9" s="9">
        <f>E9*F$18</f>
        <v>2000</v>
      </c>
      <c r="G9" s="19"/>
      <c r="H9" s="14" t="s">
        <v>16</v>
      </c>
      <c r="I9" s="6" t="s">
        <v>5</v>
      </c>
      <c r="J9" s="6" t="s">
        <v>40</v>
      </c>
      <c r="K9" s="45">
        <f>0.0000006*1000000*C1</f>
        <v>60</v>
      </c>
      <c r="L9" s="9">
        <f>K9*L18</f>
        <v>60</v>
      </c>
      <c r="M9" s="12"/>
      <c r="N9" s="24" t="s">
        <v>16</v>
      </c>
      <c r="O9" s="8">
        <f t="shared" si="0"/>
        <v>2000.8997975910738</v>
      </c>
      <c r="P9" s="40">
        <f t="shared" si="1"/>
        <v>2.0008997975910739E-3</v>
      </c>
    </row>
    <row r="10" spans="2:16" x14ac:dyDescent="0.25">
      <c r="B10" s="34" t="s">
        <v>1</v>
      </c>
      <c r="C10" s="6" t="s">
        <v>5</v>
      </c>
      <c r="D10" s="6" t="s">
        <v>36</v>
      </c>
      <c r="E10" s="16">
        <f>56*C1</f>
        <v>5600</v>
      </c>
      <c r="F10" s="9">
        <f>E10</f>
        <v>5600</v>
      </c>
      <c r="G10" s="17"/>
      <c r="H10" s="2" t="s">
        <v>1</v>
      </c>
      <c r="I10" s="6" t="s">
        <v>5</v>
      </c>
      <c r="J10" s="6" t="s">
        <v>41</v>
      </c>
      <c r="K10" s="45">
        <f>0.000002*1000000*C1</f>
        <v>200</v>
      </c>
      <c r="L10" s="9">
        <f>K10</f>
        <v>200</v>
      </c>
      <c r="M10" s="12"/>
      <c r="N10" s="23" t="s">
        <v>1</v>
      </c>
      <c r="O10" s="8">
        <f t="shared" si="0"/>
        <v>5603.5702904487598</v>
      </c>
      <c r="P10" s="40">
        <f t="shared" si="1"/>
        <v>5.6035702904487601E-3</v>
      </c>
    </row>
    <row r="11" spans="2:16" x14ac:dyDescent="0.25">
      <c r="B11" s="57" t="s">
        <v>6</v>
      </c>
      <c r="C11" s="58"/>
      <c r="D11" s="59"/>
      <c r="E11" s="15">
        <f>SQRT(E5^2+E6^2+E7^2)</f>
        <v>15883.639381451592</v>
      </c>
      <c r="F11" s="5">
        <f>SQRT(F5^2+F6^2+F7^2)</f>
        <v>15883.639381451592</v>
      </c>
      <c r="G11" s="17"/>
      <c r="H11" s="51" t="s">
        <v>6</v>
      </c>
      <c r="I11" s="47"/>
      <c r="J11" s="48"/>
      <c r="K11" s="15">
        <f>SQRT(K5^2+K6^2+K7^2)</f>
        <v>522.2307918918608</v>
      </c>
      <c r="L11" s="5">
        <f>SQRT(L5^2+L6^2+L7^2)</f>
        <v>522.2307918918608</v>
      </c>
      <c r="M11" s="13"/>
      <c r="N11" s="38" t="s">
        <v>32</v>
      </c>
      <c r="O11" s="5">
        <f>SQRT(O5^2+O6^2+O7^2)</f>
        <v>15892.222154248911</v>
      </c>
      <c r="P11" s="41">
        <f t="shared" si="1"/>
        <v>1.589222215424891E-2</v>
      </c>
    </row>
    <row r="12" spans="2:16" x14ac:dyDescent="0.25">
      <c r="B12" s="57" t="s">
        <v>12</v>
      </c>
      <c r="C12" s="58"/>
      <c r="D12" s="59"/>
      <c r="E12" s="15">
        <f>SQRT(E8^2+E10^2+E9^2+E5^2+E6^2+E7^2)</f>
        <v>16961.945643115356</v>
      </c>
      <c r="F12" s="5">
        <f>SQRT(F8^2+F10^2+F9^2+F5^2+F6^2+F7^2)</f>
        <v>16961.945643115356</v>
      </c>
      <c r="G12" s="17"/>
      <c r="H12" s="51" t="s">
        <v>12</v>
      </c>
      <c r="I12" s="47"/>
      <c r="J12" s="48"/>
      <c r="K12" s="15">
        <f>SQRT(K8^2+K10^2+K9^2+K5^2+K6^2+K7^2)</f>
        <v>562.42777314069406</v>
      </c>
      <c r="L12" s="5">
        <f>SQRT(L8^2+L10^2+L9^2+L5^2+L6^2+L7^2)</f>
        <v>562.42777314069406</v>
      </c>
      <c r="M12" s="13"/>
      <c r="N12" s="38" t="s">
        <v>30</v>
      </c>
      <c r="O12" s="5">
        <f>SQRT(O5^2+O7^2)</f>
        <v>10062.31707908273</v>
      </c>
      <c r="P12" s="41">
        <f t="shared" si="1"/>
        <v>1.0062317079082729E-2</v>
      </c>
    </row>
    <row r="13" spans="2:16" x14ac:dyDescent="0.25">
      <c r="B13" s="57" t="s">
        <v>9</v>
      </c>
      <c r="C13" s="58"/>
      <c r="D13" s="59"/>
      <c r="E13" s="15">
        <f>SQRT(E8^2+E10^2+E9^2+E5^2+E7^2)</f>
        <v>11679.794518740473</v>
      </c>
      <c r="F13" s="5">
        <f>SQRT(F8^2+F10^2+F9^2+F5^2+F7^2)</f>
        <v>11679.794518740473</v>
      </c>
      <c r="G13" s="17"/>
      <c r="H13" s="51" t="s">
        <v>9</v>
      </c>
      <c r="I13" s="47"/>
      <c r="J13" s="48"/>
      <c r="K13" s="15">
        <f>SQRT(K8^2+K10^2+K9^2+K5^2+K7^2)</f>
        <v>542.05627014176309</v>
      </c>
      <c r="L13" s="5">
        <f>SQRT(L8^2+L10^2+L9^2+L5^2+L7^2)</f>
        <v>542.05627014176309</v>
      </c>
      <c r="M13" s="18"/>
      <c r="N13" s="38" t="s">
        <v>31</v>
      </c>
      <c r="O13" s="5">
        <f>SQRT(O7^2)</f>
        <v>1000.1124936725868</v>
      </c>
      <c r="P13" s="41">
        <f t="shared" si="1"/>
        <v>1.0001124936725868E-3</v>
      </c>
    </row>
    <row r="14" spans="2:16" x14ac:dyDescent="0.25">
      <c r="B14" s="57" t="s">
        <v>11</v>
      </c>
      <c r="C14" s="58"/>
      <c r="D14" s="59"/>
      <c r="E14" s="15">
        <f>SQRT(E8^2+E10^2+E9^2+E7^2)</f>
        <v>6034.6996611264758</v>
      </c>
      <c r="F14" s="5">
        <f>SQRT(F8^2+F10^2+F9^2+F7^2)</f>
        <v>6034.6996611264758</v>
      </c>
      <c r="G14" s="17"/>
      <c r="H14" s="51" t="s">
        <v>11</v>
      </c>
      <c r="I14" s="47"/>
      <c r="J14" s="48"/>
      <c r="K14" s="15">
        <f>SQRT(K8^2+K10^2+K9^2+K7^2)</f>
        <v>209.34421415458323</v>
      </c>
      <c r="L14" s="5">
        <f>SQRT(L8^2+L10^2+L9^2+L7^2)</f>
        <v>209.34421415458323</v>
      </c>
      <c r="M14" s="18"/>
      <c r="N14" s="38" t="s">
        <v>21</v>
      </c>
      <c r="O14" s="5">
        <f>SQRT(O8^2+O9^2+O10^2+O5^2+O6^2+O7^2)</f>
        <v>16971.267630910777</v>
      </c>
      <c r="P14" s="41">
        <f>O14/1000000</f>
        <v>1.6971267630910777E-2</v>
      </c>
    </row>
    <row r="15" spans="2:16" x14ac:dyDescent="0.25">
      <c r="B15" s="57" t="s">
        <v>10</v>
      </c>
      <c r="C15" s="58"/>
      <c r="D15" s="59"/>
      <c r="E15" s="15">
        <f>SQRT(E8^2+E7^2)</f>
        <v>1028.3968105745953</v>
      </c>
      <c r="F15" s="5">
        <f>SQRT(F8^2+F7^2)</f>
        <v>1028.3968105745953</v>
      </c>
      <c r="G15" s="17"/>
      <c r="H15" s="51" t="s">
        <v>10</v>
      </c>
      <c r="I15" s="47"/>
      <c r="J15" s="48"/>
      <c r="K15" s="15">
        <f>SQRT(K8^2+K7^2)</f>
        <v>15</v>
      </c>
      <c r="L15" s="5">
        <f>SQRT(L8^2+L7^2)</f>
        <v>15</v>
      </c>
      <c r="M15" s="18"/>
      <c r="N15" s="38" t="s">
        <v>26</v>
      </c>
      <c r="O15" s="5">
        <f>SQRT(O8^2+O9^2+O10^2+O5^2+O7^2)</f>
        <v>11692.366099297438</v>
      </c>
      <c r="P15" s="41">
        <f>O15/1000000</f>
        <v>1.1692366099297438E-2</v>
      </c>
    </row>
    <row r="16" spans="2:16" x14ac:dyDescent="0.25">
      <c r="B16" s="3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38" t="s">
        <v>27</v>
      </c>
      <c r="O16" s="5">
        <f>SQRT(O8^2+O9^2+O10^2+O7^2)</f>
        <v>6038.3296531408423</v>
      </c>
      <c r="P16" s="41">
        <f>O16/1000000</f>
        <v>6.038329653140842E-3</v>
      </c>
    </row>
    <row r="17" spans="2:16" ht="15.75" thickBot="1" x14ac:dyDescent="0.3">
      <c r="B17" s="35"/>
      <c r="C17" s="17"/>
      <c r="D17" s="17"/>
      <c r="E17" s="17"/>
      <c r="F17" s="3" t="s">
        <v>19</v>
      </c>
      <c r="G17" s="17"/>
      <c r="H17" s="17"/>
      <c r="I17" s="17"/>
      <c r="J17" s="17"/>
      <c r="K17" s="17"/>
      <c r="L17" s="3" t="s">
        <v>19</v>
      </c>
      <c r="M17" s="18"/>
      <c r="N17" s="39" t="s">
        <v>28</v>
      </c>
      <c r="O17" s="37">
        <f>SQRT(O8^2+O7^2)</f>
        <v>1028.5061983284302</v>
      </c>
      <c r="P17" s="42">
        <f>O17/1000000</f>
        <v>1.0285061983284303E-3</v>
      </c>
    </row>
    <row r="18" spans="2:16" ht="15.75" thickBot="1" x14ac:dyDescent="0.3">
      <c r="B18" s="36"/>
      <c r="C18" s="26"/>
      <c r="D18" s="26"/>
      <c r="E18" s="26"/>
      <c r="F18" s="3">
        <v>1</v>
      </c>
      <c r="G18" s="26"/>
      <c r="H18" s="26"/>
      <c r="I18" s="26"/>
      <c r="J18" s="26"/>
      <c r="K18" s="26"/>
      <c r="L18" s="27">
        <v>1</v>
      </c>
      <c r="M18" s="28"/>
      <c r="N18" s="26"/>
      <c r="O18" s="26"/>
      <c r="P18" s="29"/>
    </row>
  </sheetData>
  <mergeCells count="5">
    <mergeCell ref="B11:D11"/>
    <mergeCell ref="B12:D12"/>
    <mergeCell ref="B13:D13"/>
    <mergeCell ref="B14:D14"/>
    <mergeCell ref="B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NARI AMC1200 vs AMC3330 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2020-09-01T15:52:54Z</dcterms:modified>
</cp:coreProperties>
</file>