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defaultThemeVersion="166925"/>
  <mc:AlternateContent xmlns:mc="http://schemas.openxmlformats.org/markup-compatibility/2006">
    <mc:Choice Requires="x15">
      <x15ac:absPath xmlns:x15ac="http://schemas.microsoft.com/office/spreadsheetml/2010/11/ac" url="C:\Users\a0867978\Documents\01_SEM.fdr\"/>
    </mc:Choice>
  </mc:AlternateContent>
  <xr:revisionPtr revIDLastSave="0" documentId="13_ncr:1_{B7314797-0E38-4171-BE00-68C491B5F8C8}" xr6:coauthVersionLast="36" xr6:coauthVersionMax="36" xr10:uidLastSave="{00000000-0000-0000-0000-000000000000}"/>
  <bookViews>
    <workbookView xWindow="0" yWindow="0" windowWidth="19725" windowHeight="10110" xr2:uid="{2E82BCA1-2597-4AD6-9BE4-C7B1E6641625}"/>
  </bookViews>
  <sheets>
    <sheet name="TX_Spur_Location" sheetId="2" r:id="rId1"/>
  </sheets>
  <definedNames>
    <definedName name="_xlnm._FilterDatabase" localSheetId="0" hidden="1">TX_Spur_Location!$D$1:$R$99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 r="B1" i="2"/>
  <c r="K83" i="2" s="1"/>
  <c r="L83" i="2" s="1"/>
  <c r="K74" i="2"/>
  <c r="L74" i="2" s="1"/>
  <c r="K90" i="2"/>
  <c r="K91" i="2"/>
  <c r="K92" i="2"/>
  <c r="K89" i="2"/>
  <c r="L89" i="2" s="1"/>
  <c r="K86" i="2"/>
  <c r="K85" i="2"/>
  <c r="L85" i="2" s="1"/>
  <c r="K84" i="2"/>
  <c r="L84" i="2" s="1"/>
  <c r="K80" i="2"/>
  <c r="L80" i="2" s="1"/>
  <c r="K78" i="2"/>
  <c r="L78" i="2" s="1"/>
  <c r="K77" i="2"/>
  <c r="L77" i="2" s="1"/>
  <c r="K76" i="2"/>
  <c r="L76" i="2" s="1"/>
  <c r="Q91" i="2"/>
  <c r="Q92" i="2"/>
  <c r="Q90" i="2"/>
  <c r="P92" i="2"/>
  <c r="N92" i="2"/>
  <c r="P91" i="2"/>
  <c r="N91" i="2"/>
  <c r="P90" i="2"/>
  <c r="N90" i="2"/>
  <c r="Q89" i="2"/>
  <c r="P89" i="2"/>
  <c r="O89" i="2"/>
  <c r="N89" i="2"/>
  <c r="Q88" i="2"/>
  <c r="P88" i="2"/>
  <c r="O88" i="2"/>
  <c r="N88" i="2"/>
  <c r="Q87" i="2"/>
  <c r="P87" i="2"/>
  <c r="O87" i="2"/>
  <c r="N87" i="2"/>
  <c r="Q86" i="2"/>
  <c r="P86" i="2"/>
  <c r="O86" i="2"/>
  <c r="N86" i="2"/>
  <c r="Q85" i="2"/>
  <c r="P85" i="2"/>
  <c r="O85" i="2"/>
  <c r="N85" i="2"/>
  <c r="Q84" i="2"/>
  <c r="P84" i="2"/>
  <c r="O84" i="2"/>
  <c r="N84" i="2"/>
  <c r="Q83" i="2"/>
  <c r="P83" i="2"/>
  <c r="O83" i="2"/>
  <c r="N83" i="2"/>
  <c r="Q82" i="2"/>
  <c r="P82" i="2"/>
  <c r="O82" i="2"/>
  <c r="N82" i="2"/>
  <c r="Q81" i="2"/>
  <c r="P81" i="2"/>
  <c r="O81" i="2"/>
  <c r="N81" i="2"/>
  <c r="Q80" i="2"/>
  <c r="P80" i="2"/>
  <c r="O80" i="2"/>
  <c r="N80" i="2"/>
  <c r="Q79" i="2"/>
  <c r="P79" i="2"/>
  <c r="O79" i="2"/>
  <c r="N79" i="2"/>
  <c r="Q78" i="2"/>
  <c r="P78" i="2"/>
  <c r="O78" i="2"/>
  <c r="N78" i="2"/>
  <c r="Q77" i="2"/>
  <c r="P77" i="2"/>
  <c r="O77" i="2"/>
  <c r="N77" i="2"/>
  <c r="Q76" i="2"/>
  <c r="P76" i="2"/>
  <c r="O76" i="2"/>
  <c r="N76" i="2"/>
  <c r="Q75" i="2"/>
  <c r="P75" i="2"/>
  <c r="O75" i="2"/>
  <c r="N75" i="2"/>
  <c r="Q74" i="2"/>
  <c r="P74" i="2"/>
  <c r="O74" i="2"/>
  <c r="N74" i="2"/>
  <c r="Q73" i="2"/>
  <c r="P73" i="2"/>
  <c r="O73" i="2"/>
  <c r="N73" i="2"/>
  <c r="Q72" i="2"/>
  <c r="P72" i="2"/>
  <c r="O72" i="2"/>
  <c r="N72" i="2"/>
  <c r="K72" i="2"/>
  <c r="Q71" i="2"/>
  <c r="P71" i="2"/>
  <c r="O71" i="2"/>
  <c r="N71" i="2"/>
  <c r="Q70" i="2"/>
  <c r="P70" i="2"/>
  <c r="O70" i="2"/>
  <c r="N70" i="2"/>
  <c r="Q69" i="2"/>
  <c r="P69" i="2"/>
  <c r="O69" i="2"/>
  <c r="N69" i="2"/>
  <c r="K69" i="2"/>
  <c r="Q68" i="2"/>
  <c r="P68" i="2"/>
  <c r="O68" i="2"/>
  <c r="N68" i="2"/>
  <c r="K68" i="2"/>
  <c r="Q67" i="2"/>
  <c r="P67" i="2"/>
  <c r="O67" i="2"/>
  <c r="N67" i="2"/>
  <c r="Q66" i="2"/>
  <c r="P66" i="2"/>
  <c r="O66" i="2"/>
  <c r="N66" i="2"/>
  <c r="K66" i="2"/>
  <c r="L66" i="2" s="1"/>
  <c r="M66" i="2" s="1"/>
  <c r="Q65" i="2"/>
  <c r="P65" i="2"/>
  <c r="O65" i="2"/>
  <c r="N65" i="2"/>
  <c r="Q64" i="2"/>
  <c r="P64" i="2"/>
  <c r="O64" i="2"/>
  <c r="N64" i="2"/>
  <c r="K64" i="2"/>
  <c r="L64" i="2" s="1"/>
  <c r="Q63" i="2"/>
  <c r="P63" i="2"/>
  <c r="O63" i="2"/>
  <c r="N63" i="2"/>
  <c r="Q62" i="2"/>
  <c r="P62" i="2"/>
  <c r="O62" i="2"/>
  <c r="N62" i="2"/>
  <c r="Q61" i="2"/>
  <c r="P61" i="2"/>
  <c r="O61" i="2"/>
  <c r="N61" i="2"/>
  <c r="K61" i="2"/>
  <c r="L61" i="2" s="1"/>
  <c r="M61" i="2" s="1"/>
  <c r="Q60" i="2"/>
  <c r="P60" i="2"/>
  <c r="O60" i="2"/>
  <c r="N60" i="2"/>
  <c r="K60" i="2"/>
  <c r="Q59" i="2"/>
  <c r="P59" i="2"/>
  <c r="O59" i="2"/>
  <c r="N59" i="2"/>
  <c r="Q58" i="2"/>
  <c r="P58" i="2"/>
  <c r="O58" i="2"/>
  <c r="N58" i="2"/>
  <c r="K58" i="2"/>
  <c r="L58" i="2" s="1"/>
  <c r="Q57" i="2"/>
  <c r="P57" i="2"/>
  <c r="O57" i="2"/>
  <c r="N57" i="2"/>
  <c r="Q56" i="2"/>
  <c r="P56" i="2"/>
  <c r="O56" i="2"/>
  <c r="N56" i="2"/>
  <c r="K56" i="2"/>
  <c r="L56" i="2" s="1"/>
  <c r="Q55" i="2"/>
  <c r="P55" i="2"/>
  <c r="O55" i="2"/>
  <c r="N55" i="2"/>
  <c r="Q54" i="2"/>
  <c r="P54" i="2"/>
  <c r="O54" i="2"/>
  <c r="N54" i="2"/>
  <c r="Q53" i="2"/>
  <c r="P53" i="2"/>
  <c r="O53" i="2"/>
  <c r="N53" i="2"/>
  <c r="K53" i="2"/>
  <c r="Q52" i="2"/>
  <c r="P52" i="2"/>
  <c r="O52" i="2"/>
  <c r="N52" i="2"/>
  <c r="K52" i="2"/>
  <c r="Q51" i="2"/>
  <c r="P51" i="2"/>
  <c r="O51" i="2"/>
  <c r="N51" i="2"/>
  <c r="Q50" i="2"/>
  <c r="P50" i="2"/>
  <c r="O50" i="2"/>
  <c r="N50" i="2"/>
  <c r="K50" i="2"/>
  <c r="L50" i="2" s="1"/>
  <c r="M50" i="2" s="1"/>
  <c r="Q49" i="2"/>
  <c r="P49" i="2"/>
  <c r="O49" i="2"/>
  <c r="N49" i="2"/>
  <c r="Q48" i="2"/>
  <c r="P48" i="2"/>
  <c r="O48" i="2"/>
  <c r="N48" i="2"/>
  <c r="K48" i="2"/>
  <c r="L48" i="2" s="1"/>
  <c r="Q47" i="2"/>
  <c r="P47" i="2"/>
  <c r="O47" i="2"/>
  <c r="N47" i="2"/>
  <c r="Q46" i="2"/>
  <c r="P46" i="2"/>
  <c r="O46" i="2"/>
  <c r="N46" i="2"/>
  <c r="Q45" i="2"/>
  <c r="P45" i="2"/>
  <c r="O45" i="2"/>
  <c r="N45" i="2"/>
  <c r="K45" i="2"/>
  <c r="Q44" i="2"/>
  <c r="P44" i="2"/>
  <c r="O44" i="2"/>
  <c r="N44" i="2"/>
  <c r="K44" i="2"/>
  <c r="L44" i="2" s="1"/>
  <c r="M44" i="2" s="1"/>
  <c r="Q43" i="2"/>
  <c r="P43" i="2"/>
  <c r="O43" i="2"/>
  <c r="N43" i="2"/>
  <c r="Q42" i="2"/>
  <c r="P42" i="2"/>
  <c r="O42" i="2"/>
  <c r="N42" i="2"/>
  <c r="K42" i="2"/>
  <c r="L42" i="2" s="1"/>
  <c r="Q41" i="2"/>
  <c r="P41" i="2"/>
  <c r="O41" i="2"/>
  <c r="N41" i="2"/>
  <c r="Q40" i="2"/>
  <c r="P40" i="2"/>
  <c r="O40" i="2"/>
  <c r="N40" i="2"/>
  <c r="K40" i="2"/>
  <c r="L40" i="2" s="1"/>
  <c r="Q39" i="2"/>
  <c r="P39" i="2"/>
  <c r="O39" i="2"/>
  <c r="N39" i="2"/>
  <c r="Q38" i="2"/>
  <c r="P38" i="2"/>
  <c r="O38" i="2"/>
  <c r="N38" i="2"/>
  <c r="Q37" i="2"/>
  <c r="P37" i="2"/>
  <c r="O37" i="2"/>
  <c r="N37" i="2"/>
  <c r="K37" i="2"/>
  <c r="Q36" i="2"/>
  <c r="P36" i="2"/>
  <c r="O36" i="2"/>
  <c r="N36" i="2"/>
  <c r="K36" i="2"/>
  <c r="L36" i="2" s="1"/>
  <c r="M36" i="2" s="1"/>
  <c r="Q35" i="2"/>
  <c r="P35" i="2"/>
  <c r="O35" i="2"/>
  <c r="N35" i="2"/>
  <c r="Q34" i="2"/>
  <c r="P34" i="2"/>
  <c r="O34" i="2"/>
  <c r="N34" i="2"/>
  <c r="K34" i="2"/>
  <c r="L34" i="2" s="1"/>
  <c r="Q33" i="2"/>
  <c r="P33" i="2"/>
  <c r="O33" i="2"/>
  <c r="N33" i="2"/>
  <c r="Q32" i="2"/>
  <c r="P32" i="2"/>
  <c r="O32" i="2"/>
  <c r="N32" i="2"/>
  <c r="K32" i="2"/>
  <c r="Q31" i="2"/>
  <c r="P31" i="2"/>
  <c r="O31" i="2"/>
  <c r="N31" i="2"/>
  <c r="Q30" i="2"/>
  <c r="P30" i="2"/>
  <c r="O30" i="2"/>
  <c r="N30" i="2"/>
  <c r="Q29" i="2"/>
  <c r="P29" i="2"/>
  <c r="O29" i="2"/>
  <c r="N29" i="2"/>
  <c r="K29" i="2"/>
  <c r="Q28" i="2"/>
  <c r="P28" i="2"/>
  <c r="O28" i="2"/>
  <c r="N28" i="2"/>
  <c r="K28" i="2"/>
  <c r="Q27" i="2"/>
  <c r="P27" i="2"/>
  <c r="O27" i="2"/>
  <c r="N27" i="2"/>
  <c r="Q26" i="2"/>
  <c r="P26" i="2"/>
  <c r="O26" i="2"/>
  <c r="N26" i="2"/>
  <c r="K26" i="2"/>
  <c r="L26" i="2" s="1"/>
  <c r="Q25" i="2"/>
  <c r="P25" i="2"/>
  <c r="O25" i="2"/>
  <c r="N25" i="2"/>
  <c r="Q24" i="2"/>
  <c r="P24" i="2"/>
  <c r="O24" i="2"/>
  <c r="N24" i="2"/>
  <c r="K24" i="2"/>
  <c r="Q23" i="2"/>
  <c r="P23" i="2"/>
  <c r="O23" i="2"/>
  <c r="N23" i="2"/>
  <c r="Q22" i="2"/>
  <c r="P22" i="2"/>
  <c r="O22" i="2"/>
  <c r="N22" i="2"/>
  <c r="Q21" i="2"/>
  <c r="P21" i="2"/>
  <c r="O21" i="2"/>
  <c r="N21" i="2"/>
  <c r="K21" i="2"/>
  <c r="L21" i="2" s="1"/>
  <c r="Q20" i="2"/>
  <c r="P20" i="2"/>
  <c r="O20" i="2"/>
  <c r="N20" i="2"/>
  <c r="K20" i="2"/>
  <c r="Q19" i="2"/>
  <c r="P19" i="2"/>
  <c r="O19" i="2"/>
  <c r="N19" i="2"/>
  <c r="Q18" i="2"/>
  <c r="P18" i="2"/>
  <c r="O18" i="2"/>
  <c r="N18" i="2"/>
  <c r="K18" i="2"/>
  <c r="L18" i="2" s="1"/>
  <c r="Q17" i="2"/>
  <c r="P17" i="2"/>
  <c r="O17" i="2"/>
  <c r="N17" i="2"/>
  <c r="Q16" i="2"/>
  <c r="P16" i="2"/>
  <c r="O16" i="2"/>
  <c r="N16" i="2"/>
  <c r="K16" i="2"/>
  <c r="L16" i="2" s="1"/>
  <c r="Q15" i="2"/>
  <c r="P15" i="2"/>
  <c r="O15" i="2"/>
  <c r="N15" i="2"/>
  <c r="Q14" i="2"/>
  <c r="P14" i="2"/>
  <c r="O14" i="2"/>
  <c r="N14" i="2"/>
  <c r="Q13" i="2"/>
  <c r="P13" i="2"/>
  <c r="O13" i="2"/>
  <c r="N13" i="2"/>
  <c r="K13" i="2"/>
  <c r="L13" i="2" s="1"/>
  <c r="Q12" i="2"/>
  <c r="P12" i="2"/>
  <c r="O12" i="2"/>
  <c r="N12" i="2"/>
  <c r="K12" i="2"/>
  <c r="Q11" i="2"/>
  <c r="P11" i="2"/>
  <c r="O11" i="2"/>
  <c r="N11" i="2"/>
  <c r="Q10" i="2"/>
  <c r="P10" i="2"/>
  <c r="O10" i="2"/>
  <c r="N10" i="2"/>
  <c r="K10" i="2"/>
  <c r="Q9" i="2"/>
  <c r="P9" i="2"/>
  <c r="O9" i="2"/>
  <c r="N9" i="2"/>
  <c r="K9" i="2"/>
  <c r="L9" i="2" s="1"/>
  <c r="Q8" i="2"/>
  <c r="P8" i="2"/>
  <c r="O8" i="2"/>
  <c r="N8" i="2"/>
  <c r="K8" i="2"/>
  <c r="L8" i="2" s="1"/>
  <c r="M8" i="2" s="1"/>
  <c r="Q7" i="2"/>
  <c r="P7" i="2"/>
  <c r="O7" i="2"/>
  <c r="N7" i="2"/>
  <c r="Q6" i="2"/>
  <c r="P6" i="2"/>
  <c r="O6" i="2"/>
  <c r="N6" i="2"/>
  <c r="Q5" i="2"/>
  <c r="P5" i="2"/>
  <c r="O5" i="2"/>
  <c r="N5" i="2"/>
  <c r="K5" i="2"/>
  <c r="Q4" i="2"/>
  <c r="P4" i="2"/>
  <c r="O4" i="2"/>
  <c r="N4" i="2"/>
  <c r="K4" i="2"/>
  <c r="Q3" i="2"/>
  <c r="P3" i="2"/>
  <c r="O3" i="2"/>
  <c r="N3" i="2"/>
  <c r="Q2" i="2"/>
  <c r="P2" i="2"/>
  <c r="O2" i="2"/>
  <c r="N2" i="2"/>
  <c r="K2" i="2"/>
  <c r="L2" i="2" s="1"/>
  <c r="B3" i="2"/>
  <c r="K7" i="2" l="1"/>
  <c r="L7" i="2" s="1"/>
  <c r="M7" i="2" s="1"/>
  <c r="K15" i="2"/>
  <c r="K23" i="2"/>
  <c r="L23" i="2" s="1"/>
  <c r="M23" i="2" s="1"/>
  <c r="K31" i="2"/>
  <c r="L31" i="2" s="1"/>
  <c r="K39" i="2"/>
  <c r="L39" i="2" s="1"/>
  <c r="K47" i="2"/>
  <c r="L47" i="2" s="1"/>
  <c r="M47" i="2" s="1"/>
  <c r="K55" i="2"/>
  <c r="L55" i="2" s="1"/>
  <c r="K63" i="2"/>
  <c r="L63" i="2" s="1"/>
  <c r="M63" i="2" s="1"/>
  <c r="K71" i="2"/>
  <c r="K79" i="2"/>
  <c r="L79" i="2" s="1"/>
  <c r="K87" i="2"/>
  <c r="L87" i="2" s="1"/>
  <c r="K17" i="2"/>
  <c r="L17" i="2" s="1"/>
  <c r="K25" i="2"/>
  <c r="L25" i="2" s="1"/>
  <c r="K33" i="2"/>
  <c r="L33" i="2" s="1"/>
  <c r="M33" i="2" s="1"/>
  <c r="K41" i="2"/>
  <c r="L41" i="2" s="1"/>
  <c r="M41" i="2" s="1"/>
  <c r="K49" i="2"/>
  <c r="L49" i="2" s="1"/>
  <c r="M49" i="2" s="1"/>
  <c r="K57" i="2"/>
  <c r="L57" i="2" s="1"/>
  <c r="M57" i="2" s="1"/>
  <c r="K65" i="2"/>
  <c r="L65" i="2" s="1"/>
  <c r="M65" i="2" s="1"/>
  <c r="K73" i="2"/>
  <c r="L91" i="2"/>
  <c r="K81" i="2"/>
  <c r="L81" i="2" s="1"/>
  <c r="L92" i="2"/>
  <c r="K6" i="2"/>
  <c r="L6" i="2" s="1"/>
  <c r="M6" i="2" s="1"/>
  <c r="K14" i="2"/>
  <c r="L14" i="2" s="1"/>
  <c r="M14" i="2" s="1"/>
  <c r="K22" i="2"/>
  <c r="L22" i="2" s="1"/>
  <c r="M22" i="2" s="1"/>
  <c r="K30" i="2"/>
  <c r="L30" i="2" s="1"/>
  <c r="M30" i="2" s="1"/>
  <c r="K38" i="2"/>
  <c r="K46" i="2"/>
  <c r="K54" i="2"/>
  <c r="K62" i="2"/>
  <c r="K70" i="2"/>
  <c r="L70" i="2" s="1"/>
  <c r="M70" i="2" s="1"/>
  <c r="K88" i="2"/>
  <c r="L88" i="2" s="1"/>
  <c r="K82" i="2"/>
  <c r="L82" i="2" s="1"/>
  <c r="K3" i="2"/>
  <c r="K11" i="2"/>
  <c r="L11" i="2" s="1"/>
  <c r="M11" i="2" s="1"/>
  <c r="K19" i="2"/>
  <c r="L19" i="2" s="1"/>
  <c r="K27" i="2"/>
  <c r="K35" i="2"/>
  <c r="L35" i="2" s="1"/>
  <c r="K43" i="2"/>
  <c r="L43" i="2" s="1"/>
  <c r="M43" i="2" s="1"/>
  <c r="K51" i="2"/>
  <c r="L51" i="2" s="1"/>
  <c r="M51" i="2" s="1"/>
  <c r="K59" i="2"/>
  <c r="L59" i="2" s="1"/>
  <c r="M59" i="2" s="1"/>
  <c r="K67" i="2"/>
  <c r="K75" i="2"/>
  <c r="L75" i="2" s="1"/>
  <c r="L90" i="2"/>
  <c r="L86" i="2"/>
  <c r="R62" i="2"/>
  <c r="J62" i="2" s="1"/>
  <c r="R28" i="2"/>
  <c r="J28" i="2" s="1"/>
  <c r="R72" i="2"/>
  <c r="J72" i="2" s="1"/>
  <c r="R75" i="2"/>
  <c r="J75" i="2" s="1"/>
  <c r="R83" i="2"/>
  <c r="J83" i="2" s="1"/>
  <c r="R91" i="2"/>
  <c r="J91" i="2" s="1"/>
  <c r="R3" i="2"/>
  <c r="J3" i="2" s="1"/>
  <c r="R21" i="2"/>
  <c r="J21" i="2" s="1"/>
  <c r="R38" i="2"/>
  <c r="J38" i="2" s="1"/>
  <c r="R74" i="2"/>
  <c r="J74" i="2" s="1"/>
  <c r="R77" i="2"/>
  <c r="J77" i="2" s="1"/>
  <c r="R85" i="2"/>
  <c r="J85" i="2" s="1"/>
  <c r="R6" i="2"/>
  <c r="J6" i="2" s="1"/>
  <c r="R35" i="2"/>
  <c r="J35" i="2" s="1"/>
  <c r="R17" i="2"/>
  <c r="J17" i="2" s="1"/>
  <c r="R20" i="2"/>
  <c r="J20" i="2" s="1"/>
  <c r="R34" i="2"/>
  <c r="J34" i="2" s="1"/>
  <c r="R8" i="2"/>
  <c r="J8" i="2" s="1"/>
  <c r="R25" i="2"/>
  <c r="J25" i="2" s="1"/>
  <c r="R31" i="2"/>
  <c r="J31" i="2" s="1"/>
  <c r="R42" i="2"/>
  <c r="J42" i="2" s="1"/>
  <c r="R45" i="2"/>
  <c r="J45" i="2" s="1"/>
  <c r="R56" i="2"/>
  <c r="J56" i="2" s="1"/>
  <c r="R59" i="2"/>
  <c r="J59" i="2" s="1"/>
  <c r="R71" i="2"/>
  <c r="J71" i="2" s="1"/>
  <c r="R5" i="2"/>
  <c r="J5" i="2" s="1"/>
  <c r="R14" i="2"/>
  <c r="J14" i="2" s="1"/>
  <c r="R16" i="2"/>
  <c r="J16" i="2" s="1"/>
  <c r="R39" i="2"/>
  <c r="J39" i="2" s="1"/>
  <c r="R53" i="2"/>
  <c r="J53" i="2" s="1"/>
  <c r="R13" i="2"/>
  <c r="J13" i="2" s="1"/>
  <c r="R22" i="2"/>
  <c r="J22" i="2" s="1"/>
  <c r="R36" i="2"/>
  <c r="J36" i="2" s="1"/>
  <c r="R47" i="2"/>
  <c r="J47" i="2" s="1"/>
  <c r="R58" i="2"/>
  <c r="J58" i="2" s="1"/>
  <c r="R67" i="2"/>
  <c r="J67" i="2" s="1"/>
  <c r="R70" i="2"/>
  <c r="J70" i="2" s="1"/>
  <c r="R30" i="2"/>
  <c r="J30" i="2" s="1"/>
  <c r="R44" i="2"/>
  <c r="J44" i="2" s="1"/>
  <c r="R50" i="2"/>
  <c r="J50" i="2" s="1"/>
  <c r="R61" i="2"/>
  <c r="J61" i="2" s="1"/>
  <c r="R64" i="2"/>
  <c r="J64" i="2" s="1"/>
  <c r="L10" i="2"/>
  <c r="M10" i="2" s="1"/>
  <c r="R9" i="2"/>
  <c r="J9" i="2" s="1"/>
  <c r="R23" i="2"/>
  <c r="J23" i="2" s="1"/>
  <c r="R43" i="2"/>
  <c r="J43" i="2" s="1"/>
  <c r="R55" i="2"/>
  <c r="J55" i="2" s="1"/>
  <c r="R63" i="2"/>
  <c r="J63" i="2" s="1"/>
  <c r="R80" i="2"/>
  <c r="J80" i="2" s="1"/>
  <c r="R88" i="2"/>
  <c r="J88" i="2" s="1"/>
  <c r="L73" i="2"/>
  <c r="M73" i="2" s="1"/>
  <c r="R26" i="2"/>
  <c r="J26" i="2" s="1"/>
  <c r="R48" i="2"/>
  <c r="J48" i="2" s="1"/>
  <c r="L72" i="2"/>
  <c r="M72" i="2" s="1"/>
  <c r="L32" i="2"/>
  <c r="M32" i="2" s="1"/>
  <c r="L24" i="2"/>
  <c r="M24" i="2" s="1"/>
  <c r="R29" i="2"/>
  <c r="J29" i="2" s="1"/>
  <c r="R33" i="2"/>
  <c r="J33" i="2" s="1"/>
  <c r="R46" i="2"/>
  <c r="J46" i="2" s="1"/>
  <c r="R54" i="2"/>
  <c r="J54" i="2" s="1"/>
  <c r="R66" i="2"/>
  <c r="J66" i="2" s="1"/>
  <c r="R69" i="2"/>
  <c r="J69" i="2" s="1"/>
  <c r="R82" i="2"/>
  <c r="J82" i="2" s="1"/>
  <c r="L71" i="2"/>
  <c r="M71" i="2" s="1"/>
  <c r="L15" i="2"/>
  <c r="M15" i="2" s="1"/>
  <c r="M25" i="2"/>
  <c r="M2" i="2"/>
  <c r="R4" i="2"/>
  <c r="J4" i="2" s="1"/>
  <c r="R7" i="2"/>
  <c r="J7" i="2" s="1"/>
  <c r="R19" i="2"/>
  <c r="J19" i="2" s="1"/>
  <c r="R24" i="2"/>
  <c r="J24" i="2" s="1"/>
  <c r="M31" i="2"/>
  <c r="R32" i="2"/>
  <c r="J32" i="2" s="1"/>
  <c r="R41" i="2"/>
  <c r="J41" i="2" s="1"/>
  <c r="R51" i="2"/>
  <c r="J51" i="2" s="1"/>
  <c r="R57" i="2"/>
  <c r="J57" i="2" s="1"/>
  <c r="R79" i="2"/>
  <c r="J79" i="2" s="1"/>
  <c r="R87" i="2"/>
  <c r="J87" i="2" s="1"/>
  <c r="R90" i="2"/>
  <c r="J90" i="2" s="1"/>
  <c r="L62" i="2"/>
  <c r="M62" i="2" s="1"/>
  <c r="L54" i="2"/>
  <c r="M54" i="2" s="1"/>
  <c r="L46" i="2"/>
  <c r="M46" i="2" s="1"/>
  <c r="L38" i="2"/>
  <c r="M38" i="2" s="1"/>
  <c r="R2" i="2"/>
  <c r="J2" i="2" s="1"/>
  <c r="R10" i="2"/>
  <c r="J10" i="2" s="1"/>
  <c r="R11" i="2"/>
  <c r="J11" i="2" s="1"/>
  <c r="R12" i="2"/>
  <c r="J12" i="2" s="1"/>
  <c r="R15" i="2"/>
  <c r="J15" i="2" s="1"/>
  <c r="R49" i="2"/>
  <c r="J49" i="2" s="1"/>
  <c r="R65" i="2"/>
  <c r="J65" i="2" s="1"/>
  <c r="R73" i="2"/>
  <c r="J73" i="2" s="1"/>
  <c r="R76" i="2"/>
  <c r="J76" i="2" s="1"/>
  <c r="R84" i="2"/>
  <c r="J84" i="2" s="1"/>
  <c r="R92" i="2"/>
  <c r="J92" i="2" s="1"/>
  <c r="L69" i="2"/>
  <c r="M69" i="2" s="1"/>
  <c r="L53" i="2"/>
  <c r="M53" i="2" s="1"/>
  <c r="L45" i="2"/>
  <c r="M45" i="2" s="1"/>
  <c r="L37" i="2"/>
  <c r="M37" i="2" s="1"/>
  <c r="L29" i="2"/>
  <c r="M29" i="2" s="1"/>
  <c r="L5" i="2"/>
  <c r="M5" i="2" s="1"/>
  <c r="M9" i="2"/>
  <c r="M17" i="2"/>
  <c r="R18" i="2"/>
  <c r="J18" i="2" s="1"/>
  <c r="R27" i="2"/>
  <c r="J27" i="2" s="1"/>
  <c r="M39" i="2"/>
  <c r="R40" i="2"/>
  <c r="J40" i="2" s="1"/>
  <c r="R68" i="2"/>
  <c r="J68" i="2" s="1"/>
  <c r="R81" i="2"/>
  <c r="J81" i="2" s="1"/>
  <c r="R89" i="2"/>
  <c r="J89" i="2" s="1"/>
  <c r="L68" i="2"/>
  <c r="M68" i="2" s="1"/>
  <c r="L60" i="2"/>
  <c r="M60" i="2" s="1"/>
  <c r="L52" i="2"/>
  <c r="M52" i="2" s="1"/>
  <c r="L28" i="2"/>
  <c r="M28" i="2" s="1"/>
  <c r="L20" i="2"/>
  <c r="M20" i="2" s="1"/>
  <c r="L12" i="2"/>
  <c r="M12" i="2" s="1"/>
  <c r="L4" i="2"/>
  <c r="M4" i="2" s="1"/>
  <c r="M13" i="2"/>
  <c r="R37" i="2"/>
  <c r="J37" i="2" s="1"/>
  <c r="R52" i="2"/>
  <c r="J52" i="2" s="1"/>
  <c r="R60" i="2"/>
  <c r="J60" i="2" s="1"/>
  <c r="R78" i="2"/>
  <c r="J78" i="2" s="1"/>
  <c r="R86" i="2"/>
  <c r="J86" i="2" s="1"/>
  <c r="L67" i="2"/>
  <c r="M67" i="2" s="1"/>
  <c r="L27" i="2"/>
  <c r="M27" i="2" s="1"/>
  <c r="L3" i="2"/>
  <c r="M3" i="2" s="1"/>
  <c r="M18" i="2"/>
  <c r="M40" i="2"/>
  <c r="M56" i="2"/>
  <c r="M64" i="2"/>
  <c r="M26" i="2"/>
  <c r="M34" i="2"/>
  <c r="M48" i="2"/>
  <c r="M42" i="2"/>
  <c r="M21" i="2"/>
  <c r="M35" i="2"/>
  <c r="M16" i="2"/>
  <c r="M19" i="2"/>
  <c r="M55" i="2"/>
  <c r="M58" i="2"/>
</calcChain>
</file>

<file path=xl/sharedStrings.xml><?xml version="1.0" encoding="utf-8"?>
<sst xmlns="http://schemas.openxmlformats.org/spreadsheetml/2006/main" count="35" uniqueCount="31">
  <si>
    <t>Fs</t>
  </si>
  <si>
    <t>Int</t>
  </si>
  <si>
    <t>Data Rate</t>
  </si>
  <si>
    <t>Fin</t>
  </si>
  <si>
    <t>BB</t>
  </si>
  <si>
    <t>NCO</t>
  </si>
  <si>
    <t>#</t>
  </si>
  <si>
    <t>Spur Type</t>
  </si>
  <si>
    <t>FS</t>
  </si>
  <si>
    <t>Div Factor</t>
  </si>
  <si>
    <t>Sign</t>
  </si>
  <si>
    <t>Spur</t>
  </si>
  <si>
    <t>Freq</t>
  </si>
  <si>
    <t>Zone</t>
  </si>
  <si>
    <t>Aliased</t>
  </si>
  <si>
    <t>FS/2 Spurs</t>
  </si>
  <si>
    <t>2FS/3 Spurs</t>
  </si>
  <si>
    <t>FS/3</t>
  </si>
  <si>
    <t>FS spurs</t>
  </si>
  <si>
    <t>FS/4 Spurs</t>
  </si>
  <si>
    <t>FS Spurs</t>
  </si>
  <si>
    <t>HD</t>
  </si>
  <si>
    <t>2FS Spurs</t>
  </si>
  <si>
    <t>3FS</t>
  </si>
  <si>
    <t>E1</t>
  </si>
  <si>
    <t>E2</t>
  </si>
  <si>
    <t>E3</t>
  </si>
  <si>
    <t>E4</t>
  </si>
  <si>
    <t>Ref</t>
  </si>
  <si>
    <t>Adjust Min/Max Frequency points to see spur locations within desired band</t>
  </si>
  <si>
    <r>
      <rPr>
        <b/>
        <u/>
        <sz val="11"/>
        <color theme="1"/>
        <rFont val="Calibri"/>
        <family val="2"/>
        <scheme val="minor"/>
      </rPr>
      <t>How to use this Spur Locator:</t>
    </r>
    <r>
      <rPr>
        <b/>
        <sz val="11"/>
        <color theme="1"/>
        <rFont val="Calibri"/>
        <family val="2"/>
        <scheme val="minor"/>
      </rPr>
      <t xml:space="preserve">
</t>
    </r>
    <r>
      <rPr>
        <sz val="11"/>
        <color theme="1"/>
        <rFont val="Calibri"/>
        <family val="2"/>
        <scheme val="minor"/>
      </rPr>
      <t xml:space="preserve">1 ) The spur calcualtions show the location of </t>
    </r>
    <r>
      <rPr>
        <b/>
        <sz val="11"/>
        <color theme="1"/>
        <rFont val="Calibri"/>
        <family val="2"/>
        <scheme val="minor"/>
      </rPr>
      <t>*potential*</t>
    </r>
    <r>
      <rPr>
        <sz val="11"/>
        <color theme="1"/>
        <rFont val="Calibri"/>
        <family val="2"/>
        <scheme val="minor"/>
      </rPr>
      <t xml:space="preserve"> spurs based on harmonics and mixing products of the sampling clock and output frequency.  This spreadsheet does not imply that there will actually be spurs at each freqeuncy location nor does it predict the level of any spurs.
2) Update information on the left cells  related to output frequency and sample rate and reference frequency; sort "Freq" column from smallest to largest.  Cross reference measured spur frequencies with the list to help determine the gereration mechanism.  With  that information, you have a better idea on how to filter or frequency plan around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</si>
</sst>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Fill="1"/>
    <xf numFmtId="0" fontId="0" fillId="0" borderId="0" xfId="0" applyFill="1" applyAlignment="1">
      <alignment horizontal="center"/>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center" vertical="center"/>
    </xf>
    <xf numFmtId="0" fontId="1" fillId="0" borderId="0" xfId="0" applyFont="1" applyFill="1" applyAlignment="1">
      <alignment horizontal="center"/>
    </xf>
    <xf numFmtId="0" fontId="0" fillId="0" borderId="1" xfId="0" applyFill="1" applyBorder="1" applyAlignment="1">
      <alignment horizontal="center"/>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0" fillId="0" borderId="0"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Spur</a:t>
            </a:r>
            <a:r>
              <a:rPr lang="en-US" baseline="0"/>
              <a:t> Location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TX_Spur_Location!$L$1</c:f>
              <c:strCache>
                <c:ptCount val="1"/>
                <c:pt idx="0">
                  <c:v>Zone</c:v>
                </c:pt>
              </c:strCache>
            </c:strRef>
          </c:tx>
          <c:spPr>
            <a:ln w="25400" cap="rnd">
              <a:noFill/>
              <a:round/>
            </a:ln>
            <a:effectLst/>
          </c:spPr>
          <c:marker>
            <c:symbol val="circle"/>
            <c:size val="5"/>
            <c:spPr>
              <a:solidFill>
                <a:schemeClr val="accent1"/>
              </a:solidFill>
              <a:ln w="9525">
                <a:solidFill>
                  <a:schemeClr val="accent1"/>
                </a:solidFill>
              </a:ln>
              <a:effectLst/>
            </c:spPr>
          </c:marker>
          <c:xVal>
            <c:numRef>
              <c:f>TX_Spur_Location!$K$2:$K$92</c:f>
              <c:numCache>
                <c:formatCode>General</c:formatCode>
                <c:ptCount val="91"/>
                <c:pt idx="0">
                  <c:v>9346.48</c:v>
                </c:pt>
                <c:pt idx="1">
                  <c:v>6896.48</c:v>
                </c:pt>
                <c:pt idx="2">
                  <c:v>4446.4799999999996</c:v>
                </c:pt>
                <c:pt idx="3">
                  <c:v>1996.4799999999996</c:v>
                </c:pt>
                <c:pt idx="4">
                  <c:v>14246.48</c:v>
                </c:pt>
                <c:pt idx="5">
                  <c:v>16696.48</c:v>
                </c:pt>
                <c:pt idx="6">
                  <c:v>19146.48</c:v>
                </c:pt>
                <c:pt idx="7">
                  <c:v>21596.48</c:v>
                </c:pt>
                <c:pt idx="8">
                  <c:v>3448.24</c:v>
                </c:pt>
                <c:pt idx="9">
                  <c:v>998.23999999999978</c:v>
                </c:pt>
                <c:pt idx="10">
                  <c:v>1451.7600000000002</c:v>
                </c:pt>
                <c:pt idx="11">
                  <c:v>3901.76</c:v>
                </c:pt>
                <c:pt idx="12">
                  <c:v>8348.24</c:v>
                </c:pt>
                <c:pt idx="13">
                  <c:v>10798.24</c:v>
                </c:pt>
                <c:pt idx="14">
                  <c:v>13248.24</c:v>
                </c:pt>
                <c:pt idx="15">
                  <c:v>15698.24</c:v>
                </c:pt>
                <c:pt idx="16">
                  <c:v>499.11999999999989</c:v>
                </c:pt>
                <c:pt idx="17">
                  <c:v>1950.88</c:v>
                </c:pt>
                <c:pt idx="18">
                  <c:v>4400.88</c:v>
                </c:pt>
                <c:pt idx="19">
                  <c:v>6850.88</c:v>
                </c:pt>
                <c:pt idx="20">
                  <c:v>5399.12</c:v>
                </c:pt>
                <c:pt idx="21">
                  <c:v>7849.12</c:v>
                </c:pt>
                <c:pt idx="22">
                  <c:v>10299.119999999999</c:v>
                </c:pt>
                <c:pt idx="23">
                  <c:v>12749.119999999999</c:v>
                </c:pt>
                <c:pt idx="24">
                  <c:v>21142.959999999999</c:v>
                </c:pt>
                <c:pt idx="25">
                  <c:v>18692.96</c:v>
                </c:pt>
                <c:pt idx="26">
                  <c:v>16242.96</c:v>
                </c:pt>
                <c:pt idx="27">
                  <c:v>13792.96</c:v>
                </c:pt>
                <c:pt idx="28">
                  <c:v>26042.959999999999</c:v>
                </c:pt>
                <c:pt idx="29">
                  <c:v>28492.959999999999</c:v>
                </c:pt>
                <c:pt idx="30">
                  <c:v>30942.959999999999</c:v>
                </c:pt>
                <c:pt idx="31">
                  <c:v>33392.959999999999</c:v>
                </c:pt>
                <c:pt idx="32">
                  <c:v>5414.32</c:v>
                </c:pt>
                <c:pt idx="33">
                  <c:v>2964.3199999999997</c:v>
                </c:pt>
                <c:pt idx="34">
                  <c:v>514.31999999999971</c:v>
                </c:pt>
                <c:pt idx="35">
                  <c:v>1935.6800000000003</c:v>
                </c:pt>
                <c:pt idx="36">
                  <c:v>10314.32</c:v>
                </c:pt>
                <c:pt idx="37">
                  <c:v>12764.32</c:v>
                </c:pt>
                <c:pt idx="38">
                  <c:v>15214.32</c:v>
                </c:pt>
                <c:pt idx="39">
                  <c:v>17664.32</c:v>
                </c:pt>
                <c:pt idx="40">
                  <c:v>32939.440000000002</c:v>
                </c:pt>
                <c:pt idx="41">
                  <c:v>30489.440000000002</c:v>
                </c:pt>
                <c:pt idx="42">
                  <c:v>28039.440000000002</c:v>
                </c:pt>
                <c:pt idx="43">
                  <c:v>25589.440000000002</c:v>
                </c:pt>
                <c:pt idx="44">
                  <c:v>37839.440000000002</c:v>
                </c:pt>
                <c:pt idx="45">
                  <c:v>40289.440000000002</c:v>
                </c:pt>
                <c:pt idx="46">
                  <c:v>42739.44</c:v>
                </c:pt>
                <c:pt idx="47">
                  <c:v>45189.440000000002</c:v>
                </c:pt>
                <c:pt idx="48">
                  <c:v>1482.1599999999999</c:v>
                </c:pt>
                <c:pt idx="49">
                  <c:v>967.84000000000015</c:v>
                </c:pt>
                <c:pt idx="50">
                  <c:v>3417.84</c:v>
                </c:pt>
                <c:pt idx="51">
                  <c:v>5867.84</c:v>
                </c:pt>
                <c:pt idx="52">
                  <c:v>6382.16</c:v>
                </c:pt>
                <c:pt idx="53">
                  <c:v>8832.16</c:v>
                </c:pt>
                <c:pt idx="54">
                  <c:v>11282.16</c:v>
                </c:pt>
                <c:pt idx="55">
                  <c:v>13732.16</c:v>
                </c:pt>
                <c:pt idx="56">
                  <c:v>2949.12</c:v>
                </c:pt>
                <c:pt idx="57">
                  <c:v>3932.16</c:v>
                </c:pt>
                <c:pt idx="58">
                  <c:v>5898.24</c:v>
                </c:pt>
                <c:pt idx="59">
                  <c:v>7864.32</c:v>
                </c:pt>
                <c:pt idx="60">
                  <c:v>8847.36</c:v>
                </c:pt>
                <c:pt idx="61">
                  <c:v>11796.48</c:v>
                </c:pt>
                <c:pt idx="62">
                  <c:v>14745.599999999999</c:v>
                </c:pt>
                <c:pt idx="63">
                  <c:v>15728.64</c:v>
                </c:pt>
                <c:pt idx="64">
                  <c:v>17694.72</c:v>
                </c:pt>
                <c:pt idx="65">
                  <c:v>20643.84</c:v>
                </c:pt>
                <c:pt idx="66">
                  <c:v>23592.959999999999</c:v>
                </c:pt>
                <c:pt idx="67">
                  <c:v>4900</c:v>
                </c:pt>
                <c:pt idx="68">
                  <c:v>7350</c:v>
                </c:pt>
                <c:pt idx="69">
                  <c:v>9800</c:v>
                </c:pt>
                <c:pt idx="70">
                  <c:v>12250</c:v>
                </c:pt>
                <c:pt idx="71">
                  <c:v>14700</c:v>
                </c:pt>
                <c:pt idx="72">
                  <c:v>9838</c:v>
                </c:pt>
                <c:pt idx="73">
                  <c:v>3939.76</c:v>
                </c:pt>
                <c:pt idx="74">
                  <c:v>1973.6800000000003</c:v>
                </c:pt>
                <c:pt idx="75">
                  <c:v>990.63999999999987</c:v>
                </c:pt>
                <c:pt idx="76">
                  <c:v>21634.48</c:v>
                </c:pt>
                <c:pt idx="77">
                  <c:v>5905.84</c:v>
                </c:pt>
                <c:pt idx="78">
                  <c:v>33430.959999999999</c:v>
                </c:pt>
                <c:pt idx="79">
                  <c:v>15736.240000000002</c:v>
                </c:pt>
                <c:pt idx="80">
                  <c:v>6888.880000000001</c:v>
                </c:pt>
                <c:pt idx="81">
                  <c:v>45227.439999999995</c:v>
                </c:pt>
                <c:pt idx="82">
                  <c:v>13770.16</c:v>
                </c:pt>
                <c:pt idx="83">
                  <c:v>57023.919999999991</c:v>
                </c:pt>
                <c:pt idx="84">
                  <c:v>27532.719999999998</c:v>
                </c:pt>
                <c:pt idx="85">
                  <c:v>17702.32</c:v>
                </c:pt>
                <c:pt idx="86">
                  <c:v>12787.119999999999</c:v>
                </c:pt>
                <c:pt idx="87">
                  <c:v>1958.48</c:v>
                </c:pt>
                <c:pt idx="88">
                  <c:v>1466.96</c:v>
                </c:pt>
                <c:pt idx="89">
                  <c:v>975.44</c:v>
                </c:pt>
                <c:pt idx="90">
                  <c:v>483.92000000000007</c:v>
                </c:pt>
              </c:numCache>
            </c:numRef>
          </c:xVal>
          <c:yVal>
            <c:numRef>
              <c:f>TX_Spur_Location!$L$2:$L$92</c:f>
              <c:numCache>
                <c:formatCode>General</c:formatCode>
                <c:ptCount val="91"/>
                <c:pt idx="0">
                  <c:v>2</c:v>
                </c:pt>
                <c:pt idx="1">
                  <c:v>2</c:v>
                </c:pt>
                <c:pt idx="2">
                  <c:v>1</c:v>
                </c:pt>
                <c:pt idx="3">
                  <c:v>1</c:v>
                </c:pt>
                <c:pt idx="4">
                  <c:v>3</c:v>
                </c:pt>
                <c:pt idx="5">
                  <c:v>3</c:v>
                </c:pt>
                <c:pt idx="6">
                  <c:v>4</c:v>
                </c:pt>
                <c:pt idx="7">
                  <c:v>4</c:v>
                </c:pt>
                <c:pt idx="8">
                  <c:v>1</c:v>
                </c:pt>
                <c:pt idx="9">
                  <c:v>1</c:v>
                </c:pt>
                <c:pt idx="10">
                  <c:v>1</c:v>
                </c:pt>
                <c:pt idx="11">
                  <c:v>1</c:v>
                </c:pt>
                <c:pt idx="12">
                  <c:v>2</c:v>
                </c:pt>
                <c:pt idx="13">
                  <c:v>2</c:v>
                </c:pt>
                <c:pt idx="14">
                  <c:v>3</c:v>
                </c:pt>
                <c:pt idx="15">
                  <c:v>3</c:v>
                </c:pt>
                <c:pt idx="16">
                  <c:v>1</c:v>
                </c:pt>
                <c:pt idx="17">
                  <c:v>1</c:v>
                </c:pt>
                <c:pt idx="18">
                  <c:v>1</c:v>
                </c:pt>
                <c:pt idx="19">
                  <c:v>2</c:v>
                </c:pt>
                <c:pt idx="20">
                  <c:v>1</c:v>
                </c:pt>
                <c:pt idx="21">
                  <c:v>2</c:v>
                </c:pt>
                <c:pt idx="22">
                  <c:v>2</c:v>
                </c:pt>
                <c:pt idx="23">
                  <c:v>3</c:v>
                </c:pt>
                <c:pt idx="24">
                  <c:v>4</c:v>
                </c:pt>
                <c:pt idx="25">
                  <c:v>4</c:v>
                </c:pt>
                <c:pt idx="26">
                  <c:v>3</c:v>
                </c:pt>
                <c:pt idx="27">
                  <c:v>3</c:v>
                </c:pt>
                <c:pt idx="28">
                  <c:v>5</c:v>
                </c:pt>
                <c:pt idx="29">
                  <c:v>5</c:v>
                </c:pt>
                <c:pt idx="30">
                  <c:v>6</c:v>
                </c:pt>
                <c:pt idx="31">
                  <c:v>6</c:v>
                </c:pt>
                <c:pt idx="32">
                  <c:v>1</c:v>
                </c:pt>
                <c:pt idx="33">
                  <c:v>1</c:v>
                </c:pt>
                <c:pt idx="34">
                  <c:v>1</c:v>
                </c:pt>
                <c:pt idx="35">
                  <c:v>1</c:v>
                </c:pt>
                <c:pt idx="36">
                  <c:v>2</c:v>
                </c:pt>
                <c:pt idx="37">
                  <c:v>3</c:v>
                </c:pt>
                <c:pt idx="38">
                  <c:v>3</c:v>
                </c:pt>
                <c:pt idx="39">
                  <c:v>3</c:v>
                </c:pt>
                <c:pt idx="40">
                  <c:v>6</c:v>
                </c:pt>
                <c:pt idx="41">
                  <c:v>6</c:v>
                </c:pt>
                <c:pt idx="42">
                  <c:v>5</c:v>
                </c:pt>
                <c:pt idx="43">
                  <c:v>5</c:v>
                </c:pt>
                <c:pt idx="44">
                  <c:v>7</c:v>
                </c:pt>
                <c:pt idx="45">
                  <c:v>7</c:v>
                </c:pt>
                <c:pt idx="46">
                  <c:v>8</c:v>
                </c:pt>
                <c:pt idx="47">
                  <c:v>8</c:v>
                </c:pt>
                <c:pt idx="48">
                  <c:v>1</c:v>
                </c:pt>
                <c:pt idx="49">
                  <c:v>1</c:v>
                </c:pt>
                <c:pt idx="50">
                  <c:v>1</c:v>
                </c:pt>
                <c:pt idx="51">
                  <c:v>1</c:v>
                </c:pt>
                <c:pt idx="52">
                  <c:v>2</c:v>
                </c:pt>
                <c:pt idx="53">
                  <c:v>2</c:v>
                </c:pt>
                <c:pt idx="54">
                  <c:v>2</c:v>
                </c:pt>
                <c:pt idx="55">
                  <c:v>3</c:v>
                </c:pt>
                <c:pt idx="56">
                  <c:v>1</c:v>
                </c:pt>
                <c:pt idx="57">
                  <c:v>1</c:v>
                </c:pt>
                <c:pt idx="58">
                  <c:v>1</c:v>
                </c:pt>
                <c:pt idx="59">
                  <c:v>2</c:v>
                </c:pt>
                <c:pt idx="60">
                  <c:v>2</c:v>
                </c:pt>
                <c:pt idx="61">
                  <c:v>2</c:v>
                </c:pt>
                <c:pt idx="62">
                  <c:v>3</c:v>
                </c:pt>
                <c:pt idx="63">
                  <c:v>3</c:v>
                </c:pt>
                <c:pt idx="64">
                  <c:v>3</c:v>
                </c:pt>
                <c:pt idx="65">
                  <c:v>4</c:v>
                </c:pt>
                <c:pt idx="66">
                  <c:v>4</c:v>
                </c:pt>
                <c:pt idx="67">
                  <c:v>1</c:v>
                </c:pt>
                <c:pt idx="68">
                  <c:v>2</c:v>
                </c:pt>
                <c:pt idx="69">
                  <c:v>2</c:v>
                </c:pt>
                <c:pt idx="70">
                  <c:v>3</c:v>
                </c:pt>
                <c:pt idx="71">
                  <c:v>3</c:v>
                </c:pt>
                <c:pt idx="72">
                  <c:v>2</c:v>
                </c:pt>
                <c:pt idx="73">
                  <c:v>1</c:v>
                </c:pt>
                <c:pt idx="74">
                  <c:v>1</c:v>
                </c:pt>
                <c:pt idx="75">
                  <c:v>1</c:v>
                </c:pt>
                <c:pt idx="76">
                  <c:v>4</c:v>
                </c:pt>
                <c:pt idx="77">
                  <c:v>2</c:v>
                </c:pt>
                <c:pt idx="78">
                  <c:v>6</c:v>
                </c:pt>
                <c:pt idx="79">
                  <c:v>3</c:v>
                </c:pt>
                <c:pt idx="80">
                  <c:v>2</c:v>
                </c:pt>
                <c:pt idx="81">
                  <c:v>8</c:v>
                </c:pt>
                <c:pt idx="82">
                  <c:v>3</c:v>
                </c:pt>
                <c:pt idx="83">
                  <c:v>10</c:v>
                </c:pt>
                <c:pt idx="84">
                  <c:v>5</c:v>
                </c:pt>
                <c:pt idx="85">
                  <c:v>4</c:v>
                </c:pt>
                <c:pt idx="86">
                  <c:v>3</c:v>
                </c:pt>
                <c:pt idx="87">
                  <c:v>1</c:v>
                </c:pt>
                <c:pt idx="88">
                  <c:v>1</c:v>
                </c:pt>
                <c:pt idx="89">
                  <c:v>1</c:v>
                </c:pt>
                <c:pt idx="90">
                  <c:v>1</c:v>
                </c:pt>
              </c:numCache>
            </c:numRef>
          </c:yVal>
          <c:smooth val="0"/>
          <c:extLst>
            <c:ext xmlns:c16="http://schemas.microsoft.com/office/drawing/2014/chart" uri="{C3380CC4-5D6E-409C-BE32-E72D297353CC}">
              <c16:uniqueId val="{00000000-A643-4C31-9770-9A4FB8D40229}"/>
            </c:ext>
          </c:extLst>
        </c:ser>
        <c:dLbls>
          <c:showLegendKey val="0"/>
          <c:showVal val="0"/>
          <c:showCatName val="0"/>
          <c:showSerName val="0"/>
          <c:showPercent val="0"/>
          <c:showBubbleSize val="0"/>
        </c:dLbls>
        <c:axId val="1811009695"/>
        <c:axId val="1819609247"/>
      </c:scatterChart>
      <c:valAx>
        <c:axId val="181100969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[MHz]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609247"/>
        <c:crosses val="autoZero"/>
        <c:crossBetween val="midCat"/>
      </c:valAx>
      <c:valAx>
        <c:axId val="18196092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Nyquist Zone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00969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Spur</a:t>
            </a:r>
            <a:r>
              <a:rPr lang="en-US" baseline="0"/>
              <a:t> Location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TX_Spur_Location!$L$1</c:f>
              <c:strCache>
                <c:ptCount val="1"/>
                <c:pt idx="0">
                  <c:v>Zone</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54CBDEAC-734B-4F6E-AF6C-9C89A0EC945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5BE-4DC8-AAC1-7528205554C1}"/>
                </c:ext>
              </c:extLst>
            </c:dLbl>
            <c:dLbl>
              <c:idx val="1"/>
              <c:tx>
                <c:rich>
                  <a:bodyPr/>
                  <a:lstStyle/>
                  <a:p>
                    <a:fld id="{59D04E8F-C004-4D42-8514-792A1811A29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5BE-4DC8-AAC1-7528205554C1}"/>
                </c:ext>
              </c:extLst>
            </c:dLbl>
            <c:dLbl>
              <c:idx val="2"/>
              <c:tx>
                <c:rich>
                  <a:bodyPr/>
                  <a:lstStyle/>
                  <a:p>
                    <a:fld id="{68D8E366-C0D3-4BDC-B89A-47CBD6BECCD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5BE-4DC8-AAC1-7528205554C1}"/>
                </c:ext>
              </c:extLst>
            </c:dLbl>
            <c:dLbl>
              <c:idx val="3"/>
              <c:tx>
                <c:rich>
                  <a:bodyPr/>
                  <a:lstStyle/>
                  <a:p>
                    <a:fld id="{7CE0E5B7-A5E5-4F2A-9FE7-752EEAD93A47}"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5BE-4DC8-AAC1-7528205554C1}"/>
                </c:ext>
              </c:extLst>
            </c:dLbl>
            <c:dLbl>
              <c:idx val="4"/>
              <c:tx>
                <c:rich>
                  <a:bodyPr/>
                  <a:lstStyle/>
                  <a:p>
                    <a:fld id="{574EA4A1-0EB2-4489-9C6E-746F0EECA0B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5BE-4DC8-AAC1-7528205554C1}"/>
                </c:ext>
              </c:extLst>
            </c:dLbl>
            <c:dLbl>
              <c:idx val="5"/>
              <c:tx>
                <c:rich>
                  <a:bodyPr/>
                  <a:lstStyle/>
                  <a:p>
                    <a:fld id="{A0E9FA65-495B-4BC0-8157-4B21972F033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5BE-4DC8-AAC1-7528205554C1}"/>
                </c:ext>
              </c:extLst>
            </c:dLbl>
            <c:dLbl>
              <c:idx val="6"/>
              <c:tx>
                <c:rich>
                  <a:bodyPr/>
                  <a:lstStyle/>
                  <a:p>
                    <a:fld id="{67974661-8AA2-4523-945B-B7FAE502A7E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5BE-4DC8-AAC1-7528205554C1}"/>
                </c:ext>
              </c:extLst>
            </c:dLbl>
            <c:dLbl>
              <c:idx val="7"/>
              <c:tx>
                <c:rich>
                  <a:bodyPr/>
                  <a:lstStyle/>
                  <a:p>
                    <a:fld id="{2EC191F6-7A50-49D6-A357-A7ECBBAF8C4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5BE-4DC8-AAC1-7528205554C1}"/>
                </c:ext>
              </c:extLst>
            </c:dLbl>
            <c:dLbl>
              <c:idx val="8"/>
              <c:layout>
                <c:manualLayout>
                  <c:x val="-3.9609619580684943E-2"/>
                  <c:y val="-0.16463327500729075"/>
                </c:manualLayout>
              </c:layout>
              <c:tx>
                <c:rich>
                  <a:bodyPr/>
                  <a:lstStyle/>
                  <a:p>
                    <a:fld id="{300AABE4-C5E9-465B-A9B3-1E7E8DE560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5BE-4DC8-AAC1-7528205554C1}"/>
                </c:ext>
              </c:extLst>
            </c:dLbl>
            <c:dLbl>
              <c:idx val="9"/>
              <c:tx>
                <c:rich>
                  <a:bodyPr/>
                  <a:lstStyle/>
                  <a:p>
                    <a:fld id="{DD4CEC56-AFB4-45B0-9E91-EB0EE1AF350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5BE-4DC8-AAC1-7528205554C1}"/>
                </c:ext>
              </c:extLst>
            </c:dLbl>
            <c:dLbl>
              <c:idx val="10"/>
              <c:tx>
                <c:rich>
                  <a:bodyPr/>
                  <a:lstStyle/>
                  <a:p>
                    <a:fld id="{CC578D4F-2F87-4E16-A968-81CC23D68E9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5BE-4DC8-AAC1-7528205554C1}"/>
                </c:ext>
              </c:extLst>
            </c:dLbl>
            <c:dLbl>
              <c:idx val="11"/>
              <c:layout>
                <c:manualLayout>
                  <c:x val="-4.989279954463538E-2"/>
                  <c:y val="-0.22481846019247595"/>
                </c:manualLayout>
              </c:layout>
              <c:tx>
                <c:rich>
                  <a:bodyPr/>
                  <a:lstStyle/>
                  <a:p>
                    <a:fld id="{60D66E40-933C-4E0F-995E-76C2C7AC6E2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5BE-4DC8-AAC1-7528205554C1}"/>
                </c:ext>
              </c:extLst>
            </c:dLbl>
            <c:dLbl>
              <c:idx val="12"/>
              <c:tx>
                <c:rich>
                  <a:bodyPr/>
                  <a:lstStyle/>
                  <a:p>
                    <a:fld id="{D639363F-AF39-440D-8F64-9828906E16E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5BE-4DC8-AAC1-7528205554C1}"/>
                </c:ext>
              </c:extLst>
            </c:dLbl>
            <c:dLbl>
              <c:idx val="13"/>
              <c:tx>
                <c:rich>
                  <a:bodyPr/>
                  <a:lstStyle/>
                  <a:p>
                    <a:fld id="{E090F6F7-9414-4ADF-BFA9-998207209F6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5BE-4DC8-AAC1-7528205554C1}"/>
                </c:ext>
              </c:extLst>
            </c:dLbl>
            <c:dLbl>
              <c:idx val="14"/>
              <c:tx>
                <c:rich>
                  <a:bodyPr/>
                  <a:lstStyle/>
                  <a:p>
                    <a:fld id="{EE2CAC76-92B5-4F5B-ACA8-85215CBEBD1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5BE-4DC8-AAC1-7528205554C1}"/>
                </c:ext>
              </c:extLst>
            </c:dLbl>
            <c:dLbl>
              <c:idx val="15"/>
              <c:tx>
                <c:rich>
                  <a:bodyPr/>
                  <a:lstStyle/>
                  <a:p>
                    <a:fld id="{41243A8F-0A49-4462-88C8-C09DD710CB4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5BE-4DC8-AAC1-7528205554C1}"/>
                </c:ext>
              </c:extLst>
            </c:dLbl>
            <c:dLbl>
              <c:idx val="16"/>
              <c:tx>
                <c:rich>
                  <a:bodyPr/>
                  <a:lstStyle/>
                  <a:p>
                    <a:fld id="{1DB3E047-9F89-490D-8B8F-586D6A01987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5BE-4DC8-AAC1-7528205554C1}"/>
                </c:ext>
              </c:extLst>
            </c:dLbl>
            <c:dLbl>
              <c:idx val="17"/>
              <c:tx>
                <c:rich>
                  <a:bodyPr/>
                  <a:lstStyle/>
                  <a:p>
                    <a:fld id="{0CC6E5DD-EF96-421A-80DD-6DE583073B9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5BE-4DC8-AAC1-7528205554C1}"/>
                </c:ext>
              </c:extLst>
            </c:dLbl>
            <c:dLbl>
              <c:idx val="18"/>
              <c:tx>
                <c:rich>
                  <a:bodyPr/>
                  <a:lstStyle/>
                  <a:p>
                    <a:fld id="{616F5A94-7C7E-4A36-ADD2-0169A708DEA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5BE-4DC8-AAC1-7528205554C1}"/>
                </c:ext>
              </c:extLst>
            </c:dLbl>
            <c:dLbl>
              <c:idx val="19"/>
              <c:tx>
                <c:rich>
                  <a:bodyPr/>
                  <a:lstStyle/>
                  <a:p>
                    <a:fld id="{BA7EFF8D-BDA6-448E-B3A7-EED34BD97C7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5BE-4DC8-AAC1-7528205554C1}"/>
                </c:ext>
              </c:extLst>
            </c:dLbl>
            <c:dLbl>
              <c:idx val="20"/>
              <c:tx>
                <c:rich>
                  <a:bodyPr/>
                  <a:lstStyle/>
                  <a:p>
                    <a:fld id="{4A92760D-ED92-4310-84E8-4BE9EB32366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5BE-4DC8-AAC1-7528205554C1}"/>
                </c:ext>
              </c:extLst>
            </c:dLbl>
            <c:dLbl>
              <c:idx val="21"/>
              <c:tx>
                <c:rich>
                  <a:bodyPr/>
                  <a:lstStyle/>
                  <a:p>
                    <a:fld id="{5FA0257D-48F0-49C6-9C13-07D74585EE2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5BE-4DC8-AAC1-7528205554C1}"/>
                </c:ext>
              </c:extLst>
            </c:dLbl>
            <c:dLbl>
              <c:idx val="22"/>
              <c:tx>
                <c:rich>
                  <a:bodyPr/>
                  <a:lstStyle/>
                  <a:p>
                    <a:fld id="{35BCAEBF-8000-49B2-9118-8F9D123E5B2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5BE-4DC8-AAC1-7528205554C1}"/>
                </c:ext>
              </c:extLst>
            </c:dLbl>
            <c:dLbl>
              <c:idx val="23"/>
              <c:tx>
                <c:rich>
                  <a:bodyPr/>
                  <a:lstStyle/>
                  <a:p>
                    <a:fld id="{E40050AD-8AB3-48BB-90A8-2B950FC02F4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5BE-4DC8-AAC1-7528205554C1}"/>
                </c:ext>
              </c:extLst>
            </c:dLbl>
            <c:dLbl>
              <c:idx val="24"/>
              <c:tx>
                <c:rich>
                  <a:bodyPr/>
                  <a:lstStyle/>
                  <a:p>
                    <a:fld id="{1D71547C-826B-4EF4-9942-E0B8A9D792C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5BE-4DC8-AAC1-7528205554C1}"/>
                </c:ext>
              </c:extLst>
            </c:dLbl>
            <c:dLbl>
              <c:idx val="25"/>
              <c:tx>
                <c:rich>
                  <a:bodyPr/>
                  <a:lstStyle/>
                  <a:p>
                    <a:fld id="{7442B968-4E17-44D7-91A1-33CEF802DD7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5BE-4DC8-AAC1-7528205554C1}"/>
                </c:ext>
              </c:extLst>
            </c:dLbl>
            <c:dLbl>
              <c:idx val="26"/>
              <c:tx>
                <c:rich>
                  <a:bodyPr/>
                  <a:lstStyle/>
                  <a:p>
                    <a:fld id="{45F1D164-367C-4810-A32E-1B140E90C9A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5BE-4DC8-AAC1-7528205554C1}"/>
                </c:ext>
              </c:extLst>
            </c:dLbl>
            <c:dLbl>
              <c:idx val="27"/>
              <c:tx>
                <c:rich>
                  <a:bodyPr/>
                  <a:lstStyle/>
                  <a:p>
                    <a:fld id="{2EB6C603-4618-41C8-BA85-1216FB4ED14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5BE-4DC8-AAC1-7528205554C1}"/>
                </c:ext>
              </c:extLst>
            </c:dLbl>
            <c:dLbl>
              <c:idx val="28"/>
              <c:tx>
                <c:rich>
                  <a:bodyPr/>
                  <a:lstStyle/>
                  <a:p>
                    <a:fld id="{3B1AEFA2-38C8-483B-A9CC-6F8C2685967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5BE-4DC8-AAC1-7528205554C1}"/>
                </c:ext>
              </c:extLst>
            </c:dLbl>
            <c:dLbl>
              <c:idx val="29"/>
              <c:tx>
                <c:rich>
                  <a:bodyPr/>
                  <a:lstStyle/>
                  <a:p>
                    <a:fld id="{B9E2D2CA-41CF-4BFE-A79B-0A1BF102D78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5BE-4DC8-AAC1-7528205554C1}"/>
                </c:ext>
              </c:extLst>
            </c:dLbl>
            <c:dLbl>
              <c:idx val="30"/>
              <c:tx>
                <c:rich>
                  <a:bodyPr/>
                  <a:lstStyle/>
                  <a:p>
                    <a:fld id="{72E1F168-A761-44AB-96ED-F8843ED9A39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5BE-4DC8-AAC1-7528205554C1}"/>
                </c:ext>
              </c:extLst>
            </c:dLbl>
            <c:dLbl>
              <c:idx val="31"/>
              <c:tx>
                <c:rich>
                  <a:bodyPr/>
                  <a:lstStyle/>
                  <a:p>
                    <a:fld id="{965C1D56-DD96-496B-A75A-F0C6FC105D9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5BE-4DC8-AAC1-7528205554C1}"/>
                </c:ext>
              </c:extLst>
            </c:dLbl>
            <c:dLbl>
              <c:idx val="32"/>
              <c:tx>
                <c:rich>
                  <a:bodyPr/>
                  <a:lstStyle/>
                  <a:p>
                    <a:fld id="{288B72EA-39F8-4F06-BEF8-95D709675B5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5BE-4DC8-AAC1-7528205554C1}"/>
                </c:ext>
              </c:extLst>
            </c:dLbl>
            <c:dLbl>
              <c:idx val="33"/>
              <c:tx>
                <c:rich>
                  <a:bodyPr/>
                  <a:lstStyle/>
                  <a:p>
                    <a:fld id="{5B070B23-C367-4944-B57B-196E93B2F92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5BE-4DC8-AAC1-7528205554C1}"/>
                </c:ext>
              </c:extLst>
            </c:dLbl>
            <c:dLbl>
              <c:idx val="34"/>
              <c:tx>
                <c:rich>
                  <a:bodyPr/>
                  <a:lstStyle/>
                  <a:p>
                    <a:fld id="{E8A4035D-7C78-4D0C-9A0F-715A7667B6F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65BE-4DC8-AAC1-7528205554C1}"/>
                </c:ext>
              </c:extLst>
            </c:dLbl>
            <c:dLbl>
              <c:idx val="35"/>
              <c:tx>
                <c:rich>
                  <a:bodyPr/>
                  <a:lstStyle/>
                  <a:p>
                    <a:fld id="{F48A08EE-75C8-4E98-ADA4-BE19A5C29E2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65BE-4DC8-AAC1-7528205554C1}"/>
                </c:ext>
              </c:extLst>
            </c:dLbl>
            <c:dLbl>
              <c:idx val="36"/>
              <c:tx>
                <c:rich>
                  <a:bodyPr/>
                  <a:lstStyle/>
                  <a:p>
                    <a:fld id="{138622FD-3DEE-4182-BCE4-BFFBCBBF820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65BE-4DC8-AAC1-7528205554C1}"/>
                </c:ext>
              </c:extLst>
            </c:dLbl>
            <c:dLbl>
              <c:idx val="37"/>
              <c:tx>
                <c:rich>
                  <a:bodyPr/>
                  <a:lstStyle/>
                  <a:p>
                    <a:fld id="{83A74281-58CE-45C7-A97A-330AE0AA667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65BE-4DC8-AAC1-7528205554C1}"/>
                </c:ext>
              </c:extLst>
            </c:dLbl>
            <c:dLbl>
              <c:idx val="38"/>
              <c:tx>
                <c:rich>
                  <a:bodyPr/>
                  <a:lstStyle/>
                  <a:p>
                    <a:fld id="{F0EDEED9-4E6B-4AAD-AB52-B65AAA6DE97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65BE-4DC8-AAC1-7528205554C1}"/>
                </c:ext>
              </c:extLst>
            </c:dLbl>
            <c:dLbl>
              <c:idx val="39"/>
              <c:tx>
                <c:rich>
                  <a:bodyPr/>
                  <a:lstStyle/>
                  <a:p>
                    <a:fld id="{37744203-C488-4605-B3EF-F583EB7DED7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65BE-4DC8-AAC1-7528205554C1}"/>
                </c:ext>
              </c:extLst>
            </c:dLbl>
            <c:dLbl>
              <c:idx val="40"/>
              <c:tx>
                <c:rich>
                  <a:bodyPr/>
                  <a:lstStyle/>
                  <a:p>
                    <a:fld id="{C87AA251-937F-4E24-9183-F8443C625CB7}"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65BE-4DC8-AAC1-7528205554C1}"/>
                </c:ext>
              </c:extLst>
            </c:dLbl>
            <c:dLbl>
              <c:idx val="41"/>
              <c:tx>
                <c:rich>
                  <a:bodyPr/>
                  <a:lstStyle/>
                  <a:p>
                    <a:fld id="{EEAE765E-C81D-4B8B-9F16-C1EC924CBF2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65BE-4DC8-AAC1-7528205554C1}"/>
                </c:ext>
              </c:extLst>
            </c:dLbl>
            <c:dLbl>
              <c:idx val="42"/>
              <c:tx>
                <c:rich>
                  <a:bodyPr/>
                  <a:lstStyle/>
                  <a:p>
                    <a:fld id="{EA4252E1-3C15-4726-9CF0-0C6C89DF534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65BE-4DC8-AAC1-7528205554C1}"/>
                </c:ext>
              </c:extLst>
            </c:dLbl>
            <c:dLbl>
              <c:idx val="43"/>
              <c:tx>
                <c:rich>
                  <a:bodyPr/>
                  <a:lstStyle/>
                  <a:p>
                    <a:fld id="{EEB2A28A-2D62-462B-A764-A7A7F4EA2177}"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65BE-4DC8-AAC1-7528205554C1}"/>
                </c:ext>
              </c:extLst>
            </c:dLbl>
            <c:dLbl>
              <c:idx val="44"/>
              <c:tx>
                <c:rich>
                  <a:bodyPr/>
                  <a:lstStyle/>
                  <a:p>
                    <a:fld id="{62A2093A-7CCC-4FA4-B141-66E166F6B207}"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65BE-4DC8-AAC1-7528205554C1}"/>
                </c:ext>
              </c:extLst>
            </c:dLbl>
            <c:dLbl>
              <c:idx val="45"/>
              <c:tx>
                <c:rich>
                  <a:bodyPr/>
                  <a:lstStyle/>
                  <a:p>
                    <a:fld id="{C91925B2-951A-43D4-AE8F-649CC5A45F0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65BE-4DC8-AAC1-7528205554C1}"/>
                </c:ext>
              </c:extLst>
            </c:dLbl>
            <c:dLbl>
              <c:idx val="46"/>
              <c:tx>
                <c:rich>
                  <a:bodyPr/>
                  <a:lstStyle/>
                  <a:p>
                    <a:fld id="{36FA69BA-25DA-4EA9-925D-2E9662F3635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65BE-4DC8-AAC1-7528205554C1}"/>
                </c:ext>
              </c:extLst>
            </c:dLbl>
            <c:dLbl>
              <c:idx val="47"/>
              <c:tx>
                <c:rich>
                  <a:bodyPr/>
                  <a:lstStyle/>
                  <a:p>
                    <a:fld id="{5521BDEC-1C99-4AB6-94AF-76E94CFA474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65BE-4DC8-AAC1-7528205554C1}"/>
                </c:ext>
              </c:extLst>
            </c:dLbl>
            <c:dLbl>
              <c:idx val="48"/>
              <c:tx>
                <c:rich>
                  <a:bodyPr/>
                  <a:lstStyle/>
                  <a:p>
                    <a:fld id="{64EE5F01-4A47-49EB-A595-57AAF49320A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65BE-4DC8-AAC1-7528205554C1}"/>
                </c:ext>
              </c:extLst>
            </c:dLbl>
            <c:dLbl>
              <c:idx val="49"/>
              <c:tx>
                <c:rich>
                  <a:bodyPr/>
                  <a:lstStyle/>
                  <a:p>
                    <a:fld id="{0E13B9B3-FCB2-47C9-85C2-13952B93707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65BE-4DC8-AAC1-7528205554C1}"/>
                </c:ext>
              </c:extLst>
            </c:dLbl>
            <c:dLbl>
              <c:idx val="50"/>
              <c:tx>
                <c:rich>
                  <a:bodyPr/>
                  <a:lstStyle/>
                  <a:p>
                    <a:fld id="{441BCE56-5DDE-454F-8425-F52E8E3E8D9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65BE-4DC8-AAC1-7528205554C1}"/>
                </c:ext>
              </c:extLst>
            </c:dLbl>
            <c:dLbl>
              <c:idx val="51"/>
              <c:tx>
                <c:rich>
                  <a:bodyPr/>
                  <a:lstStyle/>
                  <a:p>
                    <a:fld id="{1A4F7A3C-67C1-4D51-BCCA-CD04106C3D5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65BE-4DC8-AAC1-7528205554C1}"/>
                </c:ext>
              </c:extLst>
            </c:dLbl>
            <c:dLbl>
              <c:idx val="52"/>
              <c:tx>
                <c:rich>
                  <a:bodyPr/>
                  <a:lstStyle/>
                  <a:p>
                    <a:fld id="{823BED52-27F5-4D13-9692-8D66AC548DD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65BE-4DC8-AAC1-7528205554C1}"/>
                </c:ext>
              </c:extLst>
            </c:dLbl>
            <c:dLbl>
              <c:idx val="53"/>
              <c:tx>
                <c:rich>
                  <a:bodyPr/>
                  <a:lstStyle/>
                  <a:p>
                    <a:fld id="{882EF343-B0C2-460A-B547-E8465034C41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65BE-4DC8-AAC1-7528205554C1}"/>
                </c:ext>
              </c:extLst>
            </c:dLbl>
            <c:dLbl>
              <c:idx val="54"/>
              <c:tx>
                <c:rich>
                  <a:bodyPr/>
                  <a:lstStyle/>
                  <a:p>
                    <a:fld id="{ED759FF6-AB54-4AB9-92E1-66EEA6D4E75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65BE-4DC8-AAC1-7528205554C1}"/>
                </c:ext>
              </c:extLst>
            </c:dLbl>
            <c:dLbl>
              <c:idx val="55"/>
              <c:tx>
                <c:rich>
                  <a:bodyPr/>
                  <a:lstStyle/>
                  <a:p>
                    <a:fld id="{603627C4-8775-4206-A4AA-C615EC18DB47}"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65BE-4DC8-AAC1-7528205554C1}"/>
                </c:ext>
              </c:extLst>
            </c:dLbl>
            <c:dLbl>
              <c:idx val="56"/>
              <c:layout>
                <c:manualLayout>
                  <c:x val="-0.15609904183663789"/>
                  <c:y val="2.0333916593757418E-3"/>
                </c:manualLayout>
              </c:layout>
              <c:tx>
                <c:rich>
                  <a:bodyPr/>
                  <a:lstStyle/>
                  <a:p>
                    <a:fld id="{EF6B8103-A814-4E10-A7C7-566779B4742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65BE-4DC8-AAC1-7528205554C1}"/>
                </c:ext>
              </c:extLst>
            </c:dLbl>
            <c:dLbl>
              <c:idx val="57"/>
              <c:layout>
                <c:manualLayout>
                  <c:x val="-6.1041488789805039E-2"/>
                  <c:y val="-0.14148512685914252"/>
                </c:manualLayout>
              </c:layout>
              <c:tx>
                <c:rich>
                  <a:bodyPr/>
                  <a:lstStyle/>
                  <a:p>
                    <a:fld id="{D0C2DF79-516B-4ABB-A3F4-4B9AEB97ABE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65BE-4DC8-AAC1-7528205554C1}"/>
                </c:ext>
              </c:extLst>
            </c:dLbl>
            <c:dLbl>
              <c:idx val="58"/>
              <c:tx>
                <c:rich>
                  <a:bodyPr/>
                  <a:lstStyle/>
                  <a:p>
                    <a:fld id="{A3CC5889-BF32-4C2A-A2E6-EF6F5B09200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65BE-4DC8-AAC1-7528205554C1}"/>
                </c:ext>
              </c:extLst>
            </c:dLbl>
            <c:dLbl>
              <c:idx val="59"/>
              <c:tx>
                <c:rich>
                  <a:bodyPr/>
                  <a:lstStyle/>
                  <a:p>
                    <a:fld id="{1C11AC54-BBD2-4EAB-8768-EA6B938148C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65BE-4DC8-AAC1-7528205554C1}"/>
                </c:ext>
              </c:extLst>
            </c:dLbl>
            <c:dLbl>
              <c:idx val="60"/>
              <c:tx>
                <c:rich>
                  <a:bodyPr/>
                  <a:lstStyle/>
                  <a:p>
                    <a:fld id="{FDFDC315-F230-4B72-9101-EBA0D29BA38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65BE-4DC8-AAC1-7528205554C1}"/>
                </c:ext>
              </c:extLst>
            </c:dLbl>
            <c:dLbl>
              <c:idx val="61"/>
              <c:tx>
                <c:rich>
                  <a:bodyPr/>
                  <a:lstStyle/>
                  <a:p>
                    <a:fld id="{5E648960-C1DD-432E-A64A-C4DD3F338C8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65BE-4DC8-AAC1-7528205554C1}"/>
                </c:ext>
              </c:extLst>
            </c:dLbl>
            <c:dLbl>
              <c:idx val="62"/>
              <c:tx>
                <c:rich>
                  <a:bodyPr/>
                  <a:lstStyle/>
                  <a:p>
                    <a:fld id="{13E8BD36-696B-4DE5-B4A3-24C1D4541C6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65BE-4DC8-AAC1-7528205554C1}"/>
                </c:ext>
              </c:extLst>
            </c:dLbl>
            <c:dLbl>
              <c:idx val="63"/>
              <c:tx>
                <c:rich>
                  <a:bodyPr/>
                  <a:lstStyle/>
                  <a:p>
                    <a:fld id="{ABF365F7-3A1F-4C5C-91FC-2AC36E58D60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65BE-4DC8-AAC1-7528205554C1}"/>
                </c:ext>
              </c:extLst>
            </c:dLbl>
            <c:dLbl>
              <c:idx val="64"/>
              <c:tx>
                <c:rich>
                  <a:bodyPr/>
                  <a:lstStyle/>
                  <a:p>
                    <a:fld id="{825CF43D-9319-41EC-8EDE-FE33C64F95F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65BE-4DC8-AAC1-7528205554C1}"/>
                </c:ext>
              </c:extLst>
            </c:dLbl>
            <c:dLbl>
              <c:idx val="65"/>
              <c:tx>
                <c:rich>
                  <a:bodyPr/>
                  <a:lstStyle/>
                  <a:p>
                    <a:fld id="{498F4CCE-FDD6-43D3-A3C7-D8C50B350E36}"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65BE-4DC8-AAC1-7528205554C1}"/>
                </c:ext>
              </c:extLst>
            </c:dLbl>
            <c:dLbl>
              <c:idx val="66"/>
              <c:tx>
                <c:rich>
                  <a:bodyPr/>
                  <a:lstStyle/>
                  <a:p>
                    <a:fld id="{2DF99A27-75CA-4BFF-B5C0-3C9B9F60514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65BE-4DC8-AAC1-7528205554C1}"/>
                </c:ext>
              </c:extLst>
            </c:dLbl>
            <c:dLbl>
              <c:idx val="67"/>
              <c:tx>
                <c:rich>
                  <a:bodyPr/>
                  <a:lstStyle/>
                  <a:p>
                    <a:fld id="{12837790-BE74-4E78-B3F5-61135B889E7B}"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65BE-4DC8-AAC1-7528205554C1}"/>
                </c:ext>
              </c:extLst>
            </c:dLbl>
            <c:dLbl>
              <c:idx val="68"/>
              <c:tx>
                <c:rich>
                  <a:bodyPr/>
                  <a:lstStyle/>
                  <a:p>
                    <a:fld id="{67417F51-C364-4F0E-908D-0283CC43F12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65BE-4DC8-AAC1-7528205554C1}"/>
                </c:ext>
              </c:extLst>
            </c:dLbl>
            <c:dLbl>
              <c:idx val="69"/>
              <c:tx>
                <c:rich>
                  <a:bodyPr/>
                  <a:lstStyle/>
                  <a:p>
                    <a:fld id="{24C4D962-964C-4235-9F06-B3A758D39C9E}"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65BE-4DC8-AAC1-7528205554C1}"/>
                </c:ext>
              </c:extLst>
            </c:dLbl>
            <c:dLbl>
              <c:idx val="70"/>
              <c:tx>
                <c:rich>
                  <a:bodyPr/>
                  <a:lstStyle/>
                  <a:p>
                    <a:fld id="{3596518A-3142-46DD-B4E3-4DDDD782F49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65BE-4DC8-AAC1-7528205554C1}"/>
                </c:ext>
              </c:extLst>
            </c:dLbl>
            <c:dLbl>
              <c:idx val="71"/>
              <c:tx>
                <c:rich>
                  <a:bodyPr/>
                  <a:lstStyle/>
                  <a:p>
                    <a:fld id="{2B65CF01-877C-4F97-823E-00949FF5A3F4}"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65BE-4DC8-AAC1-7528205554C1}"/>
                </c:ext>
              </c:extLst>
            </c:dLbl>
            <c:dLbl>
              <c:idx val="72"/>
              <c:layout>
                <c:manualLayout>
                  <c:x val="-6.8888467254846153E-2"/>
                  <c:y val="-0.1553740157480315"/>
                </c:manualLayout>
              </c:layout>
              <c:tx>
                <c:rich>
                  <a:bodyPr/>
                  <a:lstStyle/>
                  <a:p>
                    <a:fld id="{C9FC38D0-A70F-4753-A656-30DB40ACA86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5BE-4DC8-AAC1-7528205554C1}"/>
                </c:ext>
              </c:extLst>
            </c:dLbl>
            <c:dLbl>
              <c:idx val="73"/>
              <c:layout>
                <c:manualLayout>
                  <c:x val="-9.0943616987635728E-2"/>
                  <c:y val="-7.2040682414698243E-2"/>
                </c:manualLayout>
              </c:layout>
              <c:tx>
                <c:rich>
                  <a:bodyPr/>
                  <a:lstStyle/>
                  <a:p>
                    <a:fld id="{73B813D5-0E16-42B6-B211-49C6E94E45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65BE-4DC8-AAC1-7528205554C1}"/>
                </c:ext>
              </c:extLst>
            </c:dLbl>
            <c:dLbl>
              <c:idx val="74"/>
              <c:tx>
                <c:rich>
                  <a:bodyPr/>
                  <a:lstStyle/>
                  <a:p>
                    <a:fld id="{19A562EB-BF19-454C-8CB5-69625502A21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65BE-4DC8-AAC1-7528205554C1}"/>
                </c:ext>
              </c:extLst>
            </c:dLbl>
            <c:dLbl>
              <c:idx val="75"/>
              <c:tx>
                <c:rich>
                  <a:bodyPr/>
                  <a:lstStyle/>
                  <a:p>
                    <a:fld id="{5B0C9876-AAED-4E13-8B47-60A8F6DA74A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65BE-4DC8-AAC1-7528205554C1}"/>
                </c:ext>
              </c:extLst>
            </c:dLbl>
            <c:dLbl>
              <c:idx val="76"/>
              <c:tx>
                <c:rich>
                  <a:bodyPr/>
                  <a:lstStyle/>
                  <a:p>
                    <a:fld id="{90A1106B-7D4E-4F99-A4C8-4F7B92623BA9}"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65BE-4DC8-AAC1-7528205554C1}"/>
                </c:ext>
              </c:extLst>
            </c:dLbl>
            <c:dLbl>
              <c:idx val="77"/>
              <c:tx>
                <c:rich>
                  <a:bodyPr/>
                  <a:lstStyle/>
                  <a:p>
                    <a:fld id="{A2B4A25A-E995-41BB-93A3-7C968A35529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65BE-4DC8-AAC1-7528205554C1}"/>
                </c:ext>
              </c:extLst>
            </c:dLbl>
            <c:dLbl>
              <c:idx val="78"/>
              <c:tx>
                <c:rich>
                  <a:bodyPr/>
                  <a:lstStyle/>
                  <a:p>
                    <a:fld id="{AFAF5F0F-15EC-4A86-8015-154B91CB664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65BE-4DC8-AAC1-7528205554C1}"/>
                </c:ext>
              </c:extLst>
            </c:dLbl>
            <c:dLbl>
              <c:idx val="79"/>
              <c:tx>
                <c:rich>
                  <a:bodyPr/>
                  <a:lstStyle/>
                  <a:p>
                    <a:fld id="{0F05364E-3381-4745-B4BE-4B1E2CF2F362}"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65BE-4DC8-AAC1-7528205554C1}"/>
                </c:ext>
              </c:extLst>
            </c:dLbl>
            <c:dLbl>
              <c:idx val="80"/>
              <c:tx>
                <c:rich>
                  <a:bodyPr/>
                  <a:lstStyle/>
                  <a:p>
                    <a:fld id="{D979C474-A8D0-4778-BF00-1FF384923AB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65BE-4DC8-AAC1-7528205554C1}"/>
                </c:ext>
              </c:extLst>
            </c:dLbl>
            <c:dLbl>
              <c:idx val="81"/>
              <c:tx>
                <c:rich>
                  <a:bodyPr/>
                  <a:lstStyle/>
                  <a:p>
                    <a:fld id="{82409948-C8FD-4C35-8365-5F90CC12AAD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65BE-4DC8-AAC1-7528205554C1}"/>
                </c:ext>
              </c:extLst>
            </c:dLbl>
            <c:dLbl>
              <c:idx val="82"/>
              <c:tx>
                <c:rich>
                  <a:bodyPr/>
                  <a:lstStyle/>
                  <a:p>
                    <a:fld id="{7017239A-CA60-4AB4-8DA1-E5B8BDB0E775}"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65BE-4DC8-AAC1-7528205554C1}"/>
                </c:ext>
              </c:extLst>
            </c:dLbl>
            <c:dLbl>
              <c:idx val="83"/>
              <c:tx>
                <c:rich>
                  <a:bodyPr/>
                  <a:lstStyle/>
                  <a:p>
                    <a:fld id="{DF16071D-C0F2-442D-BE76-CD7E6CF83F3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65BE-4DC8-AAC1-7528205554C1}"/>
                </c:ext>
              </c:extLst>
            </c:dLbl>
            <c:dLbl>
              <c:idx val="84"/>
              <c:tx>
                <c:rich>
                  <a:bodyPr/>
                  <a:lstStyle/>
                  <a:p>
                    <a:fld id="{75FA9EE6-3B84-42AB-BEF4-3FE1EE4C3D73}"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65BE-4DC8-AAC1-7528205554C1}"/>
                </c:ext>
              </c:extLst>
            </c:dLbl>
            <c:dLbl>
              <c:idx val="85"/>
              <c:tx>
                <c:rich>
                  <a:bodyPr/>
                  <a:lstStyle/>
                  <a:p>
                    <a:fld id="{39348094-E0FE-4666-A0FC-EEF678F9E26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65BE-4DC8-AAC1-7528205554C1}"/>
                </c:ext>
              </c:extLst>
            </c:dLbl>
            <c:dLbl>
              <c:idx val="86"/>
              <c:tx>
                <c:rich>
                  <a:bodyPr/>
                  <a:lstStyle/>
                  <a:p>
                    <a:fld id="{BD40E9F7-48C8-4A90-A035-0B9F1091A8EA}"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65BE-4DC8-AAC1-7528205554C1}"/>
                </c:ext>
              </c:extLst>
            </c:dLbl>
            <c:dLbl>
              <c:idx val="87"/>
              <c:tx>
                <c:rich>
                  <a:bodyPr/>
                  <a:lstStyle/>
                  <a:p>
                    <a:fld id="{F42C3FA0-2562-41C9-A753-DBFBA87206BD}"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65BE-4DC8-AAC1-7528205554C1}"/>
                </c:ext>
              </c:extLst>
            </c:dLbl>
            <c:dLbl>
              <c:idx val="88"/>
              <c:tx>
                <c:rich>
                  <a:bodyPr/>
                  <a:lstStyle/>
                  <a:p>
                    <a:fld id="{91A55679-5E66-40AF-84AD-20F5CD8CFC4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65BE-4DC8-AAC1-7528205554C1}"/>
                </c:ext>
              </c:extLst>
            </c:dLbl>
            <c:dLbl>
              <c:idx val="89"/>
              <c:tx>
                <c:rich>
                  <a:bodyPr/>
                  <a:lstStyle/>
                  <a:p>
                    <a:fld id="{FB63A424-43A6-420E-A75D-C75E02623EF0}"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65BE-4DC8-AAC1-7528205554C1}"/>
                </c:ext>
              </c:extLst>
            </c:dLbl>
            <c:dLbl>
              <c:idx val="90"/>
              <c:tx>
                <c:rich>
                  <a:bodyPr/>
                  <a:lstStyle/>
                  <a:p>
                    <a:fld id="{0F8C3357-35D4-4D69-B744-8FBBE6831258}"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65BE-4DC8-AAC1-7528205554C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TX_Spur_Location!$K$2:$K$92</c:f>
              <c:numCache>
                <c:formatCode>General</c:formatCode>
                <c:ptCount val="91"/>
                <c:pt idx="0">
                  <c:v>9346.48</c:v>
                </c:pt>
                <c:pt idx="1">
                  <c:v>6896.48</c:v>
                </c:pt>
                <c:pt idx="2">
                  <c:v>4446.4799999999996</c:v>
                </c:pt>
                <c:pt idx="3">
                  <c:v>1996.4799999999996</c:v>
                </c:pt>
                <c:pt idx="4">
                  <c:v>14246.48</c:v>
                </c:pt>
                <c:pt idx="5">
                  <c:v>16696.48</c:v>
                </c:pt>
                <c:pt idx="6">
                  <c:v>19146.48</c:v>
                </c:pt>
                <c:pt idx="7">
                  <c:v>21596.48</c:v>
                </c:pt>
                <c:pt idx="8">
                  <c:v>3448.24</c:v>
                </c:pt>
                <c:pt idx="9">
                  <c:v>998.23999999999978</c:v>
                </c:pt>
                <c:pt idx="10">
                  <c:v>1451.7600000000002</c:v>
                </c:pt>
                <c:pt idx="11">
                  <c:v>3901.76</c:v>
                </c:pt>
                <c:pt idx="12">
                  <c:v>8348.24</c:v>
                </c:pt>
                <c:pt idx="13">
                  <c:v>10798.24</c:v>
                </c:pt>
                <c:pt idx="14">
                  <c:v>13248.24</c:v>
                </c:pt>
                <c:pt idx="15">
                  <c:v>15698.24</c:v>
                </c:pt>
                <c:pt idx="16">
                  <c:v>499.11999999999989</c:v>
                </c:pt>
                <c:pt idx="17">
                  <c:v>1950.88</c:v>
                </c:pt>
                <c:pt idx="18">
                  <c:v>4400.88</c:v>
                </c:pt>
                <c:pt idx="19">
                  <c:v>6850.88</c:v>
                </c:pt>
                <c:pt idx="20">
                  <c:v>5399.12</c:v>
                </c:pt>
                <c:pt idx="21">
                  <c:v>7849.12</c:v>
                </c:pt>
                <c:pt idx="22">
                  <c:v>10299.119999999999</c:v>
                </c:pt>
                <c:pt idx="23">
                  <c:v>12749.119999999999</c:v>
                </c:pt>
                <c:pt idx="24">
                  <c:v>21142.959999999999</c:v>
                </c:pt>
                <c:pt idx="25">
                  <c:v>18692.96</c:v>
                </c:pt>
                <c:pt idx="26">
                  <c:v>16242.96</c:v>
                </c:pt>
                <c:pt idx="27">
                  <c:v>13792.96</c:v>
                </c:pt>
                <c:pt idx="28">
                  <c:v>26042.959999999999</c:v>
                </c:pt>
                <c:pt idx="29">
                  <c:v>28492.959999999999</c:v>
                </c:pt>
                <c:pt idx="30">
                  <c:v>30942.959999999999</c:v>
                </c:pt>
                <c:pt idx="31">
                  <c:v>33392.959999999999</c:v>
                </c:pt>
                <c:pt idx="32">
                  <c:v>5414.32</c:v>
                </c:pt>
                <c:pt idx="33">
                  <c:v>2964.3199999999997</c:v>
                </c:pt>
                <c:pt idx="34">
                  <c:v>514.31999999999971</c:v>
                </c:pt>
                <c:pt idx="35">
                  <c:v>1935.6800000000003</c:v>
                </c:pt>
                <c:pt idx="36">
                  <c:v>10314.32</c:v>
                </c:pt>
                <c:pt idx="37">
                  <c:v>12764.32</c:v>
                </c:pt>
                <c:pt idx="38">
                  <c:v>15214.32</c:v>
                </c:pt>
                <c:pt idx="39">
                  <c:v>17664.32</c:v>
                </c:pt>
                <c:pt idx="40">
                  <c:v>32939.440000000002</c:v>
                </c:pt>
                <c:pt idx="41">
                  <c:v>30489.440000000002</c:v>
                </c:pt>
                <c:pt idx="42">
                  <c:v>28039.440000000002</c:v>
                </c:pt>
                <c:pt idx="43">
                  <c:v>25589.440000000002</c:v>
                </c:pt>
                <c:pt idx="44">
                  <c:v>37839.440000000002</c:v>
                </c:pt>
                <c:pt idx="45">
                  <c:v>40289.440000000002</c:v>
                </c:pt>
                <c:pt idx="46">
                  <c:v>42739.44</c:v>
                </c:pt>
                <c:pt idx="47">
                  <c:v>45189.440000000002</c:v>
                </c:pt>
                <c:pt idx="48">
                  <c:v>1482.1599999999999</c:v>
                </c:pt>
                <c:pt idx="49">
                  <c:v>967.84000000000015</c:v>
                </c:pt>
                <c:pt idx="50">
                  <c:v>3417.84</c:v>
                </c:pt>
                <c:pt idx="51">
                  <c:v>5867.84</c:v>
                </c:pt>
                <c:pt idx="52">
                  <c:v>6382.16</c:v>
                </c:pt>
                <c:pt idx="53">
                  <c:v>8832.16</c:v>
                </c:pt>
                <c:pt idx="54">
                  <c:v>11282.16</c:v>
                </c:pt>
                <c:pt idx="55">
                  <c:v>13732.16</c:v>
                </c:pt>
                <c:pt idx="56">
                  <c:v>2949.12</c:v>
                </c:pt>
                <c:pt idx="57">
                  <c:v>3932.16</c:v>
                </c:pt>
                <c:pt idx="58">
                  <c:v>5898.24</c:v>
                </c:pt>
                <c:pt idx="59">
                  <c:v>7864.32</c:v>
                </c:pt>
                <c:pt idx="60">
                  <c:v>8847.36</c:v>
                </c:pt>
                <c:pt idx="61">
                  <c:v>11796.48</c:v>
                </c:pt>
                <c:pt idx="62">
                  <c:v>14745.599999999999</c:v>
                </c:pt>
                <c:pt idx="63">
                  <c:v>15728.64</c:v>
                </c:pt>
                <c:pt idx="64">
                  <c:v>17694.72</c:v>
                </c:pt>
                <c:pt idx="65">
                  <c:v>20643.84</c:v>
                </c:pt>
                <c:pt idx="66">
                  <c:v>23592.959999999999</c:v>
                </c:pt>
                <c:pt idx="67">
                  <c:v>4900</c:v>
                </c:pt>
                <c:pt idx="68">
                  <c:v>7350</c:v>
                </c:pt>
                <c:pt idx="69">
                  <c:v>9800</c:v>
                </c:pt>
                <c:pt idx="70">
                  <c:v>12250</c:v>
                </c:pt>
                <c:pt idx="71">
                  <c:v>14700</c:v>
                </c:pt>
                <c:pt idx="72">
                  <c:v>9838</c:v>
                </c:pt>
                <c:pt idx="73">
                  <c:v>3939.76</c:v>
                </c:pt>
                <c:pt idx="74">
                  <c:v>1973.6800000000003</c:v>
                </c:pt>
                <c:pt idx="75">
                  <c:v>990.63999999999987</c:v>
                </c:pt>
                <c:pt idx="76">
                  <c:v>21634.48</c:v>
                </c:pt>
                <c:pt idx="77">
                  <c:v>5905.84</c:v>
                </c:pt>
                <c:pt idx="78">
                  <c:v>33430.959999999999</c:v>
                </c:pt>
                <c:pt idx="79">
                  <c:v>15736.240000000002</c:v>
                </c:pt>
                <c:pt idx="80">
                  <c:v>6888.880000000001</c:v>
                </c:pt>
                <c:pt idx="81">
                  <c:v>45227.439999999995</c:v>
                </c:pt>
                <c:pt idx="82">
                  <c:v>13770.16</c:v>
                </c:pt>
                <c:pt idx="83">
                  <c:v>57023.919999999991</c:v>
                </c:pt>
                <c:pt idx="84">
                  <c:v>27532.719999999998</c:v>
                </c:pt>
                <c:pt idx="85">
                  <c:v>17702.32</c:v>
                </c:pt>
                <c:pt idx="86">
                  <c:v>12787.119999999999</c:v>
                </c:pt>
                <c:pt idx="87">
                  <c:v>1958.48</c:v>
                </c:pt>
                <c:pt idx="88">
                  <c:v>1466.96</c:v>
                </c:pt>
                <c:pt idx="89">
                  <c:v>975.44</c:v>
                </c:pt>
                <c:pt idx="90">
                  <c:v>483.92000000000007</c:v>
                </c:pt>
              </c:numCache>
            </c:numRef>
          </c:xVal>
          <c:yVal>
            <c:numRef>
              <c:f>TX_Spur_Location!$L$2:$L$92</c:f>
              <c:numCache>
                <c:formatCode>General</c:formatCode>
                <c:ptCount val="91"/>
                <c:pt idx="0">
                  <c:v>2</c:v>
                </c:pt>
                <c:pt idx="1">
                  <c:v>2</c:v>
                </c:pt>
                <c:pt idx="2">
                  <c:v>1</c:v>
                </c:pt>
                <c:pt idx="3">
                  <c:v>1</c:v>
                </c:pt>
                <c:pt idx="4">
                  <c:v>3</c:v>
                </c:pt>
                <c:pt idx="5">
                  <c:v>3</c:v>
                </c:pt>
                <c:pt idx="6">
                  <c:v>4</c:v>
                </c:pt>
                <c:pt idx="7">
                  <c:v>4</c:v>
                </c:pt>
                <c:pt idx="8">
                  <c:v>1</c:v>
                </c:pt>
                <c:pt idx="9">
                  <c:v>1</c:v>
                </c:pt>
                <c:pt idx="10">
                  <c:v>1</c:v>
                </c:pt>
                <c:pt idx="11">
                  <c:v>1</c:v>
                </c:pt>
                <c:pt idx="12">
                  <c:v>2</c:v>
                </c:pt>
                <c:pt idx="13">
                  <c:v>2</c:v>
                </c:pt>
                <c:pt idx="14">
                  <c:v>3</c:v>
                </c:pt>
                <c:pt idx="15">
                  <c:v>3</c:v>
                </c:pt>
                <c:pt idx="16">
                  <c:v>1</c:v>
                </c:pt>
                <c:pt idx="17">
                  <c:v>1</c:v>
                </c:pt>
                <c:pt idx="18">
                  <c:v>1</c:v>
                </c:pt>
                <c:pt idx="19">
                  <c:v>2</c:v>
                </c:pt>
                <c:pt idx="20">
                  <c:v>1</c:v>
                </c:pt>
                <c:pt idx="21">
                  <c:v>2</c:v>
                </c:pt>
                <c:pt idx="22">
                  <c:v>2</c:v>
                </c:pt>
                <c:pt idx="23">
                  <c:v>3</c:v>
                </c:pt>
                <c:pt idx="24">
                  <c:v>4</c:v>
                </c:pt>
                <c:pt idx="25">
                  <c:v>4</c:v>
                </c:pt>
                <c:pt idx="26">
                  <c:v>3</c:v>
                </c:pt>
                <c:pt idx="27">
                  <c:v>3</c:v>
                </c:pt>
                <c:pt idx="28">
                  <c:v>5</c:v>
                </c:pt>
                <c:pt idx="29">
                  <c:v>5</c:v>
                </c:pt>
                <c:pt idx="30">
                  <c:v>6</c:v>
                </c:pt>
                <c:pt idx="31">
                  <c:v>6</c:v>
                </c:pt>
                <c:pt idx="32">
                  <c:v>1</c:v>
                </c:pt>
                <c:pt idx="33">
                  <c:v>1</c:v>
                </c:pt>
                <c:pt idx="34">
                  <c:v>1</c:v>
                </c:pt>
                <c:pt idx="35">
                  <c:v>1</c:v>
                </c:pt>
                <c:pt idx="36">
                  <c:v>2</c:v>
                </c:pt>
                <c:pt idx="37">
                  <c:v>3</c:v>
                </c:pt>
                <c:pt idx="38">
                  <c:v>3</c:v>
                </c:pt>
                <c:pt idx="39">
                  <c:v>3</c:v>
                </c:pt>
                <c:pt idx="40">
                  <c:v>6</c:v>
                </c:pt>
                <c:pt idx="41">
                  <c:v>6</c:v>
                </c:pt>
                <c:pt idx="42">
                  <c:v>5</c:v>
                </c:pt>
                <c:pt idx="43">
                  <c:v>5</c:v>
                </c:pt>
                <c:pt idx="44">
                  <c:v>7</c:v>
                </c:pt>
                <c:pt idx="45">
                  <c:v>7</c:v>
                </c:pt>
                <c:pt idx="46">
                  <c:v>8</c:v>
                </c:pt>
                <c:pt idx="47">
                  <c:v>8</c:v>
                </c:pt>
                <c:pt idx="48">
                  <c:v>1</c:v>
                </c:pt>
                <c:pt idx="49">
                  <c:v>1</c:v>
                </c:pt>
                <c:pt idx="50">
                  <c:v>1</c:v>
                </c:pt>
                <c:pt idx="51">
                  <c:v>1</c:v>
                </c:pt>
                <c:pt idx="52">
                  <c:v>2</c:v>
                </c:pt>
                <c:pt idx="53">
                  <c:v>2</c:v>
                </c:pt>
                <c:pt idx="54">
                  <c:v>2</c:v>
                </c:pt>
                <c:pt idx="55">
                  <c:v>3</c:v>
                </c:pt>
                <c:pt idx="56">
                  <c:v>1</c:v>
                </c:pt>
                <c:pt idx="57">
                  <c:v>1</c:v>
                </c:pt>
                <c:pt idx="58">
                  <c:v>1</c:v>
                </c:pt>
                <c:pt idx="59">
                  <c:v>2</c:v>
                </c:pt>
                <c:pt idx="60">
                  <c:v>2</c:v>
                </c:pt>
                <c:pt idx="61">
                  <c:v>2</c:v>
                </c:pt>
                <c:pt idx="62">
                  <c:v>3</c:v>
                </c:pt>
                <c:pt idx="63">
                  <c:v>3</c:v>
                </c:pt>
                <c:pt idx="64">
                  <c:v>3</c:v>
                </c:pt>
                <c:pt idx="65">
                  <c:v>4</c:v>
                </c:pt>
                <c:pt idx="66">
                  <c:v>4</c:v>
                </c:pt>
                <c:pt idx="67">
                  <c:v>1</c:v>
                </c:pt>
                <c:pt idx="68">
                  <c:v>2</c:v>
                </c:pt>
                <c:pt idx="69">
                  <c:v>2</c:v>
                </c:pt>
                <c:pt idx="70">
                  <c:v>3</c:v>
                </c:pt>
                <c:pt idx="71">
                  <c:v>3</c:v>
                </c:pt>
                <c:pt idx="72">
                  <c:v>2</c:v>
                </c:pt>
                <c:pt idx="73">
                  <c:v>1</c:v>
                </c:pt>
                <c:pt idx="74">
                  <c:v>1</c:v>
                </c:pt>
                <c:pt idx="75">
                  <c:v>1</c:v>
                </c:pt>
                <c:pt idx="76">
                  <c:v>4</c:v>
                </c:pt>
                <c:pt idx="77">
                  <c:v>2</c:v>
                </c:pt>
                <c:pt idx="78">
                  <c:v>6</c:v>
                </c:pt>
                <c:pt idx="79">
                  <c:v>3</c:v>
                </c:pt>
                <c:pt idx="80">
                  <c:v>2</c:v>
                </c:pt>
                <c:pt idx="81">
                  <c:v>8</c:v>
                </c:pt>
                <c:pt idx="82">
                  <c:v>3</c:v>
                </c:pt>
                <c:pt idx="83">
                  <c:v>10</c:v>
                </c:pt>
                <c:pt idx="84">
                  <c:v>5</c:v>
                </c:pt>
                <c:pt idx="85">
                  <c:v>4</c:v>
                </c:pt>
                <c:pt idx="86">
                  <c:v>3</c:v>
                </c:pt>
                <c:pt idx="87">
                  <c:v>1</c:v>
                </c:pt>
                <c:pt idx="88">
                  <c:v>1</c:v>
                </c:pt>
                <c:pt idx="89">
                  <c:v>1</c:v>
                </c:pt>
                <c:pt idx="90">
                  <c:v>1</c:v>
                </c:pt>
              </c:numCache>
            </c:numRef>
          </c:yVal>
          <c:smooth val="0"/>
          <c:extLst>
            <c:ext xmlns:c15="http://schemas.microsoft.com/office/drawing/2012/chart" uri="{02D57815-91ED-43cb-92C2-25804820EDAC}">
              <c15:datalabelsRange>
                <c15:f>TX_Spur_Location!$J$2:$J$92</c15:f>
                <c15:dlblRangeCache>
                  <c:ptCount val="91"/>
                  <c:pt idx="0">
                    <c:v>FS - Fin</c:v>
                  </c:pt>
                  <c:pt idx="1">
                    <c:v>FS - 2Fin</c:v>
                  </c:pt>
                  <c:pt idx="2">
                    <c:v>FS - 3Fin</c:v>
                  </c:pt>
                  <c:pt idx="3">
                    <c:v>FS - 4Fin</c:v>
                  </c:pt>
                  <c:pt idx="4">
                    <c:v>FS + Fin</c:v>
                  </c:pt>
                  <c:pt idx="5">
                    <c:v>FS + 2Fin</c:v>
                  </c:pt>
                  <c:pt idx="6">
                    <c:v>FS + 3Fin</c:v>
                  </c:pt>
                  <c:pt idx="7">
                    <c:v>FS + 4Fin</c:v>
                  </c:pt>
                  <c:pt idx="8">
                    <c:v>FS/2 - Fin</c:v>
                  </c:pt>
                  <c:pt idx="9">
                    <c:v>FS/2 - 2Fin</c:v>
                  </c:pt>
                  <c:pt idx="10">
                    <c:v>FS/2 - 3Fin</c:v>
                  </c:pt>
                  <c:pt idx="11">
                    <c:v>FS/2 - 4Fin</c:v>
                  </c:pt>
                  <c:pt idx="12">
                    <c:v>FS/2 + Fin</c:v>
                  </c:pt>
                  <c:pt idx="13">
                    <c:v>FS/2 + 2Fin</c:v>
                  </c:pt>
                  <c:pt idx="14">
                    <c:v>FS/2 + 3Fin</c:v>
                  </c:pt>
                  <c:pt idx="15">
                    <c:v>FS/2 + 4Fin</c:v>
                  </c:pt>
                  <c:pt idx="16">
                    <c:v>FS/4 - Fin</c:v>
                  </c:pt>
                  <c:pt idx="17">
                    <c:v>FS/4 - 2Fin</c:v>
                  </c:pt>
                  <c:pt idx="18">
                    <c:v>FS/4 - 3Fin</c:v>
                  </c:pt>
                  <c:pt idx="19">
                    <c:v>FS/4 - 4Fin</c:v>
                  </c:pt>
                  <c:pt idx="20">
                    <c:v>FS/4 + Fin</c:v>
                  </c:pt>
                  <c:pt idx="21">
                    <c:v>FS/4 + 2Fin</c:v>
                  </c:pt>
                  <c:pt idx="22">
                    <c:v>FS/4 + 3Fin</c:v>
                  </c:pt>
                  <c:pt idx="23">
                    <c:v>FS/4 + 4Fin</c:v>
                  </c:pt>
                  <c:pt idx="24">
                    <c:v>2FS - Fin</c:v>
                  </c:pt>
                  <c:pt idx="25">
                    <c:v>2FS - 2Fin</c:v>
                  </c:pt>
                  <c:pt idx="26">
                    <c:v>2FS - 3Fin</c:v>
                  </c:pt>
                  <c:pt idx="27">
                    <c:v>2FS - 4Fin</c:v>
                  </c:pt>
                  <c:pt idx="28">
                    <c:v>2FS + Fin</c:v>
                  </c:pt>
                  <c:pt idx="29">
                    <c:v>2FS + 2Fin</c:v>
                  </c:pt>
                  <c:pt idx="30">
                    <c:v>2FS + 3Fin</c:v>
                  </c:pt>
                  <c:pt idx="31">
                    <c:v>2FS + 4Fin</c:v>
                  </c:pt>
                  <c:pt idx="32">
                    <c:v>2FS/3 - Fin</c:v>
                  </c:pt>
                  <c:pt idx="33">
                    <c:v>2FS/3 - 2Fin</c:v>
                  </c:pt>
                  <c:pt idx="34">
                    <c:v>2FS/3 - 3Fin</c:v>
                  </c:pt>
                  <c:pt idx="35">
                    <c:v>2FS/3 - 4Fin</c:v>
                  </c:pt>
                  <c:pt idx="36">
                    <c:v>2FS/3 + Fin</c:v>
                  </c:pt>
                  <c:pt idx="37">
                    <c:v>2FS/3 + 2Fin</c:v>
                  </c:pt>
                  <c:pt idx="38">
                    <c:v>2FS/3 + 3Fin</c:v>
                  </c:pt>
                  <c:pt idx="39">
                    <c:v>2FS/3 + 4Fin</c:v>
                  </c:pt>
                  <c:pt idx="40">
                    <c:v>3FS - Fin</c:v>
                  </c:pt>
                  <c:pt idx="41">
                    <c:v>3FS - 2Fin</c:v>
                  </c:pt>
                  <c:pt idx="42">
                    <c:v>3FS - 3Fin</c:v>
                  </c:pt>
                  <c:pt idx="43">
                    <c:v>3FS - 4Fin</c:v>
                  </c:pt>
                  <c:pt idx="44">
                    <c:v>3FS + Fin</c:v>
                  </c:pt>
                  <c:pt idx="45">
                    <c:v>3FS + 2Fin</c:v>
                  </c:pt>
                  <c:pt idx="46">
                    <c:v>3FS + 3Fin</c:v>
                  </c:pt>
                  <c:pt idx="47">
                    <c:v>3FS + 4Fin</c:v>
                  </c:pt>
                  <c:pt idx="48">
                    <c:v>FS/3 - Fin</c:v>
                  </c:pt>
                  <c:pt idx="49">
                    <c:v>FS/3 - 2Fin</c:v>
                  </c:pt>
                  <c:pt idx="50">
                    <c:v>FS/3 - 3Fin</c:v>
                  </c:pt>
                  <c:pt idx="51">
                    <c:v>FS/3 - 4Fin</c:v>
                  </c:pt>
                  <c:pt idx="52">
                    <c:v>FS/3 + Fin</c:v>
                  </c:pt>
                  <c:pt idx="53">
                    <c:v>FS/3 + 2Fin</c:v>
                  </c:pt>
                  <c:pt idx="54">
                    <c:v>FS/3 + 3Fin</c:v>
                  </c:pt>
                  <c:pt idx="55">
                    <c:v>FS/3 + 4Fin</c:v>
                  </c:pt>
                  <c:pt idx="56">
                    <c:v>FS/4 + 0Fin</c:v>
                  </c:pt>
                  <c:pt idx="57">
                    <c:v>FS/3 + 0Fin</c:v>
                  </c:pt>
                  <c:pt idx="58">
                    <c:v>FS/2 + 0Fin</c:v>
                  </c:pt>
                  <c:pt idx="59">
                    <c:v>2FS/3 + 0Fin</c:v>
                  </c:pt>
                  <c:pt idx="60">
                    <c:v>3FS/4 + 0Fin</c:v>
                  </c:pt>
                  <c:pt idx="61">
                    <c:v>FS + 0Fin</c:v>
                  </c:pt>
                  <c:pt idx="62">
                    <c:v>5FS/4 + 0Fin</c:v>
                  </c:pt>
                  <c:pt idx="63">
                    <c:v>4FS/3 + 0Fin</c:v>
                  </c:pt>
                  <c:pt idx="64">
                    <c:v>3FS/2 + 0Fin</c:v>
                  </c:pt>
                  <c:pt idx="65">
                    <c:v>7FS/4 + 0Fin</c:v>
                  </c:pt>
                  <c:pt idx="66">
                    <c:v>2FS + 0Fin</c:v>
                  </c:pt>
                  <c:pt idx="67">
                    <c:v>0FS + 2Fin</c:v>
                  </c:pt>
                  <c:pt idx="68">
                    <c:v>0FS + 3Fin</c:v>
                  </c:pt>
                  <c:pt idx="69">
                    <c:v>0FS + 4Fin</c:v>
                  </c:pt>
                  <c:pt idx="70">
                    <c:v>0FS + 5Fin</c:v>
                  </c:pt>
                  <c:pt idx="71">
                    <c:v>0FS + 6Fin</c:v>
                  </c:pt>
                  <c:pt idx="72">
                    <c:v>FS + Fref - Fin</c:v>
                  </c:pt>
                  <c:pt idx="73">
                    <c:v>FS/2 + Fref - Fin</c:v>
                  </c:pt>
                  <c:pt idx="74">
                    <c:v>FS/3 + Fref - Fin</c:v>
                  </c:pt>
                  <c:pt idx="75">
                    <c:v>FS/4 + Fref - Fin</c:v>
                  </c:pt>
                  <c:pt idx="76">
                    <c:v>2FS + Fref - Fin</c:v>
                  </c:pt>
                  <c:pt idx="77">
                    <c:v>2FS/3 + Fref - Fin</c:v>
                  </c:pt>
                  <c:pt idx="78">
                    <c:v>3FS + Fref - Fin</c:v>
                  </c:pt>
                  <c:pt idx="79">
                    <c:v>3FS/2 + Fref - Fin</c:v>
                  </c:pt>
                  <c:pt idx="80">
                    <c:v>3FS/4 + Fref - Fin</c:v>
                  </c:pt>
                  <c:pt idx="81">
                    <c:v>4FS + Fref - Fin</c:v>
                  </c:pt>
                  <c:pt idx="82">
                    <c:v>4FS/3 + Fref - Fin</c:v>
                  </c:pt>
                  <c:pt idx="83">
                    <c:v>5FS + Fref - Fin</c:v>
                  </c:pt>
                  <c:pt idx="84">
                    <c:v>5FS/2 + Fref - Fin</c:v>
                  </c:pt>
                  <c:pt idx="85">
                    <c:v>5FS/3 + Fref - Fin</c:v>
                  </c:pt>
                  <c:pt idx="86">
                    <c:v>5FS/4 + Fref - Fin</c:v>
                  </c:pt>
                  <c:pt idx="87">
                    <c:v>Fin - Fref</c:v>
                  </c:pt>
                  <c:pt idx="88">
                    <c:v>Fin - 2Fref</c:v>
                  </c:pt>
                  <c:pt idx="89">
                    <c:v>Fin - 3Fref</c:v>
                  </c:pt>
                  <c:pt idx="90">
                    <c:v>Fin - 4Fref</c:v>
                  </c:pt>
                </c15:dlblRangeCache>
              </c15:datalabelsRange>
            </c:ext>
            <c:ext xmlns:c16="http://schemas.microsoft.com/office/drawing/2014/chart" uri="{C3380CC4-5D6E-409C-BE32-E72D297353CC}">
              <c16:uniqueId val="{00000000-65BE-4DC8-AAC1-7528205554C1}"/>
            </c:ext>
          </c:extLst>
        </c:ser>
        <c:dLbls>
          <c:showLegendKey val="0"/>
          <c:showVal val="0"/>
          <c:showCatName val="0"/>
          <c:showSerName val="0"/>
          <c:showPercent val="0"/>
          <c:showBubbleSize val="0"/>
        </c:dLbls>
        <c:axId val="1811009695"/>
        <c:axId val="1819609247"/>
      </c:scatterChart>
      <c:valAx>
        <c:axId val="1811009695"/>
        <c:scaling>
          <c:orientation val="minMax"/>
          <c:max val="4000"/>
          <c:min val="2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[MHz]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609247"/>
        <c:crosses val="autoZero"/>
        <c:crossBetween val="midCat"/>
      </c:valAx>
      <c:valAx>
        <c:axId val="18196092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Nyquist Zone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00969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19</xdr:col>
      <xdr:colOff>9525</xdr:colOff>
      <xdr:row>10</xdr:row>
      <xdr:rowOff>19050</xdr:rowOff>
    </xdr:from>
    <xdr:to>
      <xdr:col>28</xdr:col>
      <xdr:colOff>600075</xdr:colOff>
      <xdr:row>24</xdr:row>
      <xdr:rowOff>95250</xdr:rowOff>
    </xdr:to>
    <xdr:graphicFrame macro="">
      <xdr:nvGraphicFramePr>
        <xdr:cNvPr id="3" name="Chart 2">
          <a:extLst>
            <a:ext uri="{FF2B5EF4-FFF2-40B4-BE49-F238E27FC236}">
              <a16:creationId xmlns:a16="http://schemas.microsoft.com/office/drawing/2014/main" id="{B63EA7EE-1DA4-47EC-8BB6-867B6B91DF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9525</xdr:colOff>
      <xdr:row>28</xdr:row>
      <xdr:rowOff>0</xdr:rowOff>
    </xdr:from>
    <xdr:to>
      <xdr:col>28</xdr:col>
      <xdr:colOff>600075</xdr:colOff>
      <xdr:row>42</xdr:row>
      <xdr:rowOff>76200</xdr:rowOff>
    </xdr:to>
    <xdr:graphicFrame macro="">
      <xdr:nvGraphicFramePr>
        <xdr:cNvPr id="4" name="Chart 3">
          <a:extLst>
            <a:ext uri="{FF2B5EF4-FFF2-40B4-BE49-F238E27FC236}">
              <a16:creationId xmlns:a16="http://schemas.microsoft.com/office/drawing/2014/main" id="{D7FAC30C-0F45-4E25-9FEE-3E8105D31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F3C4-47C4-4409-81EF-8F8BB45722F8}">
  <dimension ref="A1:AD99"/>
  <sheetViews>
    <sheetView tabSelected="1" topLeftCell="C1" workbookViewId="0">
      <selection activeCell="AE23" sqref="AE23"/>
    </sheetView>
  </sheetViews>
  <sheetFormatPr defaultRowHeight="15" outlineLevelCol="1" x14ac:dyDescent="0.25"/>
  <cols>
    <col min="1" max="2" width="9.140625" style="1"/>
    <col min="3" max="3" width="3.42578125" style="1" customWidth="1"/>
    <col min="4" max="4" width="11.5703125" style="2" customWidth="1"/>
    <col min="5" max="5" width="11.28515625" style="2" customWidth="1"/>
    <col min="6" max="9" width="10" style="2" hidden="1" customWidth="1" outlineLevel="1"/>
    <col min="10" max="10" width="14.5703125" style="2" customWidth="1" collapsed="1"/>
    <col min="11" max="11" width="11.28515625" style="2" customWidth="1"/>
    <col min="12" max="12" width="9.140625" style="2"/>
    <col min="13" max="15" width="6.7109375" style="2" hidden="1" customWidth="1" outlineLevel="1"/>
    <col min="16" max="16" width="12.42578125" style="2" hidden="1" customWidth="1" outlineLevel="1"/>
    <col min="17" max="17" width="16.42578125" style="2" hidden="1" customWidth="1" outlineLevel="1"/>
    <col min="18" max="18" width="17" style="4" hidden="1" customWidth="1" outlineLevel="1"/>
    <col min="19" max="19" width="12.85546875" style="3" customWidth="1" collapsed="1"/>
    <col min="20" max="20" width="12.85546875" style="3" customWidth="1"/>
    <col min="21" max="30" width="9.140625" style="3"/>
    <col min="31" max="16384" width="9.140625" style="1"/>
  </cols>
  <sheetData>
    <row r="1" spans="1:29" x14ac:dyDescent="0.25">
      <c r="A1" s="7" t="s">
        <v>0</v>
      </c>
      <c r="B1" s="7">
        <f>2949.12*4</f>
        <v>11796.48</v>
      </c>
      <c r="D1" s="6" t="s">
        <v>6</v>
      </c>
      <c r="E1" s="6" t="s">
        <v>7</v>
      </c>
      <c r="F1" s="6" t="s">
        <v>8</v>
      </c>
      <c r="G1" s="6" t="s">
        <v>9</v>
      </c>
      <c r="H1" s="6" t="s">
        <v>10</v>
      </c>
      <c r="I1" s="6" t="s">
        <v>3</v>
      </c>
      <c r="J1" s="6" t="s">
        <v>11</v>
      </c>
      <c r="K1" s="6" t="s">
        <v>12</v>
      </c>
      <c r="L1" s="6" t="s">
        <v>13</v>
      </c>
      <c r="M1" s="6" t="s">
        <v>14</v>
      </c>
      <c r="N1" s="6" t="s">
        <v>24</v>
      </c>
      <c r="O1" s="6" t="s">
        <v>25</v>
      </c>
      <c r="P1" s="6" t="s">
        <v>26</v>
      </c>
      <c r="Q1" s="6" t="s">
        <v>27</v>
      </c>
      <c r="R1" s="6" t="s">
        <v>11</v>
      </c>
      <c r="T1" s="9" t="s">
        <v>30</v>
      </c>
      <c r="U1" s="8"/>
      <c r="V1" s="8"/>
      <c r="W1" s="8"/>
      <c r="X1" s="8"/>
      <c r="Y1" s="8"/>
      <c r="Z1" s="8"/>
      <c r="AA1" s="8"/>
      <c r="AB1" s="8"/>
      <c r="AC1" s="8"/>
    </row>
    <row r="2" spans="1:29" x14ac:dyDescent="0.25">
      <c r="A2" s="7" t="s">
        <v>1</v>
      </c>
      <c r="B2" s="7">
        <v>24</v>
      </c>
      <c r="D2" s="2">
        <v>1</v>
      </c>
      <c r="E2" s="2" t="s">
        <v>20</v>
      </c>
      <c r="F2" s="2">
        <v>1</v>
      </c>
      <c r="G2" s="2">
        <v>1</v>
      </c>
      <c r="H2" s="2">
        <v>-1</v>
      </c>
      <c r="I2" s="2">
        <v>1</v>
      </c>
      <c r="J2" s="2" t="str">
        <f>R2</f>
        <v>FS - Fin</v>
      </c>
      <c r="K2" s="2">
        <f>ABS((F2*$B$1/G2)+(H2*I2*$B$4))</f>
        <v>9346.48</v>
      </c>
      <c r="L2" s="2">
        <f>CEILING(K2/($B$1/2),1)</f>
        <v>2</v>
      </c>
      <c r="M2" s="2">
        <f>IF(ISODD(L2),K2-((L2-1)*$B$1/2),(L2)*$B$1/2-K2)</f>
        <v>2450</v>
      </c>
      <c r="N2" s="2" t="str">
        <f>IF(F2=1,$F$1,CONCATENATE(TEXT(F2,0),$F$1))</f>
        <v>FS</v>
      </c>
      <c r="O2" s="2" t="str">
        <f>IF(G2=1,"",CONCATENATE("/",TEXT(G2,0)))</f>
        <v/>
      </c>
      <c r="P2" s="2" t="str">
        <f>IF(H2&lt;0," - "," + ")</f>
        <v xml:space="preserve"> - </v>
      </c>
      <c r="Q2" s="2" t="str">
        <f>IF(I2=1,$I$1,CONCATENATE(TEXT(I2,0),$I$1))</f>
        <v>Fin</v>
      </c>
      <c r="R2" s="2" t="str">
        <f>CONCATENATE(N2,O2,P2,Q2)</f>
        <v>FS - Fin</v>
      </c>
      <c r="T2" s="8"/>
      <c r="U2" s="8"/>
      <c r="V2" s="8"/>
      <c r="W2" s="8"/>
      <c r="X2" s="8"/>
      <c r="Y2" s="8"/>
      <c r="Z2" s="8"/>
      <c r="AA2" s="8"/>
      <c r="AB2" s="8"/>
      <c r="AC2" s="8"/>
    </row>
    <row r="3" spans="1:29" x14ac:dyDescent="0.25">
      <c r="A3" s="7" t="s">
        <v>2</v>
      </c>
      <c r="B3" s="7">
        <f>B1/B2</f>
        <v>491.52</v>
      </c>
      <c r="D3" s="2">
        <v>2</v>
      </c>
      <c r="F3" s="2">
        <v>1</v>
      </c>
      <c r="G3" s="2">
        <v>1</v>
      </c>
      <c r="H3" s="2">
        <v>-1</v>
      </c>
      <c r="I3" s="2">
        <v>2</v>
      </c>
      <c r="J3" s="2" t="str">
        <f>R3</f>
        <v>FS - 2Fin</v>
      </c>
      <c r="K3" s="2">
        <f>ABS((F3*$B$1/G3)+(H3*I3*$B$4))</f>
        <v>6896.48</v>
      </c>
      <c r="L3" s="2">
        <f>CEILING(K3/($B$1/2),1)</f>
        <v>2</v>
      </c>
      <c r="M3" s="2">
        <f>IF(ISODD(L3),K3-((L3-1)*$B$1/2),(L3)*$B$1/2-K3)</f>
        <v>4900</v>
      </c>
      <c r="N3" s="2" t="str">
        <f>IF(F3=1,$F$1,CONCATENATE(TEXT(F3,0),$F$1))</f>
        <v>FS</v>
      </c>
      <c r="O3" s="2" t="str">
        <f>IF(G3=1,"",CONCATENATE("/",TEXT(G3,0)))</f>
        <v/>
      </c>
      <c r="P3" s="2" t="str">
        <f>IF(H3&lt;0," - "," + ")</f>
        <v xml:space="preserve"> - </v>
      </c>
      <c r="Q3" s="2" t="str">
        <f>IF(I3=1,$I$1,CONCATENATE(TEXT(I3,0),$I$1))</f>
        <v>2Fin</v>
      </c>
      <c r="R3" s="2" t="str">
        <f>CONCATENATE(N3,O3,P3,Q3)</f>
        <v>FS - 2Fin</v>
      </c>
      <c r="T3" s="8"/>
      <c r="U3" s="8"/>
      <c r="V3" s="8"/>
      <c r="W3" s="8"/>
      <c r="X3" s="8"/>
      <c r="Y3" s="8"/>
      <c r="Z3" s="8"/>
      <c r="AA3" s="8"/>
      <c r="AB3" s="8"/>
      <c r="AC3" s="8"/>
    </row>
    <row r="4" spans="1:29" x14ac:dyDescent="0.25">
      <c r="A4" s="7" t="s">
        <v>3</v>
      </c>
      <c r="B4" s="7">
        <v>2450</v>
      </c>
      <c r="D4" s="2">
        <v>3</v>
      </c>
      <c r="F4" s="2">
        <v>1</v>
      </c>
      <c r="G4" s="2">
        <v>1</v>
      </c>
      <c r="H4" s="2">
        <v>-1</v>
      </c>
      <c r="I4" s="2">
        <v>3</v>
      </c>
      <c r="J4" s="2" t="str">
        <f>R4</f>
        <v>FS - 3Fin</v>
      </c>
      <c r="K4" s="2">
        <f>ABS((F4*$B$1/G4)+(H4*I4*$B$4))</f>
        <v>4446.4799999999996</v>
      </c>
      <c r="L4" s="2">
        <f>CEILING(K4/($B$1/2),1)</f>
        <v>1</v>
      </c>
      <c r="M4" s="2">
        <f>IF(ISODD(L4),K4-((L4-1)*$B$1/2),(L4)*$B$1/2-K4)</f>
        <v>4446.4799999999996</v>
      </c>
      <c r="N4" s="2" t="str">
        <f>IF(F4=1,$F$1,CONCATENATE(TEXT(F4,0),$F$1))</f>
        <v>FS</v>
      </c>
      <c r="O4" s="2" t="str">
        <f>IF(G4=1,"",CONCATENATE("/",TEXT(G4,0)))</f>
        <v/>
      </c>
      <c r="P4" s="2" t="str">
        <f>IF(H4&lt;0," - "," + ")</f>
        <v xml:space="preserve"> - </v>
      </c>
      <c r="Q4" s="2" t="str">
        <f>IF(I4=1,$I$1,CONCATENATE(TEXT(I4,0),$I$1))</f>
        <v>3Fin</v>
      </c>
      <c r="R4" s="2" t="str">
        <f>CONCATENATE(N4,O4,P4,Q4)</f>
        <v>FS - 3Fin</v>
      </c>
      <c r="T4" s="8"/>
      <c r="U4" s="8"/>
      <c r="V4" s="8"/>
      <c r="W4" s="8"/>
      <c r="X4" s="8"/>
      <c r="Y4" s="8"/>
      <c r="Z4" s="8"/>
      <c r="AA4" s="8"/>
      <c r="AB4" s="8"/>
      <c r="AC4" s="8"/>
    </row>
    <row r="5" spans="1:29" x14ac:dyDescent="0.25">
      <c r="A5" s="7" t="s">
        <v>4</v>
      </c>
      <c r="B5" s="7">
        <v>10</v>
      </c>
      <c r="D5" s="2">
        <v>4</v>
      </c>
      <c r="F5" s="2">
        <v>1</v>
      </c>
      <c r="G5" s="2">
        <v>1</v>
      </c>
      <c r="H5" s="2">
        <v>-1</v>
      </c>
      <c r="I5" s="2">
        <v>4</v>
      </c>
      <c r="J5" s="2" t="str">
        <f>R5</f>
        <v>FS - 4Fin</v>
      </c>
      <c r="K5" s="2">
        <f>ABS((F5*$B$1/G5)+(H5*I5*$B$4))</f>
        <v>1996.4799999999996</v>
      </c>
      <c r="L5" s="2">
        <f>CEILING(K5/($B$1/2),1)</f>
        <v>1</v>
      </c>
      <c r="M5" s="2">
        <f>IF(ISODD(L5),K5-((L5-1)*$B$1/2),(L5)*$B$1/2-K5)</f>
        <v>1996.4799999999996</v>
      </c>
      <c r="N5" s="2" t="str">
        <f>IF(F5=1,$F$1,CONCATENATE(TEXT(F5,0),$F$1))</f>
        <v>FS</v>
      </c>
      <c r="O5" s="2" t="str">
        <f>IF(G5=1,"",CONCATENATE("/",TEXT(G5,0)))</f>
        <v/>
      </c>
      <c r="P5" s="2" t="str">
        <f>IF(H5&lt;0," - "," + ")</f>
        <v xml:space="preserve"> - </v>
      </c>
      <c r="Q5" s="2" t="str">
        <f>IF(I5=1,$I$1,CONCATENATE(TEXT(I5,0),$I$1))</f>
        <v>4Fin</v>
      </c>
      <c r="R5" s="2" t="str">
        <f>CONCATENATE(N5,O5,P5,Q5)</f>
        <v>FS - 4Fin</v>
      </c>
      <c r="T5" s="8"/>
      <c r="U5" s="8"/>
      <c r="V5" s="8"/>
      <c r="W5" s="8"/>
      <c r="X5" s="8"/>
      <c r="Y5" s="8"/>
      <c r="Z5" s="8"/>
      <c r="AA5" s="8"/>
      <c r="AB5" s="8"/>
      <c r="AC5" s="8"/>
    </row>
    <row r="6" spans="1:29" x14ac:dyDescent="0.25">
      <c r="A6" s="7" t="s">
        <v>5</v>
      </c>
      <c r="B6" s="7">
        <f>B4-B5</f>
        <v>2440</v>
      </c>
      <c r="D6" s="2">
        <v>5</v>
      </c>
      <c r="F6" s="2">
        <v>1</v>
      </c>
      <c r="G6" s="2">
        <v>1</v>
      </c>
      <c r="H6" s="2">
        <v>1</v>
      </c>
      <c r="I6" s="2">
        <v>1</v>
      </c>
      <c r="J6" s="2" t="str">
        <f>R6</f>
        <v>FS + Fin</v>
      </c>
      <c r="K6" s="2">
        <f>ABS((F6*$B$1/G6)+(H6*I6*$B$4))</f>
        <v>14246.48</v>
      </c>
      <c r="L6" s="2">
        <f>CEILING(K6/($B$1/2),1)</f>
        <v>3</v>
      </c>
      <c r="M6" s="2">
        <f>IF(ISODD(L6),K6-((L6-1)*$B$1/2),(L6)*$B$1/2-K6)</f>
        <v>2450</v>
      </c>
      <c r="N6" s="2" t="str">
        <f>IF(F6=1,$F$1,CONCATENATE(TEXT(F6,0),$F$1))</f>
        <v>FS</v>
      </c>
      <c r="O6" s="2" t="str">
        <f>IF(G6=1,"",CONCATENATE("/",TEXT(G6,0)))</f>
        <v/>
      </c>
      <c r="P6" s="2" t="str">
        <f>IF(H6&lt;0," - "," + ")</f>
        <v xml:space="preserve"> + </v>
      </c>
      <c r="Q6" s="2" t="str">
        <f>IF(I6=1,$I$1,CONCATENATE(TEXT(I6,0),$I$1))</f>
        <v>Fin</v>
      </c>
      <c r="R6" s="2" t="str">
        <f>CONCATENATE(N6,O6,P6,Q6)</f>
        <v>FS + Fin</v>
      </c>
      <c r="T6" s="8"/>
      <c r="U6" s="8"/>
      <c r="V6" s="8"/>
      <c r="W6" s="8"/>
      <c r="X6" s="8"/>
      <c r="Y6" s="8"/>
      <c r="Z6" s="8"/>
      <c r="AA6" s="8"/>
      <c r="AB6" s="8"/>
      <c r="AC6" s="8"/>
    </row>
    <row r="7" spans="1:29" x14ac:dyDescent="0.25">
      <c r="A7" s="7" t="s">
        <v>28</v>
      </c>
      <c r="B7" s="7">
        <v>491.52</v>
      </c>
      <c r="D7" s="2">
        <v>6</v>
      </c>
      <c r="F7" s="2">
        <v>1</v>
      </c>
      <c r="G7" s="2">
        <v>1</v>
      </c>
      <c r="H7" s="2">
        <v>1</v>
      </c>
      <c r="I7" s="2">
        <v>2</v>
      </c>
      <c r="J7" s="2" t="str">
        <f>R7</f>
        <v>FS + 2Fin</v>
      </c>
      <c r="K7" s="2">
        <f>ABS((F7*$B$1/G7)+(H7*I7*$B$4))</f>
        <v>16696.48</v>
      </c>
      <c r="L7" s="2">
        <f>CEILING(K7/($B$1/2),1)</f>
        <v>3</v>
      </c>
      <c r="M7" s="2">
        <f>IF(ISODD(L7),K7-((L7-1)*$B$1/2),(L7)*$B$1/2-K7)</f>
        <v>4900</v>
      </c>
      <c r="N7" s="2" t="str">
        <f>IF(F7=1,$F$1,CONCATENATE(TEXT(F7,0),$F$1))</f>
        <v>FS</v>
      </c>
      <c r="O7" s="2" t="str">
        <f>IF(G7=1,"",CONCATENATE("/",TEXT(G7,0)))</f>
        <v/>
      </c>
      <c r="P7" s="2" t="str">
        <f>IF(H7&lt;0," - "," + ")</f>
        <v xml:space="preserve"> + </v>
      </c>
      <c r="Q7" s="2" t="str">
        <f>IF(I7=1,$I$1,CONCATENATE(TEXT(I7,0),$I$1))</f>
        <v>2Fin</v>
      </c>
      <c r="R7" s="2" t="str">
        <f>CONCATENATE(N7,O7,P7,Q7)</f>
        <v>FS + 2Fin</v>
      </c>
      <c r="T7" s="8"/>
      <c r="U7" s="8"/>
      <c r="V7" s="8"/>
      <c r="W7" s="8"/>
      <c r="X7" s="8"/>
      <c r="Y7" s="8"/>
      <c r="Z7" s="8"/>
      <c r="AA7" s="8"/>
      <c r="AB7" s="8"/>
      <c r="AC7" s="8"/>
    </row>
    <row r="8" spans="1:29" x14ac:dyDescent="0.25">
      <c r="D8" s="2">
        <v>7</v>
      </c>
      <c r="F8" s="2">
        <v>1</v>
      </c>
      <c r="G8" s="2">
        <v>1</v>
      </c>
      <c r="H8" s="2">
        <v>1</v>
      </c>
      <c r="I8" s="2">
        <v>3</v>
      </c>
      <c r="J8" s="2" t="str">
        <f>R8</f>
        <v>FS + 3Fin</v>
      </c>
      <c r="K8" s="2">
        <f>ABS((F8*$B$1/G8)+(H8*I8*$B$4))</f>
        <v>19146.48</v>
      </c>
      <c r="L8" s="2">
        <f>CEILING(K8/($B$1/2),1)</f>
        <v>4</v>
      </c>
      <c r="M8" s="2">
        <f>IF(ISODD(L8),K8-((L8-1)*$B$1/2),(L8)*$B$1/2-K8)</f>
        <v>4446.4799999999996</v>
      </c>
      <c r="N8" s="2" t="str">
        <f>IF(F8=1,$F$1,CONCATENATE(TEXT(F8,0),$F$1))</f>
        <v>FS</v>
      </c>
      <c r="O8" s="2" t="str">
        <f>IF(G8=1,"",CONCATENATE("/",TEXT(G8,0)))</f>
        <v/>
      </c>
      <c r="P8" s="2" t="str">
        <f>IF(H8&lt;0," - "," + ")</f>
        <v xml:space="preserve"> + </v>
      </c>
      <c r="Q8" s="2" t="str">
        <f>IF(I8=1,$I$1,CONCATENATE(TEXT(I8,0),$I$1))</f>
        <v>3Fin</v>
      </c>
      <c r="R8" s="2" t="str">
        <f>CONCATENATE(N8,O8,P8,Q8)</f>
        <v>FS + 3Fin</v>
      </c>
      <c r="T8" s="8"/>
      <c r="U8" s="8"/>
      <c r="V8" s="8"/>
      <c r="W8" s="8"/>
      <c r="X8" s="8"/>
      <c r="Y8" s="8"/>
      <c r="Z8" s="8"/>
      <c r="AA8" s="8"/>
      <c r="AB8" s="8"/>
      <c r="AC8" s="8"/>
    </row>
    <row r="9" spans="1:29" x14ac:dyDescent="0.25">
      <c r="D9" s="2">
        <v>8</v>
      </c>
      <c r="F9" s="2">
        <v>1</v>
      </c>
      <c r="G9" s="2">
        <v>1</v>
      </c>
      <c r="H9" s="2">
        <v>1</v>
      </c>
      <c r="I9" s="2">
        <v>4</v>
      </c>
      <c r="J9" s="2" t="str">
        <f>R9</f>
        <v>FS + 4Fin</v>
      </c>
      <c r="K9" s="2">
        <f>ABS((F9*$B$1/G9)+(H9*I9*$B$4))</f>
        <v>21596.48</v>
      </c>
      <c r="L9" s="2">
        <f>CEILING(K9/($B$1/2),1)</f>
        <v>4</v>
      </c>
      <c r="M9" s="2">
        <f>IF(ISODD(L9),K9-((L9-1)*$B$1/2),(L9)*$B$1/2-K9)</f>
        <v>1996.4799999999996</v>
      </c>
      <c r="N9" s="2" t="str">
        <f>IF(F9=1,$F$1,CONCATENATE(TEXT(F9,0),$F$1))</f>
        <v>FS</v>
      </c>
      <c r="O9" s="2" t="str">
        <f>IF(G9=1,"",CONCATENATE("/",TEXT(G9,0)))</f>
        <v/>
      </c>
      <c r="P9" s="2" t="str">
        <f>IF(H9&lt;0," - "," + ")</f>
        <v xml:space="preserve"> + </v>
      </c>
      <c r="Q9" s="2" t="str">
        <f>IF(I9=1,$I$1,CONCATENATE(TEXT(I9,0),$I$1))</f>
        <v>4Fin</v>
      </c>
      <c r="R9" s="2" t="str">
        <f>CONCATENATE(N9,O9,P9,Q9)</f>
        <v>FS + 4Fin</v>
      </c>
      <c r="T9" s="8"/>
      <c r="U9" s="8"/>
      <c r="V9" s="8"/>
      <c r="W9" s="8"/>
      <c r="X9" s="8"/>
      <c r="Y9" s="8"/>
      <c r="Z9" s="8"/>
      <c r="AA9" s="8"/>
      <c r="AB9" s="8"/>
      <c r="AC9" s="8"/>
    </row>
    <row r="10" spans="1:29" x14ac:dyDescent="0.25">
      <c r="D10" s="2">
        <v>9</v>
      </c>
      <c r="E10" s="2" t="s">
        <v>15</v>
      </c>
      <c r="F10" s="2">
        <v>1</v>
      </c>
      <c r="G10" s="2">
        <v>2</v>
      </c>
      <c r="H10" s="2">
        <v>-1</v>
      </c>
      <c r="I10" s="2">
        <v>1</v>
      </c>
      <c r="J10" s="2" t="str">
        <f>R10</f>
        <v>FS/2 - Fin</v>
      </c>
      <c r="K10" s="2">
        <f>ABS((F10*$B$1/G10)+(H10*I10*$B$4))</f>
        <v>3448.24</v>
      </c>
      <c r="L10" s="2">
        <f>CEILING(K10/($B$1/2),1)</f>
        <v>1</v>
      </c>
      <c r="M10" s="2">
        <f>IF(ISODD(L10),K10-((L10-1)*$B$1/2),(L10)*$B$1/2-K10)</f>
        <v>3448.24</v>
      </c>
      <c r="N10" s="2" t="str">
        <f>IF(F10=1,$F$1,CONCATENATE(TEXT(F10,0),$F$1))</f>
        <v>FS</v>
      </c>
      <c r="O10" s="2" t="str">
        <f>IF(G10=1,"",CONCATENATE("/",TEXT(G10,0)))</f>
        <v>/2</v>
      </c>
      <c r="P10" s="2" t="str">
        <f>IF(H10&lt;0," - "," + ")</f>
        <v xml:space="preserve"> - </v>
      </c>
      <c r="Q10" s="2" t="str">
        <f>IF(I10=1,$I$1,CONCATENATE(TEXT(I10,0),$I$1))</f>
        <v>Fin</v>
      </c>
      <c r="R10" s="2" t="str">
        <f>CONCATENATE(N10,O10,P10,Q10)</f>
        <v>FS/2 - Fin</v>
      </c>
    </row>
    <row r="11" spans="1:29" x14ac:dyDescent="0.25">
      <c r="D11" s="2">
        <v>10</v>
      </c>
      <c r="F11" s="2">
        <v>1</v>
      </c>
      <c r="G11" s="2">
        <v>2</v>
      </c>
      <c r="H11" s="2">
        <v>-1</v>
      </c>
      <c r="I11" s="2">
        <v>2</v>
      </c>
      <c r="J11" s="2" t="str">
        <f>R11</f>
        <v>FS/2 - 2Fin</v>
      </c>
      <c r="K11" s="2">
        <f>ABS((F11*$B$1/G11)+(H11*I11*$B$4))</f>
        <v>998.23999999999978</v>
      </c>
      <c r="L11" s="2">
        <f>CEILING(K11/($B$1/2),1)</f>
        <v>1</v>
      </c>
      <c r="M11" s="2">
        <f>IF(ISODD(L11),K11-((L11-1)*$B$1/2),(L11)*$B$1/2-K11)</f>
        <v>998.23999999999978</v>
      </c>
      <c r="N11" s="2" t="str">
        <f>IF(F11=1,$F$1,CONCATENATE(TEXT(F11,0),$F$1))</f>
        <v>FS</v>
      </c>
      <c r="O11" s="2" t="str">
        <f>IF(G11=1,"",CONCATENATE("/",TEXT(G11,0)))</f>
        <v>/2</v>
      </c>
      <c r="P11" s="2" t="str">
        <f>IF(H11&lt;0," - "," + ")</f>
        <v xml:space="preserve"> - </v>
      </c>
      <c r="Q11" s="2" t="str">
        <f>IF(I11=1,$I$1,CONCATENATE(TEXT(I11,0),$I$1))</f>
        <v>2Fin</v>
      </c>
      <c r="R11" s="2" t="str">
        <f>CONCATENATE(N11,O11,P11,Q11)</f>
        <v>FS/2 - 2Fin</v>
      </c>
    </row>
    <row r="12" spans="1:29" x14ac:dyDescent="0.25">
      <c r="D12" s="2">
        <v>11</v>
      </c>
      <c r="F12" s="2">
        <v>1</v>
      </c>
      <c r="G12" s="2">
        <v>2</v>
      </c>
      <c r="H12" s="2">
        <v>-1</v>
      </c>
      <c r="I12" s="2">
        <v>3</v>
      </c>
      <c r="J12" s="2" t="str">
        <f>R12</f>
        <v>FS/2 - 3Fin</v>
      </c>
      <c r="K12" s="2">
        <f>ABS((F12*$B$1/G12)+(H12*I12*$B$4))</f>
        <v>1451.7600000000002</v>
      </c>
      <c r="L12" s="2">
        <f>CEILING(K12/($B$1/2),1)</f>
        <v>1</v>
      </c>
      <c r="M12" s="2">
        <f>IF(ISODD(L12),K12-((L12-1)*$B$1/2),(L12)*$B$1/2-K12)</f>
        <v>1451.7600000000002</v>
      </c>
      <c r="N12" s="2" t="str">
        <f>IF(F12=1,$F$1,CONCATENATE(TEXT(F12,0),$F$1))</f>
        <v>FS</v>
      </c>
      <c r="O12" s="2" t="str">
        <f>IF(G12=1,"",CONCATENATE("/",TEXT(G12,0)))</f>
        <v>/2</v>
      </c>
      <c r="P12" s="2" t="str">
        <f>IF(H12&lt;0," - "," + ")</f>
        <v xml:space="preserve"> - </v>
      </c>
      <c r="Q12" s="2" t="str">
        <f>IF(I12=1,$I$1,CONCATENATE(TEXT(I12,0),$I$1))</f>
        <v>3Fin</v>
      </c>
      <c r="R12" s="2" t="str">
        <f>CONCATENATE(N12,O12,P12,Q12)</f>
        <v>FS/2 - 3Fin</v>
      </c>
      <c r="T12" s="5"/>
      <c r="U12" s="5"/>
      <c r="V12" s="5"/>
    </row>
    <row r="13" spans="1:29" x14ac:dyDescent="0.25">
      <c r="D13" s="2">
        <v>12</v>
      </c>
      <c r="F13" s="2">
        <v>1</v>
      </c>
      <c r="G13" s="2">
        <v>2</v>
      </c>
      <c r="H13" s="2">
        <v>-1</v>
      </c>
      <c r="I13" s="2">
        <v>4</v>
      </c>
      <c r="J13" s="2" t="str">
        <f>R13</f>
        <v>FS/2 - 4Fin</v>
      </c>
      <c r="K13" s="2">
        <f>ABS((F13*$B$1/G13)+(H13*I13*$B$4))</f>
        <v>3901.76</v>
      </c>
      <c r="L13" s="2">
        <f>CEILING(K13/($B$1/2),1)</f>
        <v>1</v>
      </c>
      <c r="M13" s="2">
        <f>IF(ISODD(L13),K13-((L13-1)*$B$1/2),(L13)*$B$1/2-K13)</f>
        <v>3901.76</v>
      </c>
      <c r="N13" s="2" t="str">
        <f>IF(F13=1,$F$1,CONCATENATE(TEXT(F13,0),$F$1))</f>
        <v>FS</v>
      </c>
      <c r="O13" s="2" t="str">
        <f>IF(G13=1,"",CONCATENATE("/",TEXT(G13,0)))</f>
        <v>/2</v>
      </c>
      <c r="P13" s="2" t="str">
        <f>IF(H13&lt;0," - "," + ")</f>
        <v xml:space="preserve"> - </v>
      </c>
      <c r="Q13" s="2" t="str">
        <f>IF(I13=1,$I$1,CONCATENATE(TEXT(I13,0),$I$1))</f>
        <v>4Fin</v>
      </c>
      <c r="R13" s="2" t="str">
        <f>CONCATENATE(N13,O13,P13,Q13)</f>
        <v>FS/2 - 4Fin</v>
      </c>
      <c r="T13" s="5"/>
      <c r="U13" s="5"/>
      <c r="V13" s="5"/>
    </row>
    <row r="14" spans="1:29" x14ac:dyDescent="0.25">
      <c r="D14" s="2">
        <v>13</v>
      </c>
      <c r="F14" s="2">
        <v>1</v>
      </c>
      <c r="G14" s="2">
        <v>2</v>
      </c>
      <c r="H14" s="2">
        <v>1</v>
      </c>
      <c r="I14" s="2">
        <v>1</v>
      </c>
      <c r="J14" s="2" t="str">
        <f>R14</f>
        <v>FS/2 + Fin</v>
      </c>
      <c r="K14" s="2">
        <f>ABS((F14*$B$1/G14)+(H14*I14*$B$4))</f>
        <v>8348.24</v>
      </c>
      <c r="L14" s="2">
        <f>CEILING(K14/($B$1/2),1)</f>
        <v>2</v>
      </c>
      <c r="M14" s="2">
        <f>IF(ISODD(L14),K14-((L14-1)*$B$1/2),(L14)*$B$1/2-K14)</f>
        <v>3448.24</v>
      </c>
      <c r="N14" s="2" t="str">
        <f>IF(F14=1,$F$1,CONCATENATE(TEXT(F14,0),$F$1))</f>
        <v>FS</v>
      </c>
      <c r="O14" s="2" t="str">
        <f>IF(G14=1,"",CONCATENATE("/",TEXT(G14,0)))</f>
        <v>/2</v>
      </c>
      <c r="P14" s="2" t="str">
        <f>IF(H14&lt;0," - "," + ")</f>
        <v xml:space="preserve"> + </v>
      </c>
      <c r="Q14" s="2" t="str">
        <f>IF(I14=1,$I$1,CONCATENATE(TEXT(I14,0),$I$1))</f>
        <v>Fin</v>
      </c>
      <c r="R14" s="2" t="str">
        <f>CONCATENATE(N14,O14,P14,Q14)</f>
        <v>FS/2 + Fin</v>
      </c>
    </row>
    <row r="15" spans="1:29" x14ac:dyDescent="0.25">
      <c r="D15" s="2">
        <v>14</v>
      </c>
      <c r="F15" s="2">
        <v>1</v>
      </c>
      <c r="G15" s="2">
        <v>2</v>
      </c>
      <c r="H15" s="2">
        <v>1</v>
      </c>
      <c r="I15" s="2">
        <v>2</v>
      </c>
      <c r="J15" s="2" t="str">
        <f>R15</f>
        <v>FS/2 + 2Fin</v>
      </c>
      <c r="K15" s="2">
        <f>ABS((F15*$B$1/G15)+(H15*I15*$B$4))</f>
        <v>10798.24</v>
      </c>
      <c r="L15" s="2">
        <f>CEILING(K15/($B$1/2),1)</f>
        <v>2</v>
      </c>
      <c r="M15" s="2">
        <f>IF(ISODD(L15),K15-((L15-1)*$B$1/2),(L15)*$B$1/2-K15)</f>
        <v>998.23999999999978</v>
      </c>
      <c r="N15" s="2" t="str">
        <f>IF(F15=1,$F$1,CONCATENATE(TEXT(F15,0),$F$1))</f>
        <v>FS</v>
      </c>
      <c r="O15" s="2" t="str">
        <f>IF(G15=1,"",CONCATENATE("/",TEXT(G15,0)))</f>
        <v>/2</v>
      </c>
      <c r="P15" s="2" t="str">
        <f>IF(H15&lt;0," - "," + ")</f>
        <v xml:space="preserve"> + </v>
      </c>
      <c r="Q15" s="2" t="str">
        <f>IF(I15=1,$I$1,CONCATENATE(TEXT(I15,0),$I$1))</f>
        <v>2Fin</v>
      </c>
      <c r="R15" s="2" t="str">
        <f>CONCATENATE(N15,O15,P15,Q15)</f>
        <v>FS/2 + 2Fin</v>
      </c>
    </row>
    <row r="16" spans="1:29" x14ac:dyDescent="0.25">
      <c r="D16" s="2">
        <v>15</v>
      </c>
      <c r="F16" s="2">
        <v>1</v>
      </c>
      <c r="G16" s="2">
        <v>2</v>
      </c>
      <c r="H16" s="2">
        <v>1</v>
      </c>
      <c r="I16" s="2">
        <v>3</v>
      </c>
      <c r="J16" s="2" t="str">
        <f>R16</f>
        <v>FS/2 + 3Fin</v>
      </c>
      <c r="K16" s="2">
        <f>ABS((F16*$B$1/G16)+(H16*I16*$B$4))</f>
        <v>13248.24</v>
      </c>
      <c r="L16" s="2">
        <f>CEILING(K16/($B$1/2),1)</f>
        <v>3</v>
      </c>
      <c r="M16" s="2">
        <f>IF(ISODD(L16),K16-((L16-1)*$B$1/2),(L16)*$B$1/2-K16)</f>
        <v>1451.7600000000002</v>
      </c>
      <c r="N16" s="2" t="str">
        <f>IF(F16=1,$F$1,CONCATENATE(TEXT(F16,0),$F$1))</f>
        <v>FS</v>
      </c>
      <c r="O16" s="2" t="str">
        <f>IF(G16=1,"",CONCATENATE("/",TEXT(G16,0)))</f>
        <v>/2</v>
      </c>
      <c r="P16" s="2" t="str">
        <f>IF(H16&lt;0," - "," + ")</f>
        <v xml:space="preserve"> + </v>
      </c>
      <c r="Q16" s="2" t="str">
        <f>IF(I16=1,$I$1,CONCATENATE(TEXT(I16,0),$I$1))</f>
        <v>3Fin</v>
      </c>
      <c r="R16" s="2" t="str">
        <f>CONCATENATE(N16,O16,P16,Q16)</f>
        <v>FS/2 + 3Fin</v>
      </c>
      <c r="T16" s="5"/>
      <c r="U16" s="5"/>
      <c r="V16" s="5"/>
    </row>
    <row r="17" spans="4:22" x14ac:dyDescent="0.25">
      <c r="D17" s="2">
        <v>16</v>
      </c>
      <c r="F17" s="2">
        <v>1</v>
      </c>
      <c r="G17" s="2">
        <v>2</v>
      </c>
      <c r="H17" s="2">
        <v>1</v>
      </c>
      <c r="I17" s="2">
        <v>4</v>
      </c>
      <c r="J17" s="2" t="str">
        <f>R17</f>
        <v>FS/2 + 4Fin</v>
      </c>
      <c r="K17" s="2">
        <f>ABS((F17*$B$1/G17)+(H17*I17*$B$4))</f>
        <v>15698.24</v>
      </c>
      <c r="L17" s="2">
        <f>CEILING(K17/($B$1/2),1)</f>
        <v>3</v>
      </c>
      <c r="M17" s="2">
        <f>IF(ISODD(L17),K17-((L17-1)*$B$1/2),(L17)*$B$1/2-K17)</f>
        <v>3901.76</v>
      </c>
      <c r="N17" s="2" t="str">
        <f>IF(F17=1,$F$1,CONCATENATE(TEXT(F17,0),$F$1))</f>
        <v>FS</v>
      </c>
      <c r="O17" s="2" t="str">
        <f>IF(G17=1,"",CONCATENATE("/",TEXT(G17,0)))</f>
        <v>/2</v>
      </c>
      <c r="P17" s="2" t="str">
        <f>IF(H17&lt;0," - "," + ")</f>
        <v xml:space="preserve"> + </v>
      </c>
      <c r="Q17" s="2" t="str">
        <f>IF(I17=1,$I$1,CONCATENATE(TEXT(I17,0),$I$1))</f>
        <v>4Fin</v>
      </c>
      <c r="R17" s="2" t="str">
        <f>CONCATENATE(N17,O17,P17,Q17)</f>
        <v>FS/2 + 4Fin</v>
      </c>
      <c r="T17" s="5"/>
      <c r="U17" s="5"/>
      <c r="V17" s="5"/>
    </row>
    <row r="18" spans="4:22" x14ac:dyDescent="0.25">
      <c r="D18" s="2">
        <v>17</v>
      </c>
      <c r="E18" s="2" t="s">
        <v>19</v>
      </c>
      <c r="F18" s="2">
        <v>1</v>
      </c>
      <c r="G18" s="2">
        <v>4</v>
      </c>
      <c r="H18" s="2">
        <v>-1</v>
      </c>
      <c r="I18" s="2">
        <v>1</v>
      </c>
      <c r="J18" s="2" t="str">
        <f>R18</f>
        <v>FS/4 - Fin</v>
      </c>
      <c r="K18" s="2">
        <f>ABS((F18*$B$1/G18)+(H18*I18*$B$4))</f>
        <v>499.11999999999989</v>
      </c>
      <c r="L18" s="2">
        <f>CEILING(K18/($B$1/2),1)</f>
        <v>1</v>
      </c>
      <c r="M18" s="2">
        <f>IF(ISODD(L18),K18-((L18-1)*$B$1/2),(L18)*$B$1/2-K18)</f>
        <v>499.11999999999989</v>
      </c>
      <c r="N18" s="2" t="str">
        <f>IF(F18=1,$F$1,CONCATENATE(TEXT(F18,0),$F$1))</f>
        <v>FS</v>
      </c>
      <c r="O18" s="2" t="str">
        <f>IF(G18=1,"",CONCATENATE("/",TEXT(G18,0)))</f>
        <v>/4</v>
      </c>
      <c r="P18" s="2" t="str">
        <f>IF(H18&lt;0," - "," + ")</f>
        <v xml:space="preserve"> - </v>
      </c>
      <c r="Q18" s="2" t="str">
        <f>IF(I18=1,$I$1,CONCATENATE(TEXT(I18,0),$I$1))</f>
        <v>Fin</v>
      </c>
      <c r="R18" s="2" t="str">
        <f>CONCATENATE(N18,O18,P18,Q18)</f>
        <v>FS/4 - Fin</v>
      </c>
      <c r="T18" s="5"/>
      <c r="U18" s="5"/>
      <c r="V18" s="5"/>
    </row>
    <row r="19" spans="4:22" x14ac:dyDescent="0.25">
      <c r="D19" s="2">
        <v>18</v>
      </c>
      <c r="F19" s="2">
        <v>1</v>
      </c>
      <c r="G19" s="2">
        <v>4</v>
      </c>
      <c r="H19" s="2">
        <v>-1</v>
      </c>
      <c r="I19" s="2">
        <v>2</v>
      </c>
      <c r="J19" s="2" t="str">
        <f>R19</f>
        <v>FS/4 - 2Fin</v>
      </c>
      <c r="K19" s="2">
        <f>ABS((F19*$B$1/G19)+(H19*I19*$B$4))</f>
        <v>1950.88</v>
      </c>
      <c r="L19" s="2">
        <f>CEILING(K19/($B$1/2),1)</f>
        <v>1</v>
      </c>
      <c r="M19" s="2">
        <f>IF(ISODD(L19),K19-((L19-1)*$B$1/2),(L19)*$B$1/2-K19)</f>
        <v>1950.88</v>
      </c>
      <c r="N19" s="2" t="str">
        <f>IF(F19=1,$F$1,CONCATENATE(TEXT(F19,0),$F$1))</f>
        <v>FS</v>
      </c>
      <c r="O19" s="2" t="str">
        <f>IF(G19=1,"",CONCATENATE("/",TEXT(G19,0)))</f>
        <v>/4</v>
      </c>
      <c r="P19" s="2" t="str">
        <f>IF(H19&lt;0," - "," + ")</f>
        <v xml:space="preserve"> - </v>
      </c>
      <c r="Q19" s="2" t="str">
        <f>IF(I19=1,$I$1,CONCATENATE(TEXT(I19,0),$I$1))</f>
        <v>2Fin</v>
      </c>
      <c r="R19" s="2" t="str">
        <f>CONCATENATE(N19,O19,P19,Q19)</f>
        <v>FS/4 - 2Fin</v>
      </c>
      <c r="T19" s="5"/>
      <c r="U19" s="5"/>
      <c r="V19" s="5"/>
    </row>
    <row r="20" spans="4:22" x14ac:dyDescent="0.25">
      <c r="D20" s="2">
        <v>19</v>
      </c>
      <c r="F20" s="2">
        <v>1</v>
      </c>
      <c r="G20" s="2">
        <v>4</v>
      </c>
      <c r="H20" s="2">
        <v>-1</v>
      </c>
      <c r="I20" s="2">
        <v>3</v>
      </c>
      <c r="J20" s="2" t="str">
        <f>R20</f>
        <v>FS/4 - 3Fin</v>
      </c>
      <c r="K20" s="2">
        <f>ABS((F20*$B$1/G20)+(H20*I20*$B$4))</f>
        <v>4400.88</v>
      </c>
      <c r="L20" s="2">
        <f>CEILING(K20/($B$1/2),1)</f>
        <v>1</v>
      </c>
      <c r="M20" s="2">
        <f>IF(ISODD(L20),K20-((L20-1)*$B$1/2),(L20)*$B$1/2-K20)</f>
        <v>4400.88</v>
      </c>
      <c r="N20" s="2" t="str">
        <f>IF(F20=1,$F$1,CONCATENATE(TEXT(F20,0),$F$1))</f>
        <v>FS</v>
      </c>
      <c r="O20" s="2" t="str">
        <f>IF(G20=1,"",CONCATENATE("/",TEXT(G20,0)))</f>
        <v>/4</v>
      </c>
      <c r="P20" s="2" t="str">
        <f>IF(H20&lt;0," - "," + ")</f>
        <v xml:space="preserve"> - </v>
      </c>
      <c r="Q20" s="2" t="str">
        <f>IF(I20=1,$I$1,CONCATENATE(TEXT(I20,0),$I$1))</f>
        <v>3Fin</v>
      </c>
      <c r="R20" s="2" t="str">
        <f>CONCATENATE(N20,O20,P20,Q20)</f>
        <v>FS/4 - 3Fin</v>
      </c>
      <c r="T20" s="5"/>
      <c r="U20" s="5"/>
      <c r="V20" s="5"/>
    </row>
    <row r="21" spans="4:22" x14ac:dyDescent="0.25">
      <c r="D21" s="2">
        <v>20</v>
      </c>
      <c r="F21" s="2">
        <v>1</v>
      </c>
      <c r="G21" s="2">
        <v>4</v>
      </c>
      <c r="H21" s="2">
        <v>-1</v>
      </c>
      <c r="I21" s="2">
        <v>4</v>
      </c>
      <c r="J21" s="2" t="str">
        <f>R21</f>
        <v>FS/4 - 4Fin</v>
      </c>
      <c r="K21" s="2">
        <f>ABS((F21*$B$1/G21)+(H21*I21*$B$4))</f>
        <v>6850.88</v>
      </c>
      <c r="L21" s="2">
        <f>CEILING(K21/($B$1/2),1)</f>
        <v>2</v>
      </c>
      <c r="M21" s="2">
        <f>IF(ISODD(L21),K21-((L21-1)*$B$1/2),(L21)*$B$1/2-K21)</f>
        <v>4945.5999999999995</v>
      </c>
      <c r="N21" s="2" t="str">
        <f>IF(F21=1,$F$1,CONCATENATE(TEXT(F21,0),$F$1))</f>
        <v>FS</v>
      </c>
      <c r="O21" s="2" t="str">
        <f>IF(G21=1,"",CONCATENATE("/",TEXT(G21,0)))</f>
        <v>/4</v>
      </c>
      <c r="P21" s="2" t="str">
        <f>IF(H21&lt;0," - "," + ")</f>
        <v xml:space="preserve"> - </v>
      </c>
      <c r="Q21" s="2" t="str">
        <f>IF(I21=1,$I$1,CONCATENATE(TEXT(I21,0),$I$1))</f>
        <v>4Fin</v>
      </c>
      <c r="R21" s="2" t="str">
        <f>CONCATENATE(N21,O21,P21,Q21)</f>
        <v>FS/4 - 4Fin</v>
      </c>
      <c r="T21" s="5"/>
      <c r="U21" s="5"/>
      <c r="V21" s="5"/>
    </row>
    <row r="22" spans="4:22" x14ac:dyDescent="0.25">
      <c r="D22" s="2">
        <v>21</v>
      </c>
      <c r="F22" s="2">
        <v>1</v>
      </c>
      <c r="G22" s="2">
        <v>4</v>
      </c>
      <c r="H22" s="2">
        <v>1</v>
      </c>
      <c r="I22" s="2">
        <v>1</v>
      </c>
      <c r="J22" s="2" t="str">
        <f>R22</f>
        <v>FS/4 + Fin</v>
      </c>
      <c r="K22" s="2">
        <f>ABS((F22*$B$1/G22)+(H22*I22*$B$4))</f>
        <v>5399.12</v>
      </c>
      <c r="L22" s="2">
        <f>CEILING(K22/($B$1/2),1)</f>
        <v>1</v>
      </c>
      <c r="M22" s="2">
        <f>IF(ISODD(L22),K22-((L22-1)*$B$1/2),(L22)*$B$1/2-K22)</f>
        <v>5399.12</v>
      </c>
      <c r="N22" s="2" t="str">
        <f>IF(F22=1,$F$1,CONCATENATE(TEXT(F22,0),$F$1))</f>
        <v>FS</v>
      </c>
      <c r="O22" s="2" t="str">
        <f>IF(G22=1,"",CONCATENATE("/",TEXT(G22,0)))</f>
        <v>/4</v>
      </c>
      <c r="P22" s="2" t="str">
        <f>IF(H22&lt;0," - "," + ")</f>
        <v xml:space="preserve"> + </v>
      </c>
      <c r="Q22" s="2" t="str">
        <f>IF(I22=1,$I$1,CONCATENATE(TEXT(I22,0),$I$1))</f>
        <v>Fin</v>
      </c>
      <c r="R22" s="2" t="str">
        <f>CONCATENATE(N22,O22,P22,Q22)</f>
        <v>FS/4 + Fin</v>
      </c>
      <c r="T22" s="5"/>
      <c r="U22" s="5"/>
      <c r="V22" s="5"/>
    </row>
    <row r="23" spans="4:22" x14ac:dyDescent="0.25">
      <c r="D23" s="2">
        <v>22</v>
      </c>
      <c r="F23" s="2">
        <v>1</v>
      </c>
      <c r="G23" s="2">
        <v>4</v>
      </c>
      <c r="H23" s="2">
        <v>1</v>
      </c>
      <c r="I23" s="2">
        <v>2</v>
      </c>
      <c r="J23" s="2" t="str">
        <f>R23</f>
        <v>FS/4 + 2Fin</v>
      </c>
      <c r="K23" s="2">
        <f>ABS((F23*$B$1/G23)+(H23*I23*$B$4))</f>
        <v>7849.12</v>
      </c>
      <c r="L23" s="2">
        <f>CEILING(K23/($B$1/2),1)</f>
        <v>2</v>
      </c>
      <c r="M23" s="2">
        <f>IF(ISODD(L23),K23-((L23-1)*$B$1/2),(L23)*$B$1/2-K23)</f>
        <v>3947.3599999999997</v>
      </c>
      <c r="N23" s="2" t="str">
        <f>IF(F23=1,$F$1,CONCATENATE(TEXT(F23,0),$F$1))</f>
        <v>FS</v>
      </c>
      <c r="O23" s="2" t="str">
        <f>IF(G23=1,"",CONCATENATE("/",TEXT(G23,0)))</f>
        <v>/4</v>
      </c>
      <c r="P23" s="2" t="str">
        <f>IF(H23&lt;0," - "," + ")</f>
        <v xml:space="preserve"> + </v>
      </c>
      <c r="Q23" s="2" t="str">
        <f>IF(I23=1,$I$1,CONCATENATE(TEXT(I23,0),$I$1))</f>
        <v>2Fin</v>
      </c>
      <c r="R23" s="2" t="str">
        <f>CONCATENATE(N23,O23,P23,Q23)</f>
        <v>FS/4 + 2Fin</v>
      </c>
      <c r="T23" s="5"/>
      <c r="U23" s="5"/>
      <c r="V23" s="5"/>
    </row>
    <row r="24" spans="4:22" x14ac:dyDescent="0.25">
      <c r="D24" s="2">
        <v>23</v>
      </c>
      <c r="F24" s="2">
        <v>1</v>
      </c>
      <c r="G24" s="2">
        <v>4</v>
      </c>
      <c r="H24" s="2">
        <v>1</v>
      </c>
      <c r="I24" s="2">
        <v>3</v>
      </c>
      <c r="J24" s="2" t="str">
        <f>R24</f>
        <v>FS/4 + 3Fin</v>
      </c>
      <c r="K24" s="2">
        <f>ABS((F24*$B$1/G24)+(H24*I24*$B$4))</f>
        <v>10299.119999999999</v>
      </c>
      <c r="L24" s="2">
        <f>CEILING(K24/($B$1/2),1)</f>
        <v>2</v>
      </c>
      <c r="M24" s="2">
        <f>IF(ISODD(L24),K24-((L24-1)*$B$1/2),(L24)*$B$1/2-K24)</f>
        <v>1497.3600000000006</v>
      </c>
      <c r="N24" s="2" t="str">
        <f>IF(F24=1,$F$1,CONCATENATE(TEXT(F24,0),$F$1))</f>
        <v>FS</v>
      </c>
      <c r="O24" s="2" t="str">
        <f>IF(G24=1,"",CONCATENATE("/",TEXT(G24,0)))</f>
        <v>/4</v>
      </c>
      <c r="P24" s="2" t="str">
        <f>IF(H24&lt;0," - "," + ")</f>
        <v xml:space="preserve"> + </v>
      </c>
      <c r="Q24" s="2" t="str">
        <f>IF(I24=1,$I$1,CONCATENATE(TEXT(I24,0),$I$1))</f>
        <v>3Fin</v>
      </c>
      <c r="R24" s="2" t="str">
        <f>CONCATENATE(N24,O24,P24,Q24)</f>
        <v>FS/4 + 3Fin</v>
      </c>
      <c r="T24" s="5"/>
      <c r="U24" s="5"/>
      <c r="V24" s="5"/>
    </row>
    <row r="25" spans="4:22" x14ac:dyDescent="0.25">
      <c r="D25" s="2">
        <v>24</v>
      </c>
      <c r="F25" s="2">
        <v>1</v>
      </c>
      <c r="G25" s="2">
        <v>4</v>
      </c>
      <c r="H25" s="2">
        <v>1</v>
      </c>
      <c r="I25" s="2">
        <v>4</v>
      </c>
      <c r="J25" s="2" t="str">
        <f>R25</f>
        <v>FS/4 + 4Fin</v>
      </c>
      <c r="K25" s="2">
        <f>ABS((F25*$B$1/G25)+(H25*I25*$B$4))</f>
        <v>12749.119999999999</v>
      </c>
      <c r="L25" s="2">
        <f>CEILING(K25/($B$1/2),1)</f>
        <v>3</v>
      </c>
      <c r="M25" s="2">
        <f>IF(ISODD(L25),K25-((L25-1)*$B$1/2),(L25)*$B$1/2-K25)</f>
        <v>952.63999999999942</v>
      </c>
      <c r="N25" s="2" t="str">
        <f>IF(F25=1,$F$1,CONCATENATE(TEXT(F25,0),$F$1))</f>
        <v>FS</v>
      </c>
      <c r="O25" s="2" t="str">
        <f>IF(G25=1,"",CONCATENATE("/",TEXT(G25,0)))</f>
        <v>/4</v>
      </c>
      <c r="P25" s="2" t="str">
        <f>IF(H25&lt;0," - "," + ")</f>
        <v xml:space="preserve"> + </v>
      </c>
      <c r="Q25" s="2" t="str">
        <f>IF(I25=1,$I$1,CONCATENATE(TEXT(I25,0),$I$1))</f>
        <v>4Fin</v>
      </c>
      <c r="R25" s="2" t="str">
        <f>CONCATENATE(N25,O25,P25,Q25)</f>
        <v>FS/4 + 4Fin</v>
      </c>
      <c r="T25" s="5"/>
      <c r="U25" s="5"/>
      <c r="V25" s="5"/>
    </row>
    <row r="26" spans="4:22" x14ac:dyDescent="0.25">
      <c r="D26" s="2">
        <v>25</v>
      </c>
      <c r="E26" s="2" t="s">
        <v>22</v>
      </c>
      <c r="F26" s="2">
        <v>2</v>
      </c>
      <c r="G26" s="2">
        <v>1</v>
      </c>
      <c r="H26" s="2">
        <v>-1</v>
      </c>
      <c r="I26" s="2">
        <v>1</v>
      </c>
      <c r="J26" s="2" t="str">
        <f>R26</f>
        <v>2FS - Fin</v>
      </c>
      <c r="K26" s="2">
        <f>ABS((F26*$B$1/G26)+(H26*I26*$B$4))</f>
        <v>21142.959999999999</v>
      </c>
      <c r="L26" s="2">
        <f>CEILING(K26/($B$1/2),1)</f>
        <v>4</v>
      </c>
      <c r="M26" s="2">
        <f>IF(ISODD(L26),K26-((L26-1)*$B$1/2),(L26)*$B$1/2-K26)</f>
        <v>2450</v>
      </c>
      <c r="N26" s="2" t="str">
        <f>IF(F26=1,$F$1,CONCATENATE(TEXT(F26,0),$F$1))</f>
        <v>2FS</v>
      </c>
      <c r="O26" s="2" t="str">
        <f>IF(G26=1,"",CONCATENATE("/",TEXT(G26,0)))</f>
        <v/>
      </c>
      <c r="P26" s="2" t="str">
        <f>IF(H26&lt;0," - "," + ")</f>
        <v xml:space="preserve"> - </v>
      </c>
      <c r="Q26" s="2" t="str">
        <f>IF(I26=1,$I$1,CONCATENATE(TEXT(I26,0),$I$1))</f>
        <v>Fin</v>
      </c>
      <c r="R26" s="2" t="str">
        <f>CONCATENATE(N26,O26,P26,Q26)</f>
        <v>2FS - Fin</v>
      </c>
      <c r="T26" s="5"/>
      <c r="U26" s="5"/>
      <c r="V26" s="5"/>
    </row>
    <row r="27" spans="4:22" x14ac:dyDescent="0.25">
      <c r="D27" s="2">
        <v>26</v>
      </c>
      <c r="F27" s="2">
        <v>2</v>
      </c>
      <c r="G27" s="2">
        <v>1</v>
      </c>
      <c r="H27" s="2">
        <v>-1</v>
      </c>
      <c r="I27" s="2">
        <v>2</v>
      </c>
      <c r="J27" s="2" t="str">
        <f>R27</f>
        <v>2FS - 2Fin</v>
      </c>
      <c r="K27" s="2">
        <f>ABS((F27*$B$1/G27)+(H27*I27*$B$4))</f>
        <v>18692.96</v>
      </c>
      <c r="L27" s="2">
        <f>CEILING(K27/($B$1/2),1)</f>
        <v>4</v>
      </c>
      <c r="M27" s="2">
        <f>IF(ISODD(L27),K27-((L27-1)*$B$1/2),(L27)*$B$1/2-K27)</f>
        <v>4900</v>
      </c>
      <c r="N27" s="2" t="str">
        <f>IF(F27=1,$F$1,CONCATENATE(TEXT(F27,0),$F$1))</f>
        <v>2FS</v>
      </c>
      <c r="O27" s="2" t="str">
        <f>IF(G27=1,"",CONCATENATE("/",TEXT(G27,0)))</f>
        <v/>
      </c>
      <c r="P27" s="2" t="str">
        <f>IF(H27&lt;0," - "," + ")</f>
        <v xml:space="preserve"> - </v>
      </c>
      <c r="Q27" s="2" t="str">
        <f>IF(I27=1,$I$1,CONCATENATE(TEXT(I27,0),$I$1))</f>
        <v>2Fin</v>
      </c>
      <c r="R27" s="2" t="str">
        <f>CONCATENATE(N27,O27,P27,Q27)</f>
        <v>2FS - 2Fin</v>
      </c>
      <c r="T27" s="5"/>
      <c r="U27" s="5"/>
      <c r="V27" s="5"/>
    </row>
    <row r="28" spans="4:22" x14ac:dyDescent="0.25">
      <c r="D28" s="2">
        <v>27</v>
      </c>
      <c r="F28" s="2">
        <v>2</v>
      </c>
      <c r="G28" s="2">
        <v>1</v>
      </c>
      <c r="H28" s="2">
        <v>-1</v>
      </c>
      <c r="I28" s="2">
        <v>3</v>
      </c>
      <c r="J28" s="2" t="str">
        <f>R28</f>
        <v>2FS - 3Fin</v>
      </c>
      <c r="K28" s="2">
        <f>ABS((F28*$B$1/G28)+(H28*I28*$B$4))</f>
        <v>16242.96</v>
      </c>
      <c r="L28" s="2">
        <f>CEILING(K28/($B$1/2),1)</f>
        <v>3</v>
      </c>
      <c r="M28" s="2">
        <f>IF(ISODD(L28),K28-((L28-1)*$B$1/2),(L28)*$B$1/2-K28)</f>
        <v>4446.4799999999996</v>
      </c>
      <c r="N28" s="2" t="str">
        <f>IF(F28=1,$F$1,CONCATENATE(TEXT(F28,0),$F$1))</f>
        <v>2FS</v>
      </c>
      <c r="O28" s="2" t="str">
        <f>IF(G28=1,"",CONCATENATE("/",TEXT(G28,0)))</f>
        <v/>
      </c>
      <c r="P28" s="2" t="str">
        <f>IF(H28&lt;0," - "," + ")</f>
        <v xml:space="preserve"> - </v>
      </c>
      <c r="Q28" s="2" t="str">
        <f>IF(I28=1,$I$1,CONCATENATE(TEXT(I28,0),$I$1))</f>
        <v>3Fin</v>
      </c>
      <c r="R28" s="2" t="str">
        <f>CONCATENATE(N28,O28,P28,Q28)</f>
        <v>2FS - 3Fin</v>
      </c>
      <c r="T28" s="10" t="s">
        <v>29</v>
      </c>
      <c r="U28" s="5"/>
      <c r="V28" s="5"/>
    </row>
    <row r="29" spans="4:22" x14ac:dyDescent="0.25">
      <c r="D29" s="2">
        <v>28</v>
      </c>
      <c r="F29" s="2">
        <v>2</v>
      </c>
      <c r="G29" s="2">
        <v>1</v>
      </c>
      <c r="H29" s="2">
        <v>-1</v>
      </c>
      <c r="I29" s="2">
        <v>4</v>
      </c>
      <c r="J29" s="2" t="str">
        <f>R29</f>
        <v>2FS - 4Fin</v>
      </c>
      <c r="K29" s="2">
        <f>ABS((F29*$B$1/G29)+(H29*I29*$B$4))</f>
        <v>13792.96</v>
      </c>
      <c r="L29" s="2">
        <f>CEILING(K29/($B$1/2),1)</f>
        <v>3</v>
      </c>
      <c r="M29" s="2">
        <f>IF(ISODD(L29),K29-((L29-1)*$B$1/2),(L29)*$B$1/2-K29)</f>
        <v>1996.4799999999996</v>
      </c>
      <c r="N29" s="2" t="str">
        <f>IF(F29=1,$F$1,CONCATENATE(TEXT(F29,0),$F$1))</f>
        <v>2FS</v>
      </c>
      <c r="O29" s="2" t="str">
        <f>IF(G29=1,"",CONCATENATE("/",TEXT(G29,0)))</f>
        <v/>
      </c>
      <c r="P29" s="2" t="str">
        <f>IF(H29&lt;0," - "," + ")</f>
        <v xml:space="preserve"> - </v>
      </c>
      <c r="Q29" s="2" t="str">
        <f>IF(I29=1,$I$1,CONCATENATE(TEXT(I29,0),$I$1))</f>
        <v>4Fin</v>
      </c>
      <c r="R29" s="2" t="str">
        <f>CONCATENATE(N29,O29,P29,Q29)</f>
        <v>2FS - 4Fin</v>
      </c>
      <c r="T29" s="5"/>
      <c r="U29" s="5"/>
      <c r="V29" s="5"/>
    </row>
    <row r="30" spans="4:22" x14ac:dyDescent="0.25">
      <c r="D30" s="2">
        <v>29</v>
      </c>
      <c r="F30" s="2">
        <v>2</v>
      </c>
      <c r="G30" s="2">
        <v>1</v>
      </c>
      <c r="H30" s="2">
        <v>1</v>
      </c>
      <c r="I30" s="2">
        <v>1</v>
      </c>
      <c r="J30" s="2" t="str">
        <f>R30</f>
        <v>2FS + Fin</v>
      </c>
      <c r="K30" s="2">
        <f>ABS((F30*$B$1/G30)+(H30*I30*$B$4))</f>
        <v>26042.959999999999</v>
      </c>
      <c r="L30" s="2">
        <f>CEILING(K30/($B$1/2),1)</f>
        <v>5</v>
      </c>
      <c r="M30" s="2">
        <f>IF(ISODD(L30),K30-((L30-1)*$B$1/2),(L30)*$B$1/2-K30)</f>
        <v>2450</v>
      </c>
      <c r="N30" s="2" t="str">
        <f>IF(F30=1,$F$1,CONCATENATE(TEXT(F30,0),$F$1))</f>
        <v>2FS</v>
      </c>
      <c r="O30" s="2" t="str">
        <f>IF(G30=1,"",CONCATENATE("/",TEXT(G30,0)))</f>
        <v/>
      </c>
      <c r="P30" s="2" t="str">
        <f>IF(H30&lt;0," - "," + ")</f>
        <v xml:space="preserve"> + </v>
      </c>
      <c r="Q30" s="2" t="str">
        <f>IF(I30=1,$I$1,CONCATENATE(TEXT(I30,0),$I$1))</f>
        <v>Fin</v>
      </c>
      <c r="R30" s="2" t="str">
        <f>CONCATENATE(N30,O30,P30,Q30)</f>
        <v>2FS + Fin</v>
      </c>
      <c r="T30" s="5"/>
      <c r="U30" s="5"/>
      <c r="V30" s="5"/>
    </row>
    <row r="31" spans="4:22" x14ac:dyDescent="0.25">
      <c r="D31" s="2">
        <v>30</v>
      </c>
      <c r="F31" s="2">
        <v>2</v>
      </c>
      <c r="G31" s="2">
        <v>1</v>
      </c>
      <c r="H31" s="2">
        <v>1</v>
      </c>
      <c r="I31" s="2">
        <v>2</v>
      </c>
      <c r="J31" s="2" t="str">
        <f>R31</f>
        <v>2FS + 2Fin</v>
      </c>
      <c r="K31" s="2">
        <f>ABS((F31*$B$1/G31)+(H31*I31*$B$4))</f>
        <v>28492.959999999999</v>
      </c>
      <c r="L31" s="2">
        <f>CEILING(K31/($B$1/2),1)</f>
        <v>5</v>
      </c>
      <c r="M31" s="2">
        <f>IF(ISODD(L31),K31-((L31-1)*$B$1/2),(L31)*$B$1/2-K31)</f>
        <v>4900</v>
      </c>
      <c r="N31" s="2" t="str">
        <f>IF(F31=1,$F$1,CONCATENATE(TEXT(F31,0),$F$1))</f>
        <v>2FS</v>
      </c>
      <c r="O31" s="2" t="str">
        <f>IF(G31=1,"",CONCATENATE("/",TEXT(G31,0)))</f>
        <v/>
      </c>
      <c r="P31" s="2" t="str">
        <f>IF(H31&lt;0," - "," + ")</f>
        <v xml:space="preserve"> + </v>
      </c>
      <c r="Q31" s="2" t="str">
        <f>IF(I31=1,$I$1,CONCATENATE(TEXT(I31,0),$I$1))</f>
        <v>2Fin</v>
      </c>
      <c r="R31" s="2" t="str">
        <f>CONCATENATE(N31,O31,P31,Q31)</f>
        <v>2FS + 2Fin</v>
      </c>
      <c r="T31" s="5"/>
      <c r="U31" s="5"/>
      <c r="V31" s="5"/>
    </row>
    <row r="32" spans="4:22" x14ac:dyDescent="0.25">
      <c r="D32" s="2">
        <v>31</v>
      </c>
      <c r="F32" s="2">
        <v>2</v>
      </c>
      <c r="G32" s="2">
        <v>1</v>
      </c>
      <c r="H32" s="2">
        <v>1</v>
      </c>
      <c r="I32" s="2">
        <v>3</v>
      </c>
      <c r="J32" s="2" t="str">
        <f>R32</f>
        <v>2FS + 3Fin</v>
      </c>
      <c r="K32" s="2">
        <f>ABS((F32*$B$1/G32)+(H32*I32*$B$4))</f>
        <v>30942.959999999999</v>
      </c>
      <c r="L32" s="2">
        <f>CEILING(K32/($B$1/2),1)</f>
        <v>6</v>
      </c>
      <c r="M32" s="2">
        <f>IF(ISODD(L32),K32-((L32-1)*$B$1/2),(L32)*$B$1/2-K32)</f>
        <v>4446.4800000000032</v>
      </c>
      <c r="N32" s="2" t="str">
        <f>IF(F32=1,$F$1,CONCATENATE(TEXT(F32,0),$F$1))</f>
        <v>2FS</v>
      </c>
      <c r="O32" s="2" t="str">
        <f>IF(G32=1,"",CONCATENATE("/",TEXT(G32,0)))</f>
        <v/>
      </c>
      <c r="P32" s="2" t="str">
        <f>IF(H32&lt;0," - "," + ")</f>
        <v xml:space="preserve"> + </v>
      </c>
      <c r="Q32" s="2" t="str">
        <f>IF(I32=1,$I$1,CONCATENATE(TEXT(I32,0),$I$1))</f>
        <v>3Fin</v>
      </c>
      <c r="R32" s="2" t="str">
        <f>CONCATENATE(N32,O32,P32,Q32)</f>
        <v>2FS + 3Fin</v>
      </c>
      <c r="T32" s="5"/>
      <c r="U32" s="5"/>
      <c r="V32" s="5"/>
    </row>
    <row r="33" spans="4:22" x14ac:dyDescent="0.25">
      <c r="D33" s="2">
        <v>32</v>
      </c>
      <c r="F33" s="2">
        <v>2</v>
      </c>
      <c r="G33" s="2">
        <v>1</v>
      </c>
      <c r="H33" s="2">
        <v>1</v>
      </c>
      <c r="I33" s="2">
        <v>4</v>
      </c>
      <c r="J33" s="2" t="str">
        <f>R33</f>
        <v>2FS + 4Fin</v>
      </c>
      <c r="K33" s="2">
        <f>ABS((F33*$B$1/G33)+(H33*I33*$B$4))</f>
        <v>33392.959999999999</v>
      </c>
      <c r="L33" s="2">
        <f>CEILING(K33/($B$1/2),1)</f>
        <v>6</v>
      </c>
      <c r="M33" s="2">
        <f>IF(ISODD(L33),K33-((L33-1)*$B$1/2),(L33)*$B$1/2-K33)</f>
        <v>1996.4800000000032</v>
      </c>
      <c r="N33" s="2" t="str">
        <f>IF(F33=1,$F$1,CONCATENATE(TEXT(F33,0),$F$1))</f>
        <v>2FS</v>
      </c>
      <c r="O33" s="2" t="str">
        <f>IF(G33=1,"",CONCATENATE("/",TEXT(G33,0)))</f>
        <v/>
      </c>
      <c r="P33" s="2" t="str">
        <f>IF(H33&lt;0," - "," + ")</f>
        <v xml:space="preserve"> + </v>
      </c>
      <c r="Q33" s="2" t="str">
        <f>IF(I33=1,$I$1,CONCATENATE(TEXT(I33,0),$I$1))</f>
        <v>4Fin</v>
      </c>
      <c r="R33" s="2" t="str">
        <f>CONCATENATE(N33,O33,P33,Q33)</f>
        <v>2FS + 4Fin</v>
      </c>
      <c r="T33" s="5"/>
      <c r="U33" s="5"/>
      <c r="V33" s="5"/>
    </row>
    <row r="34" spans="4:22" x14ac:dyDescent="0.25">
      <c r="D34" s="2">
        <v>33</v>
      </c>
      <c r="E34" s="2" t="s">
        <v>16</v>
      </c>
      <c r="F34" s="2">
        <v>2</v>
      </c>
      <c r="G34" s="2">
        <v>3</v>
      </c>
      <c r="H34" s="2">
        <v>-1</v>
      </c>
      <c r="I34" s="2">
        <v>1</v>
      </c>
      <c r="J34" s="2" t="str">
        <f>R34</f>
        <v>2FS/3 - Fin</v>
      </c>
      <c r="K34" s="2">
        <f>ABS((F34*$B$1/G34)+(H34*I34*$B$4))</f>
        <v>5414.32</v>
      </c>
      <c r="L34" s="2">
        <f>CEILING(K34/($B$1/2),1)</f>
        <v>1</v>
      </c>
      <c r="M34" s="2">
        <f>IF(ISODD(L34),K34-((L34-1)*$B$1/2),(L34)*$B$1/2-K34)</f>
        <v>5414.32</v>
      </c>
      <c r="N34" s="2" t="str">
        <f>IF(F34=1,$F$1,CONCATENATE(TEXT(F34,0),$F$1))</f>
        <v>2FS</v>
      </c>
      <c r="O34" s="2" t="str">
        <f>IF(G34=1,"",CONCATENATE("/",TEXT(G34,0)))</f>
        <v>/3</v>
      </c>
      <c r="P34" s="2" t="str">
        <f>IF(H34&lt;0," - "," + ")</f>
        <v xml:space="preserve"> - </v>
      </c>
      <c r="Q34" s="2" t="str">
        <f>IF(I34=1,$I$1,CONCATENATE(TEXT(I34,0),$I$1))</f>
        <v>Fin</v>
      </c>
      <c r="R34" s="2" t="str">
        <f>CONCATENATE(N34,O34,P34,Q34)</f>
        <v>2FS/3 - Fin</v>
      </c>
      <c r="T34" s="5"/>
      <c r="U34" s="5"/>
      <c r="V34" s="5"/>
    </row>
    <row r="35" spans="4:22" x14ac:dyDescent="0.25">
      <c r="D35" s="2">
        <v>34</v>
      </c>
      <c r="F35" s="2">
        <v>2</v>
      </c>
      <c r="G35" s="2">
        <v>3</v>
      </c>
      <c r="H35" s="2">
        <v>-1</v>
      </c>
      <c r="I35" s="2">
        <v>2</v>
      </c>
      <c r="J35" s="2" t="str">
        <f>R35</f>
        <v>2FS/3 - 2Fin</v>
      </c>
      <c r="K35" s="2">
        <f>ABS((F35*$B$1/G35)+(H35*I35*$B$4))</f>
        <v>2964.3199999999997</v>
      </c>
      <c r="L35" s="2">
        <f>CEILING(K35/($B$1/2),1)</f>
        <v>1</v>
      </c>
      <c r="M35" s="2">
        <f>IF(ISODD(L35),K35-((L35-1)*$B$1/2),(L35)*$B$1/2-K35)</f>
        <v>2964.3199999999997</v>
      </c>
      <c r="N35" s="2" t="str">
        <f>IF(F35=1,$F$1,CONCATENATE(TEXT(F35,0),$F$1))</f>
        <v>2FS</v>
      </c>
      <c r="O35" s="2" t="str">
        <f>IF(G35=1,"",CONCATENATE("/",TEXT(G35,0)))</f>
        <v>/3</v>
      </c>
      <c r="P35" s="2" t="str">
        <f>IF(H35&lt;0," - "," + ")</f>
        <v xml:space="preserve"> - </v>
      </c>
      <c r="Q35" s="2" t="str">
        <f>IF(I35=1,$I$1,CONCATENATE(TEXT(I35,0),$I$1))</f>
        <v>2Fin</v>
      </c>
      <c r="R35" s="2" t="str">
        <f>CONCATENATE(N35,O35,P35,Q35)</f>
        <v>2FS/3 - 2Fin</v>
      </c>
      <c r="T35" s="5"/>
      <c r="U35" s="5"/>
      <c r="V35" s="5"/>
    </row>
    <row r="36" spans="4:22" x14ac:dyDescent="0.25">
      <c r="D36" s="2">
        <v>35</v>
      </c>
      <c r="F36" s="2">
        <v>2</v>
      </c>
      <c r="G36" s="2">
        <v>3</v>
      </c>
      <c r="H36" s="2">
        <v>-1</v>
      </c>
      <c r="I36" s="2">
        <v>3</v>
      </c>
      <c r="J36" s="2" t="str">
        <f>R36</f>
        <v>2FS/3 - 3Fin</v>
      </c>
      <c r="K36" s="2">
        <f>ABS((F36*$B$1/G36)+(H36*I36*$B$4))</f>
        <v>514.31999999999971</v>
      </c>
      <c r="L36" s="2">
        <f>CEILING(K36/($B$1/2),1)</f>
        <v>1</v>
      </c>
      <c r="M36" s="2">
        <f>IF(ISODD(L36),K36-((L36-1)*$B$1/2),(L36)*$B$1/2-K36)</f>
        <v>514.31999999999971</v>
      </c>
      <c r="N36" s="2" t="str">
        <f>IF(F36=1,$F$1,CONCATENATE(TEXT(F36,0),$F$1))</f>
        <v>2FS</v>
      </c>
      <c r="O36" s="2" t="str">
        <f>IF(G36=1,"",CONCATENATE("/",TEXT(G36,0)))</f>
        <v>/3</v>
      </c>
      <c r="P36" s="2" t="str">
        <f>IF(H36&lt;0," - "," + ")</f>
        <v xml:space="preserve"> - </v>
      </c>
      <c r="Q36" s="2" t="str">
        <f>IF(I36=1,$I$1,CONCATENATE(TEXT(I36,0),$I$1))</f>
        <v>3Fin</v>
      </c>
      <c r="R36" s="2" t="str">
        <f>CONCATENATE(N36,O36,P36,Q36)</f>
        <v>2FS/3 - 3Fin</v>
      </c>
      <c r="T36" s="5"/>
      <c r="U36" s="5"/>
      <c r="V36" s="5"/>
    </row>
    <row r="37" spans="4:22" x14ac:dyDescent="0.25">
      <c r="D37" s="2">
        <v>36</v>
      </c>
      <c r="F37" s="2">
        <v>2</v>
      </c>
      <c r="G37" s="2">
        <v>3</v>
      </c>
      <c r="H37" s="2">
        <v>-1</v>
      </c>
      <c r="I37" s="2">
        <v>4</v>
      </c>
      <c r="J37" s="2" t="str">
        <f>R37</f>
        <v>2FS/3 - 4Fin</v>
      </c>
      <c r="K37" s="2">
        <f>ABS((F37*$B$1/G37)+(H37*I37*$B$4))</f>
        <v>1935.6800000000003</v>
      </c>
      <c r="L37" s="2">
        <f>CEILING(K37/($B$1/2),1)</f>
        <v>1</v>
      </c>
      <c r="M37" s="2">
        <f>IF(ISODD(L37),K37-((L37-1)*$B$1/2),(L37)*$B$1/2-K37)</f>
        <v>1935.6800000000003</v>
      </c>
      <c r="N37" s="2" t="str">
        <f>IF(F37=1,$F$1,CONCATENATE(TEXT(F37,0),$F$1))</f>
        <v>2FS</v>
      </c>
      <c r="O37" s="2" t="str">
        <f>IF(G37=1,"",CONCATENATE("/",TEXT(G37,0)))</f>
        <v>/3</v>
      </c>
      <c r="P37" s="2" t="str">
        <f>IF(H37&lt;0," - "," + ")</f>
        <v xml:space="preserve"> - </v>
      </c>
      <c r="Q37" s="2" t="str">
        <f>IF(I37=1,$I$1,CONCATENATE(TEXT(I37,0),$I$1))</f>
        <v>4Fin</v>
      </c>
      <c r="R37" s="2" t="str">
        <f>CONCATENATE(N37,O37,P37,Q37)</f>
        <v>2FS/3 - 4Fin</v>
      </c>
      <c r="T37" s="5"/>
      <c r="U37" s="5"/>
      <c r="V37" s="5"/>
    </row>
    <row r="38" spans="4:22" x14ac:dyDescent="0.25">
      <c r="D38" s="2">
        <v>37</v>
      </c>
      <c r="F38" s="2">
        <v>2</v>
      </c>
      <c r="G38" s="2">
        <v>3</v>
      </c>
      <c r="H38" s="2">
        <v>1</v>
      </c>
      <c r="I38" s="2">
        <v>1</v>
      </c>
      <c r="J38" s="2" t="str">
        <f>R38</f>
        <v>2FS/3 + Fin</v>
      </c>
      <c r="K38" s="2">
        <f>ABS((F38*$B$1/G38)+(H38*I38*$B$4))</f>
        <v>10314.32</v>
      </c>
      <c r="L38" s="2">
        <f>CEILING(K38/($B$1/2),1)</f>
        <v>2</v>
      </c>
      <c r="M38" s="2">
        <f>IF(ISODD(L38),K38-((L38-1)*$B$1/2),(L38)*$B$1/2-K38)</f>
        <v>1482.1599999999999</v>
      </c>
      <c r="N38" s="2" t="str">
        <f>IF(F38=1,$F$1,CONCATENATE(TEXT(F38,0),$F$1))</f>
        <v>2FS</v>
      </c>
      <c r="O38" s="2" t="str">
        <f>IF(G38=1,"",CONCATENATE("/",TEXT(G38,0)))</f>
        <v>/3</v>
      </c>
      <c r="P38" s="2" t="str">
        <f>IF(H38&lt;0," - "," + ")</f>
        <v xml:space="preserve"> + </v>
      </c>
      <c r="Q38" s="2" t="str">
        <f>IF(I38=1,$I$1,CONCATENATE(TEXT(I38,0),$I$1))</f>
        <v>Fin</v>
      </c>
      <c r="R38" s="2" t="str">
        <f>CONCATENATE(N38,O38,P38,Q38)</f>
        <v>2FS/3 + Fin</v>
      </c>
      <c r="T38" s="5"/>
      <c r="U38" s="5"/>
      <c r="V38" s="5"/>
    </row>
    <row r="39" spans="4:22" x14ac:dyDescent="0.25">
      <c r="D39" s="2">
        <v>38</v>
      </c>
      <c r="F39" s="2">
        <v>2</v>
      </c>
      <c r="G39" s="2">
        <v>3</v>
      </c>
      <c r="H39" s="2">
        <v>1</v>
      </c>
      <c r="I39" s="2">
        <v>2</v>
      </c>
      <c r="J39" s="2" t="str">
        <f>R39</f>
        <v>2FS/3 + 2Fin</v>
      </c>
      <c r="K39" s="2">
        <f>ABS((F39*$B$1/G39)+(H39*I39*$B$4))</f>
        <v>12764.32</v>
      </c>
      <c r="L39" s="2">
        <f>CEILING(K39/($B$1/2),1)</f>
        <v>3</v>
      </c>
      <c r="M39" s="2">
        <f>IF(ISODD(L39),K39-((L39-1)*$B$1/2),(L39)*$B$1/2-K39)</f>
        <v>967.84000000000015</v>
      </c>
      <c r="N39" s="2" t="str">
        <f>IF(F39=1,$F$1,CONCATENATE(TEXT(F39,0),$F$1))</f>
        <v>2FS</v>
      </c>
      <c r="O39" s="2" t="str">
        <f>IF(G39=1,"",CONCATENATE("/",TEXT(G39,0)))</f>
        <v>/3</v>
      </c>
      <c r="P39" s="2" t="str">
        <f>IF(H39&lt;0," - "," + ")</f>
        <v xml:space="preserve"> + </v>
      </c>
      <c r="Q39" s="2" t="str">
        <f>IF(I39=1,$I$1,CONCATENATE(TEXT(I39,0),$I$1))</f>
        <v>2Fin</v>
      </c>
      <c r="R39" s="2" t="str">
        <f>CONCATENATE(N39,O39,P39,Q39)</f>
        <v>2FS/3 + 2Fin</v>
      </c>
      <c r="T39" s="5"/>
      <c r="U39" s="5"/>
      <c r="V39" s="5"/>
    </row>
    <row r="40" spans="4:22" x14ac:dyDescent="0.25">
      <c r="D40" s="2">
        <v>39</v>
      </c>
      <c r="F40" s="2">
        <v>2</v>
      </c>
      <c r="G40" s="2">
        <v>3</v>
      </c>
      <c r="H40" s="2">
        <v>1</v>
      </c>
      <c r="I40" s="2">
        <v>3</v>
      </c>
      <c r="J40" s="2" t="str">
        <f>R40</f>
        <v>2FS/3 + 3Fin</v>
      </c>
      <c r="K40" s="2">
        <f>ABS((F40*$B$1/G40)+(H40*I40*$B$4))</f>
        <v>15214.32</v>
      </c>
      <c r="L40" s="2">
        <f>CEILING(K40/($B$1/2),1)</f>
        <v>3</v>
      </c>
      <c r="M40" s="2">
        <f>IF(ISODD(L40),K40-((L40-1)*$B$1/2),(L40)*$B$1/2-K40)</f>
        <v>3417.84</v>
      </c>
      <c r="N40" s="2" t="str">
        <f>IF(F40=1,$F$1,CONCATENATE(TEXT(F40,0),$F$1))</f>
        <v>2FS</v>
      </c>
      <c r="O40" s="2" t="str">
        <f>IF(G40=1,"",CONCATENATE("/",TEXT(G40,0)))</f>
        <v>/3</v>
      </c>
      <c r="P40" s="2" t="str">
        <f>IF(H40&lt;0," - "," + ")</f>
        <v xml:space="preserve"> + </v>
      </c>
      <c r="Q40" s="2" t="str">
        <f>IF(I40=1,$I$1,CONCATENATE(TEXT(I40,0),$I$1))</f>
        <v>3Fin</v>
      </c>
      <c r="R40" s="2" t="str">
        <f>CONCATENATE(N40,O40,P40,Q40)</f>
        <v>2FS/3 + 3Fin</v>
      </c>
      <c r="T40" s="5"/>
      <c r="U40" s="5"/>
      <c r="V40" s="5"/>
    </row>
    <row r="41" spans="4:22" x14ac:dyDescent="0.25">
      <c r="D41" s="2">
        <v>40</v>
      </c>
      <c r="F41" s="2">
        <v>2</v>
      </c>
      <c r="G41" s="2">
        <v>3</v>
      </c>
      <c r="H41" s="2">
        <v>1</v>
      </c>
      <c r="I41" s="2">
        <v>4</v>
      </c>
      <c r="J41" s="2" t="str">
        <f>R41</f>
        <v>2FS/3 + 4Fin</v>
      </c>
      <c r="K41" s="2">
        <f>ABS((F41*$B$1/G41)+(H41*I41*$B$4))</f>
        <v>17664.32</v>
      </c>
      <c r="L41" s="2">
        <f>CEILING(K41/($B$1/2),1)</f>
        <v>3</v>
      </c>
      <c r="M41" s="2">
        <f>IF(ISODD(L41),K41-((L41-1)*$B$1/2),(L41)*$B$1/2-K41)</f>
        <v>5867.84</v>
      </c>
      <c r="N41" s="2" t="str">
        <f>IF(F41=1,$F$1,CONCATENATE(TEXT(F41,0),$F$1))</f>
        <v>2FS</v>
      </c>
      <c r="O41" s="2" t="str">
        <f>IF(G41=1,"",CONCATENATE("/",TEXT(G41,0)))</f>
        <v>/3</v>
      </c>
      <c r="P41" s="2" t="str">
        <f>IF(H41&lt;0," - "," + ")</f>
        <v xml:space="preserve"> + </v>
      </c>
      <c r="Q41" s="2" t="str">
        <f>IF(I41=1,$I$1,CONCATENATE(TEXT(I41,0),$I$1))</f>
        <v>4Fin</v>
      </c>
      <c r="R41" s="2" t="str">
        <f>CONCATENATE(N41,O41,P41,Q41)</f>
        <v>2FS/3 + 4Fin</v>
      </c>
      <c r="T41" s="5"/>
      <c r="U41" s="5"/>
      <c r="V41" s="5"/>
    </row>
    <row r="42" spans="4:22" x14ac:dyDescent="0.25">
      <c r="D42" s="2">
        <v>41</v>
      </c>
      <c r="E42" s="2" t="s">
        <v>23</v>
      </c>
      <c r="F42" s="2">
        <v>3</v>
      </c>
      <c r="G42" s="2">
        <v>1</v>
      </c>
      <c r="H42" s="2">
        <v>-1</v>
      </c>
      <c r="I42" s="2">
        <v>1</v>
      </c>
      <c r="J42" s="2" t="str">
        <f>R42</f>
        <v>3FS - Fin</v>
      </c>
      <c r="K42" s="2">
        <f>ABS((F42*$B$1/G42)+(H42*I42*$B$4))</f>
        <v>32939.440000000002</v>
      </c>
      <c r="L42" s="2">
        <f>CEILING(K42/($B$1/2),1)</f>
        <v>6</v>
      </c>
      <c r="M42" s="2">
        <f>IF(ISODD(L42),K42-((L42-1)*$B$1/2),(L42)*$B$1/2-K42)</f>
        <v>2450</v>
      </c>
      <c r="N42" s="2" t="str">
        <f>IF(F42=1,$F$1,CONCATENATE(TEXT(F42,0),$F$1))</f>
        <v>3FS</v>
      </c>
      <c r="O42" s="2" t="str">
        <f>IF(G42=1,"",CONCATENATE("/",TEXT(G42,0)))</f>
        <v/>
      </c>
      <c r="P42" s="2" t="str">
        <f>IF(H42&lt;0," - "," + ")</f>
        <v xml:space="preserve"> - </v>
      </c>
      <c r="Q42" s="2" t="str">
        <f>IF(I42=1,$I$1,CONCATENATE(TEXT(I42,0),$I$1))</f>
        <v>Fin</v>
      </c>
      <c r="R42" s="2" t="str">
        <f>CONCATENATE(N42,O42,P42,Q42)</f>
        <v>3FS - Fin</v>
      </c>
      <c r="T42" s="5"/>
      <c r="U42" s="5"/>
      <c r="V42" s="5"/>
    </row>
    <row r="43" spans="4:22" x14ac:dyDescent="0.25">
      <c r="D43" s="2">
        <v>42</v>
      </c>
      <c r="F43" s="2">
        <v>3</v>
      </c>
      <c r="G43" s="2">
        <v>1</v>
      </c>
      <c r="H43" s="2">
        <v>-1</v>
      </c>
      <c r="I43" s="2">
        <v>2</v>
      </c>
      <c r="J43" s="2" t="str">
        <f>R43</f>
        <v>3FS - 2Fin</v>
      </c>
      <c r="K43" s="2">
        <f>ABS((F43*$B$1/G43)+(H43*I43*$B$4))</f>
        <v>30489.440000000002</v>
      </c>
      <c r="L43" s="2">
        <f>CEILING(K43/($B$1/2),1)</f>
        <v>6</v>
      </c>
      <c r="M43" s="2">
        <f>IF(ISODD(L43),K43-((L43-1)*$B$1/2),(L43)*$B$1/2-K43)</f>
        <v>4900</v>
      </c>
      <c r="N43" s="2" t="str">
        <f>IF(F43=1,$F$1,CONCATENATE(TEXT(F43,0),$F$1))</f>
        <v>3FS</v>
      </c>
      <c r="O43" s="2" t="str">
        <f>IF(G43=1,"",CONCATENATE("/",TEXT(G43,0)))</f>
        <v/>
      </c>
      <c r="P43" s="2" t="str">
        <f>IF(H43&lt;0," - "," + ")</f>
        <v xml:space="preserve"> - </v>
      </c>
      <c r="Q43" s="2" t="str">
        <f>IF(I43=1,$I$1,CONCATENATE(TEXT(I43,0),$I$1))</f>
        <v>2Fin</v>
      </c>
      <c r="R43" s="2" t="str">
        <f>CONCATENATE(N43,O43,P43,Q43)</f>
        <v>3FS - 2Fin</v>
      </c>
      <c r="T43" s="5"/>
      <c r="U43" s="5"/>
      <c r="V43" s="5"/>
    </row>
    <row r="44" spans="4:22" x14ac:dyDescent="0.25">
      <c r="D44" s="2">
        <v>43</v>
      </c>
      <c r="F44" s="2">
        <v>3</v>
      </c>
      <c r="G44" s="2">
        <v>1</v>
      </c>
      <c r="H44" s="2">
        <v>-1</v>
      </c>
      <c r="I44" s="2">
        <v>3</v>
      </c>
      <c r="J44" s="2" t="str">
        <f>R44</f>
        <v>3FS - 3Fin</v>
      </c>
      <c r="K44" s="2">
        <f>ABS((F44*$B$1/G44)+(H44*I44*$B$4))</f>
        <v>28039.440000000002</v>
      </c>
      <c r="L44" s="2">
        <f>CEILING(K44/($B$1/2),1)</f>
        <v>5</v>
      </c>
      <c r="M44" s="2">
        <f>IF(ISODD(L44),K44-((L44-1)*$B$1/2),(L44)*$B$1/2-K44)</f>
        <v>4446.4800000000032</v>
      </c>
      <c r="N44" s="2" t="str">
        <f>IF(F44=1,$F$1,CONCATENATE(TEXT(F44,0),$F$1))</f>
        <v>3FS</v>
      </c>
      <c r="O44" s="2" t="str">
        <f>IF(G44=1,"",CONCATENATE("/",TEXT(G44,0)))</f>
        <v/>
      </c>
      <c r="P44" s="2" t="str">
        <f>IF(H44&lt;0," - "," + ")</f>
        <v xml:space="preserve"> - </v>
      </c>
      <c r="Q44" s="2" t="str">
        <f>IF(I44=1,$I$1,CONCATENATE(TEXT(I44,0),$I$1))</f>
        <v>3Fin</v>
      </c>
      <c r="R44" s="2" t="str">
        <f>CONCATENATE(N44,O44,P44,Q44)</f>
        <v>3FS - 3Fin</v>
      </c>
      <c r="T44" s="5"/>
      <c r="U44" s="5"/>
      <c r="V44" s="5"/>
    </row>
    <row r="45" spans="4:22" x14ac:dyDescent="0.25">
      <c r="D45" s="2">
        <v>44</v>
      </c>
      <c r="F45" s="2">
        <v>3</v>
      </c>
      <c r="G45" s="2">
        <v>1</v>
      </c>
      <c r="H45" s="2">
        <v>-1</v>
      </c>
      <c r="I45" s="2">
        <v>4</v>
      </c>
      <c r="J45" s="2" t="str">
        <f>R45</f>
        <v>3FS - 4Fin</v>
      </c>
      <c r="K45" s="2">
        <f>ABS((F45*$B$1/G45)+(H45*I45*$B$4))</f>
        <v>25589.440000000002</v>
      </c>
      <c r="L45" s="2">
        <f>CEILING(K45/($B$1/2),1)</f>
        <v>5</v>
      </c>
      <c r="M45" s="2">
        <f>IF(ISODD(L45),K45-((L45-1)*$B$1/2),(L45)*$B$1/2-K45)</f>
        <v>1996.4800000000032</v>
      </c>
      <c r="N45" s="2" t="str">
        <f>IF(F45=1,$F$1,CONCATENATE(TEXT(F45,0),$F$1))</f>
        <v>3FS</v>
      </c>
      <c r="O45" s="2" t="str">
        <f>IF(G45=1,"",CONCATENATE("/",TEXT(G45,0)))</f>
        <v/>
      </c>
      <c r="P45" s="2" t="str">
        <f>IF(H45&lt;0," - "," + ")</f>
        <v xml:space="preserve"> - </v>
      </c>
      <c r="Q45" s="2" t="str">
        <f>IF(I45=1,$I$1,CONCATENATE(TEXT(I45,0),$I$1))</f>
        <v>4Fin</v>
      </c>
      <c r="R45" s="2" t="str">
        <f>CONCATENATE(N45,O45,P45,Q45)</f>
        <v>3FS - 4Fin</v>
      </c>
      <c r="T45" s="5"/>
      <c r="U45" s="5"/>
      <c r="V45" s="5"/>
    </row>
    <row r="46" spans="4:22" x14ac:dyDescent="0.25">
      <c r="D46" s="2">
        <v>45</v>
      </c>
      <c r="F46" s="2">
        <v>3</v>
      </c>
      <c r="G46" s="2">
        <v>1</v>
      </c>
      <c r="H46" s="2">
        <v>1</v>
      </c>
      <c r="I46" s="2">
        <v>1</v>
      </c>
      <c r="J46" s="2" t="str">
        <f>R46</f>
        <v>3FS + Fin</v>
      </c>
      <c r="K46" s="2">
        <f>ABS((F46*$B$1/G46)+(H46*I46*$B$4))</f>
        <v>37839.440000000002</v>
      </c>
      <c r="L46" s="2">
        <f>CEILING(K46/($B$1/2),1)</f>
        <v>7</v>
      </c>
      <c r="M46" s="2">
        <f>IF(ISODD(L46),K46-((L46-1)*$B$1/2),(L46)*$B$1/2-K46)</f>
        <v>2450</v>
      </c>
      <c r="N46" s="2" t="str">
        <f>IF(F46=1,$F$1,CONCATENATE(TEXT(F46,0),$F$1))</f>
        <v>3FS</v>
      </c>
      <c r="O46" s="2" t="str">
        <f>IF(G46=1,"",CONCATENATE("/",TEXT(G46,0)))</f>
        <v/>
      </c>
      <c r="P46" s="2" t="str">
        <f>IF(H46&lt;0," - "," + ")</f>
        <v xml:space="preserve"> + </v>
      </c>
      <c r="Q46" s="2" t="str">
        <f>IF(I46=1,$I$1,CONCATENATE(TEXT(I46,0),$I$1))</f>
        <v>Fin</v>
      </c>
      <c r="R46" s="2" t="str">
        <f>CONCATENATE(N46,O46,P46,Q46)</f>
        <v>3FS + Fin</v>
      </c>
      <c r="T46" s="5"/>
      <c r="U46" s="5"/>
      <c r="V46" s="5"/>
    </row>
    <row r="47" spans="4:22" x14ac:dyDescent="0.25">
      <c r="D47" s="2">
        <v>46</v>
      </c>
      <c r="F47" s="2">
        <v>3</v>
      </c>
      <c r="G47" s="2">
        <v>1</v>
      </c>
      <c r="H47" s="2">
        <v>1</v>
      </c>
      <c r="I47" s="2">
        <v>2</v>
      </c>
      <c r="J47" s="2" t="str">
        <f>R47</f>
        <v>3FS + 2Fin</v>
      </c>
      <c r="K47" s="2">
        <f>ABS((F47*$B$1/G47)+(H47*I47*$B$4))</f>
        <v>40289.440000000002</v>
      </c>
      <c r="L47" s="2">
        <f>CEILING(K47/($B$1/2),1)</f>
        <v>7</v>
      </c>
      <c r="M47" s="2">
        <f>IF(ISODD(L47),K47-((L47-1)*$B$1/2),(L47)*$B$1/2-K47)</f>
        <v>4900</v>
      </c>
      <c r="N47" s="2" t="str">
        <f>IF(F47=1,$F$1,CONCATENATE(TEXT(F47,0),$F$1))</f>
        <v>3FS</v>
      </c>
      <c r="O47" s="2" t="str">
        <f>IF(G47=1,"",CONCATENATE("/",TEXT(G47,0)))</f>
        <v/>
      </c>
      <c r="P47" s="2" t="str">
        <f>IF(H47&lt;0," - "," + ")</f>
        <v xml:space="preserve"> + </v>
      </c>
      <c r="Q47" s="2" t="str">
        <f>IF(I47=1,$I$1,CONCATENATE(TEXT(I47,0),$I$1))</f>
        <v>2Fin</v>
      </c>
      <c r="R47" s="2" t="str">
        <f>CONCATENATE(N47,O47,P47,Q47)</f>
        <v>3FS + 2Fin</v>
      </c>
      <c r="T47" s="5"/>
      <c r="U47" s="5"/>
      <c r="V47" s="5"/>
    </row>
    <row r="48" spans="4:22" x14ac:dyDescent="0.25">
      <c r="D48" s="2">
        <v>47</v>
      </c>
      <c r="F48" s="2">
        <v>3</v>
      </c>
      <c r="G48" s="2">
        <v>1</v>
      </c>
      <c r="H48" s="2">
        <v>1</v>
      </c>
      <c r="I48" s="2">
        <v>3</v>
      </c>
      <c r="J48" s="2" t="str">
        <f>R48</f>
        <v>3FS + 3Fin</v>
      </c>
      <c r="K48" s="2">
        <f>ABS((F48*$B$1/G48)+(H48*I48*$B$4))</f>
        <v>42739.44</v>
      </c>
      <c r="L48" s="2">
        <f>CEILING(K48/($B$1/2),1)</f>
        <v>8</v>
      </c>
      <c r="M48" s="2">
        <f>IF(ISODD(L48),K48-((L48-1)*$B$1/2),(L48)*$B$1/2-K48)</f>
        <v>4446.4799999999959</v>
      </c>
      <c r="N48" s="2" t="str">
        <f>IF(F48=1,$F$1,CONCATENATE(TEXT(F48,0),$F$1))</f>
        <v>3FS</v>
      </c>
      <c r="O48" s="2" t="str">
        <f>IF(G48=1,"",CONCATENATE("/",TEXT(G48,0)))</f>
        <v/>
      </c>
      <c r="P48" s="2" t="str">
        <f>IF(H48&lt;0," - "," + ")</f>
        <v xml:space="preserve"> + </v>
      </c>
      <c r="Q48" s="2" t="str">
        <f>IF(I48=1,$I$1,CONCATENATE(TEXT(I48,0),$I$1))</f>
        <v>3Fin</v>
      </c>
      <c r="R48" s="2" t="str">
        <f>CONCATENATE(N48,O48,P48,Q48)</f>
        <v>3FS + 3Fin</v>
      </c>
      <c r="T48" s="5"/>
      <c r="U48" s="5"/>
      <c r="V48" s="5"/>
    </row>
    <row r="49" spans="4:22" x14ac:dyDescent="0.25">
      <c r="D49" s="2">
        <v>48</v>
      </c>
      <c r="F49" s="2">
        <v>3</v>
      </c>
      <c r="G49" s="2">
        <v>1</v>
      </c>
      <c r="H49" s="2">
        <v>1</v>
      </c>
      <c r="I49" s="2">
        <v>4</v>
      </c>
      <c r="J49" s="2" t="str">
        <f>R49</f>
        <v>3FS + 4Fin</v>
      </c>
      <c r="K49" s="2">
        <f>ABS((F49*$B$1/G49)+(H49*I49*$B$4))</f>
        <v>45189.440000000002</v>
      </c>
      <c r="L49" s="2">
        <f>CEILING(K49/($B$1/2),1)</f>
        <v>8</v>
      </c>
      <c r="M49" s="2">
        <f>IF(ISODD(L49),K49-((L49-1)*$B$1/2),(L49)*$B$1/2-K49)</f>
        <v>1996.4799999999959</v>
      </c>
      <c r="N49" s="2" t="str">
        <f>IF(F49=1,$F$1,CONCATENATE(TEXT(F49,0),$F$1))</f>
        <v>3FS</v>
      </c>
      <c r="O49" s="2" t="str">
        <f>IF(G49=1,"",CONCATENATE("/",TEXT(G49,0)))</f>
        <v/>
      </c>
      <c r="P49" s="2" t="str">
        <f>IF(H49&lt;0," - "," + ")</f>
        <v xml:space="preserve"> + </v>
      </c>
      <c r="Q49" s="2" t="str">
        <f>IF(I49=1,$I$1,CONCATENATE(TEXT(I49,0),$I$1))</f>
        <v>4Fin</v>
      </c>
      <c r="R49" s="2" t="str">
        <f>CONCATENATE(N49,O49,P49,Q49)</f>
        <v>3FS + 4Fin</v>
      </c>
      <c r="T49" s="5"/>
      <c r="U49" s="5"/>
      <c r="V49" s="5"/>
    </row>
    <row r="50" spans="4:22" x14ac:dyDescent="0.25">
      <c r="D50" s="2">
        <v>49</v>
      </c>
      <c r="E50" s="2" t="s">
        <v>17</v>
      </c>
      <c r="F50" s="2">
        <v>1</v>
      </c>
      <c r="G50" s="2">
        <v>3</v>
      </c>
      <c r="H50" s="2">
        <v>-1</v>
      </c>
      <c r="I50" s="2">
        <v>1</v>
      </c>
      <c r="J50" s="2" t="str">
        <f>R50</f>
        <v>FS/3 - Fin</v>
      </c>
      <c r="K50" s="2">
        <f>ABS((F50*$B$1/G50)+(H50*I50*$B$4))</f>
        <v>1482.1599999999999</v>
      </c>
      <c r="L50" s="2">
        <f>CEILING(K50/($B$1/2),1)</f>
        <v>1</v>
      </c>
      <c r="M50" s="2">
        <f>IF(ISODD(L50),K50-((L50-1)*$B$1/2),(L50)*$B$1/2-K50)</f>
        <v>1482.1599999999999</v>
      </c>
      <c r="N50" s="2" t="str">
        <f>IF(F50=1,$F$1,CONCATENATE(TEXT(F50,0),$F$1))</f>
        <v>FS</v>
      </c>
      <c r="O50" s="2" t="str">
        <f>IF(G50=1,"",CONCATENATE("/",TEXT(G50,0)))</f>
        <v>/3</v>
      </c>
      <c r="P50" s="2" t="str">
        <f>IF(H50&lt;0," - "," + ")</f>
        <v xml:space="preserve"> - </v>
      </c>
      <c r="Q50" s="2" t="str">
        <f>IF(I50=1,$I$1,CONCATENATE(TEXT(I50,0),$I$1))</f>
        <v>Fin</v>
      </c>
      <c r="R50" s="2" t="str">
        <f>CONCATENATE(N50,O50,P50,Q50)</f>
        <v>FS/3 - Fin</v>
      </c>
      <c r="T50" s="5"/>
      <c r="U50" s="5"/>
      <c r="V50" s="5"/>
    </row>
    <row r="51" spans="4:22" x14ac:dyDescent="0.25">
      <c r="D51" s="2">
        <v>50</v>
      </c>
      <c r="F51" s="2">
        <v>1</v>
      </c>
      <c r="G51" s="2">
        <v>3</v>
      </c>
      <c r="H51" s="2">
        <v>-1</v>
      </c>
      <c r="I51" s="2">
        <v>2</v>
      </c>
      <c r="J51" s="2" t="str">
        <f>R51</f>
        <v>FS/3 - 2Fin</v>
      </c>
      <c r="K51" s="2">
        <f>ABS((F51*$B$1/G51)+(H51*I51*$B$4))</f>
        <v>967.84000000000015</v>
      </c>
      <c r="L51" s="2">
        <f>CEILING(K51/($B$1/2),1)</f>
        <v>1</v>
      </c>
      <c r="M51" s="2">
        <f>IF(ISODD(L51),K51-((L51-1)*$B$1/2),(L51)*$B$1/2-K51)</f>
        <v>967.84000000000015</v>
      </c>
      <c r="N51" s="2" t="str">
        <f>IF(F51=1,$F$1,CONCATENATE(TEXT(F51,0),$F$1))</f>
        <v>FS</v>
      </c>
      <c r="O51" s="2" t="str">
        <f>IF(G51=1,"",CONCATENATE("/",TEXT(G51,0)))</f>
        <v>/3</v>
      </c>
      <c r="P51" s="2" t="str">
        <f>IF(H51&lt;0," - "," + ")</f>
        <v xml:space="preserve"> - </v>
      </c>
      <c r="Q51" s="2" t="str">
        <f>IF(I51=1,$I$1,CONCATENATE(TEXT(I51,0),$I$1))</f>
        <v>2Fin</v>
      </c>
      <c r="R51" s="2" t="str">
        <f>CONCATENATE(N51,O51,P51,Q51)</f>
        <v>FS/3 - 2Fin</v>
      </c>
      <c r="T51" s="5"/>
      <c r="U51" s="5"/>
      <c r="V51" s="5"/>
    </row>
    <row r="52" spans="4:22" x14ac:dyDescent="0.25">
      <c r="D52" s="2">
        <v>51</v>
      </c>
      <c r="F52" s="2">
        <v>1</v>
      </c>
      <c r="G52" s="2">
        <v>3</v>
      </c>
      <c r="H52" s="2">
        <v>-1</v>
      </c>
      <c r="I52" s="2">
        <v>3</v>
      </c>
      <c r="J52" s="2" t="str">
        <f>R52</f>
        <v>FS/3 - 3Fin</v>
      </c>
      <c r="K52" s="2">
        <f>ABS((F52*$B$1/G52)+(H52*I52*$B$4))</f>
        <v>3417.84</v>
      </c>
      <c r="L52" s="2">
        <f>CEILING(K52/($B$1/2),1)</f>
        <v>1</v>
      </c>
      <c r="M52" s="2">
        <f>IF(ISODD(L52),K52-((L52-1)*$B$1/2),(L52)*$B$1/2-K52)</f>
        <v>3417.84</v>
      </c>
      <c r="N52" s="2" t="str">
        <f>IF(F52=1,$F$1,CONCATENATE(TEXT(F52,0),$F$1))</f>
        <v>FS</v>
      </c>
      <c r="O52" s="2" t="str">
        <f>IF(G52=1,"",CONCATENATE("/",TEXT(G52,0)))</f>
        <v>/3</v>
      </c>
      <c r="P52" s="2" t="str">
        <f>IF(H52&lt;0," - "," + ")</f>
        <v xml:space="preserve"> - </v>
      </c>
      <c r="Q52" s="2" t="str">
        <f>IF(I52=1,$I$1,CONCATENATE(TEXT(I52,0),$I$1))</f>
        <v>3Fin</v>
      </c>
      <c r="R52" s="2" t="str">
        <f>CONCATENATE(N52,O52,P52,Q52)</f>
        <v>FS/3 - 3Fin</v>
      </c>
      <c r="T52" s="5"/>
      <c r="U52" s="5"/>
      <c r="V52" s="5"/>
    </row>
    <row r="53" spans="4:22" x14ac:dyDescent="0.25">
      <c r="D53" s="2">
        <v>52</v>
      </c>
      <c r="F53" s="2">
        <v>1</v>
      </c>
      <c r="G53" s="2">
        <v>3</v>
      </c>
      <c r="H53" s="2">
        <v>-1</v>
      </c>
      <c r="I53" s="2">
        <v>4</v>
      </c>
      <c r="J53" s="2" t="str">
        <f>R53</f>
        <v>FS/3 - 4Fin</v>
      </c>
      <c r="K53" s="2">
        <f>ABS((F53*$B$1/G53)+(H53*I53*$B$4))</f>
        <v>5867.84</v>
      </c>
      <c r="L53" s="2">
        <f>CEILING(K53/($B$1/2),1)</f>
        <v>1</v>
      </c>
      <c r="M53" s="2">
        <f>IF(ISODD(L53),K53-((L53-1)*$B$1/2),(L53)*$B$1/2-K53)</f>
        <v>5867.84</v>
      </c>
      <c r="N53" s="2" t="str">
        <f>IF(F53=1,$F$1,CONCATENATE(TEXT(F53,0),$F$1))</f>
        <v>FS</v>
      </c>
      <c r="O53" s="2" t="str">
        <f>IF(G53=1,"",CONCATENATE("/",TEXT(G53,0)))</f>
        <v>/3</v>
      </c>
      <c r="P53" s="2" t="str">
        <f>IF(H53&lt;0," - "," + ")</f>
        <v xml:space="preserve"> - </v>
      </c>
      <c r="Q53" s="2" t="str">
        <f>IF(I53=1,$I$1,CONCATENATE(TEXT(I53,0),$I$1))</f>
        <v>4Fin</v>
      </c>
      <c r="R53" s="2" t="str">
        <f>CONCATENATE(N53,O53,P53,Q53)</f>
        <v>FS/3 - 4Fin</v>
      </c>
      <c r="T53" s="5"/>
      <c r="U53" s="5"/>
      <c r="V53" s="5"/>
    </row>
    <row r="54" spans="4:22" x14ac:dyDescent="0.25">
      <c r="D54" s="2">
        <v>53</v>
      </c>
      <c r="F54" s="2">
        <v>1</v>
      </c>
      <c r="G54" s="2">
        <v>3</v>
      </c>
      <c r="H54" s="2">
        <v>1</v>
      </c>
      <c r="I54" s="2">
        <v>1</v>
      </c>
      <c r="J54" s="2" t="str">
        <f>R54</f>
        <v>FS/3 + Fin</v>
      </c>
      <c r="K54" s="2">
        <f>ABS((F54*$B$1/G54)+(H54*I54*$B$4))</f>
        <v>6382.16</v>
      </c>
      <c r="L54" s="2">
        <f>CEILING(K54/($B$1/2),1)</f>
        <v>2</v>
      </c>
      <c r="M54" s="2">
        <f>IF(ISODD(L54),K54-((L54-1)*$B$1/2),(L54)*$B$1/2-K54)</f>
        <v>5414.32</v>
      </c>
      <c r="N54" s="2" t="str">
        <f>IF(F54=1,$F$1,CONCATENATE(TEXT(F54,0),$F$1))</f>
        <v>FS</v>
      </c>
      <c r="O54" s="2" t="str">
        <f>IF(G54=1,"",CONCATENATE("/",TEXT(G54,0)))</f>
        <v>/3</v>
      </c>
      <c r="P54" s="2" t="str">
        <f>IF(H54&lt;0," - "," + ")</f>
        <v xml:space="preserve"> + </v>
      </c>
      <c r="Q54" s="2" t="str">
        <f>IF(I54=1,$I$1,CONCATENATE(TEXT(I54,0),$I$1))</f>
        <v>Fin</v>
      </c>
      <c r="R54" s="2" t="str">
        <f>CONCATENATE(N54,O54,P54,Q54)</f>
        <v>FS/3 + Fin</v>
      </c>
      <c r="T54" s="5"/>
      <c r="U54" s="5"/>
      <c r="V54" s="5"/>
    </row>
    <row r="55" spans="4:22" x14ac:dyDescent="0.25">
      <c r="D55" s="2">
        <v>54</v>
      </c>
      <c r="F55" s="2">
        <v>1</v>
      </c>
      <c r="G55" s="2">
        <v>3</v>
      </c>
      <c r="H55" s="2">
        <v>1</v>
      </c>
      <c r="I55" s="2">
        <v>2</v>
      </c>
      <c r="J55" s="2" t="str">
        <f>R55</f>
        <v>FS/3 + 2Fin</v>
      </c>
      <c r="K55" s="2">
        <f>ABS((F55*$B$1/G55)+(H55*I55*$B$4))</f>
        <v>8832.16</v>
      </c>
      <c r="L55" s="2">
        <f>CEILING(K55/($B$1/2),1)</f>
        <v>2</v>
      </c>
      <c r="M55" s="2">
        <f>IF(ISODD(L55),K55-((L55-1)*$B$1/2),(L55)*$B$1/2-K55)</f>
        <v>2964.3199999999997</v>
      </c>
      <c r="N55" s="2" t="str">
        <f>IF(F55=1,$F$1,CONCATENATE(TEXT(F55,0),$F$1))</f>
        <v>FS</v>
      </c>
      <c r="O55" s="2" t="str">
        <f>IF(G55=1,"",CONCATENATE("/",TEXT(G55,0)))</f>
        <v>/3</v>
      </c>
      <c r="P55" s="2" t="str">
        <f>IF(H55&lt;0," - "," + ")</f>
        <v xml:space="preserve"> + </v>
      </c>
      <c r="Q55" s="2" t="str">
        <f>IF(I55=1,$I$1,CONCATENATE(TEXT(I55,0),$I$1))</f>
        <v>2Fin</v>
      </c>
      <c r="R55" s="2" t="str">
        <f>CONCATENATE(N55,O55,P55,Q55)</f>
        <v>FS/3 + 2Fin</v>
      </c>
      <c r="T55" s="5"/>
      <c r="U55" s="5"/>
      <c r="V55" s="5"/>
    </row>
    <row r="56" spans="4:22" x14ac:dyDescent="0.25">
      <c r="D56" s="2">
        <v>55</v>
      </c>
      <c r="F56" s="2">
        <v>1</v>
      </c>
      <c r="G56" s="2">
        <v>3</v>
      </c>
      <c r="H56" s="2">
        <v>1</v>
      </c>
      <c r="I56" s="2">
        <v>3</v>
      </c>
      <c r="J56" s="2" t="str">
        <f>R56</f>
        <v>FS/3 + 3Fin</v>
      </c>
      <c r="K56" s="2">
        <f>ABS((F56*$B$1/G56)+(H56*I56*$B$4))</f>
        <v>11282.16</v>
      </c>
      <c r="L56" s="2">
        <f>CEILING(K56/($B$1/2),1)</f>
        <v>2</v>
      </c>
      <c r="M56" s="2">
        <f>IF(ISODD(L56),K56-((L56-1)*$B$1/2),(L56)*$B$1/2-K56)</f>
        <v>514.31999999999971</v>
      </c>
      <c r="N56" s="2" t="str">
        <f>IF(F56=1,$F$1,CONCATENATE(TEXT(F56,0),$F$1))</f>
        <v>FS</v>
      </c>
      <c r="O56" s="2" t="str">
        <f>IF(G56=1,"",CONCATENATE("/",TEXT(G56,0)))</f>
        <v>/3</v>
      </c>
      <c r="P56" s="2" t="str">
        <f>IF(H56&lt;0," - "," + ")</f>
        <v xml:space="preserve"> + </v>
      </c>
      <c r="Q56" s="2" t="str">
        <f>IF(I56=1,$I$1,CONCATENATE(TEXT(I56,0),$I$1))</f>
        <v>3Fin</v>
      </c>
      <c r="R56" s="2" t="str">
        <f>CONCATENATE(N56,O56,P56,Q56)</f>
        <v>FS/3 + 3Fin</v>
      </c>
      <c r="T56" s="5"/>
      <c r="U56" s="5"/>
      <c r="V56" s="5"/>
    </row>
    <row r="57" spans="4:22" x14ac:dyDescent="0.25">
      <c r="D57" s="2">
        <v>56</v>
      </c>
      <c r="F57" s="2">
        <v>1</v>
      </c>
      <c r="G57" s="2">
        <v>3</v>
      </c>
      <c r="H57" s="2">
        <v>1</v>
      </c>
      <c r="I57" s="2">
        <v>4</v>
      </c>
      <c r="J57" s="2" t="str">
        <f>R57</f>
        <v>FS/3 + 4Fin</v>
      </c>
      <c r="K57" s="2">
        <f>ABS((F57*$B$1/G57)+(H57*I57*$B$4))</f>
        <v>13732.16</v>
      </c>
      <c r="L57" s="2">
        <f>CEILING(K57/($B$1/2),1)</f>
        <v>3</v>
      </c>
      <c r="M57" s="2">
        <f>IF(ISODD(L57),K57-((L57-1)*$B$1/2),(L57)*$B$1/2-K57)</f>
        <v>1935.6800000000003</v>
      </c>
      <c r="N57" s="2" t="str">
        <f>IF(F57=1,$F$1,CONCATENATE(TEXT(F57,0),$F$1))</f>
        <v>FS</v>
      </c>
      <c r="O57" s="2" t="str">
        <f>IF(G57=1,"",CONCATENATE("/",TEXT(G57,0)))</f>
        <v>/3</v>
      </c>
      <c r="P57" s="2" t="str">
        <f>IF(H57&lt;0," - "," + ")</f>
        <v xml:space="preserve"> + </v>
      </c>
      <c r="Q57" s="2" t="str">
        <f>IF(I57=1,$I$1,CONCATENATE(TEXT(I57,0),$I$1))</f>
        <v>4Fin</v>
      </c>
      <c r="R57" s="2" t="str">
        <f>CONCATENATE(N57,O57,P57,Q57)</f>
        <v>FS/3 + 4Fin</v>
      </c>
    </row>
    <row r="58" spans="4:22" x14ac:dyDescent="0.25">
      <c r="D58" s="2">
        <v>57</v>
      </c>
      <c r="E58" s="2" t="s">
        <v>18</v>
      </c>
      <c r="F58" s="2">
        <v>1</v>
      </c>
      <c r="G58" s="2">
        <v>4</v>
      </c>
      <c r="H58" s="2">
        <v>1</v>
      </c>
      <c r="I58" s="2">
        <v>0</v>
      </c>
      <c r="J58" s="2" t="str">
        <f>R58</f>
        <v>FS/4 + 0Fin</v>
      </c>
      <c r="K58" s="2">
        <f>ABS((F58*$B$1/G58)+(H58*I58*$B$4))</f>
        <v>2949.12</v>
      </c>
      <c r="L58" s="2">
        <f>CEILING(K58/($B$1/2),1)</f>
        <v>1</v>
      </c>
      <c r="M58" s="2">
        <f>IF(ISODD(L58),K58-((L58-1)*$B$1/2),(L58)*$B$1/2-K58)</f>
        <v>2949.12</v>
      </c>
      <c r="N58" s="2" t="str">
        <f>IF(F58=1,$F$1,CONCATENATE(TEXT(F58,0),$F$1))</f>
        <v>FS</v>
      </c>
      <c r="O58" s="2" t="str">
        <f>IF(G58=1,"",CONCATENATE("/",TEXT(G58,0)))</f>
        <v>/4</v>
      </c>
      <c r="P58" s="2" t="str">
        <f>IF(H58&lt;0," - "," + ")</f>
        <v xml:space="preserve"> + </v>
      </c>
      <c r="Q58" s="2" t="str">
        <f>IF(I58=1,$I$1,CONCATENATE(TEXT(I58,0),$I$1))</f>
        <v>0Fin</v>
      </c>
      <c r="R58" s="2" t="str">
        <f>CONCATENATE(N58,O58,P58,Q58)</f>
        <v>FS/4 + 0Fin</v>
      </c>
    </row>
    <row r="59" spans="4:22" x14ac:dyDescent="0.25">
      <c r="D59" s="2">
        <v>58</v>
      </c>
      <c r="F59" s="2">
        <v>1</v>
      </c>
      <c r="G59" s="2">
        <v>3</v>
      </c>
      <c r="H59" s="2">
        <v>1</v>
      </c>
      <c r="I59" s="2">
        <v>0</v>
      </c>
      <c r="J59" s="2" t="str">
        <f>R59</f>
        <v>FS/3 + 0Fin</v>
      </c>
      <c r="K59" s="2">
        <f>ABS((F59*$B$1/G59)+(H59*I59*$B$4))</f>
        <v>3932.16</v>
      </c>
      <c r="L59" s="2">
        <f>CEILING(K59/($B$1/2),1)</f>
        <v>1</v>
      </c>
      <c r="M59" s="2">
        <f>IF(ISODD(L59),K59-((L59-1)*$B$1/2),(L59)*$B$1/2-K59)</f>
        <v>3932.16</v>
      </c>
      <c r="N59" s="2" t="str">
        <f>IF(F59=1,$F$1,CONCATENATE(TEXT(F59,0),$F$1))</f>
        <v>FS</v>
      </c>
      <c r="O59" s="2" t="str">
        <f>IF(G59=1,"",CONCATENATE("/",TEXT(G59,0)))</f>
        <v>/3</v>
      </c>
      <c r="P59" s="2" t="str">
        <f>IF(H59&lt;0," - "," + ")</f>
        <v xml:space="preserve"> + </v>
      </c>
      <c r="Q59" s="2" t="str">
        <f>IF(I59=1,$I$1,CONCATENATE(TEXT(I59,0),$I$1))</f>
        <v>0Fin</v>
      </c>
      <c r="R59" s="2" t="str">
        <f>CONCATENATE(N59,O59,P59,Q59)</f>
        <v>FS/3 + 0Fin</v>
      </c>
    </row>
    <row r="60" spans="4:22" x14ac:dyDescent="0.25">
      <c r="D60" s="2">
        <v>59</v>
      </c>
      <c r="F60" s="2">
        <v>1</v>
      </c>
      <c r="G60" s="2">
        <v>2</v>
      </c>
      <c r="H60" s="2">
        <v>1</v>
      </c>
      <c r="I60" s="2">
        <v>0</v>
      </c>
      <c r="J60" s="2" t="str">
        <f>R60</f>
        <v>FS/2 + 0Fin</v>
      </c>
      <c r="K60" s="2">
        <f>ABS((F60*$B$1/G60)+(H60*I60*$B$4))</f>
        <v>5898.24</v>
      </c>
      <c r="L60" s="2">
        <f>CEILING(K60/($B$1/2),1)</f>
        <v>1</v>
      </c>
      <c r="M60" s="2">
        <f>IF(ISODD(L60),K60-((L60-1)*$B$1/2),(L60)*$B$1/2-K60)</f>
        <v>5898.24</v>
      </c>
      <c r="N60" s="2" t="str">
        <f>IF(F60=1,$F$1,CONCATENATE(TEXT(F60,0),$F$1))</f>
        <v>FS</v>
      </c>
      <c r="O60" s="2" t="str">
        <f>IF(G60=1,"",CONCATENATE("/",TEXT(G60,0)))</f>
        <v>/2</v>
      </c>
      <c r="P60" s="2" t="str">
        <f>IF(H60&lt;0," - "," + ")</f>
        <v xml:space="preserve"> + </v>
      </c>
      <c r="Q60" s="2" t="str">
        <f>IF(I60=1,$I$1,CONCATENATE(TEXT(I60,0),$I$1))</f>
        <v>0Fin</v>
      </c>
      <c r="R60" s="2" t="str">
        <f>CONCATENATE(N60,O60,P60,Q60)</f>
        <v>FS/2 + 0Fin</v>
      </c>
    </row>
    <row r="61" spans="4:22" x14ac:dyDescent="0.25">
      <c r="D61" s="2">
        <v>60</v>
      </c>
      <c r="F61" s="2">
        <v>2</v>
      </c>
      <c r="G61" s="2">
        <v>3</v>
      </c>
      <c r="H61" s="2">
        <v>1</v>
      </c>
      <c r="I61" s="2">
        <v>0</v>
      </c>
      <c r="J61" s="2" t="str">
        <f>R61</f>
        <v>2FS/3 + 0Fin</v>
      </c>
      <c r="K61" s="2">
        <f>ABS((F61*$B$1/G61)+(H61*I61*$B$4))</f>
        <v>7864.32</v>
      </c>
      <c r="L61" s="2">
        <f>CEILING(K61/($B$1/2),1)</f>
        <v>2</v>
      </c>
      <c r="M61" s="2">
        <f>IF(ISODD(L61),K61-((L61-1)*$B$1/2),(L61)*$B$1/2-K61)</f>
        <v>3932.16</v>
      </c>
      <c r="N61" s="2" t="str">
        <f>IF(F61=1,$F$1,CONCATENATE(TEXT(F61,0),$F$1))</f>
        <v>2FS</v>
      </c>
      <c r="O61" s="2" t="str">
        <f>IF(G61=1,"",CONCATENATE("/",TEXT(G61,0)))</f>
        <v>/3</v>
      </c>
      <c r="P61" s="2" t="str">
        <f>IF(H61&lt;0," - "," + ")</f>
        <v xml:space="preserve"> + </v>
      </c>
      <c r="Q61" s="2" t="str">
        <f>IF(I61=1,$I$1,CONCATENATE(TEXT(I61,0),$I$1))</f>
        <v>0Fin</v>
      </c>
      <c r="R61" s="2" t="str">
        <f>CONCATENATE(N61,O61,P61,Q61)</f>
        <v>2FS/3 + 0Fin</v>
      </c>
    </row>
    <row r="62" spans="4:22" x14ac:dyDescent="0.25">
      <c r="D62" s="2">
        <v>61</v>
      </c>
      <c r="F62" s="2">
        <v>3</v>
      </c>
      <c r="G62" s="2">
        <v>4</v>
      </c>
      <c r="H62" s="2">
        <v>1</v>
      </c>
      <c r="I62" s="2">
        <v>0</v>
      </c>
      <c r="J62" s="2" t="str">
        <f>R62</f>
        <v>3FS/4 + 0Fin</v>
      </c>
      <c r="K62" s="2">
        <f>ABS((F62*$B$1/G62)+(H62*I62*$B$4))</f>
        <v>8847.36</v>
      </c>
      <c r="L62" s="2">
        <f>CEILING(K62/($B$1/2),1)</f>
        <v>2</v>
      </c>
      <c r="M62" s="2">
        <f>IF(ISODD(L62),K62-((L62-1)*$B$1/2),(L62)*$B$1/2-K62)</f>
        <v>2949.119999999999</v>
      </c>
      <c r="N62" s="2" t="str">
        <f>IF(F62=1,$F$1,CONCATENATE(TEXT(F62,0),$F$1))</f>
        <v>3FS</v>
      </c>
      <c r="O62" s="2" t="str">
        <f>IF(G62=1,"",CONCATENATE("/",TEXT(G62,0)))</f>
        <v>/4</v>
      </c>
      <c r="P62" s="2" t="str">
        <f>IF(H62&lt;0," - "," + ")</f>
        <v xml:space="preserve"> + </v>
      </c>
      <c r="Q62" s="2" t="str">
        <f>IF(I62=1,$I$1,CONCATENATE(TEXT(I62,0),$I$1))</f>
        <v>0Fin</v>
      </c>
      <c r="R62" s="2" t="str">
        <f>CONCATENATE(N62,O62,P62,Q62)</f>
        <v>3FS/4 + 0Fin</v>
      </c>
    </row>
    <row r="63" spans="4:22" x14ac:dyDescent="0.25">
      <c r="D63" s="2">
        <v>62</v>
      </c>
      <c r="F63" s="2">
        <v>1</v>
      </c>
      <c r="G63" s="2">
        <v>1</v>
      </c>
      <c r="H63" s="2">
        <v>1</v>
      </c>
      <c r="I63" s="2">
        <v>0</v>
      </c>
      <c r="J63" s="2" t="str">
        <f>R63</f>
        <v>FS + 0Fin</v>
      </c>
      <c r="K63" s="2">
        <f>ABS((F63*$B$1/G63)+(H63*I63*$B$4))</f>
        <v>11796.48</v>
      </c>
      <c r="L63" s="2">
        <f>CEILING(K63/($B$1/2),1)</f>
        <v>2</v>
      </c>
      <c r="M63" s="2">
        <f>IF(ISODD(L63),K63-((L63-1)*$B$1/2),(L63)*$B$1/2-K63)</f>
        <v>0</v>
      </c>
      <c r="N63" s="2" t="str">
        <f>IF(F63=1,$F$1,CONCATENATE(TEXT(F63,0),$F$1))</f>
        <v>FS</v>
      </c>
      <c r="O63" s="2" t="str">
        <f>IF(G63=1,"",CONCATENATE("/",TEXT(G63,0)))</f>
        <v/>
      </c>
      <c r="P63" s="2" t="str">
        <f>IF(H63&lt;0," - "," + ")</f>
        <v xml:space="preserve"> + </v>
      </c>
      <c r="Q63" s="2" t="str">
        <f>IF(I63=1,$I$1,CONCATENATE(TEXT(I63,0),$I$1))</f>
        <v>0Fin</v>
      </c>
      <c r="R63" s="2" t="str">
        <f>CONCATENATE(N63,O63,P63,Q63)</f>
        <v>FS + 0Fin</v>
      </c>
    </row>
    <row r="64" spans="4:22" x14ac:dyDescent="0.25">
      <c r="D64" s="2">
        <v>63</v>
      </c>
      <c r="F64" s="2">
        <v>5</v>
      </c>
      <c r="G64" s="2">
        <v>4</v>
      </c>
      <c r="H64" s="2">
        <v>1</v>
      </c>
      <c r="I64" s="2">
        <v>0</v>
      </c>
      <c r="J64" s="2" t="str">
        <f>R64</f>
        <v>5FS/4 + 0Fin</v>
      </c>
      <c r="K64" s="2">
        <f>ABS((F64*$B$1/G64)+(H64*I64*$B$4))</f>
        <v>14745.599999999999</v>
      </c>
      <c r="L64" s="2">
        <f>CEILING(K64/($B$1/2),1)</f>
        <v>3</v>
      </c>
      <c r="M64" s="2">
        <f>IF(ISODD(L64),K64-((L64-1)*$B$1/2),(L64)*$B$1/2-K64)</f>
        <v>2949.119999999999</v>
      </c>
      <c r="N64" s="2" t="str">
        <f>IF(F64=1,$F$1,CONCATENATE(TEXT(F64,0),$F$1))</f>
        <v>5FS</v>
      </c>
      <c r="O64" s="2" t="str">
        <f>IF(G64=1,"",CONCATENATE("/",TEXT(G64,0)))</f>
        <v>/4</v>
      </c>
      <c r="P64" s="2" t="str">
        <f>IF(H64&lt;0," - "," + ")</f>
        <v xml:space="preserve"> + </v>
      </c>
      <c r="Q64" s="2" t="str">
        <f>IF(I64=1,$I$1,CONCATENATE(TEXT(I64,0),$I$1))</f>
        <v>0Fin</v>
      </c>
      <c r="R64" s="2" t="str">
        <f>CONCATENATE(N64,O64,P64,Q64)</f>
        <v>5FS/4 + 0Fin</v>
      </c>
    </row>
    <row r="65" spans="4:18" x14ac:dyDescent="0.25">
      <c r="D65" s="2">
        <v>64</v>
      </c>
      <c r="F65" s="2">
        <v>4</v>
      </c>
      <c r="G65" s="2">
        <v>3</v>
      </c>
      <c r="H65" s="2">
        <v>1</v>
      </c>
      <c r="I65" s="2">
        <v>0</v>
      </c>
      <c r="J65" s="2" t="str">
        <f>R65</f>
        <v>4FS/3 + 0Fin</v>
      </c>
      <c r="K65" s="2">
        <f>ABS((F65*$B$1/G65)+(H65*I65*$B$4))</f>
        <v>15728.64</v>
      </c>
      <c r="L65" s="2">
        <f>CEILING(K65/($B$1/2),1)</f>
        <v>3</v>
      </c>
      <c r="M65" s="2">
        <f>IF(ISODD(L65),K65-((L65-1)*$B$1/2),(L65)*$B$1/2-K65)</f>
        <v>3932.16</v>
      </c>
      <c r="N65" s="2" t="str">
        <f>IF(F65=1,$F$1,CONCATENATE(TEXT(F65,0),$F$1))</f>
        <v>4FS</v>
      </c>
      <c r="O65" s="2" t="str">
        <f>IF(G65=1,"",CONCATENATE("/",TEXT(G65,0)))</f>
        <v>/3</v>
      </c>
      <c r="P65" s="2" t="str">
        <f>IF(H65&lt;0," - "," + ")</f>
        <v xml:space="preserve"> + </v>
      </c>
      <c r="Q65" s="2" t="str">
        <f>IF(I65=1,$I$1,CONCATENATE(TEXT(I65,0),$I$1))</f>
        <v>0Fin</v>
      </c>
      <c r="R65" s="2" t="str">
        <f>CONCATENATE(N65,O65,P65,Q65)</f>
        <v>4FS/3 + 0Fin</v>
      </c>
    </row>
    <row r="66" spans="4:18" x14ac:dyDescent="0.25">
      <c r="D66" s="2">
        <v>65</v>
      </c>
      <c r="F66" s="2">
        <v>3</v>
      </c>
      <c r="G66" s="2">
        <v>2</v>
      </c>
      <c r="H66" s="2">
        <v>1</v>
      </c>
      <c r="I66" s="2">
        <v>0</v>
      </c>
      <c r="J66" s="2" t="str">
        <f>R66</f>
        <v>3FS/2 + 0Fin</v>
      </c>
      <c r="K66" s="2">
        <f>ABS((F66*$B$1/G66)+(H66*I66*$B$4))</f>
        <v>17694.72</v>
      </c>
      <c r="L66" s="2">
        <f>CEILING(K66/($B$1/2),1)</f>
        <v>3</v>
      </c>
      <c r="M66" s="2">
        <f>IF(ISODD(L66),K66-((L66-1)*$B$1/2),(L66)*$B$1/2-K66)</f>
        <v>5898.2400000000016</v>
      </c>
      <c r="N66" s="2" t="str">
        <f>IF(F66=1,$F$1,CONCATENATE(TEXT(F66,0),$F$1))</f>
        <v>3FS</v>
      </c>
      <c r="O66" s="2" t="str">
        <f>IF(G66=1,"",CONCATENATE("/",TEXT(G66,0)))</f>
        <v>/2</v>
      </c>
      <c r="P66" s="2" t="str">
        <f>IF(H66&lt;0," - "," + ")</f>
        <v xml:space="preserve"> + </v>
      </c>
      <c r="Q66" s="2" t="str">
        <f>IF(I66=1,$I$1,CONCATENATE(TEXT(I66,0),$I$1))</f>
        <v>0Fin</v>
      </c>
      <c r="R66" s="2" t="str">
        <f>CONCATENATE(N66,O66,P66,Q66)</f>
        <v>3FS/2 + 0Fin</v>
      </c>
    </row>
    <row r="67" spans="4:18" x14ac:dyDescent="0.25">
      <c r="D67" s="2">
        <v>66</v>
      </c>
      <c r="F67" s="2">
        <v>7</v>
      </c>
      <c r="G67" s="2">
        <v>4</v>
      </c>
      <c r="H67" s="2">
        <v>1</v>
      </c>
      <c r="I67" s="2">
        <v>0</v>
      </c>
      <c r="J67" s="2" t="str">
        <f>R67</f>
        <v>7FS/4 + 0Fin</v>
      </c>
      <c r="K67" s="2">
        <f>ABS((F67*$B$1/G67)+(H67*I67*$B$4))</f>
        <v>20643.84</v>
      </c>
      <c r="L67" s="2">
        <f>CEILING(K67/($B$1/2),1)</f>
        <v>4</v>
      </c>
      <c r="M67" s="2">
        <f>IF(ISODD(L67),K67-((L67-1)*$B$1/2),(L67)*$B$1/2-K67)</f>
        <v>2949.119999999999</v>
      </c>
      <c r="N67" s="2" t="str">
        <f>IF(F67=1,$F$1,CONCATENATE(TEXT(F67,0),$F$1))</f>
        <v>7FS</v>
      </c>
      <c r="O67" s="2" t="str">
        <f>IF(G67=1,"",CONCATENATE("/",TEXT(G67,0)))</f>
        <v>/4</v>
      </c>
      <c r="P67" s="2" t="str">
        <f>IF(H67&lt;0," - "," + ")</f>
        <v xml:space="preserve"> + </v>
      </c>
      <c r="Q67" s="2" t="str">
        <f>IF(I67=1,$I$1,CONCATENATE(TEXT(I67,0),$I$1))</f>
        <v>0Fin</v>
      </c>
      <c r="R67" s="2" t="str">
        <f>CONCATENATE(N67,O67,P67,Q67)</f>
        <v>7FS/4 + 0Fin</v>
      </c>
    </row>
    <row r="68" spans="4:18" x14ac:dyDescent="0.25">
      <c r="D68" s="2">
        <v>67</v>
      </c>
      <c r="F68" s="2">
        <v>2</v>
      </c>
      <c r="G68" s="2">
        <v>1</v>
      </c>
      <c r="H68" s="2">
        <v>1</v>
      </c>
      <c r="I68" s="2">
        <v>0</v>
      </c>
      <c r="J68" s="2" t="str">
        <f>R68</f>
        <v>2FS + 0Fin</v>
      </c>
      <c r="K68" s="2">
        <f>ABS((F68*$B$1/G68)+(H68*I68*$B$4))</f>
        <v>23592.959999999999</v>
      </c>
      <c r="L68" s="2">
        <f>CEILING(K68/($B$1/2),1)</f>
        <v>4</v>
      </c>
      <c r="M68" s="2">
        <f>IF(ISODD(L68),K68-((L68-1)*$B$1/2),(L68)*$B$1/2-K68)</f>
        <v>0</v>
      </c>
      <c r="N68" s="2" t="str">
        <f>IF(F68=1,$F$1,CONCATENATE(TEXT(F68,0),$F$1))</f>
        <v>2FS</v>
      </c>
      <c r="O68" s="2" t="str">
        <f>IF(G68=1,"",CONCATENATE("/",TEXT(G68,0)))</f>
        <v/>
      </c>
      <c r="P68" s="2" t="str">
        <f>IF(H68&lt;0," - "," + ")</f>
        <v xml:space="preserve"> + </v>
      </c>
      <c r="Q68" s="2" t="str">
        <f>IF(I68=1,$I$1,CONCATENATE(TEXT(I68,0),$I$1))</f>
        <v>0Fin</v>
      </c>
      <c r="R68" s="2" t="str">
        <f>CONCATENATE(N68,O68,P68,Q68)</f>
        <v>2FS + 0Fin</v>
      </c>
    </row>
    <row r="69" spans="4:18" x14ac:dyDescent="0.25">
      <c r="D69" s="2">
        <v>68</v>
      </c>
      <c r="E69" s="2" t="s">
        <v>21</v>
      </c>
      <c r="F69" s="2">
        <v>0</v>
      </c>
      <c r="G69" s="2">
        <v>1</v>
      </c>
      <c r="H69" s="2">
        <v>1</v>
      </c>
      <c r="I69" s="2">
        <v>2</v>
      </c>
      <c r="J69" s="2" t="str">
        <f>R69</f>
        <v>0FS + 2Fin</v>
      </c>
      <c r="K69" s="2">
        <f>ABS((F69*$B$1/G69)+(H69*I69*$B$4))</f>
        <v>4900</v>
      </c>
      <c r="L69" s="2">
        <f>CEILING(K69/($B$1/2),1)</f>
        <v>1</v>
      </c>
      <c r="M69" s="2">
        <f>IF(ISODD(L69),K69-((L69-1)*$B$1/2),(L69)*$B$1/2-K69)</f>
        <v>4900</v>
      </c>
      <c r="N69" s="2" t="str">
        <f>IF(F69=1,$F$1,CONCATENATE(TEXT(F69,0),$F$1))</f>
        <v>0FS</v>
      </c>
      <c r="O69" s="2" t="str">
        <f>IF(G69=1,"",CONCATENATE("/",TEXT(G69,0)))</f>
        <v/>
      </c>
      <c r="P69" s="2" t="str">
        <f>IF(H69&lt;0," - "," + ")</f>
        <v xml:space="preserve"> + </v>
      </c>
      <c r="Q69" s="2" t="str">
        <f>IF(I69=1,$I$1,CONCATENATE(TEXT(I69,0),$I$1))</f>
        <v>2Fin</v>
      </c>
      <c r="R69" s="2" t="str">
        <f>CONCATENATE(N69,O69,P69,Q69)</f>
        <v>0FS + 2Fin</v>
      </c>
    </row>
    <row r="70" spans="4:18" x14ac:dyDescent="0.25">
      <c r="D70" s="2">
        <v>69</v>
      </c>
      <c r="F70" s="2">
        <v>0</v>
      </c>
      <c r="G70" s="2">
        <v>1</v>
      </c>
      <c r="H70" s="2">
        <v>1</v>
      </c>
      <c r="I70" s="2">
        <v>3</v>
      </c>
      <c r="J70" s="2" t="str">
        <f>R70</f>
        <v>0FS + 3Fin</v>
      </c>
      <c r="K70" s="2">
        <f>ABS((F70*$B$1/G70)+(H70*I70*$B$4))</f>
        <v>7350</v>
      </c>
      <c r="L70" s="2">
        <f>CEILING(K70/($B$1/2),1)</f>
        <v>2</v>
      </c>
      <c r="M70" s="2">
        <f>IF(ISODD(L70),K70-((L70-1)*$B$1/2),(L70)*$B$1/2-K70)</f>
        <v>4446.4799999999996</v>
      </c>
      <c r="N70" s="2" t="str">
        <f>IF(F70=1,$F$1,CONCATENATE(TEXT(F70,0),$F$1))</f>
        <v>0FS</v>
      </c>
      <c r="O70" s="2" t="str">
        <f>IF(G70=1,"",CONCATENATE("/",TEXT(G70,0)))</f>
        <v/>
      </c>
      <c r="P70" s="2" t="str">
        <f>IF(H70&lt;0," - "," + ")</f>
        <v xml:space="preserve"> + </v>
      </c>
      <c r="Q70" s="2" t="str">
        <f>IF(I70=1,$I$1,CONCATENATE(TEXT(I70,0),$I$1))</f>
        <v>3Fin</v>
      </c>
      <c r="R70" s="2" t="str">
        <f>CONCATENATE(N70,O70,P70,Q70)</f>
        <v>0FS + 3Fin</v>
      </c>
    </row>
    <row r="71" spans="4:18" x14ac:dyDescent="0.25">
      <c r="D71" s="2">
        <v>70</v>
      </c>
      <c r="F71" s="2">
        <v>0</v>
      </c>
      <c r="G71" s="2">
        <v>1</v>
      </c>
      <c r="H71" s="2">
        <v>1</v>
      </c>
      <c r="I71" s="2">
        <v>4</v>
      </c>
      <c r="J71" s="2" t="str">
        <f>R71</f>
        <v>0FS + 4Fin</v>
      </c>
      <c r="K71" s="2">
        <f>ABS((F71*$B$1/G71)+(H71*I71*$B$4))</f>
        <v>9800</v>
      </c>
      <c r="L71" s="2">
        <f>CEILING(K71/($B$1/2),1)</f>
        <v>2</v>
      </c>
      <c r="M71" s="2">
        <f>IF(ISODD(L71),K71-((L71-1)*$B$1/2),(L71)*$B$1/2-K71)</f>
        <v>1996.4799999999996</v>
      </c>
      <c r="N71" s="2" t="str">
        <f>IF(F71=1,$F$1,CONCATENATE(TEXT(F71,0),$F$1))</f>
        <v>0FS</v>
      </c>
      <c r="O71" s="2" t="str">
        <f>IF(G71=1,"",CONCATENATE("/",TEXT(G71,0)))</f>
        <v/>
      </c>
      <c r="P71" s="2" t="str">
        <f>IF(H71&lt;0," - "," + ")</f>
        <v xml:space="preserve"> + </v>
      </c>
      <c r="Q71" s="2" t="str">
        <f>IF(I71=1,$I$1,CONCATENATE(TEXT(I71,0),$I$1))</f>
        <v>4Fin</v>
      </c>
      <c r="R71" s="2" t="str">
        <f>CONCATENATE(N71,O71,P71,Q71)</f>
        <v>0FS + 4Fin</v>
      </c>
    </row>
    <row r="72" spans="4:18" x14ac:dyDescent="0.25">
      <c r="D72" s="2">
        <v>71</v>
      </c>
      <c r="F72" s="2">
        <v>0</v>
      </c>
      <c r="G72" s="2">
        <v>1</v>
      </c>
      <c r="H72" s="2">
        <v>1</v>
      </c>
      <c r="I72" s="2">
        <v>5</v>
      </c>
      <c r="J72" s="2" t="str">
        <f>R72</f>
        <v>0FS + 5Fin</v>
      </c>
      <c r="K72" s="2">
        <f>ABS((F72*$B$1/G72)+(H72*I72*$B$4))</f>
        <v>12250</v>
      </c>
      <c r="L72" s="2">
        <f>CEILING(K72/($B$1/2),1)</f>
        <v>3</v>
      </c>
      <c r="M72" s="2">
        <f>IF(ISODD(L72),K72-((L72-1)*$B$1/2),(L72)*$B$1/2-K72)</f>
        <v>453.52000000000044</v>
      </c>
      <c r="N72" s="2" t="str">
        <f>IF(F72=1,$F$1,CONCATENATE(TEXT(F72,0),$F$1))</f>
        <v>0FS</v>
      </c>
      <c r="O72" s="2" t="str">
        <f>IF(G72=1,"",CONCATENATE("/",TEXT(G72,0)))</f>
        <v/>
      </c>
      <c r="P72" s="2" t="str">
        <f>IF(H72&lt;0," - "," + ")</f>
        <v xml:space="preserve"> + </v>
      </c>
      <c r="Q72" s="2" t="str">
        <f>IF(I72=1,$I$1,CONCATENATE(TEXT(I72,0),$I$1))</f>
        <v>5Fin</v>
      </c>
      <c r="R72" s="2" t="str">
        <f>CONCATENATE(N72,O72,P72,Q72)</f>
        <v>0FS + 5Fin</v>
      </c>
    </row>
    <row r="73" spans="4:18" x14ac:dyDescent="0.25">
      <c r="D73" s="2">
        <v>72</v>
      </c>
      <c r="F73" s="2">
        <v>0</v>
      </c>
      <c r="G73" s="2">
        <v>1</v>
      </c>
      <c r="H73" s="2">
        <v>1</v>
      </c>
      <c r="I73" s="2">
        <v>6</v>
      </c>
      <c r="J73" s="2" t="str">
        <f>R73</f>
        <v>0FS + 6Fin</v>
      </c>
      <c r="K73" s="2">
        <f>ABS((F73*$B$1/G73)+(H73*I73*$B$4))</f>
        <v>14700</v>
      </c>
      <c r="L73" s="2">
        <f>CEILING(K73/($B$1/2),1)</f>
        <v>3</v>
      </c>
      <c r="M73" s="2">
        <f>IF(ISODD(L73),K73-((L73-1)*$B$1/2),(L73)*$B$1/2-K73)</f>
        <v>2903.5200000000004</v>
      </c>
      <c r="N73" s="2" t="str">
        <f>IF(F73=1,$F$1,CONCATENATE(TEXT(F73,0),$F$1))</f>
        <v>0FS</v>
      </c>
      <c r="O73" s="2" t="str">
        <f>IF(G73=1,"",CONCATENATE("/",TEXT(G73,0)))</f>
        <v/>
      </c>
      <c r="P73" s="2" t="str">
        <f>IF(H73&lt;0," - "," + ")</f>
        <v xml:space="preserve"> + </v>
      </c>
      <c r="Q73" s="2" t="str">
        <f>IF(I73=1,$I$1,CONCATENATE(TEXT(I73,0),$I$1))</f>
        <v>6Fin</v>
      </c>
      <c r="R73" s="2" t="str">
        <f>CONCATENATE(N73,O73,P73,Q73)</f>
        <v>0FS + 6Fin</v>
      </c>
    </row>
    <row r="74" spans="4:18" x14ac:dyDescent="0.25">
      <c r="D74" s="2">
        <v>73</v>
      </c>
      <c r="E74" s="2" t="s">
        <v>28</v>
      </c>
      <c r="F74" s="2">
        <v>1</v>
      </c>
      <c r="G74" s="2">
        <v>1</v>
      </c>
      <c r="H74" s="2">
        <v>-1</v>
      </c>
      <c r="I74" s="2">
        <v>1</v>
      </c>
      <c r="J74" s="2" t="str">
        <f>R74</f>
        <v>FS + Fref - Fin</v>
      </c>
      <c r="K74" s="2">
        <f>ABS($B$1*F74/G74+$B$7+H74*I74*$B$4)</f>
        <v>9838</v>
      </c>
      <c r="L74" s="2">
        <f>CEILING(K74/($B$1/2),1)</f>
        <v>2</v>
      </c>
      <c r="N74" s="2" t="str">
        <f>IF(F74=1,$F$1,CONCATENATE(TEXT(F74,0),$F$1))</f>
        <v>FS</v>
      </c>
      <c r="O74" s="2" t="str">
        <f>IF(G74=1,"",CONCATENATE("/",TEXT(G74,0)))</f>
        <v/>
      </c>
      <c r="P74" s="2" t="str">
        <f>IF(H74&lt;0," - "," + ")</f>
        <v xml:space="preserve"> - </v>
      </c>
      <c r="Q74" s="2" t="str">
        <f>IF(I74=1,$I$1,CONCATENATE(TEXT(I74,0),$I$1))</f>
        <v>Fin</v>
      </c>
      <c r="R74" s="2" t="str">
        <f>CONCATENATE(N74,O74," + Fref",P74,Q74)</f>
        <v>FS + Fref - Fin</v>
      </c>
    </row>
    <row r="75" spans="4:18" x14ac:dyDescent="0.25">
      <c r="D75" s="2">
        <v>74</v>
      </c>
      <c r="F75" s="2">
        <v>1</v>
      </c>
      <c r="G75" s="2">
        <v>2</v>
      </c>
      <c r="H75" s="2">
        <v>-1</v>
      </c>
      <c r="I75" s="2">
        <v>1</v>
      </c>
      <c r="J75" s="2" t="str">
        <f>R75</f>
        <v>FS/2 + Fref - Fin</v>
      </c>
      <c r="K75" s="2">
        <f>ABS($B$1*F75/G75+$B$7+H75*I75*$B$4)</f>
        <v>3939.76</v>
      </c>
      <c r="L75" s="2">
        <f>CEILING(K75/($B$1/2),1)</f>
        <v>1</v>
      </c>
      <c r="N75" s="2" t="str">
        <f>IF(F75=1,$F$1,CONCATENATE(TEXT(F75,0),$F$1))</f>
        <v>FS</v>
      </c>
      <c r="O75" s="2" t="str">
        <f>IF(G75=1,"",CONCATENATE("/",TEXT(G75,0)))</f>
        <v>/2</v>
      </c>
      <c r="P75" s="2" t="str">
        <f>IF(H75&lt;0," - "," + ")</f>
        <v xml:space="preserve"> - </v>
      </c>
      <c r="Q75" s="2" t="str">
        <f>IF(I75=1,$I$1,CONCATENATE(TEXT(I75,0),$I$1))</f>
        <v>Fin</v>
      </c>
      <c r="R75" s="2" t="str">
        <f>CONCATENATE(N75,O75," + Fref",P75,Q75)</f>
        <v>FS/2 + Fref - Fin</v>
      </c>
    </row>
    <row r="76" spans="4:18" x14ac:dyDescent="0.25">
      <c r="D76" s="2">
        <v>75</v>
      </c>
      <c r="F76" s="2">
        <v>1</v>
      </c>
      <c r="G76" s="2">
        <v>3</v>
      </c>
      <c r="H76" s="2">
        <v>-1</v>
      </c>
      <c r="I76" s="2">
        <v>1</v>
      </c>
      <c r="J76" s="2" t="str">
        <f>R76</f>
        <v>FS/3 + Fref - Fin</v>
      </c>
      <c r="K76" s="2">
        <f>ABS($B$1*F76/G76+$B$7+H76*I76*$B$4)</f>
        <v>1973.6800000000003</v>
      </c>
      <c r="L76" s="2">
        <f>CEILING(K76/($B$1/2),1)</f>
        <v>1</v>
      </c>
      <c r="N76" s="2" t="str">
        <f>IF(F76=1,$F$1,CONCATENATE(TEXT(F76,0),$F$1))</f>
        <v>FS</v>
      </c>
      <c r="O76" s="2" t="str">
        <f>IF(G76=1,"",CONCATENATE("/",TEXT(G76,0)))</f>
        <v>/3</v>
      </c>
      <c r="P76" s="2" t="str">
        <f>IF(H76&lt;0," - "," + ")</f>
        <v xml:space="preserve"> - </v>
      </c>
      <c r="Q76" s="2" t="str">
        <f>IF(I76=1,$I$1,CONCATENATE(TEXT(I76,0),$I$1))</f>
        <v>Fin</v>
      </c>
      <c r="R76" s="2" t="str">
        <f>CONCATENATE(N76,O76," + Fref",P76,Q76)</f>
        <v>FS/3 + Fref - Fin</v>
      </c>
    </row>
    <row r="77" spans="4:18" x14ac:dyDescent="0.25">
      <c r="D77" s="2">
        <v>76</v>
      </c>
      <c r="F77" s="2">
        <v>1</v>
      </c>
      <c r="G77" s="2">
        <v>4</v>
      </c>
      <c r="H77" s="2">
        <v>-1</v>
      </c>
      <c r="I77" s="2">
        <v>1</v>
      </c>
      <c r="J77" s="2" t="str">
        <f>R77</f>
        <v>FS/4 + Fref - Fin</v>
      </c>
      <c r="K77" s="2">
        <f>ABS($B$1*F77/G77+$B$7+H77*I77*$B$4)</f>
        <v>990.63999999999987</v>
      </c>
      <c r="L77" s="2">
        <f>CEILING(K77/($B$1/2),1)</f>
        <v>1</v>
      </c>
      <c r="N77" s="2" t="str">
        <f>IF(F77=1,$F$1,CONCATENATE(TEXT(F77,0),$F$1))</f>
        <v>FS</v>
      </c>
      <c r="O77" s="2" t="str">
        <f>IF(G77=1,"",CONCATENATE("/",TEXT(G77,0)))</f>
        <v>/4</v>
      </c>
      <c r="P77" s="2" t="str">
        <f>IF(H77&lt;0," - "," + ")</f>
        <v xml:space="preserve"> - </v>
      </c>
      <c r="Q77" s="2" t="str">
        <f>IF(I77=1,$I$1,CONCATENATE(TEXT(I77,0),$I$1))</f>
        <v>Fin</v>
      </c>
      <c r="R77" s="2" t="str">
        <f>CONCATENATE(N77,O77," + Fref",P77,Q77)</f>
        <v>FS/4 + Fref - Fin</v>
      </c>
    </row>
    <row r="78" spans="4:18" x14ac:dyDescent="0.25">
      <c r="D78" s="2">
        <v>77</v>
      </c>
      <c r="F78" s="2">
        <v>2</v>
      </c>
      <c r="G78" s="2">
        <v>1</v>
      </c>
      <c r="H78" s="2">
        <v>-1</v>
      </c>
      <c r="I78" s="2">
        <v>1</v>
      </c>
      <c r="J78" s="2" t="str">
        <f>R78</f>
        <v>2FS + Fref - Fin</v>
      </c>
      <c r="K78" s="2">
        <f>ABS($B$1*F78/G78+$B$7+H78*I78*$B$4)</f>
        <v>21634.48</v>
      </c>
      <c r="L78" s="2">
        <f>CEILING(K78/($B$1/2),1)</f>
        <v>4</v>
      </c>
      <c r="N78" s="2" t="str">
        <f>IF(F78=1,$F$1,CONCATENATE(TEXT(F78,0),$F$1))</f>
        <v>2FS</v>
      </c>
      <c r="O78" s="2" t="str">
        <f>IF(G78=1,"",CONCATENATE("/",TEXT(G78,0)))</f>
        <v/>
      </c>
      <c r="P78" s="2" t="str">
        <f>IF(H78&lt;0," - "," + ")</f>
        <v xml:space="preserve"> - </v>
      </c>
      <c r="Q78" s="2" t="str">
        <f>IF(I78=1,$I$1,CONCATENATE(TEXT(I78,0),$I$1))</f>
        <v>Fin</v>
      </c>
      <c r="R78" s="2" t="str">
        <f>CONCATENATE(N78,O78," + Fref",P78,Q78)</f>
        <v>2FS + Fref - Fin</v>
      </c>
    </row>
    <row r="79" spans="4:18" x14ac:dyDescent="0.25">
      <c r="D79" s="2">
        <v>78</v>
      </c>
      <c r="F79" s="2">
        <v>2</v>
      </c>
      <c r="G79" s="2">
        <v>3</v>
      </c>
      <c r="H79" s="2">
        <v>-1</v>
      </c>
      <c r="I79" s="2">
        <v>1</v>
      </c>
      <c r="J79" s="2" t="str">
        <f>R79</f>
        <v>2FS/3 + Fref - Fin</v>
      </c>
      <c r="K79" s="2">
        <f>ABS($B$1*F79/G79+$B$7+H79*I79*$B$4)</f>
        <v>5905.84</v>
      </c>
      <c r="L79" s="2">
        <f>CEILING(K79/($B$1/2),1)</f>
        <v>2</v>
      </c>
      <c r="N79" s="2" t="str">
        <f>IF(F79=1,$F$1,CONCATENATE(TEXT(F79,0),$F$1))</f>
        <v>2FS</v>
      </c>
      <c r="O79" s="2" t="str">
        <f>IF(G79=1,"",CONCATENATE("/",TEXT(G79,0)))</f>
        <v>/3</v>
      </c>
      <c r="P79" s="2" t="str">
        <f>IF(H79&lt;0," - "," + ")</f>
        <v xml:space="preserve"> - </v>
      </c>
      <c r="Q79" s="2" t="str">
        <f>IF(I79=1,$I$1,CONCATENATE(TEXT(I79,0),$I$1))</f>
        <v>Fin</v>
      </c>
      <c r="R79" s="2" t="str">
        <f>CONCATENATE(N79,O79," + Fref",P79,Q79)</f>
        <v>2FS/3 + Fref - Fin</v>
      </c>
    </row>
    <row r="80" spans="4:18" x14ac:dyDescent="0.25">
      <c r="D80" s="2">
        <v>79</v>
      </c>
      <c r="F80" s="2">
        <v>3</v>
      </c>
      <c r="G80" s="2">
        <v>1</v>
      </c>
      <c r="H80" s="2">
        <v>-1</v>
      </c>
      <c r="I80" s="2">
        <v>1</v>
      </c>
      <c r="J80" s="2" t="str">
        <f>R80</f>
        <v>3FS + Fref - Fin</v>
      </c>
      <c r="K80" s="2">
        <f>ABS($B$1*F80/G80+$B$7+H80*I80*$B$4)</f>
        <v>33430.959999999999</v>
      </c>
      <c r="L80" s="2">
        <f>CEILING(K80/($B$1/2),1)</f>
        <v>6</v>
      </c>
      <c r="N80" s="2" t="str">
        <f>IF(F80=1,$F$1,CONCATENATE(TEXT(F80,0),$F$1))</f>
        <v>3FS</v>
      </c>
      <c r="O80" s="2" t="str">
        <f>IF(G80=1,"",CONCATENATE("/",TEXT(G80,0)))</f>
        <v/>
      </c>
      <c r="P80" s="2" t="str">
        <f>IF(H80&lt;0," - "," + ")</f>
        <v xml:space="preserve"> - </v>
      </c>
      <c r="Q80" s="2" t="str">
        <f>IF(I80=1,$I$1,CONCATENATE(TEXT(I80,0),$I$1))</f>
        <v>Fin</v>
      </c>
      <c r="R80" s="2" t="str">
        <f>CONCATENATE(N80,O80," + Fref",P80,Q80)</f>
        <v>3FS + Fref - Fin</v>
      </c>
    </row>
    <row r="81" spans="4:18" x14ac:dyDescent="0.25">
      <c r="D81" s="2">
        <v>80</v>
      </c>
      <c r="F81" s="2">
        <v>3</v>
      </c>
      <c r="G81" s="2">
        <v>2</v>
      </c>
      <c r="H81" s="2">
        <v>-1</v>
      </c>
      <c r="I81" s="2">
        <v>1</v>
      </c>
      <c r="J81" s="2" t="str">
        <f>R81</f>
        <v>3FS/2 + Fref - Fin</v>
      </c>
      <c r="K81" s="2">
        <f>ABS($B$1*F81/G81+$B$7+H81*I81*$B$4)</f>
        <v>15736.240000000002</v>
      </c>
      <c r="L81" s="2">
        <f>CEILING(K81/($B$1/2),1)</f>
        <v>3</v>
      </c>
      <c r="N81" s="2" t="str">
        <f>IF(F81=1,$F$1,CONCATENATE(TEXT(F81,0),$F$1))</f>
        <v>3FS</v>
      </c>
      <c r="O81" s="2" t="str">
        <f>IF(G81=1,"",CONCATENATE("/",TEXT(G81,0)))</f>
        <v>/2</v>
      </c>
      <c r="P81" s="2" t="str">
        <f>IF(H81&lt;0," - "," + ")</f>
        <v xml:space="preserve"> - </v>
      </c>
      <c r="Q81" s="2" t="str">
        <f>IF(I81=1,$I$1,CONCATENATE(TEXT(I81,0),$I$1))</f>
        <v>Fin</v>
      </c>
      <c r="R81" s="2" t="str">
        <f>CONCATENATE(N81,O81," + Fref",P81,Q81)</f>
        <v>3FS/2 + Fref - Fin</v>
      </c>
    </row>
    <row r="82" spans="4:18" x14ac:dyDescent="0.25">
      <c r="D82" s="2">
        <v>81</v>
      </c>
      <c r="F82" s="2">
        <v>3</v>
      </c>
      <c r="G82" s="2">
        <v>4</v>
      </c>
      <c r="H82" s="2">
        <v>-1</v>
      </c>
      <c r="I82" s="2">
        <v>1</v>
      </c>
      <c r="J82" s="2" t="str">
        <f>R82</f>
        <v>3FS/4 + Fref - Fin</v>
      </c>
      <c r="K82" s="2">
        <f>ABS($B$1*F82/G82+$B$7+H82*I82*$B$4)</f>
        <v>6888.880000000001</v>
      </c>
      <c r="L82" s="2">
        <f>CEILING(K82/($B$1/2),1)</f>
        <v>2</v>
      </c>
      <c r="N82" s="2" t="str">
        <f>IF(F82=1,$F$1,CONCATENATE(TEXT(F82,0),$F$1))</f>
        <v>3FS</v>
      </c>
      <c r="O82" s="2" t="str">
        <f>IF(G82=1,"",CONCATENATE("/",TEXT(G82,0)))</f>
        <v>/4</v>
      </c>
      <c r="P82" s="2" t="str">
        <f>IF(H82&lt;0," - "," + ")</f>
        <v xml:space="preserve"> - </v>
      </c>
      <c r="Q82" s="2" t="str">
        <f>IF(I82=1,$I$1,CONCATENATE(TEXT(I82,0),$I$1))</f>
        <v>Fin</v>
      </c>
      <c r="R82" s="2" t="str">
        <f>CONCATENATE(N82,O82," + Fref",P82,Q82)</f>
        <v>3FS/4 + Fref - Fin</v>
      </c>
    </row>
    <row r="83" spans="4:18" x14ac:dyDescent="0.25">
      <c r="D83" s="2">
        <v>82</v>
      </c>
      <c r="F83" s="2">
        <v>4</v>
      </c>
      <c r="G83" s="2">
        <v>1</v>
      </c>
      <c r="H83" s="2">
        <v>-1</v>
      </c>
      <c r="I83" s="2">
        <v>1</v>
      </c>
      <c r="J83" s="2" t="str">
        <f>R83</f>
        <v>4FS + Fref - Fin</v>
      </c>
      <c r="K83" s="2">
        <f>ABS($B$1*F83/G83+$B$7+H83*I83*$B$4)</f>
        <v>45227.439999999995</v>
      </c>
      <c r="L83" s="2">
        <f>CEILING(K83/($B$1/2),1)</f>
        <v>8</v>
      </c>
      <c r="N83" s="2" t="str">
        <f>IF(F83=1,$F$1,CONCATENATE(TEXT(F83,0),$F$1))</f>
        <v>4FS</v>
      </c>
      <c r="O83" s="2" t="str">
        <f>IF(G83=1,"",CONCATENATE("/",TEXT(G83,0)))</f>
        <v/>
      </c>
      <c r="P83" s="2" t="str">
        <f>IF(H83&lt;0," - "," + ")</f>
        <v xml:space="preserve"> - </v>
      </c>
      <c r="Q83" s="2" t="str">
        <f>IF(I83=1,$I$1,CONCATENATE(TEXT(I83,0),$I$1))</f>
        <v>Fin</v>
      </c>
      <c r="R83" s="2" t="str">
        <f>CONCATENATE(N83,O83," + Fref",P83,Q83)</f>
        <v>4FS + Fref - Fin</v>
      </c>
    </row>
    <row r="84" spans="4:18" x14ac:dyDescent="0.25">
      <c r="D84" s="2">
        <v>83</v>
      </c>
      <c r="F84" s="2">
        <v>4</v>
      </c>
      <c r="G84" s="2">
        <v>3</v>
      </c>
      <c r="H84" s="2">
        <v>-1</v>
      </c>
      <c r="I84" s="2">
        <v>1</v>
      </c>
      <c r="J84" s="2" t="str">
        <f>R84</f>
        <v>4FS/3 + Fref - Fin</v>
      </c>
      <c r="K84" s="2">
        <f>ABS($B$1*F84/G84+$B$7+H84*I84*$B$4)</f>
        <v>13770.16</v>
      </c>
      <c r="L84" s="2">
        <f>CEILING(K84/($B$1/2),1)</f>
        <v>3</v>
      </c>
      <c r="N84" s="2" t="str">
        <f>IF(F84=1,$F$1,CONCATENATE(TEXT(F84,0),$F$1))</f>
        <v>4FS</v>
      </c>
      <c r="O84" s="2" t="str">
        <f>IF(G84=1,"",CONCATENATE("/",TEXT(G84,0)))</f>
        <v>/3</v>
      </c>
      <c r="P84" s="2" t="str">
        <f>IF(H84&lt;0," - "," + ")</f>
        <v xml:space="preserve"> - </v>
      </c>
      <c r="Q84" s="2" t="str">
        <f>IF(I84=1,$I$1,CONCATENATE(TEXT(I84,0),$I$1))</f>
        <v>Fin</v>
      </c>
      <c r="R84" s="2" t="str">
        <f>CONCATENATE(N84,O84," + Fref",P84,Q84)</f>
        <v>4FS/3 + Fref - Fin</v>
      </c>
    </row>
    <row r="85" spans="4:18" x14ac:dyDescent="0.25">
      <c r="D85" s="2">
        <v>84</v>
      </c>
      <c r="F85" s="2">
        <v>5</v>
      </c>
      <c r="G85" s="2">
        <v>1</v>
      </c>
      <c r="H85" s="2">
        <v>-1</v>
      </c>
      <c r="I85" s="2">
        <v>1</v>
      </c>
      <c r="J85" s="2" t="str">
        <f>R85</f>
        <v>5FS + Fref - Fin</v>
      </c>
      <c r="K85" s="2">
        <f>ABS($B$1*F85/G85+$B$7+H85*I85*$B$4)</f>
        <v>57023.919999999991</v>
      </c>
      <c r="L85" s="2">
        <f>CEILING(K85/($B$1/2),1)</f>
        <v>10</v>
      </c>
      <c r="N85" s="2" t="str">
        <f>IF(F85=1,$F$1,CONCATENATE(TEXT(F85,0),$F$1))</f>
        <v>5FS</v>
      </c>
      <c r="O85" s="2" t="str">
        <f>IF(G85=1,"",CONCATENATE("/",TEXT(G85,0)))</f>
        <v/>
      </c>
      <c r="P85" s="2" t="str">
        <f>IF(H85&lt;0," - "," + ")</f>
        <v xml:space="preserve"> - </v>
      </c>
      <c r="Q85" s="2" t="str">
        <f>IF(I85=1,$I$1,CONCATENATE(TEXT(I85,0),$I$1))</f>
        <v>Fin</v>
      </c>
      <c r="R85" s="2" t="str">
        <f>CONCATENATE(N85,O85," + Fref",P85,Q85)</f>
        <v>5FS + Fref - Fin</v>
      </c>
    </row>
    <row r="86" spans="4:18" x14ac:dyDescent="0.25">
      <c r="D86" s="2">
        <v>85</v>
      </c>
      <c r="F86" s="2">
        <v>5</v>
      </c>
      <c r="G86" s="2">
        <v>2</v>
      </c>
      <c r="H86" s="2">
        <v>-1</v>
      </c>
      <c r="I86" s="2">
        <v>1</v>
      </c>
      <c r="J86" s="2" t="str">
        <f>R86</f>
        <v>5FS/2 + Fref - Fin</v>
      </c>
      <c r="K86" s="2">
        <f>ABS($B$1*F86/G86+$B$7+H86*I86*$B$4)</f>
        <v>27532.719999999998</v>
      </c>
      <c r="L86" s="2">
        <f>CEILING(K86/($B$1/2),1)</f>
        <v>5</v>
      </c>
      <c r="N86" s="2" t="str">
        <f>IF(F86=1,$F$1,CONCATENATE(TEXT(F86,0),$F$1))</f>
        <v>5FS</v>
      </c>
      <c r="O86" s="2" t="str">
        <f>IF(G86=1,"",CONCATENATE("/",TEXT(G86,0)))</f>
        <v>/2</v>
      </c>
      <c r="P86" s="2" t="str">
        <f>IF(H86&lt;0," - "," + ")</f>
        <v xml:space="preserve"> - </v>
      </c>
      <c r="Q86" s="2" t="str">
        <f>IF(I86=1,$I$1,CONCATENATE(TEXT(I86,0),$I$1))</f>
        <v>Fin</v>
      </c>
      <c r="R86" s="2" t="str">
        <f>CONCATENATE(N86,O86," + Fref",P86,Q86)</f>
        <v>5FS/2 + Fref - Fin</v>
      </c>
    </row>
    <row r="87" spans="4:18" x14ac:dyDescent="0.25">
      <c r="D87" s="2">
        <v>86</v>
      </c>
      <c r="F87" s="2">
        <v>5</v>
      </c>
      <c r="G87" s="2">
        <v>3</v>
      </c>
      <c r="H87" s="2">
        <v>-1</v>
      </c>
      <c r="I87" s="2">
        <v>1</v>
      </c>
      <c r="J87" s="2" t="str">
        <f>R87</f>
        <v>5FS/3 + Fref - Fin</v>
      </c>
      <c r="K87" s="2">
        <f>ABS($B$1*F87/G87+$B$7+H87*I87*$B$4)</f>
        <v>17702.32</v>
      </c>
      <c r="L87" s="2">
        <f>CEILING(K87/($B$1/2),1)</f>
        <v>4</v>
      </c>
      <c r="N87" s="2" t="str">
        <f>IF(F87=1,$F$1,CONCATENATE(TEXT(F87,0),$F$1))</f>
        <v>5FS</v>
      </c>
      <c r="O87" s="2" t="str">
        <f>IF(G87=1,"",CONCATENATE("/",TEXT(G87,0)))</f>
        <v>/3</v>
      </c>
      <c r="P87" s="2" t="str">
        <f>IF(H87&lt;0," - "," + ")</f>
        <v xml:space="preserve"> - </v>
      </c>
      <c r="Q87" s="2" t="str">
        <f>IF(I87=1,$I$1,CONCATENATE(TEXT(I87,0),$I$1))</f>
        <v>Fin</v>
      </c>
      <c r="R87" s="2" t="str">
        <f>CONCATENATE(N87,O87," + Fref",P87,Q87)</f>
        <v>5FS/3 + Fref - Fin</v>
      </c>
    </row>
    <row r="88" spans="4:18" x14ac:dyDescent="0.25">
      <c r="D88" s="2">
        <v>87</v>
      </c>
      <c r="F88" s="2">
        <v>5</v>
      </c>
      <c r="G88" s="2">
        <v>4</v>
      </c>
      <c r="H88" s="2">
        <v>-1</v>
      </c>
      <c r="I88" s="2">
        <v>1</v>
      </c>
      <c r="J88" s="2" t="str">
        <f>R88</f>
        <v>5FS/4 + Fref - Fin</v>
      </c>
      <c r="K88" s="2">
        <f>ABS($B$1*F88/G88+$B$7+H88*I88*$B$4)</f>
        <v>12787.119999999999</v>
      </c>
      <c r="L88" s="2">
        <f>CEILING(K88/($B$1/2),1)</f>
        <v>3</v>
      </c>
      <c r="N88" s="2" t="str">
        <f>IF(F88=1,$F$1,CONCATENATE(TEXT(F88,0),$F$1))</f>
        <v>5FS</v>
      </c>
      <c r="O88" s="2" t="str">
        <f>IF(G88=1,"",CONCATENATE("/",TEXT(G88,0)))</f>
        <v>/4</v>
      </c>
      <c r="P88" s="2" t="str">
        <f>IF(H88&lt;0," - "," + ")</f>
        <v xml:space="preserve"> - </v>
      </c>
      <c r="Q88" s="2" t="str">
        <f>IF(I88=1,$I$1,CONCATENATE(TEXT(I88,0),$I$1))</f>
        <v>Fin</v>
      </c>
      <c r="R88" s="2" t="str">
        <f>CONCATENATE(N88,O88," + Fref",P88,Q88)</f>
        <v>5FS/4 + Fref - Fin</v>
      </c>
    </row>
    <row r="89" spans="4:18" x14ac:dyDescent="0.25">
      <c r="D89" s="2">
        <v>88</v>
      </c>
      <c r="E89" s="2" t="s">
        <v>28</v>
      </c>
      <c r="F89" s="2">
        <v>1</v>
      </c>
      <c r="G89" s="2">
        <v>1</v>
      </c>
      <c r="H89" s="2">
        <v>-1</v>
      </c>
      <c r="I89" s="2">
        <v>1</v>
      </c>
      <c r="J89" s="2" t="str">
        <f>R89</f>
        <v>Fin - Fref</v>
      </c>
      <c r="K89" s="2">
        <f>ABS($B$4*F89/G89+H89*I89*$B$7)</f>
        <v>1958.48</v>
      </c>
      <c r="L89" s="2">
        <f>CEILING(K89/($B$1/2),1)</f>
        <v>1</v>
      </c>
      <c r="N89" s="2" t="str">
        <f>IF(F89=1,"Fin",CONCATENATE(TEXT(F89,0),"Fin"))</f>
        <v>Fin</v>
      </c>
      <c r="O89" s="2" t="str">
        <f>IF(G89=1,"",CONCATENATE("/",TEXT(G89,0)))</f>
        <v/>
      </c>
      <c r="P89" s="2" t="str">
        <f>IF(H89&lt;0," - "," + ")</f>
        <v xml:space="preserve"> - </v>
      </c>
      <c r="Q89" s="2" t="str">
        <f>IF(I89=1,"Fref",CONCATENATE(TEXT(I89,0),"Fref"))</f>
        <v>Fref</v>
      </c>
      <c r="R89" s="2" t="str">
        <f>CONCATENATE(N89,O89,P89,Q89)</f>
        <v>Fin - Fref</v>
      </c>
    </row>
    <row r="90" spans="4:18" x14ac:dyDescent="0.25">
      <c r="D90" s="2">
        <v>89</v>
      </c>
      <c r="F90" s="2">
        <v>1</v>
      </c>
      <c r="G90" s="2">
        <v>1</v>
      </c>
      <c r="H90" s="2">
        <v>-1</v>
      </c>
      <c r="I90" s="2">
        <v>2</v>
      </c>
      <c r="J90" s="2" t="str">
        <f>R90</f>
        <v>Fin - 2Fref</v>
      </c>
      <c r="K90" s="2">
        <f>ABS($B$4*F90/G90+H90*I90*$B$7)</f>
        <v>1466.96</v>
      </c>
      <c r="L90" s="2">
        <f>CEILING(K90/($B$1/2),1)</f>
        <v>1</v>
      </c>
      <c r="N90" s="2" t="str">
        <f>IF(F90=1,"Fin",CONCATENATE(TEXT(F90,0),"Fin"))</f>
        <v>Fin</v>
      </c>
      <c r="P90" s="2" t="str">
        <f>IF(H90&lt;0," - "," + ")</f>
        <v xml:space="preserve"> - </v>
      </c>
      <c r="Q90" s="2" t="str">
        <f>IF(I90=1,"Fref",CONCATENATE(TEXT(I90,0),"Fref"))</f>
        <v>2Fref</v>
      </c>
      <c r="R90" s="2" t="str">
        <f>CONCATENATE(N90,O90,P90,Q90)</f>
        <v>Fin - 2Fref</v>
      </c>
    </row>
    <row r="91" spans="4:18" x14ac:dyDescent="0.25">
      <c r="D91" s="2">
        <v>90</v>
      </c>
      <c r="F91" s="2">
        <v>1</v>
      </c>
      <c r="G91" s="2">
        <v>1</v>
      </c>
      <c r="H91" s="2">
        <v>-1</v>
      </c>
      <c r="I91" s="2">
        <v>3</v>
      </c>
      <c r="J91" s="2" t="str">
        <f>R91</f>
        <v>Fin - 3Fref</v>
      </c>
      <c r="K91" s="2">
        <f>ABS($B$4*F91/G91+H91*I91*$B$7)</f>
        <v>975.44</v>
      </c>
      <c r="L91" s="2">
        <f>CEILING(K91/($B$1/2),1)</f>
        <v>1</v>
      </c>
      <c r="N91" s="2" t="str">
        <f>IF(F91=1,"Fin",CONCATENATE(TEXT(F91,0),"Fin"))</f>
        <v>Fin</v>
      </c>
      <c r="P91" s="2" t="str">
        <f>IF(H91&lt;0," - "," + ")</f>
        <v xml:space="preserve"> - </v>
      </c>
      <c r="Q91" s="2" t="str">
        <f>IF(I91=1,"Fref",CONCATENATE(TEXT(I91,0),"Fref"))</f>
        <v>3Fref</v>
      </c>
      <c r="R91" s="2" t="str">
        <f>CONCATENATE(N91,O91,P91,Q91)</f>
        <v>Fin - 3Fref</v>
      </c>
    </row>
    <row r="92" spans="4:18" x14ac:dyDescent="0.25">
      <c r="D92" s="2">
        <v>91</v>
      </c>
      <c r="F92" s="2">
        <v>1</v>
      </c>
      <c r="G92" s="2">
        <v>1</v>
      </c>
      <c r="H92" s="2">
        <v>-1</v>
      </c>
      <c r="I92" s="2">
        <v>4</v>
      </c>
      <c r="J92" s="2" t="str">
        <f>R92</f>
        <v>Fin - 4Fref</v>
      </c>
      <c r="K92" s="2">
        <f>ABS($B$4*F92/G92+H92*I92*$B$7)</f>
        <v>483.92000000000007</v>
      </c>
      <c r="L92" s="2">
        <f>CEILING(K92/($B$1/2),1)</f>
        <v>1</v>
      </c>
      <c r="N92" s="2" t="str">
        <f>IF(F92=1,"Fin",CONCATENATE(TEXT(F92,0),"Fin"))</f>
        <v>Fin</v>
      </c>
      <c r="P92" s="2" t="str">
        <f>IF(H92&lt;0," - "," + ")</f>
        <v xml:space="preserve"> - </v>
      </c>
      <c r="Q92" s="2" t="str">
        <f>IF(I92=1,"Fref",CONCATENATE(TEXT(I92,0),"Fref"))</f>
        <v>4Fref</v>
      </c>
      <c r="R92" s="2" t="str">
        <f>CONCATENATE(N92,O92,P92,Q92)</f>
        <v>Fin - 4Fref</v>
      </c>
    </row>
    <row r="93" spans="4:18" x14ac:dyDescent="0.25">
      <c r="R93" s="2"/>
    </row>
    <row r="94" spans="4:18" x14ac:dyDescent="0.25">
      <c r="R94" s="2"/>
    </row>
    <row r="95" spans="4:18" ht="13.5" customHeight="1" x14ac:dyDescent="0.25">
      <c r="R95" s="2"/>
    </row>
    <row r="96" spans="4:18" x14ac:dyDescent="0.25">
      <c r="R96" s="2"/>
    </row>
    <row r="97" spans="18:18" x14ac:dyDescent="0.25">
      <c r="R97" s="2"/>
    </row>
    <row r="98" spans="18:18" x14ac:dyDescent="0.25">
      <c r="R98" s="2"/>
    </row>
    <row r="99" spans="18:18" x14ac:dyDescent="0.25">
      <c r="R99" s="2"/>
    </row>
  </sheetData>
  <autoFilter ref="D1:R99" xr:uid="{1CE784F0-97EF-42FF-8E14-CDD937C54F0D}">
    <sortState ref="D2:R99">
      <sortCondition ref="D1:D99"/>
    </sortState>
  </autoFilter>
  <mergeCells count="1">
    <mergeCell ref="T1:AC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TX_Spur_Location</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Hoppenstein, Russell</dc:creator>
  <cp:lastModifiedBy>Hoppenstein, Russell</cp:lastModifiedBy>
  <dcterms:created xsi:type="dcterms:W3CDTF">2021-05-03T16:44:03Z</dcterms:created>
  <dcterms:modified xsi:type="dcterms:W3CDTF">2021-05-11T21:30:47Z</dcterms:modified>
</cp:coreProperties>
</file>