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45" yWindow="165" windowWidth="19425" windowHeight="11235"/>
  </bookViews>
  <sheets>
    <sheet name="AM335x-DDR3" sheetId="6" r:id="rId1"/>
  </sheets>
  <calcPr calcId="125725"/>
</workbook>
</file>

<file path=xl/calcChain.xml><?xml version="1.0" encoding="utf-8"?>
<calcChain xmlns="http://schemas.openxmlformats.org/spreadsheetml/2006/main">
  <c r="G5" i="6"/>
  <c r="C27"/>
  <c r="C28" s="1"/>
  <c r="G6"/>
  <c r="D27"/>
  <c r="D31" s="1"/>
  <c r="G7"/>
  <c r="E27" s="1"/>
  <c r="G8"/>
  <c r="F27" s="1"/>
  <c r="G9"/>
  <c r="G27"/>
  <c r="G28" s="1"/>
  <c r="G10"/>
  <c r="G11"/>
  <c r="I27"/>
  <c r="G12"/>
  <c r="C36" s="1"/>
  <c r="G13"/>
  <c r="D36"/>
  <c r="G14"/>
  <c r="G15"/>
  <c r="F36"/>
  <c r="F37"/>
  <c r="G16"/>
  <c r="G36"/>
  <c r="G40"/>
  <c r="G17"/>
  <c r="H36"/>
  <c r="G19"/>
  <c r="G20"/>
  <c r="F45" s="1"/>
  <c r="H27"/>
  <c r="H31"/>
  <c r="B28"/>
  <c r="B31"/>
  <c r="E36"/>
  <c r="E40" s="1"/>
  <c r="G37"/>
  <c r="B40"/>
  <c r="F40"/>
  <c r="B45"/>
  <c r="D45"/>
  <c r="G45"/>
  <c r="B46"/>
  <c r="C46"/>
  <c r="D46"/>
  <c r="E46"/>
  <c r="B49"/>
  <c r="C49"/>
  <c r="D49"/>
  <c r="E49"/>
  <c r="G68"/>
  <c r="G46"/>
  <c r="G49"/>
  <c r="H28"/>
  <c r="I31"/>
  <c r="I28"/>
  <c r="H40"/>
  <c r="H37"/>
  <c r="D37"/>
  <c r="D40"/>
  <c r="C31" l="1"/>
  <c r="C37"/>
  <c r="C40"/>
  <c r="Q39" s="1"/>
  <c r="E31"/>
  <c r="E28"/>
  <c r="F28"/>
  <c r="F31"/>
  <c r="F49"/>
  <c r="Q50" s="1"/>
  <c r="F46"/>
  <c r="L50" s="1"/>
  <c r="E37"/>
  <c r="L39" s="1"/>
  <c r="D28"/>
  <c r="L28" s="1"/>
  <c r="G31"/>
  <c r="Q46" l="1"/>
  <c r="Q42"/>
  <c r="Q44"/>
  <c r="Q40"/>
  <c r="Q45"/>
  <c r="Q47"/>
  <c r="Q43"/>
  <c r="Q41"/>
  <c r="Q28"/>
  <c r="Q32" s="1"/>
  <c r="Q33"/>
  <c r="Q29"/>
  <c r="Q36"/>
  <c r="L31"/>
  <c r="L33"/>
  <c r="L34"/>
  <c r="L32"/>
  <c r="L30"/>
  <c r="L29"/>
  <c r="L36"/>
  <c r="L35"/>
  <c r="L57"/>
  <c r="L54"/>
  <c r="L51"/>
  <c r="L52"/>
  <c r="L58"/>
  <c r="L55"/>
  <c r="L53"/>
  <c r="L56"/>
  <c r="L45"/>
  <c r="L43"/>
  <c r="L42"/>
  <c r="L46"/>
  <c r="L44"/>
  <c r="L40"/>
  <c r="L41"/>
  <c r="L47"/>
  <c r="B41"/>
  <c r="Q58"/>
  <c r="Q51"/>
  <c r="Q54"/>
  <c r="Q55"/>
  <c r="Q57"/>
  <c r="Q52"/>
  <c r="Q56"/>
  <c r="Q53"/>
  <c r="Q30" l="1"/>
  <c r="Q34"/>
  <c r="Q35"/>
  <c r="Q31"/>
  <c r="B38"/>
  <c r="B29"/>
  <c r="B50"/>
  <c r="B47"/>
  <c r="B32" l="1"/>
</calcChain>
</file>

<file path=xl/sharedStrings.xml><?xml version="1.0" encoding="utf-8"?>
<sst xmlns="http://schemas.openxmlformats.org/spreadsheetml/2006/main" count="124" uniqueCount="90">
  <si>
    <t>tCK</t>
  </si>
  <si>
    <t>ns</t>
  </si>
  <si>
    <t>unit</t>
  </si>
  <si>
    <t>tRFC</t>
  </si>
  <si>
    <t>tRC</t>
  </si>
  <si>
    <t>tRP</t>
  </si>
  <si>
    <t>tRCD</t>
  </si>
  <si>
    <t>tRRD</t>
  </si>
  <si>
    <t>tWR</t>
  </si>
  <si>
    <t>tCKE</t>
  </si>
  <si>
    <t>tXP</t>
  </si>
  <si>
    <t>tWTR</t>
  </si>
  <si>
    <t>Memory datasheet symbol</t>
  </si>
  <si>
    <t>Memory Datasheet value</t>
  </si>
  <si>
    <t>Usage:</t>
  </si>
  <si>
    <t>SDRAM_TIM_1</t>
  </si>
  <si>
    <t>REG_T_RP</t>
  </si>
  <si>
    <t>REG_T_RCD</t>
  </si>
  <si>
    <t>REG_T_WR</t>
  </si>
  <si>
    <t>REG_T_RAS</t>
  </si>
  <si>
    <t xml:space="preserve">REG_T_RC </t>
  </si>
  <si>
    <t>REG_T_RRD</t>
  </si>
  <si>
    <t>REG_T_WTR</t>
  </si>
  <si>
    <t>SDRAM_TIM_2</t>
  </si>
  <si>
    <t>REG_T_XP</t>
  </si>
  <si>
    <t>REG_T_ODT</t>
  </si>
  <si>
    <t>REG_T_XSNR</t>
  </si>
  <si>
    <t>REG_T_XSRD</t>
  </si>
  <si>
    <t>REG_T_RTP</t>
  </si>
  <si>
    <t>REG_T_CKE</t>
  </si>
  <si>
    <t>tRTP</t>
  </si>
  <si>
    <t>SDRAM_TIM_3</t>
  </si>
  <si>
    <t>REG_T_RFC</t>
  </si>
  <si>
    <t>REG_T_RAS_MAX</t>
  </si>
  <si>
    <t xml:space="preserve">tRAS </t>
  </si>
  <si>
    <t>tREFI</t>
  </si>
  <si>
    <t>tRASmax</t>
  </si>
  <si>
    <t>reserved[31:29]</t>
  </si>
  <si>
    <t>REG_T_RP[28:25]</t>
  </si>
  <si>
    <t>REG_T_RCD[24:21]</t>
  </si>
  <si>
    <t>REG_T_WR[20:17]</t>
  </si>
  <si>
    <t>REG_T_RAS[16:12]</t>
  </si>
  <si>
    <t>REG_T_RC[11:6]</t>
  </si>
  <si>
    <t>REG_T_RRD[5:3]</t>
  </si>
  <si>
    <t>REG_T_WTR[2:0]</t>
  </si>
  <si>
    <t>reserved[31]</t>
  </si>
  <si>
    <t>REG_T_XP[30:28]</t>
  </si>
  <si>
    <t>REG_T_ODT[27:25]</t>
  </si>
  <si>
    <t>REG_T_XSNR[24:16]</t>
  </si>
  <si>
    <t>REG_T_XSDR[15:6]</t>
  </si>
  <si>
    <t>REG_T_RTP[5:3]</t>
  </si>
  <si>
    <t>REG_T_CKE[2:0]</t>
  </si>
  <si>
    <t>REG_T_RFC[12:4]</t>
  </si>
  <si>
    <t>REG_T_RAS_MAX[3:0]</t>
  </si>
  <si>
    <t>Comments</t>
  </si>
  <si>
    <t>Register value (hex) optimized</t>
  </si>
  <si>
    <t>AM335x register name</t>
  </si>
  <si>
    <t>AM335x register bit length</t>
  </si>
  <si>
    <t>AM335x Setting (Decimal)</t>
  </si>
  <si>
    <t>Register value (hex) non-optimized +1 values</t>
  </si>
  <si>
    <t xml:space="preserve">2.  AC Timing registers values will automatically be displayed.  These will be optimal values.  During first testing or board bring up, you can use the non-optimized values if you suspect timing issues.  </t>
  </si>
  <si>
    <t>REG_T_PDLL_UL</t>
  </si>
  <si>
    <t>REG_T_ZQCS</t>
  </si>
  <si>
    <t>tZQCS</t>
  </si>
  <si>
    <t>REG_T_PDLL_UL[31:28]</t>
  </si>
  <si>
    <t>AM335x DDR3 Timing Configuration Tool</t>
  </si>
  <si>
    <t>tXS</t>
  </si>
  <si>
    <t>usually tRFC+10</t>
  </si>
  <si>
    <t>tXSDLL</t>
  </si>
  <si>
    <t>Bit field values (hex)</t>
  </si>
  <si>
    <t>SDRAM_TIM_1 optimized</t>
  </si>
  <si>
    <t>SDRAM_TIM_1 relaxed</t>
  </si>
  <si>
    <t>Bit field values (binary)</t>
  </si>
  <si>
    <t>Relaxed Bit field values (binary)</t>
  </si>
  <si>
    <t>SDRAM_TIM_2 optimized</t>
  </si>
  <si>
    <t>SDRAM_TIM_2 relaxed</t>
  </si>
  <si>
    <t>reserved[27:21]</t>
  </si>
  <si>
    <t>REG_ZQ_ZQCS[20:15]</t>
  </si>
  <si>
    <t>reserved[14:13]</t>
  </si>
  <si>
    <t>SDRAM_TIM_3 optimized</t>
  </si>
  <si>
    <t>SDRAM_TIM_3 relaxed</t>
  </si>
  <si>
    <r>
      <t xml:space="preserve">1.  Change the values in </t>
    </r>
    <r>
      <rPr>
        <sz val="10"/>
        <rFont val="Arial"/>
        <family val="2"/>
      </rPr>
      <t>yellow</t>
    </r>
    <r>
      <rPr>
        <sz val="10"/>
        <rFont val="Arial"/>
      </rPr>
      <t xml:space="preserve"> based on your memory datasheet.  For tCK, use the targeted cycle time (eg, 3.3ns for 303MHz)</t>
    </r>
  </si>
  <si>
    <t>typically taken from the speed bin tables</t>
  </si>
  <si>
    <t>use the value given in  CK units</t>
  </si>
  <si>
    <t>typically in terms of CWL.  First determine CWL.</t>
  </si>
  <si>
    <t>usually in terms of tDLLK</t>
  </si>
  <si>
    <t>for DDR3, must be set to 15</t>
  </si>
  <si>
    <t>ODTLon</t>
  </si>
  <si>
    <t>set to fixed value of 5</t>
  </si>
  <si>
    <t>tRAS should be &gt;= tRCD</t>
  </si>
</sst>
</file>

<file path=xl/styles.xml><?xml version="1.0" encoding="utf-8"?>
<styleSheet xmlns="http://schemas.openxmlformats.org/spreadsheetml/2006/main">
  <fonts count="7">
    <font>
      <sz val="10"/>
      <name val="Arial"/>
    </font>
    <font>
      <sz val="8"/>
      <name val="Arial"/>
    </font>
    <font>
      <b/>
      <sz val="10"/>
      <name val="Arial"/>
      <family val="2"/>
    </font>
    <font>
      <sz val="9"/>
      <name val="Arial"/>
    </font>
    <font>
      <sz val="14"/>
      <name val="Arial"/>
    </font>
    <font>
      <sz val="10"/>
      <name val="Arial"/>
      <family val="2"/>
    </font>
    <font>
      <b/>
      <sz val="2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8"/>
        <bgColor indexed="64"/>
      </patternFill>
    </fill>
  </fills>
  <borders count="77">
    <border>
      <left/>
      <right/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36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1" xfId="0" applyFill="1" applyBorder="1"/>
    <xf numFmtId="0" fontId="0" fillId="0" borderId="3" xfId="0" applyFill="1" applyBorder="1"/>
    <xf numFmtId="0" fontId="0" fillId="0" borderId="2" xfId="0" applyFill="1" applyBorder="1"/>
    <xf numFmtId="0" fontId="0" fillId="0" borderId="0" xfId="0" applyFill="1"/>
    <xf numFmtId="0" fontId="0" fillId="0" borderId="0" xfId="0" applyFill="1" applyBorder="1" applyAlignment="1">
      <alignment horizontal="right"/>
    </xf>
    <xf numFmtId="0" fontId="0" fillId="0" borderId="5" xfId="0" applyBorder="1" applyAlignment="1">
      <alignment horizontal="center" wrapText="1"/>
    </xf>
    <xf numFmtId="0" fontId="0" fillId="0" borderId="6" xfId="0" applyBorder="1"/>
    <xf numFmtId="0" fontId="0" fillId="0" borderId="6" xfId="0" applyFill="1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Fill="1" applyBorder="1"/>
    <xf numFmtId="0" fontId="0" fillId="0" borderId="10" xfId="0" applyFill="1" applyBorder="1"/>
    <xf numFmtId="0" fontId="0" fillId="0" borderId="2" xfId="0" applyFill="1" applyBorder="1" applyAlignment="1">
      <alignment horizontal="right"/>
    </xf>
    <xf numFmtId="0" fontId="0" fillId="0" borderId="14" xfId="0" applyFill="1" applyBorder="1" applyAlignment="1">
      <alignment horizontal="right"/>
    </xf>
    <xf numFmtId="0" fontId="0" fillId="0" borderId="15" xfId="0" applyFill="1" applyBorder="1" applyAlignment="1">
      <alignment horizontal="right"/>
    </xf>
    <xf numFmtId="0" fontId="0" fillId="0" borderId="0" xfId="0" applyAlignment="1">
      <alignment wrapText="1"/>
    </xf>
    <xf numFmtId="0" fontId="0" fillId="0" borderId="0" xfId="0" applyFill="1" applyAlignment="1">
      <alignment wrapText="1"/>
    </xf>
    <xf numFmtId="0" fontId="0" fillId="0" borderId="16" xfId="0" applyBorder="1"/>
    <xf numFmtId="0" fontId="0" fillId="0" borderId="0" xfId="0" applyBorder="1"/>
    <xf numFmtId="0" fontId="0" fillId="0" borderId="17" xfId="0" applyFill="1" applyBorder="1"/>
    <xf numFmtId="0" fontId="0" fillId="0" borderId="0" xfId="0" applyFill="1" applyBorder="1"/>
    <xf numFmtId="0" fontId="0" fillId="0" borderId="12" xfId="0" applyFill="1" applyBorder="1"/>
    <xf numFmtId="0" fontId="2" fillId="0" borderId="18" xfId="0" applyFont="1" applyFill="1" applyBorder="1" applyAlignment="1">
      <alignment horizontal="centerContinuous"/>
    </xf>
    <xf numFmtId="0" fontId="0" fillId="0" borderId="18" xfId="0" applyFill="1" applyBorder="1" applyAlignment="1">
      <alignment horizontal="centerContinuous"/>
    </xf>
    <xf numFmtId="0" fontId="0" fillId="0" borderId="19" xfId="0" applyFill="1" applyBorder="1" applyAlignment="1">
      <alignment horizontal="center" wrapText="1"/>
    </xf>
    <xf numFmtId="0" fontId="0" fillId="0" borderId="20" xfId="0" applyFill="1" applyBorder="1"/>
    <xf numFmtId="0" fontId="0" fillId="0" borderId="21" xfId="0" applyFill="1" applyBorder="1"/>
    <xf numFmtId="0" fontId="0" fillId="0" borderId="22" xfId="0" applyFill="1" applyBorder="1"/>
    <xf numFmtId="0" fontId="0" fillId="0" borderId="23" xfId="0" applyFill="1" applyBorder="1"/>
    <xf numFmtId="0" fontId="0" fillId="0" borderId="24" xfId="0" applyFill="1" applyBorder="1"/>
    <xf numFmtId="0" fontId="0" fillId="0" borderId="0" xfId="0" applyFill="1" applyBorder="1" applyAlignment="1"/>
    <xf numFmtId="0" fontId="2" fillId="0" borderId="0" xfId="0" applyFont="1" applyFill="1" applyBorder="1"/>
    <xf numFmtId="0" fontId="0" fillId="0" borderId="25" xfId="0" applyFill="1" applyBorder="1" applyAlignment="1">
      <alignment horizontal="right"/>
    </xf>
    <xf numFmtId="0" fontId="0" fillId="0" borderId="12" xfId="0" applyFill="1" applyBorder="1" applyAlignment="1">
      <alignment horizontal="right"/>
    </xf>
    <xf numFmtId="0" fontId="0" fillId="0" borderId="26" xfId="0" applyFill="1" applyBorder="1" applyAlignment="1">
      <alignment horizontal="right"/>
    </xf>
    <xf numFmtId="0" fontId="2" fillId="0" borderId="27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2" fillId="0" borderId="27" xfId="0" applyFont="1" applyFill="1" applyBorder="1" applyAlignment="1"/>
    <xf numFmtId="0" fontId="2" fillId="0" borderId="0" xfId="0" applyFont="1" applyFill="1" applyBorder="1" applyAlignment="1"/>
    <xf numFmtId="0" fontId="0" fillId="0" borderId="27" xfId="0" applyFill="1" applyBorder="1" applyAlignment="1"/>
    <xf numFmtId="0" fontId="0" fillId="0" borderId="27" xfId="0" applyFill="1" applyBorder="1" applyAlignment="1">
      <alignment horizontal="right"/>
    </xf>
    <xf numFmtId="0" fontId="0" fillId="0" borderId="28" xfId="0" applyFill="1" applyBorder="1" applyAlignment="1">
      <alignment wrapText="1"/>
    </xf>
    <xf numFmtId="0" fontId="4" fillId="0" borderId="0" xfId="0" applyFont="1" applyFill="1"/>
    <xf numFmtId="0" fontId="0" fillId="0" borderId="0" xfId="0" applyFill="1" applyAlignment="1">
      <alignment horizontal="left"/>
    </xf>
    <xf numFmtId="0" fontId="0" fillId="0" borderId="0" xfId="0" applyFill="1" applyAlignment="1"/>
    <xf numFmtId="2" fontId="0" fillId="0" borderId="0" xfId="0" applyNumberFormat="1" applyFill="1"/>
    <xf numFmtId="0" fontId="0" fillId="2" borderId="29" xfId="0" applyFill="1" applyBorder="1"/>
    <xf numFmtId="0" fontId="0" fillId="2" borderId="14" xfId="0" applyFill="1" applyBorder="1"/>
    <xf numFmtId="0" fontId="0" fillId="2" borderId="30" xfId="0" applyFill="1" applyBorder="1"/>
    <xf numFmtId="0" fontId="0" fillId="0" borderId="31" xfId="0" applyFill="1" applyBorder="1" applyAlignment="1">
      <alignment horizontal="center" wrapText="1"/>
    </xf>
    <xf numFmtId="0" fontId="0" fillId="0" borderId="8" xfId="0" applyFill="1" applyBorder="1"/>
    <xf numFmtId="0" fontId="0" fillId="0" borderId="32" xfId="0" applyBorder="1" applyAlignment="1">
      <alignment horizontal="center" wrapText="1"/>
    </xf>
    <xf numFmtId="0" fontId="0" fillId="0" borderId="33" xfId="0" applyBorder="1"/>
    <xf numFmtId="0" fontId="0" fillId="0" borderId="33" xfId="0" applyFill="1" applyBorder="1"/>
    <xf numFmtId="0" fontId="0" fillId="0" borderId="34" xfId="0" applyBorder="1"/>
    <xf numFmtId="0" fontId="0" fillId="0" borderId="35" xfId="0" applyFill="1" applyBorder="1"/>
    <xf numFmtId="0" fontId="6" fillId="0" borderId="0" xfId="0" applyFont="1"/>
    <xf numFmtId="0" fontId="2" fillId="0" borderId="0" xfId="0" applyFont="1" applyFill="1" applyBorder="1" applyAlignment="1">
      <alignment horizontal="centerContinuous"/>
    </xf>
    <xf numFmtId="0" fontId="0" fillId="0" borderId="0" xfId="0" applyFill="1" applyBorder="1" applyAlignment="1">
      <alignment horizontal="centerContinuous"/>
    </xf>
    <xf numFmtId="0" fontId="0" fillId="0" borderId="36" xfId="0" applyBorder="1" applyAlignment="1">
      <alignment horizontal="center" wrapText="1"/>
    </xf>
    <xf numFmtId="0" fontId="0" fillId="0" borderId="37" xfId="0" applyBorder="1" applyAlignment="1">
      <alignment horizontal="center" wrapText="1"/>
    </xf>
    <xf numFmtId="0" fontId="0" fillId="0" borderId="38" xfId="0" applyFill="1" applyBorder="1" applyAlignment="1">
      <alignment horizontal="center" wrapText="1"/>
    </xf>
    <xf numFmtId="0" fontId="0" fillId="0" borderId="26" xfId="0" applyBorder="1"/>
    <xf numFmtId="0" fontId="0" fillId="2" borderId="39" xfId="0" applyFill="1" applyBorder="1"/>
    <xf numFmtId="0" fontId="0" fillId="0" borderId="40" xfId="0" applyFill="1" applyBorder="1"/>
    <xf numFmtId="0" fontId="0" fillId="0" borderId="4" xfId="0" applyBorder="1"/>
    <xf numFmtId="0" fontId="0" fillId="0" borderId="19" xfId="0" applyFill="1" applyBorder="1"/>
    <xf numFmtId="0" fontId="0" fillId="0" borderId="37" xfId="0" applyBorder="1"/>
    <xf numFmtId="0" fontId="0" fillId="0" borderId="41" xfId="0" applyFill="1" applyBorder="1"/>
    <xf numFmtId="0" fontId="0" fillId="0" borderId="15" xfId="0" applyBorder="1"/>
    <xf numFmtId="0" fontId="0" fillId="2" borderId="42" xfId="0" applyFill="1" applyBorder="1"/>
    <xf numFmtId="0" fontId="0" fillId="0" borderId="43" xfId="0" applyFill="1" applyBorder="1"/>
    <xf numFmtId="0" fontId="0" fillId="0" borderId="15" xfId="0" applyFill="1" applyBorder="1"/>
    <xf numFmtId="0" fontId="0" fillId="0" borderId="44" xfId="0" applyFill="1" applyBorder="1"/>
    <xf numFmtId="0" fontId="0" fillId="0" borderId="26" xfId="0" applyFill="1" applyBorder="1" applyAlignment="1">
      <alignment wrapText="1"/>
    </xf>
    <xf numFmtId="0" fontId="0" fillId="0" borderId="27" xfId="0" applyBorder="1" applyAlignment="1">
      <alignment horizontal="center" textRotation="90" wrapText="1"/>
    </xf>
    <xf numFmtId="0" fontId="2" fillId="0" borderId="45" xfId="0" applyFont="1" applyFill="1" applyBorder="1" applyAlignment="1">
      <alignment horizontal="left"/>
    </xf>
    <xf numFmtId="0" fontId="0" fillId="0" borderId="46" xfId="0" applyFill="1" applyBorder="1"/>
    <xf numFmtId="0" fontId="2" fillId="0" borderId="46" xfId="0" applyFont="1" applyFill="1" applyBorder="1" applyAlignment="1">
      <alignment horizontal="left"/>
    </xf>
    <xf numFmtId="0" fontId="2" fillId="0" borderId="47" xfId="0" applyFont="1" applyFill="1" applyBorder="1" applyAlignment="1">
      <alignment horizontal="left"/>
    </xf>
    <xf numFmtId="0" fontId="2" fillId="0" borderId="48" xfId="0" applyFont="1" applyFill="1" applyBorder="1"/>
    <xf numFmtId="0" fontId="2" fillId="0" borderId="49" xfId="0" applyFont="1" applyFill="1" applyBorder="1"/>
    <xf numFmtId="0" fontId="2" fillId="0" borderId="50" xfId="0" applyFont="1" applyFill="1" applyBorder="1"/>
    <xf numFmtId="0" fontId="0" fillId="0" borderId="51" xfId="0" applyFill="1" applyBorder="1"/>
    <xf numFmtId="0" fontId="0" fillId="0" borderId="52" xfId="0" applyFill="1" applyBorder="1"/>
    <xf numFmtId="0" fontId="0" fillId="0" borderId="53" xfId="0" applyFill="1" applyBorder="1" applyAlignment="1">
      <alignment wrapText="1"/>
    </xf>
    <xf numFmtId="0" fontId="0" fillId="3" borderId="54" xfId="0" applyFill="1" applyBorder="1"/>
    <xf numFmtId="0" fontId="0" fillId="0" borderId="55" xfId="0" applyFill="1" applyBorder="1" applyAlignment="1">
      <alignment wrapText="1"/>
    </xf>
    <xf numFmtId="0" fontId="0" fillId="0" borderId="56" xfId="0" applyFill="1" applyBorder="1" applyAlignment="1">
      <alignment wrapText="1"/>
    </xf>
    <xf numFmtId="0" fontId="0" fillId="0" borderId="28" xfId="0" applyFill="1" applyBorder="1" applyAlignment="1">
      <alignment horizontal="right"/>
    </xf>
    <xf numFmtId="0" fontId="0" fillId="0" borderId="57" xfId="0" applyFill="1" applyBorder="1" applyAlignment="1">
      <alignment horizontal="right"/>
    </xf>
    <xf numFmtId="0" fontId="0" fillId="0" borderId="58" xfId="0" applyFill="1" applyBorder="1" applyAlignment="1">
      <alignment horizontal="right"/>
    </xf>
    <xf numFmtId="0" fontId="0" fillId="0" borderId="59" xfId="0" applyFill="1" applyBorder="1" applyAlignment="1">
      <alignment wrapText="1"/>
    </xf>
    <xf numFmtId="0" fontId="0" fillId="0" borderId="54" xfId="0" applyFill="1" applyBorder="1"/>
    <xf numFmtId="0" fontId="0" fillId="4" borderId="0" xfId="0" applyFill="1"/>
    <xf numFmtId="0" fontId="0" fillId="0" borderId="60" xfId="0" applyFill="1" applyBorder="1"/>
    <xf numFmtId="0" fontId="2" fillId="0" borderId="48" xfId="0" applyFont="1" applyFill="1" applyBorder="1" applyAlignment="1"/>
    <xf numFmtId="0" fontId="2" fillId="0" borderId="49" xfId="0" applyFont="1" applyFill="1" applyBorder="1" applyAlignment="1"/>
    <xf numFmtId="0" fontId="2" fillId="0" borderId="50" xfId="0" applyFont="1" applyFill="1" applyBorder="1" applyAlignment="1"/>
    <xf numFmtId="0" fontId="0" fillId="0" borderId="61" xfId="0" applyFill="1" applyBorder="1"/>
    <xf numFmtId="0" fontId="0" fillId="0" borderId="28" xfId="0" applyFill="1" applyBorder="1" applyAlignment="1">
      <alignment horizontal="right" wrapText="1"/>
    </xf>
    <xf numFmtId="0" fontId="0" fillId="0" borderId="62" xfId="0" applyFill="1" applyBorder="1"/>
    <xf numFmtId="0" fontId="0" fillId="0" borderId="63" xfId="0" applyFill="1" applyBorder="1" applyAlignment="1">
      <alignment horizontal="right"/>
    </xf>
    <xf numFmtId="0" fontId="0" fillId="0" borderId="54" xfId="0" applyFill="1" applyBorder="1" applyAlignment="1">
      <alignment wrapText="1"/>
    </xf>
    <xf numFmtId="0" fontId="0" fillId="0" borderId="0" xfId="0" applyFill="1" applyBorder="1" applyAlignment="1">
      <alignment wrapText="1"/>
    </xf>
    <xf numFmtId="0" fontId="0" fillId="0" borderId="57" xfId="0" applyFill="1" applyBorder="1" applyAlignment="1">
      <alignment horizontal="right" wrapText="1"/>
    </xf>
    <xf numFmtId="0" fontId="0" fillId="0" borderId="64" xfId="0" applyFill="1" applyBorder="1" applyAlignment="1">
      <alignment horizontal="right" wrapText="1"/>
    </xf>
    <xf numFmtId="0" fontId="0" fillId="0" borderId="65" xfId="0" applyFill="1" applyBorder="1" applyAlignment="1">
      <alignment horizontal="right" wrapText="1"/>
    </xf>
    <xf numFmtId="0" fontId="0" fillId="0" borderId="66" xfId="0" applyFill="1" applyBorder="1"/>
    <xf numFmtId="0" fontId="0" fillId="0" borderId="67" xfId="0" applyFill="1" applyBorder="1" applyAlignment="1">
      <alignment wrapText="1"/>
    </xf>
    <xf numFmtId="0" fontId="0" fillId="0" borderId="68" xfId="0" applyFill="1" applyBorder="1"/>
    <xf numFmtId="0" fontId="0" fillId="0" borderId="38" xfId="0" applyFill="1" applyBorder="1"/>
    <xf numFmtId="0" fontId="0" fillId="0" borderId="69" xfId="0" applyBorder="1" applyAlignment="1">
      <alignment horizontal="center" textRotation="90" shrinkToFit="1"/>
    </xf>
    <xf numFmtId="0" fontId="0" fillId="0" borderId="70" xfId="0" applyBorder="1" applyAlignment="1">
      <alignment horizontal="center" textRotation="90" shrinkToFit="1"/>
    </xf>
    <xf numFmtId="0" fontId="0" fillId="0" borderId="71" xfId="0" applyBorder="1" applyAlignment="1">
      <alignment horizontal="center" textRotation="90" shrinkToFit="1"/>
    </xf>
    <xf numFmtId="0" fontId="0" fillId="0" borderId="7" xfId="0" applyFill="1" applyBorder="1" applyAlignment="1"/>
    <xf numFmtId="0" fontId="0" fillId="0" borderId="72" xfId="0" applyFill="1" applyBorder="1" applyAlignment="1"/>
    <xf numFmtId="0" fontId="0" fillId="0" borderId="20" xfId="0" applyFill="1" applyBorder="1" applyAlignment="1">
      <alignment horizontal="right"/>
    </xf>
    <xf numFmtId="0" fontId="0" fillId="0" borderId="73" xfId="0" applyFill="1" applyBorder="1" applyAlignment="1">
      <alignment horizontal="right"/>
    </xf>
    <xf numFmtId="0" fontId="0" fillId="0" borderId="8" xfId="0" applyFill="1" applyBorder="1" applyAlignment="1">
      <alignment horizontal="right"/>
    </xf>
    <xf numFmtId="0" fontId="0" fillId="0" borderId="68" xfId="0" applyFill="1" applyBorder="1" applyAlignment="1">
      <alignment horizontal="right"/>
    </xf>
    <xf numFmtId="0" fontId="3" fillId="0" borderId="74" xfId="0" applyFont="1" applyFill="1" applyBorder="1" applyAlignment="1">
      <alignment horizontal="center" textRotation="90" wrapText="1"/>
    </xf>
    <xf numFmtId="0" fontId="0" fillId="0" borderId="74" xfId="0" applyBorder="1" applyAlignment="1">
      <alignment horizontal="center" textRotation="90" wrapText="1"/>
    </xf>
    <xf numFmtId="0" fontId="0" fillId="0" borderId="75" xfId="0" applyBorder="1" applyAlignment="1">
      <alignment horizontal="center" textRotation="90" wrapText="1"/>
    </xf>
    <xf numFmtId="0" fontId="3" fillId="0" borderId="76" xfId="0" applyFont="1" applyFill="1" applyBorder="1" applyAlignment="1">
      <alignment horizontal="center" textRotation="90" wrapText="1"/>
    </xf>
    <xf numFmtId="0" fontId="3" fillId="0" borderId="75" xfId="0" applyFont="1" applyFill="1" applyBorder="1" applyAlignment="1">
      <alignment horizontal="center" textRotation="90" wrapText="1"/>
    </xf>
  </cellXfs>
  <cellStyles count="1"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68"/>
  <sheetViews>
    <sheetView tabSelected="1" topLeftCell="A4" zoomScale="90" workbookViewId="0">
      <selection activeCell="B13" sqref="B13"/>
    </sheetView>
  </sheetViews>
  <sheetFormatPr defaultRowHeight="12.75"/>
  <cols>
    <col min="1" max="1" width="22.7109375" customWidth="1"/>
    <col min="2" max="2" width="28.85546875" customWidth="1"/>
    <col min="3" max="3" width="18.5703125" customWidth="1"/>
    <col min="4" max="4" width="24.42578125" customWidth="1"/>
    <col min="5" max="5" width="21" style="9" customWidth="1"/>
    <col min="6" max="6" width="19" style="9" customWidth="1"/>
    <col min="7" max="7" width="21.28515625" style="9" customWidth="1"/>
    <col min="8" max="8" width="42.7109375" customWidth="1"/>
    <col min="9" max="9" width="16.7109375" customWidth="1"/>
    <col min="10" max="10" width="23" style="25" customWidth="1"/>
    <col min="11" max="17" width="9.140625" customWidth="1"/>
    <col min="18" max="18" width="24.85546875" customWidth="1"/>
    <col min="19" max="19" width="23.140625" customWidth="1"/>
  </cols>
  <sheetData>
    <row r="1" spans="1:15" ht="26.25">
      <c r="A1" s="66" t="s">
        <v>65</v>
      </c>
      <c r="E1" s="67"/>
      <c r="F1" s="68"/>
      <c r="G1" s="68"/>
    </row>
    <row r="2" spans="1:15" ht="27" thickBot="1">
      <c r="A2" s="66"/>
      <c r="E2" s="32"/>
      <c r="F2" s="33"/>
      <c r="G2" s="33"/>
    </row>
    <row r="3" spans="1:15" s="5" customFormat="1" ht="26.25" thickTop="1">
      <c r="A3" s="69"/>
      <c r="B3" s="4" t="s">
        <v>56</v>
      </c>
      <c r="C3" s="11" t="s">
        <v>57</v>
      </c>
      <c r="D3" s="70" t="s">
        <v>12</v>
      </c>
      <c r="E3" s="71" t="s">
        <v>13</v>
      </c>
      <c r="F3" s="34" t="s">
        <v>2</v>
      </c>
      <c r="G3" s="59" t="s">
        <v>58</v>
      </c>
      <c r="H3" s="61" t="s">
        <v>54</v>
      </c>
    </row>
    <row r="4" spans="1:15" ht="13.5" thickBot="1">
      <c r="B4" s="14" t="s">
        <v>0</v>
      </c>
      <c r="D4" s="72" t="s">
        <v>0</v>
      </c>
      <c r="E4" s="73">
        <v>2.5</v>
      </c>
      <c r="F4" s="35" t="s">
        <v>1</v>
      </c>
      <c r="G4" s="60"/>
      <c r="H4" s="62"/>
    </row>
    <row r="5" spans="1:15" ht="12.75" customHeight="1">
      <c r="A5" s="122" t="s">
        <v>15</v>
      </c>
      <c r="B5" s="16" t="s">
        <v>16</v>
      </c>
      <c r="C5" s="17">
        <v>4</v>
      </c>
      <c r="D5" s="20" t="s">
        <v>5</v>
      </c>
      <c r="E5" s="56">
        <v>13.91</v>
      </c>
      <c r="F5" s="21" t="s">
        <v>1</v>
      </c>
      <c r="G5" s="20">
        <f>CEILING(((E5/$E$4)-1),1)</f>
        <v>5</v>
      </c>
      <c r="H5" s="62" t="s">
        <v>82</v>
      </c>
    </row>
    <row r="6" spans="1:15">
      <c r="A6" s="123"/>
      <c r="B6" s="1" t="s">
        <v>17</v>
      </c>
      <c r="C6" s="2">
        <v>4</v>
      </c>
      <c r="D6" s="7" t="s">
        <v>6</v>
      </c>
      <c r="E6" s="57">
        <v>13.91</v>
      </c>
      <c r="F6" s="8" t="s">
        <v>1</v>
      </c>
      <c r="G6" s="7">
        <f>CEILING(((E6/$E$4)-1),1)</f>
        <v>5</v>
      </c>
      <c r="H6" s="62" t="s">
        <v>82</v>
      </c>
    </row>
    <row r="7" spans="1:15">
      <c r="A7" s="123"/>
      <c r="B7" s="1" t="s">
        <v>18</v>
      </c>
      <c r="C7" s="2">
        <v>4</v>
      </c>
      <c r="D7" s="7" t="s">
        <v>8</v>
      </c>
      <c r="E7" s="57">
        <v>15</v>
      </c>
      <c r="F7" s="8" t="s">
        <v>1</v>
      </c>
      <c r="G7" s="7">
        <f>CEILING(((E7/$E$4)-1),1)</f>
        <v>5</v>
      </c>
      <c r="H7" s="62"/>
    </row>
    <row r="8" spans="1:15">
      <c r="A8" s="123"/>
      <c r="B8" s="1" t="s">
        <v>19</v>
      </c>
      <c r="C8" s="2">
        <v>5</v>
      </c>
      <c r="D8" s="7" t="s">
        <v>34</v>
      </c>
      <c r="E8" s="57">
        <v>34</v>
      </c>
      <c r="F8" s="8" t="s">
        <v>1</v>
      </c>
      <c r="G8" s="7">
        <f>CEILING(((E8/$E$4)-1),1)</f>
        <v>13</v>
      </c>
      <c r="H8" s="62" t="s">
        <v>89</v>
      </c>
    </row>
    <row r="9" spans="1:15">
      <c r="A9" s="123"/>
      <c r="B9" s="1" t="s">
        <v>20</v>
      </c>
      <c r="C9" s="2">
        <v>6</v>
      </c>
      <c r="D9" s="7" t="s">
        <v>4</v>
      </c>
      <c r="E9" s="57">
        <v>48.91</v>
      </c>
      <c r="F9" s="8" t="s">
        <v>1</v>
      </c>
      <c r="G9" s="7">
        <f>CEILING(((E9/$E$4)-1),1)</f>
        <v>19</v>
      </c>
      <c r="H9" s="62"/>
    </row>
    <row r="10" spans="1:15">
      <c r="A10" s="123"/>
      <c r="B10" s="1" t="s">
        <v>21</v>
      </c>
      <c r="C10" s="2">
        <v>3</v>
      </c>
      <c r="D10" s="7" t="s">
        <v>7</v>
      </c>
      <c r="E10" s="57">
        <v>4</v>
      </c>
      <c r="F10" s="8" t="s">
        <v>0</v>
      </c>
      <c r="G10" s="7">
        <f>E10-1</f>
        <v>3</v>
      </c>
      <c r="H10" s="62" t="s">
        <v>83</v>
      </c>
    </row>
    <row r="11" spans="1:15" ht="13.5" thickBot="1">
      <c r="A11" s="124"/>
      <c r="B11" s="18" t="s">
        <v>22</v>
      </c>
      <c r="C11" s="19">
        <v>3</v>
      </c>
      <c r="D11" s="29" t="s">
        <v>11</v>
      </c>
      <c r="E11" s="58">
        <v>4</v>
      </c>
      <c r="F11" s="35" t="s">
        <v>0</v>
      </c>
      <c r="G11" s="74">
        <f>E11-1</f>
        <v>3</v>
      </c>
      <c r="H11" s="62" t="s">
        <v>83</v>
      </c>
    </row>
    <row r="12" spans="1:15" s="9" customFormat="1">
      <c r="A12" s="134" t="s">
        <v>23</v>
      </c>
      <c r="B12" s="36" t="s">
        <v>24</v>
      </c>
      <c r="C12" s="37">
        <v>3</v>
      </c>
      <c r="D12" s="38" t="s">
        <v>10</v>
      </c>
      <c r="E12" s="56">
        <v>5</v>
      </c>
      <c r="F12" s="21" t="s">
        <v>0</v>
      </c>
      <c r="G12" s="65">
        <f>E12-1</f>
        <v>4</v>
      </c>
      <c r="H12" s="63" t="s">
        <v>83</v>
      </c>
      <c r="J12" s="26"/>
      <c r="L12"/>
      <c r="M12"/>
      <c r="N12"/>
      <c r="O12"/>
    </row>
    <row r="13" spans="1:15" s="9" customFormat="1">
      <c r="A13" s="131"/>
      <c r="B13" s="6" t="s">
        <v>25</v>
      </c>
      <c r="C13" s="13">
        <v>3</v>
      </c>
      <c r="D13" s="7" t="s">
        <v>87</v>
      </c>
      <c r="E13" s="57">
        <v>3</v>
      </c>
      <c r="F13" s="8" t="s">
        <v>0</v>
      </c>
      <c r="G13" s="7">
        <f>E13</f>
        <v>3</v>
      </c>
      <c r="H13" s="63" t="s">
        <v>84</v>
      </c>
      <c r="J13" s="26"/>
      <c r="L13"/>
      <c r="M13"/>
      <c r="N13"/>
      <c r="O13"/>
    </row>
    <row r="14" spans="1:15">
      <c r="A14" s="131"/>
      <c r="B14" s="1" t="s">
        <v>26</v>
      </c>
      <c r="C14" s="12">
        <v>9</v>
      </c>
      <c r="D14" s="3" t="s">
        <v>66</v>
      </c>
      <c r="E14" s="57">
        <v>360</v>
      </c>
      <c r="F14" s="8" t="s">
        <v>1</v>
      </c>
      <c r="G14" s="7">
        <f>CEILING(((E14/$E$4)-1),1)</f>
        <v>143</v>
      </c>
      <c r="H14" s="62" t="s">
        <v>67</v>
      </c>
    </row>
    <row r="15" spans="1:15">
      <c r="A15" s="131"/>
      <c r="B15" s="14" t="s">
        <v>27</v>
      </c>
      <c r="C15" s="27">
        <v>10</v>
      </c>
      <c r="D15" s="15" t="s">
        <v>68</v>
      </c>
      <c r="E15" s="57">
        <v>512</v>
      </c>
      <c r="F15" s="8" t="s">
        <v>0</v>
      </c>
      <c r="G15" s="7">
        <f>CEILING((E15-1),1)</f>
        <v>511</v>
      </c>
      <c r="H15" s="62" t="s">
        <v>85</v>
      </c>
    </row>
    <row r="16" spans="1:15">
      <c r="A16" s="131"/>
      <c r="B16" s="14" t="s">
        <v>28</v>
      </c>
      <c r="C16" s="27">
        <v>3</v>
      </c>
      <c r="D16" s="15" t="s">
        <v>30</v>
      </c>
      <c r="E16" s="57">
        <v>4</v>
      </c>
      <c r="F16" s="8" t="s">
        <v>0</v>
      </c>
      <c r="G16" s="7">
        <f>E16-1</f>
        <v>3</v>
      </c>
      <c r="H16" s="62" t="s">
        <v>83</v>
      </c>
    </row>
    <row r="17" spans="1:17" ht="13.5" thickBot="1">
      <c r="A17" s="135"/>
      <c r="B17" s="14" t="s">
        <v>29</v>
      </c>
      <c r="C17" s="27">
        <v>3</v>
      </c>
      <c r="D17" s="15" t="s">
        <v>9</v>
      </c>
      <c r="E17" s="58">
        <v>3</v>
      </c>
      <c r="F17" s="35" t="s">
        <v>0</v>
      </c>
      <c r="G17" s="60">
        <f>E17-1</f>
        <v>2</v>
      </c>
      <c r="H17" s="62" t="s">
        <v>83</v>
      </c>
    </row>
    <row r="18" spans="1:17" ht="13.5" thickTop="1">
      <c r="A18" s="131" t="s">
        <v>31</v>
      </c>
      <c r="B18" s="75" t="s">
        <v>61</v>
      </c>
      <c r="C18" s="76">
        <v>4</v>
      </c>
      <c r="D18" s="77"/>
      <c r="E18" s="121"/>
      <c r="F18" s="76"/>
      <c r="G18" s="78">
        <v>5</v>
      </c>
      <c r="H18" s="62" t="s">
        <v>88</v>
      </c>
    </row>
    <row r="19" spans="1:17">
      <c r="A19" s="132"/>
      <c r="B19" s="1" t="s">
        <v>62</v>
      </c>
      <c r="C19" s="8">
        <v>6</v>
      </c>
      <c r="D19" s="79" t="s">
        <v>63</v>
      </c>
      <c r="E19" s="80">
        <v>64</v>
      </c>
      <c r="F19" s="8" t="s">
        <v>0</v>
      </c>
      <c r="G19" s="81">
        <f>CEILING((E19-1),1)</f>
        <v>63</v>
      </c>
      <c r="H19" s="62"/>
    </row>
    <row r="20" spans="1:17">
      <c r="A20" s="132"/>
      <c r="B20" s="6" t="s">
        <v>32</v>
      </c>
      <c r="C20" s="8">
        <v>9</v>
      </c>
      <c r="D20" s="82" t="s">
        <v>3</v>
      </c>
      <c r="E20" s="80">
        <v>350</v>
      </c>
      <c r="F20" s="8" t="s">
        <v>1</v>
      </c>
      <c r="G20" s="81">
        <f>CEILING(((E20/$E$4)-1),1)</f>
        <v>139</v>
      </c>
      <c r="H20" s="62"/>
    </row>
    <row r="21" spans="1:17">
      <c r="A21" s="132"/>
      <c r="B21" s="125" t="s">
        <v>33</v>
      </c>
      <c r="C21" s="127">
        <v>4</v>
      </c>
      <c r="D21" s="83" t="s">
        <v>35</v>
      </c>
      <c r="E21" s="80"/>
      <c r="F21" s="39"/>
      <c r="G21" s="129">
        <v>15</v>
      </c>
      <c r="H21" s="62"/>
    </row>
    <row r="22" spans="1:17" ht="24" customHeight="1" thickBot="1">
      <c r="A22" s="133"/>
      <c r="B22" s="126"/>
      <c r="C22" s="128"/>
      <c r="D22" s="84" t="s">
        <v>36</v>
      </c>
      <c r="E22" s="80"/>
      <c r="F22" s="31"/>
      <c r="G22" s="130"/>
      <c r="H22" s="64" t="s">
        <v>86</v>
      </c>
    </row>
    <row r="23" spans="1:17" ht="24" customHeight="1">
      <c r="A23" s="85"/>
      <c r="B23" s="28"/>
      <c r="C23" s="28"/>
      <c r="D23" s="28"/>
      <c r="E23" s="30"/>
      <c r="F23" s="30"/>
      <c r="G23" s="30"/>
    </row>
    <row r="24" spans="1:17" ht="28.5" customHeight="1" thickBot="1"/>
    <row r="25" spans="1:17" ht="13.5" thickBot="1">
      <c r="A25" s="86" t="s">
        <v>15</v>
      </c>
      <c r="B25" s="87"/>
      <c r="C25" s="88"/>
      <c r="D25" s="88"/>
      <c r="E25" s="88"/>
      <c r="F25" s="88"/>
      <c r="G25" s="88"/>
      <c r="H25" s="88"/>
      <c r="I25" s="89"/>
    </row>
    <row r="26" spans="1:17" ht="13.5" thickTop="1">
      <c r="A26" s="9"/>
      <c r="B26" s="90" t="s">
        <v>37</v>
      </c>
      <c r="C26" s="91" t="s">
        <v>38</v>
      </c>
      <c r="D26" s="91" t="s">
        <v>39</v>
      </c>
      <c r="E26" s="91" t="s">
        <v>40</v>
      </c>
      <c r="F26" s="91" t="s">
        <v>41</v>
      </c>
      <c r="G26" s="91" t="s">
        <v>42</v>
      </c>
      <c r="H26" s="91" t="s">
        <v>43</v>
      </c>
      <c r="I26" s="92" t="s">
        <v>44</v>
      </c>
    </row>
    <row r="27" spans="1:17">
      <c r="A27" s="93" t="s">
        <v>69</v>
      </c>
      <c r="B27" s="23">
        <v>0</v>
      </c>
      <c r="C27" s="22" t="str">
        <f>DEC2HEX(G5)</f>
        <v>5</v>
      </c>
      <c r="D27" s="22" t="str">
        <f>DEC2HEX(G6)</f>
        <v>5</v>
      </c>
      <c r="E27" s="22" t="str">
        <f>DEC2HEX(G7)</f>
        <v>5</v>
      </c>
      <c r="F27" s="22" t="str">
        <f>DEC2HEX(G8)</f>
        <v>D</v>
      </c>
      <c r="G27" s="22" t="str">
        <f>DEC2HEX(G9)</f>
        <v>13</v>
      </c>
      <c r="H27" s="22" t="str">
        <f>DEC2HEX(G10)</f>
        <v>3</v>
      </c>
      <c r="I27" s="24" t="str">
        <f>DEC2HEX(G11)</f>
        <v>3</v>
      </c>
      <c r="L27" t="s">
        <v>70</v>
      </c>
      <c r="Q27" t="s">
        <v>71</v>
      </c>
    </row>
    <row r="28" spans="1:17" s="9" customFormat="1" ht="13.5" thickBot="1">
      <c r="A28" s="94" t="s">
        <v>72</v>
      </c>
      <c r="B28" s="42" t="str">
        <f>HEX2BIN(B27,3)</f>
        <v>000</v>
      </c>
      <c r="C28" s="43" t="str">
        <f>HEX2BIN(C27,C5)</f>
        <v>0101</v>
      </c>
      <c r="D28" s="43" t="str">
        <f>HEX2BIN(D27,C6)</f>
        <v>0101</v>
      </c>
      <c r="E28" s="43" t="str">
        <f>HEX2BIN(E27,C7)</f>
        <v>0101</v>
      </c>
      <c r="F28" s="43" t="str">
        <f>HEX2BIN(F27,C8)</f>
        <v>01101</v>
      </c>
      <c r="G28" s="43" t="str">
        <f>HEX2BIN(G27,C9)</f>
        <v>010011</v>
      </c>
      <c r="H28" s="43" t="str">
        <f>HEX2BIN(H27,C10)</f>
        <v>011</v>
      </c>
      <c r="I28" s="44" t="str">
        <f>HEX2BIN(I27,C11)</f>
        <v>011</v>
      </c>
      <c r="J28" s="40"/>
      <c r="K28" s="26"/>
      <c r="L28" t="str">
        <f>CONCATENATE(B28,C28,D28,E28,F28,G28,H28,I28,)</f>
        <v>00001010101010101101010011011011</v>
      </c>
      <c r="M28"/>
      <c r="N28"/>
      <c r="O28"/>
      <c r="Q28" s="9" t="str">
        <f>CONCATENATE(B31,C31,D31,E31,F31,G31,H31,I31)</f>
        <v>00001100110011001110010100100100</v>
      </c>
    </row>
    <row r="29" spans="1:17" s="9" customFormat="1" ht="26.25" thickBot="1">
      <c r="A29" s="95" t="s">
        <v>55</v>
      </c>
      <c r="B29" s="96" t="str">
        <f>CONCATENATE(L29,L30,L31,L32,L33,L34,L35,L36)</f>
        <v>0AAAD4DB</v>
      </c>
      <c r="J29" s="41"/>
      <c r="K29" s="26"/>
      <c r="L29" t="str">
        <f>BIN2HEX(RIGHT((LEFT(L28,4)),4))</f>
        <v>0</v>
      </c>
      <c r="N29"/>
      <c r="O29"/>
      <c r="Q29" t="str">
        <f>BIN2HEX(RIGHT((LEFT(Q28,4)),4))</f>
        <v>0</v>
      </c>
    </row>
    <row r="30" spans="1:17" s="9" customFormat="1">
      <c r="B30" s="97"/>
      <c r="C30" s="65"/>
      <c r="J30" s="10"/>
      <c r="K30" s="26"/>
      <c r="L30" t="str">
        <f>BIN2HEX(RIGHT((LEFT(L28,8)),4))</f>
        <v>A</v>
      </c>
      <c r="Q30" t="str">
        <f>BIN2HEX(RIGHT((LEFT(Q28,8)),4))</f>
        <v>C</v>
      </c>
    </row>
    <row r="31" spans="1:17" s="9" customFormat="1" ht="26.25" hidden="1" thickBot="1">
      <c r="A31" s="98" t="s">
        <v>73</v>
      </c>
      <c r="B31" s="99" t="str">
        <f>HEX2BIN(B27,3)</f>
        <v>000</v>
      </c>
      <c r="C31" s="100" t="str">
        <f>DEC2BIN(HEX2DEC(C27)+1,C5)</f>
        <v>0110</v>
      </c>
      <c r="D31" s="100" t="str">
        <f>DEC2BIN(HEX2DEC(D27)+1,C6)</f>
        <v>0110</v>
      </c>
      <c r="E31" s="100" t="str">
        <f>DEC2BIN(HEX2DEC(E27)+1,C7)</f>
        <v>0110</v>
      </c>
      <c r="F31" s="100" t="str">
        <f>DEC2BIN(HEX2DEC(F27)+1,C8)</f>
        <v>01110</v>
      </c>
      <c r="G31" s="100" t="str">
        <f>DEC2BIN(HEX2DEC(G27)+1,C9)</f>
        <v>010100</v>
      </c>
      <c r="H31" s="100" t="str">
        <f>DEC2BIN(HEX2DEC(H27)+1,C10)</f>
        <v>100</v>
      </c>
      <c r="I31" s="101" t="str">
        <f>DEC2BIN(HEX2DEC(I27)+1,C11)</f>
        <v>100</v>
      </c>
      <c r="J31" s="10"/>
      <c r="K31" s="26"/>
      <c r="L31" t="str">
        <f>BIN2HEX(RIGHT((LEFT(L28,12)),4))</f>
        <v>A</v>
      </c>
      <c r="Q31" t="str">
        <f>BIN2HEX(RIGHT((LEFT(Q28,12)),4))</f>
        <v>C</v>
      </c>
    </row>
    <row r="32" spans="1:17" s="9" customFormat="1" ht="26.25" hidden="1" thickBot="1">
      <c r="A32" s="102" t="s">
        <v>59</v>
      </c>
      <c r="B32" s="103" t="str">
        <f>CONCATENATE(Q29,Q30,Q31,Q32,Q33,Q34,Q35,Q36)</f>
        <v>0CCCE524</v>
      </c>
      <c r="J32" s="10"/>
      <c r="K32" s="26"/>
      <c r="L32" t="str">
        <f>BIN2HEX(RIGHT((LEFT(L28,16)),4))</f>
        <v>A</v>
      </c>
      <c r="Q32" t="str">
        <f>BIN2HEX(RIGHT((LEFT(Q28,16)),4))</f>
        <v>C</v>
      </c>
    </row>
    <row r="33" spans="1:17" s="9" customFormat="1" ht="13.5" thickBot="1">
      <c r="A33" s="104"/>
      <c r="B33" s="104"/>
      <c r="C33" s="104"/>
      <c r="D33" s="104"/>
      <c r="E33" s="104"/>
      <c r="F33" s="104"/>
      <c r="G33" s="104"/>
      <c r="H33" s="104"/>
      <c r="K33" s="26"/>
      <c r="L33" t="str">
        <f>BIN2HEX(RIGHT((LEFT(L28,20)),4))</f>
        <v>D</v>
      </c>
      <c r="N33"/>
      <c r="O33"/>
      <c r="Q33" t="str">
        <f>BIN2HEX(RIGHT((LEFT(Q28,20)),4))</f>
        <v>E</v>
      </c>
    </row>
    <row r="34" spans="1:17" s="9" customFormat="1" ht="13.5" thickBot="1">
      <c r="A34" s="86" t="s">
        <v>23</v>
      </c>
      <c r="B34" s="105"/>
      <c r="C34" s="88"/>
      <c r="D34" s="88"/>
      <c r="E34" s="88"/>
      <c r="F34" s="88"/>
      <c r="G34" s="88"/>
      <c r="H34" s="89"/>
      <c r="I34" s="45"/>
      <c r="K34" s="26"/>
      <c r="L34" t="str">
        <f>BIN2HEX(RIGHT((LEFT(L28,24)),4))</f>
        <v>4</v>
      </c>
      <c r="N34"/>
      <c r="O34"/>
      <c r="Q34" t="str">
        <f>BIN2HEX(RIGHT((LEFT(Q28,24)),4))</f>
        <v>5</v>
      </c>
    </row>
    <row r="35" spans="1:17" s="9" customFormat="1" ht="13.5" thickTop="1">
      <c r="B35" s="106" t="s">
        <v>45</v>
      </c>
      <c r="C35" s="107" t="s">
        <v>46</v>
      </c>
      <c r="D35" s="107" t="s">
        <v>47</v>
      </c>
      <c r="E35" s="107" t="s">
        <v>48</v>
      </c>
      <c r="F35" s="107" t="s">
        <v>49</v>
      </c>
      <c r="G35" s="107" t="s">
        <v>50</v>
      </c>
      <c r="H35" s="108" t="s">
        <v>51</v>
      </c>
      <c r="I35" s="47"/>
      <c r="K35" s="26"/>
      <c r="L35" t="str">
        <f>BIN2HEX(RIGHT((LEFT(L28,28)),4))</f>
        <v>D</v>
      </c>
      <c r="N35"/>
      <c r="O35"/>
      <c r="Q35" t="str">
        <f>BIN2HEX(RIGHT((LEFT(Q28,28)),4))</f>
        <v>2</v>
      </c>
    </row>
    <row r="36" spans="1:17" s="9" customFormat="1">
      <c r="A36" s="93" t="s">
        <v>69</v>
      </c>
      <c r="B36" s="23">
        <v>0</v>
      </c>
      <c r="C36" s="22" t="str">
        <f>DEC2HEX(G12)</f>
        <v>4</v>
      </c>
      <c r="D36" s="22" t="str">
        <f>DEC2HEX(G13)</f>
        <v>3</v>
      </c>
      <c r="E36" s="22" t="str">
        <f>DEC2HEX(G14)</f>
        <v>8F</v>
      </c>
      <c r="F36" s="22" t="str">
        <f>DEC2HEX(G15)</f>
        <v>1FF</v>
      </c>
      <c r="G36" s="22" t="str">
        <f>DEC2HEX(G16)</f>
        <v>3</v>
      </c>
      <c r="H36" s="24" t="str">
        <f>DEC2HEX(G17)</f>
        <v>2</v>
      </c>
      <c r="I36" s="49"/>
      <c r="K36" s="26"/>
      <c r="L36" t="str">
        <f>BIN2HEX(RIGHT((LEFT(L28,32)),4))</f>
        <v>B</v>
      </c>
      <c r="N36"/>
      <c r="O36"/>
      <c r="Q36" t="str">
        <f>BIN2HEX(RIGHT((LEFT(Q28,32)),4))</f>
        <v>4</v>
      </c>
    </row>
    <row r="37" spans="1:17" s="9" customFormat="1" ht="13.5" thickBot="1">
      <c r="A37" s="9" t="s">
        <v>72</v>
      </c>
      <c r="B37" s="42">
        <v>0</v>
      </c>
      <c r="C37" s="43" t="str">
        <f>HEX2BIN(C36,C12)</f>
        <v>100</v>
      </c>
      <c r="D37" s="43" t="str">
        <f>HEX2BIN(D36,C13)</f>
        <v>011</v>
      </c>
      <c r="E37" s="43" t="str">
        <f>HEX2BIN(E36,C14)</f>
        <v>010001111</v>
      </c>
      <c r="F37" s="43" t="str">
        <f>HEX2BIN(F36,C15)</f>
        <v>0111111111</v>
      </c>
      <c r="G37" s="43" t="str">
        <f>HEX2BIN(G36,C16)</f>
        <v>011</v>
      </c>
      <c r="H37" s="44" t="str">
        <f>HEX2BIN(H36,C17)</f>
        <v>010</v>
      </c>
      <c r="I37" s="50"/>
      <c r="J37" s="46"/>
      <c r="K37" s="26"/>
      <c r="M37"/>
      <c r="N37"/>
      <c r="O37"/>
    </row>
    <row r="38" spans="1:17" s="9" customFormat="1" ht="26.25" thickBot="1">
      <c r="A38" s="98" t="s">
        <v>55</v>
      </c>
      <c r="B38" s="96" t="str">
        <f>CONCATENATE(L40,L41,L42,L43,L44,L45,L46,L47)</f>
        <v>468F7FDA</v>
      </c>
      <c r="J38" s="48"/>
      <c r="K38" s="26"/>
      <c r="L38" s="9" t="s">
        <v>74</v>
      </c>
      <c r="N38"/>
      <c r="O38"/>
      <c r="P38"/>
      <c r="Q38" s="9" t="s">
        <v>75</v>
      </c>
    </row>
    <row r="39" spans="1:17" s="9" customFormat="1" ht="13.5" thickBot="1">
      <c r="A39" s="30"/>
      <c r="B39" s="109"/>
      <c r="J39" s="10"/>
      <c r="K39" s="26"/>
      <c r="L39" s="9" t="str">
        <f>CONCATENATE(B37,C37,D37,E37,F37,G37,H37)</f>
        <v>01000110100011110111111111011010</v>
      </c>
      <c r="M39"/>
      <c r="N39"/>
      <c r="O39"/>
      <c r="Q39" s="9" t="str">
        <f>CONCATENATE(B40,C40,D40,E40,F40,G40,H40)</f>
        <v>01011000100100000111111111100011</v>
      </c>
    </row>
    <row r="40" spans="1:17" s="9" customFormat="1" ht="26.25" thickBot="1">
      <c r="A40" s="102" t="s">
        <v>73</v>
      </c>
      <c r="B40" s="110" t="str">
        <f>HEX2BIN(B36,1)</f>
        <v>0</v>
      </c>
      <c r="C40" s="100" t="str">
        <f>DEC2BIN(HEX2DEC(C36)+1,C12)</f>
        <v>101</v>
      </c>
      <c r="D40" s="100" t="str">
        <f>DEC2BIN(HEX2DEC(D36)+1,C13)</f>
        <v>100</v>
      </c>
      <c r="E40" s="100" t="str">
        <f>DEC2BIN(HEX2DEC(E36)+1,C14)</f>
        <v>010010000</v>
      </c>
      <c r="F40" s="100" t="str">
        <f>DEC2BIN(HEX2DEC(F36),C15)</f>
        <v>0111111111</v>
      </c>
      <c r="G40" s="100" t="str">
        <f>DEC2BIN(HEX2DEC(G36)+1,C16)</f>
        <v>100</v>
      </c>
      <c r="H40" s="101" t="str">
        <f>DEC2BIN(HEX2DEC(H36)+1,C17)</f>
        <v>011</v>
      </c>
      <c r="J40" s="10"/>
      <c r="K40" s="26"/>
      <c r="L40" s="9" t="str">
        <f>BIN2HEX(RIGHT((LEFT(L39,4)),4))</f>
        <v>4</v>
      </c>
      <c r="N40"/>
      <c r="O40"/>
      <c r="Q40" t="str">
        <f>BIN2HEX(RIGHT((LEFT(Q39,4)),4))</f>
        <v>5</v>
      </c>
    </row>
    <row r="41" spans="1:17" s="9" customFormat="1" ht="26.25" thickBot="1">
      <c r="A41" s="102" t="s">
        <v>59</v>
      </c>
      <c r="B41" s="103" t="str">
        <f>CONCATENATE(Q40,Q41,Q42,Q43,Q44,Q45,Q46,Q47)</f>
        <v>58907FE3</v>
      </c>
      <c r="K41" s="26"/>
      <c r="L41" s="9" t="str">
        <f>BIN2HEX(RIGHT((LEFT(L39,8)),4))</f>
        <v>6</v>
      </c>
      <c r="N41"/>
      <c r="O41"/>
      <c r="Q41" t="str">
        <f>BIN2HEX(RIGHT((LEFT(Q39,8)),4))</f>
        <v>8</v>
      </c>
    </row>
    <row r="42" spans="1:17" s="9" customFormat="1" ht="13.5" thickBot="1">
      <c r="A42" s="104"/>
      <c r="B42" s="104"/>
      <c r="C42" s="104"/>
      <c r="D42" s="104"/>
      <c r="E42" s="104"/>
      <c r="F42" s="104"/>
      <c r="G42" s="104"/>
      <c r="H42" s="30"/>
      <c r="I42" s="48"/>
      <c r="K42" s="26"/>
      <c r="L42" s="9" t="str">
        <f>BIN2HEX(RIGHT((LEFT(L39,12)),4))</f>
        <v>8</v>
      </c>
      <c r="N42"/>
      <c r="O42"/>
      <c r="Q42" t="str">
        <f>BIN2HEX(RIGHT((LEFT(Q39,12)),4))</f>
        <v>9</v>
      </c>
    </row>
    <row r="43" spans="1:17" s="9" customFormat="1" ht="13.5" thickBot="1">
      <c r="A43" s="86" t="s">
        <v>31</v>
      </c>
      <c r="B43" s="105"/>
      <c r="C43" s="88"/>
      <c r="D43" s="88"/>
      <c r="E43" s="88"/>
      <c r="F43" s="88"/>
      <c r="G43" s="89"/>
      <c r="H43" s="46"/>
      <c r="I43" s="10"/>
      <c r="J43" s="46"/>
      <c r="K43" s="46"/>
      <c r="L43" s="9" t="str">
        <f>BIN2HEX(RIGHT((LEFT(L39,16)),4))</f>
        <v>F</v>
      </c>
      <c r="N43"/>
      <c r="O43"/>
      <c r="Q43" t="str">
        <f>BIN2HEX(RIGHT((LEFT(Q39,16)),4))</f>
        <v>0</v>
      </c>
    </row>
    <row r="44" spans="1:17" s="9" customFormat="1" ht="13.5" thickTop="1">
      <c r="B44" s="106" t="s">
        <v>64</v>
      </c>
      <c r="C44" s="107" t="s">
        <v>76</v>
      </c>
      <c r="D44" s="107" t="s">
        <v>77</v>
      </c>
      <c r="E44" s="107" t="s">
        <v>78</v>
      </c>
      <c r="F44" s="107" t="s">
        <v>52</v>
      </c>
      <c r="G44" s="108" t="s">
        <v>53</v>
      </c>
      <c r="I44" s="10"/>
      <c r="J44" s="48"/>
      <c r="K44" s="48"/>
      <c r="L44" s="9" t="str">
        <f>BIN2HEX(RIGHT((LEFT(L39,20)),4))</f>
        <v>7</v>
      </c>
      <c r="Q44" t="str">
        <f>BIN2HEX(RIGHT((LEFT(Q39,20)),4))</f>
        <v>7</v>
      </c>
    </row>
    <row r="45" spans="1:17" s="9" customFormat="1">
      <c r="A45" s="93" t="s">
        <v>69</v>
      </c>
      <c r="B45" s="23" t="str">
        <f>DEC2HEX(G18)</f>
        <v>5</v>
      </c>
      <c r="C45" s="22">
        <v>0</v>
      </c>
      <c r="D45" s="22" t="str">
        <f>DEC2HEX(G19)</f>
        <v>3F</v>
      </c>
      <c r="E45" s="22">
        <v>0</v>
      </c>
      <c r="F45" s="22" t="str">
        <f>DEC2HEX(G20)</f>
        <v>8B</v>
      </c>
      <c r="G45" s="24" t="str">
        <f>DEC2HEX(G21)</f>
        <v>F</v>
      </c>
      <c r="J45" s="10"/>
      <c r="K45" s="10"/>
      <c r="L45" s="9" t="str">
        <f>BIN2HEX(RIGHT((LEFT(L39,24)),4))</f>
        <v>F</v>
      </c>
      <c r="Q45" t="str">
        <f>BIN2HEX(RIGHT((LEFT(Q39,24)),4))</f>
        <v>F</v>
      </c>
    </row>
    <row r="46" spans="1:17" s="9" customFormat="1" ht="13.5" thickBot="1">
      <c r="A46" s="111" t="s">
        <v>72</v>
      </c>
      <c r="B46" s="112" t="str">
        <f>HEX2BIN(B45,C18)</f>
        <v>0101</v>
      </c>
      <c r="C46" s="43" t="str">
        <f>HEX2BIN(C45,7)</f>
        <v>0000000</v>
      </c>
      <c r="D46" s="43" t="str">
        <f>HEX2BIN(D45,C19)</f>
        <v>111111</v>
      </c>
      <c r="E46" s="43" t="str">
        <f>HEX2BIN(E45,2)</f>
        <v>00</v>
      </c>
      <c r="F46" s="43" t="str">
        <f>HEX2BIN(F45,C20)</f>
        <v>010001011</v>
      </c>
      <c r="G46" s="44" t="str">
        <f>HEX2BIN(G45,4)</f>
        <v>1111</v>
      </c>
      <c r="J46" s="10"/>
      <c r="K46" s="10"/>
      <c r="L46" s="9" t="str">
        <f>BIN2HEX(RIGHT((LEFT(L39,28)),4))</f>
        <v>D</v>
      </c>
      <c r="Q46" t="str">
        <f>BIN2HEX(RIGHT((LEFT(Q39,28)),4))</f>
        <v>E</v>
      </c>
    </row>
    <row r="47" spans="1:17" s="9" customFormat="1" ht="26.25" thickBot="1">
      <c r="A47" s="113" t="s">
        <v>55</v>
      </c>
      <c r="B47" s="96" t="str">
        <f>CONCATENATE(L51,L52,L53,L54,L55,L56,L57,L58)</f>
        <v>501F88BF</v>
      </c>
      <c r="J47" s="26"/>
      <c r="L47" s="9" t="str">
        <f>BIN2HEX(RIGHT((LEFT(L39,32)),4))</f>
        <v>A</v>
      </c>
      <c r="Q47" t="str">
        <f>BIN2HEX(RIGHT((LEFT(Q39,32)),4))</f>
        <v>3</v>
      </c>
    </row>
    <row r="48" spans="1:17" s="9" customFormat="1">
      <c r="A48" s="114"/>
      <c r="B48" s="109"/>
      <c r="K48" s="26"/>
    </row>
    <row r="49" spans="1:18" s="9" customFormat="1" ht="26.25" hidden="1" thickBot="1">
      <c r="A49" s="51" t="s">
        <v>73</v>
      </c>
      <c r="B49" s="115" t="str">
        <f>DEC2BIN(HEX2DEC(B45),C18)</f>
        <v>0101</v>
      </c>
      <c r="C49" s="116" t="str">
        <f>DEC2BIN(HEX2DEC(C45),7)</f>
        <v>0000000</v>
      </c>
      <c r="D49" s="116" t="str">
        <f>DEC2BIN(HEX2DEC(D45),C19)</f>
        <v>111111</v>
      </c>
      <c r="E49" s="116" t="str">
        <f>DEC2BIN(0,2)</f>
        <v>00</v>
      </c>
      <c r="F49" s="116" t="str">
        <f>DEC2BIN(HEX2DEC(F45)+1,C20)</f>
        <v>010001100</v>
      </c>
      <c r="G49" s="117" t="e">
        <f>DEC2BIN(HEX2DEC(G45)+1,C21)</f>
        <v>#NUM!</v>
      </c>
      <c r="I49" s="26"/>
      <c r="K49" s="26"/>
      <c r="L49" s="9" t="s">
        <v>79</v>
      </c>
      <c r="Q49" s="9" t="s">
        <v>80</v>
      </c>
    </row>
    <row r="50" spans="1:18" s="9" customFormat="1" ht="26.25" hidden="1" thickBot="1">
      <c r="A50" s="119" t="s">
        <v>59</v>
      </c>
      <c r="B50" s="120" t="e">
        <f>CONCATENATE(Q51,Q52,Q53,Q54,Q55,Q56,Q57,Q58)</f>
        <v>#NUM!</v>
      </c>
      <c r="C50" s="118"/>
      <c r="D50" s="109"/>
      <c r="E50" s="109"/>
      <c r="F50" s="109"/>
      <c r="G50" s="109"/>
      <c r="J50" s="26"/>
      <c r="L50" s="9" t="str">
        <f>CONCATENATE(B46,C46,D46,E46,F46,G46)</f>
        <v>01010000000111111000100010111111</v>
      </c>
      <c r="P50"/>
      <c r="Q50" s="9" t="e">
        <f>CONCATENATE(B49,C49,D49,E49,F49,G49)</f>
        <v>#NUM!</v>
      </c>
    </row>
    <row r="51" spans="1:18" s="9" customFormat="1">
      <c r="J51" s="26"/>
      <c r="L51" s="9" t="str">
        <f>BIN2HEX(RIGHT((LEFT(L50,4)),4))</f>
        <v>5</v>
      </c>
      <c r="P51"/>
      <c r="Q51" s="9" t="e">
        <f>BIN2HEX(RIGHT((LEFT(Q50,4)),4))</f>
        <v>#NUM!</v>
      </c>
    </row>
    <row r="52" spans="1:18" s="9" customFormat="1" ht="18">
      <c r="A52" s="52" t="s">
        <v>14</v>
      </c>
      <c r="L52" s="9" t="str">
        <f>BIN2HEX(RIGHT((LEFT(L50,8)),4))</f>
        <v>0</v>
      </c>
      <c r="P52"/>
      <c r="Q52" s="9" t="e">
        <f>BIN2HEX(RIGHT((LEFT(Q50,8)),4))</f>
        <v>#NUM!</v>
      </c>
      <c r="R52"/>
    </row>
    <row r="53" spans="1:18" s="9" customFormat="1">
      <c r="A53" s="53" t="s">
        <v>81</v>
      </c>
      <c r="B53" s="53"/>
      <c r="C53" s="26"/>
      <c r="J53" s="26"/>
      <c r="L53" s="9" t="str">
        <f>BIN2HEX(RIGHT((LEFT(L50,12)),4))</f>
        <v>1</v>
      </c>
      <c r="P53"/>
      <c r="Q53" s="9" t="e">
        <f>BIN2HEX(RIGHT((LEFT(Q50,12)),4))</f>
        <v>#NUM!</v>
      </c>
      <c r="R53"/>
    </row>
    <row r="54" spans="1:18" s="9" customFormat="1">
      <c r="A54" s="54" t="s">
        <v>60</v>
      </c>
      <c r="B54" s="26"/>
      <c r="C54" s="26"/>
      <c r="I54"/>
      <c r="J54" s="26"/>
      <c r="L54" s="9" t="str">
        <f>BIN2HEX(RIGHT((LEFT(L50,16)),4))</f>
        <v>F</v>
      </c>
      <c r="P54"/>
      <c r="Q54" s="9" t="e">
        <f>BIN2HEX(RIGHT((LEFT(Q50,16)),4))</f>
        <v>#NUM!</v>
      </c>
      <c r="R54"/>
    </row>
    <row r="55" spans="1:18" s="9" customFormat="1">
      <c r="A55" s="54"/>
      <c r="B55" s="26"/>
      <c r="C55" s="26"/>
      <c r="I55"/>
      <c r="J55" s="26"/>
      <c r="L55" s="9" t="str">
        <f>BIN2HEX(RIGHT((LEFT(L50,20)),4))</f>
        <v>8</v>
      </c>
      <c r="N55" s="26"/>
      <c r="P55"/>
      <c r="Q55" s="9" t="e">
        <f>BIN2HEX(RIGHT((LEFT(Q50,20)),4))</f>
        <v>#NUM!</v>
      </c>
      <c r="R55"/>
    </row>
    <row r="56" spans="1:18">
      <c r="L56" s="9" t="str">
        <f>BIN2HEX(RIGHT((LEFT(L50,24)),4))</f>
        <v>8</v>
      </c>
      <c r="M56" s="9"/>
      <c r="N56" s="9"/>
      <c r="O56" s="9"/>
      <c r="Q56" s="9" t="e">
        <f>BIN2HEX(RIGHT((LEFT(Q50,24)),4))</f>
        <v>#NUM!</v>
      </c>
    </row>
    <row r="57" spans="1:18">
      <c r="L57" s="9" t="str">
        <f>BIN2HEX(RIGHT((LEFT(L50,28)),4))</f>
        <v>B</v>
      </c>
      <c r="M57" s="9"/>
      <c r="N57" s="9"/>
      <c r="O57" s="9"/>
      <c r="Q57" s="9" t="e">
        <f>BIN2HEX(RIGHT((LEFT(Q50,28)),4))</f>
        <v>#NUM!</v>
      </c>
    </row>
    <row r="58" spans="1:18">
      <c r="L58" s="9" t="str">
        <f>BIN2HEX(RIGHT((LEFT(L50,32)),4))</f>
        <v>F</v>
      </c>
      <c r="M58" s="9"/>
      <c r="N58" s="9"/>
      <c r="O58" s="9"/>
      <c r="Q58" s="9" t="e">
        <f>BIN2HEX(RIGHT((LEFT(Q50,32)),4))</f>
        <v>#NUM!</v>
      </c>
    </row>
    <row r="59" spans="1:18">
      <c r="L59" s="9"/>
      <c r="M59" s="9"/>
      <c r="N59" s="9"/>
      <c r="O59" s="9"/>
    </row>
    <row r="60" spans="1:18">
      <c r="G60" s="55"/>
      <c r="L60" s="9"/>
      <c r="M60" s="9"/>
      <c r="N60" s="9"/>
      <c r="O60" s="9"/>
    </row>
    <row r="61" spans="1:18">
      <c r="G61" s="55"/>
      <c r="L61" s="9"/>
      <c r="M61" s="9"/>
      <c r="N61" s="9"/>
      <c r="O61" s="9"/>
    </row>
    <row r="62" spans="1:18">
      <c r="N62" s="9"/>
      <c r="O62" s="9"/>
    </row>
    <row r="63" spans="1:18">
      <c r="N63" s="9"/>
      <c r="O63" s="9"/>
    </row>
    <row r="64" spans="1:18">
      <c r="N64" s="9"/>
      <c r="O64" s="9"/>
    </row>
    <row r="65" spans="7:15">
      <c r="N65" s="9"/>
      <c r="O65" s="9"/>
    </row>
    <row r="66" spans="7:15">
      <c r="N66" s="9"/>
      <c r="O66" s="9"/>
    </row>
    <row r="67" spans="7:15">
      <c r="N67" s="9"/>
      <c r="O67" s="9"/>
    </row>
    <row r="68" spans="7:15">
      <c r="G68" s="9" t="str">
        <f>RIGHT((LEFT(G60,0)),4)</f>
        <v/>
      </c>
    </row>
  </sheetData>
  <mergeCells count="6">
    <mergeCell ref="A5:A11"/>
    <mergeCell ref="B21:B22"/>
    <mergeCell ref="C21:C22"/>
    <mergeCell ref="G21:G22"/>
    <mergeCell ref="A18:A22"/>
    <mergeCell ref="A12:A17"/>
  </mergeCells>
  <phoneticPr fontId="1" type="noConversion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AM335x-DDR3</vt:lpstr>
    </vt:vector>
  </TitlesOfParts>
  <Company>Texas Instruments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a0207867</dc:creator>
  <cp:lastModifiedBy>Biser Gatchev</cp:lastModifiedBy>
  <dcterms:created xsi:type="dcterms:W3CDTF">2008-10-17T15:22:38Z</dcterms:created>
  <dcterms:modified xsi:type="dcterms:W3CDTF">2016-11-04T12:31:34Z</dcterms:modified>
</cp:coreProperties>
</file>