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520" yWindow="300" windowWidth="21900" windowHeight="11655"/>
  </bookViews>
  <sheets>
    <sheet name="Length Data" sheetId="1" r:id="rId1"/>
    <sheet name="Host Port Margins" sheetId="2" r:id="rId2"/>
    <sheet name="OTG Port Margins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5" i="1"/>
  <c r="F20" i="1" l="1"/>
  <c r="F21" i="1"/>
  <c r="F22" i="1"/>
  <c r="F23" i="1"/>
  <c r="F24" i="1"/>
  <c r="F25" i="1"/>
  <c r="F26" i="1"/>
  <c r="F27" i="1"/>
  <c r="F28" i="1"/>
  <c r="F29" i="1"/>
  <c r="F30" i="1"/>
  <c r="F19" i="1"/>
  <c r="D21" i="1"/>
  <c r="D22" i="1"/>
  <c r="D23" i="1"/>
  <c r="D24" i="1"/>
  <c r="D25" i="1"/>
  <c r="D26" i="1"/>
  <c r="D27" i="1"/>
  <c r="D28" i="1"/>
  <c r="D29" i="1"/>
  <c r="D30" i="1"/>
  <c r="D20" i="1"/>
  <c r="D19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5" i="1"/>
  <c r="E5" i="1" s="1"/>
  <c r="D4" i="1"/>
  <c r="E30" i="1" l="1"/>
  <c r="E29" i="1"/>
  <c r="E28" i="1"/>
  <c r="E27" i="1"/>
  <c r="E26" i="1"/>
  <c r="E25" i="1"/>
  <c r="E24" i="1"/>
  <c r="E23" i="1"/>
  <c r="J22" i="1" a="1"/>
  <c r="E22" i="1"/>
  <c r="E21" i="1"/>
  <c r="E20" i="1"/>
  <c r="E19" i="1"/>
  <c r="J22" i="1" l="1"/>
  <c r="J21" i="1" a="1"/>
  <c r="J21" i="1" s="1"/>
  <c r="F4" i="1" l="1"/>
  <c r="B19" i="3" l="1"/>
  <c r="N28" i="3" l="1"/>
  <c r="N27" i="3"/>
  <c r="N20" i="3"/>
  <c r="N21" i="3"/>
  <c r="N22" i="3"/>
  <c r="N23" i="3"/>
  <c r="N24" i="3"/>
  <c r="N25" i="3"/>
  <c r="N26" i="3"/>
  <c r="N19" i="3"/>
  <c r="J27" i="3"/>
  <c r="J20" i="3"/>
  <c r="J21" i="3"/>
  <c r="J22" i="3"/>
  <c r="J23" i="3"/>
  <c r="J24" i="3"/>
  <c r="J25" i="3"/>
  <c r="J26" i="3"/>
  <c r="J19" i="3"/>
  <c r="F28" i="3"/>
  <c r="F27" i="3"/>
  <c r="F20" i="3"/>
  <c r="F21" i="3"/>
  <c r="F22" i="3"/>
  <c r="F23" i="3"/>
  <c r="F24" i="3"/>
  <c r="F25" i="3"/>
  <c r="F26" i="3"/>
  <c r="F19" i="3"/>
  <c r="B27" i="3"/>
  <c r="B20" i="3"/>
  <c r="B21" i="3"/>
  <c r="B22" i="3"/>
  <c r="B23" i="3"/>
  <c r="B24" i="3"/>
  <c r="B25" i="3"/>
  <c r="B26" i="3"/>
  <c r="J28" i="2"/>
  <c r="J27" i="2"/>
  <c r="J20" i="2"/>
  <c r="J21" i="2"/>
  <c r="J22" i="2"/>
  <c r="J23" i="2"/>
  <c r="J24" i="2"/>
  <c r="J25" i="2"/>
  <c r="J26" i="2"/>
  <c r="J19" i="2"/>
  <c r="B27" i="2"/>
  <c r="F27" i="2"/>
  <c r="F26" i="2"/>
  <c r="F25" i="2"/>
  <c r="F24" i="2"/>
  <c r="F23" i="2"/>
  <c r="F22" i="2"/>
  <c r="F21" i="2"/>
  <c r="F20" i="2"/>
  <c r="F19" i="2"/>
  <c r="B20" i="2"/>
  <c r="B21" i="2"/>
  <c r="B22" i="2"/>
  <c r="B23" i="2"/>
  <c r="B24" i="2"/>
  <c r="B25" i="2"/>
  <c r="B26" i="2"/>
  <c r="B19" i="2"/>
  <c r="J7" i="1" l="1" a="1"/>
  <c r="J6" i="1" l="1" a="1"/>
  <c r="E4" i="1"/>
  <c r="J6" i="1" s="1"/>
  <c r="J7" i="1"/>
</calcChain>
</file>

<file path=xl/sharedStrings.xml><?xml version="1.0" encoding="utf-8"?>
<sst xmlns="http://schemas.openxmlformats.org/spreadsheetml/2006/main" count="166" uniqueCount="40">
  <si>
    <t>Data0</t>
  </si>
  <si>
    <t>Data1</t>
  </si>
  <si>
    <t>Data2</t>
  </si>
  <si>
    <t>Data3</t>
  </si>
  <si>
    <t>Data4</t>
  </si>
  <si>
    <t>Data5</t>
  </si>
  <si>
    <t>Data6</t>
  </si>
  <si>
    <t>Data7</t>
  </si>
  <si>
    <t>CLK</t>
  </si>
  <si>
    <t>STP</t>
  </si>
  <si>
    <t>DIR</t>
  </si>
  <si>
    <t>NXT</t>
  </si>
  <si>
    <t>Average</t>
  </si>
  <si>
    <t>Delta from AVG</t>
  </si>
  <si>
    <t>Delta From CLK</t>
  </si>
  <si>
    <t>Max Delta from AVG</t>
  </si>
  <si>
    <t>Max Delta from CLK</t>
  </si>
  <si>
    <t>TUSB</t>
  </si>
  <si>
    <t>Delay Min</t>
  </si>
  <si>
    <t>Delay Max</t>
  </si>
  <si>
    <t>Setup Min</t>
  </si>
  <si>
    <t>Hold Min</t>
  </si>
  <si>
    <t>AM3703</t>
  </si>
  <si>
    <t>AM3703 Hold</t>
  </si>
  <si>
    <t>N/A (Hold requirement is negative and PCB delays further guarantee not to violate the hold time)</t>
  </si>
  <si>
    <t>ULPI Clock Period Min</t>
  </si>
  <si>
    <t>Measured value.</t>
  </si>
  <si>
    <t>All times in nanoseconds and all lengths in thousandths of an inch.</t>
  </si>
  <si>
    <t>TUSB Setup Margin (ns)</t>
  </si>
  <si>
    <t>TUSB Hold Margin (ns)</t>
  </si>
  <si>
    <t>AM3703 Setup Margin (ns)</t>
  </si>
  <si>
    <t>PMIC</t>
  </si>
  <si>
    <t>PMIC Hold Margin (ns)</t>
  </si>
  <si>
    <t>PMIC Setup Margin (ns)</t>
  </si>
  <si>
    <t>AM3703 Hold Margin (ns)</t>
  </si>
  <si>
    <t>Trace</t>
  </si>
  <si>
    <t>Length</t>
  </si>
  <si>
    <t>Cirrus USB ULPI Length Study</t>
  </si>
  <si>
    <t>OTG Port</t>
  </si>
  <si>
    <t>Host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</si>
</sst>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3" fillId="0" borderId="0" xfId="0" applyFont="1"/>
    <xf numFmtId="4" fontId="0" fillId="2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workbookViewId="0">
      <selection activeCell="B35" sqref="B35"/>
    </sheetView>
  </sheetViews>
  <sheetFormatPr defaultRowHeight="12.75" x14ac:dyDescent="0.2"/>
  <cols>
    <col min="1" max="1" width="23.5703125" customWidth="1"/>
    <col min="2" max="2" width="14.28515625" customWidth="1"/>
    <col min="3" max="3" width="19.5703125" style="1" customWidth="1"/>
    <col min="4" max="4" width="15" customWidth="1"/>
    <col min="5" max="5" width="14.140625" bestFit="1" customWidth="1"/>
    <col min="6" max="6" width="14.42578125" bestFit="1" customWidth="1"/>
  </cols>
  <sheetData>
    <row r="1" spans="1:10" x14ac:dyDescent="0.2">
      <c r="A1" t="s">
        <v>37</v>
      </c>
    </row>
    <row r="3" spans="1:10" x14ac:dyDescent="0.2">
      <c r="A3" s="7"/>
      <c r="D3" t="s">
        <v>12</v>
      </c>
      <c r="E3" t="s">
        <v>13</v>
      </c>
      <c r="F3" t="s">
        <v>14</v>
      </c>
    </row>
    <row r="4" spans="1:10" x14ac:dyDescent="0.2">
      <c r="A4" t="s">
        <v>38</v>
      </c>
      <c r="B4" t="s">
        <v>0</v>
      </c>
      <c r="C4" s="8">
        <v>761.77</v>
      </c>
      <c r="D4" s="5">
        <f>AVERAGE($C$4:$C$15)</f>
        <v>760.71416666666664</v>
      </c>
      <c r="E4" s="5">
        <f>C4-D4</f>
        <v>1.0558333333333394</v>
      </c>
      <c r="F4" s="5">
        <f>C4-$C$12</f>
        <v>10.539999999999964</v>
      </c>
    </row>
    <row r="5" spans="1:10" x14ac:dyDescent="0.2">
      <c r="B5" t="s">
        <v>1</v>
      </c>
      <c r="C5" s="8">
        <v>761.35</v>
      </c>
      <c r="D5" s="5">
        <f>AVERAGE($C$4:$C$15)</f>
        <v>760.71416666666664</v>
      </c>
      <c r="E5" s="5">
        <f t="shared" ref="E5:E15" si="0">C5-D5</f>
        <v>0.63583333333338032</v>
      </c>
      <c r="F5" s="5">
        <f>C5-$C$12</f>
        <v>10.120000000000005</v>
      </c>
    </row>
    <row r="6" spans="1:10" x14ac:dyDescent="0.2">
      <c r="B6" t="s">
        <v>2</v>
      </c>
      <c r="C6" s="8">
        <v>761.44</v>
      </c>
      <c r="D6" s="5">
        <f t="shared" ref="D6:D15" si="1">AVERAGE($C$4:$C$15)</f>
        <v>760.71416666666664</v>
      </c>
      <c r="E6" s="5">
        <f t="shared" si="0"/>
        <v>0.72583333333341216</v>
      </c>
      <c r="F6" s="5">
        <f t="shared" ref="F6:F15" si="2">C6-$C$12</f>
        <v>10.210000000000036</v>
      </c>
      <c r="H6" t="s">
        <v>15</v>
      </c>
      <c r="J6">
        <f t="array" ref="J6">MAX(ABS(E4:E15))</f>
        <v>9.4841666666666242</v>
      </c>
    </row>
    <row r="7" spans="1:10" x14ac:dyDescent="0.2">
      <c r="B7" t="s">
        <v>3</v>
      </c>
      <c r="C7" s="8">
        <v>761.92</v>
      </c>
      <c r="D7" s="5">
        <f t="shared" si="1"/>
        <v>760.71416666666664</v>
      </c>
      <c r="E7" s="5">
        <f t="shared" si="0"/>
        <v>1.2058333333333167</v>
      </c>
      <c r="F7" s="5">
        <f t="shared" si="2"/>
        <v>10.689999999999941</v>
      </c>
      <c r="H7" t="s">
        <v>16</v>
      </c>
      <c r="J7">
        <f t="array" ref="J7">MAX(ABS(F4:F15))</f>
        <v>10.689999999999941</v>
      </c>
    </row>
    <row r="8" spans="1:10" x14ac:dyDescent="0.2">
      <c r="B8" t="s">
        <v>4</v>
      </c>
      <c r="C8" s="8">
        <v>761.23</v>
      </c>
      <c r="D8" s="5">
        <f t="shared" si="1"/>
        <v>760.71416666666664</v>
      </c>
      <c r="E8" s="5">
        <f t="shared" si="0"/>
        <v>0.51583333333337578</v>
      </c>
      <c r="F8" s="5">
        <f t="shared" si="2"/>
        <v>10</v>
      </c>
    </row>
    <row r="9" spans="1:10" x14ac:dyDescent="0.2">
      <c r="B9" t="s">
        <v>5</v>
      </c>
      <c r="C9" s="8">
        <v>761.79</v>
      </c>
      <c r="D9" s="5">
        <f t="shared" si="1"/>
        <v>760.71416666666664</v>
      </c>
      <c r="E9" s="5">
        <f t="shared" si="0"/>
        <v>1.0758333333333212</v>
      </c>
      <c r="F9" s="5">
        <f t="shared" si="2"/>
        <v>10.559999999999945</v>
      </c>
    </row>
    <row r="10" spans="1:10" x14ac:dyDescent="0.2">
      <c r="B10" t="s">
        <v>6</v>
      </c>
      <c r="C10" s="8">
        <v>761.51</v>
      </c>
      <c r="D10" s="5">
        <f t="shared" si="1"/>
        <v>760.71416666666664</v>
      </c>
      <c r="E10" s="5">
        <f t="shared" si="0"/>
        <v>0.79583333333334849</v>
      </c>
      <c r="F10" s="5">
        <f t="shared" si="2"/>
        <v>10.279999999999973</v>
      </c>
    </row>
    <row r="11" spans="1:10" x14ac:dyDescent="0.2">
      <c r="B11" t="s">
        <v>7</v>
      </c>
      <c r="C11" s="8">
        <v>761.73</v>
      </c>
      <c r="D11" s="5">
        <f t="shared" si="1"/>
        <v>760.71416666666664</v>
      </c>
      <c r="E11" s="5">
        <f t="shared" si="0"/>
        <v>1.0158333333333758</v>
      </c>
      <c r="F11" s="5">
        <f t="shared" si="2"/>
        <v>10.5</v>
      </c>
    </row>
    <row r="12" spans="1:10" x14ac:dyDescent="0.2">
      <c r="B12" t="s">
        <v>8</v>
      </c>
      <c r="C12" s="8">
        <v>751.23</v>
      </c>
      <c r="D12" s="5">
        <f t="shared" si="1"/>
        <v>760.71416666666664</v>
      </c>
      <c r="E12" s="5">
        <f t="shared" si="0"/>
        <v>-9.4841666666666242</v>
      </c>
      <c r="F12" s="5">
        <f t="shared" si="2"/>
        <v>0</v>
      </c>
    </row>
    <row r="13" spans="1:10" x14ac:dyDescent="0.2">
      <c r="B13" t="s">
        <v>9</v>
      </c>
      <c r="C13" s="8">
        <v>761.02</v>
      </c>
      <c r="D13" s="5">
        <f t="shared" si="1"/>
        <v>760.71416666666664</v>
      </c>
      <c r="E13" s="5">
        <f t="shared" si="0"/>
        <v>0.3058333333333394</v>
      </c>
      <c r="F13" s="5">
        <f t="shared" si="2"/>
        <v>9.7899999999999636</v>
      </c>
    </row>
    <row r="14" spans="1:10" x14ac:dyDescent="0.2">
      <c r="B14" t="s">
        <v>10</v>
      </c>
      <c r="C14" s="8">
        <v>761.83</v>
      </c>
      <c r="D14" s="5">
        <f t="shared" si="1"/>
        <v>760.71416666666664</v>
      </c>
      <c r="E14" s="5">
        <f t="shared" si="0"/>
        <v>1.1158333333333985</v>
      </c>
      <c r="F14" s="5">
        <f t="shared" si="2"/>
        <v>10.600000000000023</v>
      </c>
    </row>
    <row r="15" spans="1:10" x14ac:dyDescent="0.2">
      <c r="B15" t="s">
        <v>11</v>
      </c>
      <c r="C15" s="8">
        <v>761.75</v>
      </c>
      <c r="D15" s="5">
        <f t="shared" si="1"/>
        <v>760.71416666666664</v>
      </c>
      <c r="E15" s="5">
        <f t="shared" si="0"/>
        <v>1.0358333333333576</v>
      </c>
      <c r="F15" s="5">
        <f t="shared" si="2"/>
        <v>10.519999999999982</v>
      </c>
    </row>
    <row r="17" spans="1:10" x14ac:dyDescent="0.2">
      <c r="A17" s="4"/>
    </row>
    <row r="18" spans="1:10" x14ac:dyDescent="0.2">
      <c r="A18" s="7"/>
      <c r="D18" t="s">
        <v>12</v>
      </c>
      <c r="E18" t="s">
        <v>13</v>
      </c>
      <c r="F18" t="s">
        <v>14</v>
      </c>
    </row>
    <row r="19" spans="1:10" x14ac:dyDescent="0.2">
      <c r="A19" t="s">
        <v>39</v>
      </c>
      <c r="B19" t="s">
        <v>0</v>
      </c>
      <c r="C19" s="8">
        <v>662.83</v>
      </c>
      <c r="D19" s="5">
        <f>AVERAGE($C$19:$C$30)</f>
        <v>661.67083333333335</v>
      </c>
      <c r="E19" s="5">
        <f>C19-D19</f>
        <v>1.1591666666666924</v>
      </c>
      <c r="F19" s="5">
        <f>C19-$C$27</f>
        <v>9.9100000000000819</v>
      </c>
    </row>
    <row r="20" spans="1:10" x14ac:dyDescent="0.2">
      <c r="B20" t="s">
        <v>1</v>
      </c>
      <c r="C20" s="8">
        <v>662.69</v>
      </c>
      <c r="D20" s="5">
        <f>AVERAGE($C$19:$C$30)</f>
        <v>661.67083333333335</v>
      </c>
      <c r="E20">
        <f>C19-D20</f>
        <v>1.1591666666666924</v>
      </c>
      <c r="F20" s="5">
        <f t="shared" ref="F20:F30" si="3">C20-$C$27</f>
        <v>9.7700000000000955</v>
      </c>
    </row>
    <row r="21" spans="1:10" x14ac:dyDescent="0.2">
      <c r="B21" t="s">
        <v>2</v>
      </c>
      <c r="C21" s="8">
        <v>662.16</v>
      </c>
      <c r="D21" s="5">
        <f t="shared" ref="D21:D30" si="4">AVERAGE($C$19:$C$30)</f>
        <v>661.67083333333335</v>
      </c>
      <c r="E21">
        <f>C20-D21</f>
        <v>1.0191666666667061</v>
      </c>
      <c r="F21" s="5">
        <f t="shared" si="3"/>
        <v>9.2400000000000091</v>
      </c>
      <c r="H21" t="s">
        <v>15</v>
      </c>
      <c r="J21">
        <f t="array" ref="J21">MAX(ABS(E19:E30))</f>
        <v>8.7508333333333894</v>
      </c>
    </row>
    <row r="22" spans="1:10" x14ac:dyDescent="0.2">
      <c r="B22" t="s">
        <v>3</v>
      </c>
      <c r="C22" s="8">
        <v>662.28</v>
      </c>
      <c r="D22" s="5">
        <f t="shared" si="4"/>
        <v>661.67083333333335</v>
      </c>
      <c r="E22">
        <f>C22-D22</f>
        <v>0.60916666666662422</v>
      </c>
      <c r="F22" s="5">
        <f t="shared" si="3"/>
        <v>9.3600000000000136</v>
      </c>
      <c r="H22" t="s">
        <v>16</v>
      </c>
      <c r="J22">
        <f t="array" ref="J22">MAX(ABS(F19:F30))</f>
        <v>9.9700000000000273</v>
      </c>
    </row>
    <row r="23" spans="1:10" x14ac:dyDescent="0.2">
      <c r="B23" t="s">
        <v>4</v>
      </c>
      <c r="C23" s="8">
        <v>662.24</v>
      </c>
      <c r="D23" s="5">
        <f t="shared" si="4"/>
        <v>661.67083333333335</v>
      </c>
      <c r="E23">
        <f t="shared" ref="E23:E30" si="5">C23-D23</f>
        <v>0.5691666666666606</v>
      </c>
      <c r="F23" s="5">
        <f t="shared" si="3"/>
        <v>9.32000000000005</v>
      </c>
    </row>
    <row r="24" spans="1:10" x14ac:dyDescent="0.2">
      <c r="B24" t="s">
        <v>5</v>
      </c>
      <c r="C24" s="8">
        <v>662.13</v>
      </c>
      <c r="D24" s="5">
        <f t="shared" si="4"/>
        <v>661.67083333333335</v>
      </c>
      <c r="E24">
        <f t="shared" si="5"/>
        <v>0.45916666666664696</v>
      </c>
      <c r="F24" s="5">
        <f t="shared" si="3"/>
        <v>9.2100000000000364</v>
      </c>
    </row>
    <row r="25" spans="1:10" x14ac:dyDescent="0.2">
      <c r="B25" t="s">
        <v>6</v>
      </c>
      <c r="C25" s="8">
        <v>662.86</v>
      </c>
      <c r="D25" s="5">
        <f t="shared" si="4"/>
        <v>661.67083333333335</v>
      </c>
      <c r="E25">
        <f t="shared" si="5"/>
        <v>1.1891666666666652</v>
      </c>
      <c r="F25" s="5">
        <f t="shared" si="3"/>
        <v>9.9400000000000546</v>
      </c>
    </row>
    <row r="26" spans="1:10" x14ac:dyDescent="0.2">
      <c r="B26" t="s">
        <v>7</v>
      </c>
      <c r="C26" s="8">
        <v>662.38</v>
      </c>
      <c r="D26" s="5">
        <f t="shared" si="4"/>
        <v>661.67083333333335</v>
      </c>
      <c r="E26">
        <f t="shared" si="5"/>
        <v>0.70916666666664696</v>
      </c>
      <c r="F26" s="5">
        <f t="shared" si="3"/>
        <v>9.4600000000000364</v>
      </c>
    </row>
    <row r="27" spans="1:10" x14ac:dyDescent="0.2">
      <c r="B27" t="s">
        <v>8</v>
      </c>
      <c r="C27" s="8">
        <v>652.91999999999996</v>
      </c>
      <c r="D27" s="5">
        <f t="shared" si="4"/>
        <v>661.67083333333335</v>
      </c>
      <c r="E27">
        <f t="shared" si="5"/>
        <v>-8.7508333333333894</v>
      </c>
      <c r="F27" s="5">
        <f t="shared" si="3"/>
        <v>0</v>
      </c>
    </row>
    <row r="28" spans="1:10" x14ac:dyDescent="0.2">
      <c r="B28" t="s">
        <v>9</v>
      </c>
      <c r="C28" s="8">
        <v>662.89</v>
      </c>
      <c r="D28" s="5">
        <f t="shared" si="4"/>
        <v>661.67083333333335</v>
      </c>
      <c r="E28">
        <f t="shared" si="5"/>
        <v>1.2191666666666379</v>
      </c>
      <c r="F28" s="5">
        <f t="shared" si="3"/>
        <v>9.9700000000000273</v>
      </c>
    </row>
    <row r="29" spans="1:10" x14ac:dyDescent="0.2">
      <c r="B29" t="s">
        <v>10</v>
      </c>
      <c r="C29" s="8">
        <v>662.07</v>
      </c>
      <c r="D29" s="5">
        <f t="shared" si="4"/>
        <v>661.67083333333335</v>
      </c>
      <c r="E29">
        <f t="shared" si="5"/>
        <v>0.39916666666670153</v>
      </c>
      <c r="F29" s="5">
        <f t="shared" si="3"/>
        <v>9.1500000000000909</v>
      </c>
    </row>
    <row r="30" spans="1:10" x14ac:dyDescent="0.2">
      <c r="B30" t="s">
        <v>11</v>
      </c>
      <c r="C30" s="8">
        <v>662.6</v>
      </c>
      <c r="D30" s="5">
        <f t="shared" si="4"/>
        <v>661.67083333333335</v>
      </c>
      <c r="E30">
        <f t="shared" si="5"/>
        <v>0.92916666666667425</v>
      </c>
      <c r="F30" s="5">
        <f t="shared" si="3"/>
        <v>9.6800000000000637</v>
      </c>
    </row>
    <row r="31" spans="1:10" x14ac:dyDescent="0.2">
      <c r="A31" s="4"/>
      <c r="C31" s="10"/>
    </row>
    <row r="32" spans="1:10" x14ac:dyDescent="0.2">
      <c r="C32" s="9"/>
    </row>
    <row r="33" spans="3:3" x14ac:dyDescent="0.2">
      <c r="C33" s="9"/>
    </row>
    <row r="34" spans="3:3" x14ac:dyDescent="0.2">
      <c r="C34" s="9"/>
    </row>
    <row r="35" spans="3:3" x14ac:dyDescent="0.2">
      <c r="C35" s="9"/>
    </row>
    <row r="36" spans="3:3" x14ac:dyDescent="0.2">
      <c r="C36" s="9"/>
    </row>
    <row r="37" spans="3:3" x14ac:dyDescent="0.2">
      <c r="C37" s="9"/>
    </row>
    <row r="38" spans="3:3" x14ac:dyDescent="0.2">
      <c r="C38" s="9"/>
    </row>
    <row r="39" spans="3:3" x14ac:dyDescent="0.2">
      <c r="C39" s="9"/>
    </row>
    <row r="40" spans="3:3" x14ac:dyDescent="0.2">
      <c r="C40" s="9"/>
    </row>
    <row r="41" spans="3:3" x14ac:dyDescent="0.2">
      <c r="C41" s="9"/>
    </row>
    <row r="42" spans="3:3" x14ac:dyDescent="0.2">
      <c r="C42" s="9"/>
    </row>
    <row r="43" spans="3:3" x14ac:dyDescent="0.2">
      <c r="C43" s="9"/>
    </row>
    <row r="44" spans="3:3" x14ac:dyDescent="0.2">
      <c r="C44" s="10"/>
    </row>
    <row r="45" spans="3:3" x14ac:dyDescent="0.2">
      <c r="C45" s="10"/>
    </row>
    <row r="46" spans="3:3" x14ac:dyDescent="0.2">
      <c r="C46" s="9"/>
    </row>
    <row r="47" spans="3:3" x14ac:dyDescent="0.2">
      <c r="C47" s="9"/>
    </row>
    <row r="48" spans="3:3" x14ac:dyDescent="0.2">
      <c r="C48" s="9"/>
    </row>
    <row r="49" spans="3:3" x14ac:dyDescent="0.2">
      <c r="C49" s="9"/>
    </row>
    <row r="50" spans="3:3" x14ac:dyDescent="0.2">
      <c r="C50" s="9"/>
    </row>
    <row r="51" spans="3:3" x14ac:dyDescent="0.2">
      <c r="C51" s="9"/>
    </row>
    <row r="52" spans="3:3" x14ac:dyDescent="0.2">
      <c r="C52" s="9"/>
    </row>
    <row r="53" spans="3:3" x14ac:dyDescent="0.2">
      <c r="C53" s="9"/>
    </row>
    <row r="54" spans="3:3" x14ac:dyDescent="0.2">
      <c r="C54" s="9"/>
    </row>
    <row r="55" spans="3:3" x14ac:dyDescent="0.2">
      <c r="C55" s="9"/>
    </row>
    <row r="56" spans="3:3" x14ac:dyDescent="0.2">
      <c r="C56" s="9"/>
    </row>
    <row r="57" spans="3:3" x14ac:dyDescent="0.2">
      <c r="C57" s="9"/>
    </row>
    <row r="58" spans="3:3" x14ac:dyDescent="0.2">
      <c r="C58" s="10"/>
    </row>
    <row r="59" spans="3:3" x14ac:dyDescent="0.2">
      <c r="C59" s="10"/>
    </row>
    <row r="60" spans="3:3" x14ac:dyDescent="0.2">
      <c r="C60" s="9"/>
    </row>
    <row r="61" spans="3:3" x14ac:dyDescent="0.2">
      <c r="C61" s="9"/>
    </row>
    <row r="62" spans="3:3" x14ac:dyDescent="0.2">
      <c r="C62" s="9"/>
    </row>
    <row r="63" spans="3:3" x14ac:dyDescent="0.2">
      <c r="C63" s="9"/>
    </row>
    <row r="64" spans="3:3" x14ac:dyDescent="0.2">
      <c r="C64" s="9"/>
    </row>
    <row r="65" spans="3:3" x14ac:dyDescent="0.2">
      <c r="C65" s="9"/>
    </row>
    <row r="66" spans="3:3" x14ac:dyDescent="0.2">
      <c r="C66" s="9"/>
    </row>
    <row r="67" spans="3:3" x14ac:dyDescent="0.2">
      <c r="C67" s="9"/>
    </row>
    <row r="68" spans="3:3" x14ac:dyDescent="0.2">
      <c r="C68" s="9"/>
    </row>
    <row r="69" spans="3:3" x14ac:dyDescent="0.2">
      <c r="C69" s="9"/>
    </row>
    <row r="70" spans="3:3" x14ac:dyDescent="0.2">
      <c r="C70" s="9"/>
    </row>
    <row r="71" spans="3:3" x14ac:dyDescent="0.2">
      <c r="C71" s="9"/>
    </row>
    <row r="72" spans="3:3" x14ac:dyDescent="0.2">
      <c r="C72" s="10"/>
    </row>
    <row r="73" spans="3:3" x14ac:dyDescent="0.2">
      <c r="C73" s="10"/>
    </row>
    <row r="74" spans="3:3" x14ac:dyDescent="0.2">
      <c r="C74" s="9"/>
    </row>
    <row r="75" spans="3:3" x14ac:dyDescent="0.2">
      <c r="C75" s="9"/>
    </row>
    <row r="76" spans="3:3" x14ac:dyDescent="0.2">
      <c r="C76" s="9"/>
    </row>
    <row r="77" spans="3:3" x14ac:dyDescent="0.2">
      <c r="C77" s="9"/>
    </row>
    <row r="78" spans="3:3" x14ac:dyDescent="0.2">
      <c r="C78" s="9"/>
    </row>
    <row r="79" spans="3:3" x14ac:dyDescent="0.2">
      <c r="C79" s="9"/>
    </row>
    <row r="80" spans="3:3" x14ac:dyDescent="0.2">
      <c r="C80" s="9"/>
    </row>
    <row r="81" spans="3:3" x14ac:dyDescent="0.2">
      <c r="C81" s="9"/>
    </row>
    <row r="82" spans="3:3" x14ac:dyDescent="0.2">
      <c r="C82" s="9"/>
    </row>
    <row r="83" spans="3:3" x14ac:dyDescent="0.2">
      <c r="C83" s="9"/>
    </row>
    <row r="84" spans="3:3" x14ac:dyDescent="0.2">
      <c r="C84" s="9"/>
    </row>
    <row r="85" spans="3:3" x14ac:dyDescent="0.2">
      <c r="C85" s="9"/>
    </row>
    <row r="86" spans="3:3" x14ac:dyDescent="0.2">
      <c r="C86" s="10"/>
    </row>
    <row r="87" spans="3:3" x14ac:dyDescent="0.2">
      <c r="C87" s="10"/>
    </row>
    <row r="88" spans="3:3" x14ac:dyDescent="0.2">
      <c r="C88" s="9"/>
    </row>
    <row r="89" spans="3:3" x14ac:dyDescent="0.2">
      <c r="C89" s="9"/>
    </row>
    <row r="90" spans="3:3" x14ac:dyDescent="0.2">
      <c r="C90" s="9"/>
    </row>
    <row r="91" spans="3:3" x14ac:dyDescent="0.2">
      <c r="C91" s="9"/>
    </row>
    <row r="92" spans="3:3" x14ac:dyDescent="0.2">
      <c r="C92" s="9"/>
    </row>
    <row r="93" spans="3:3" x14ac:dyDescent="0.2">
      <c r="C93" s="9"/>
    </row>
    <row r="94" spans="3:3" x14ac:dyDescent="0.2">
      <c r="C94" s="9"/>
    </row>
    <row r="95" spans="3:3" x14ac:dyDescent="0.2">
      <c r="C95" s="9"/>
    </row>
    <row r="96" spans="3:3" x14ac:dyDescent="0.2">
      <c r="C96" s="9"/>
    </row>
    <row r="97" spans="3:3" x14ac:dyDescent="0.2">
      <c r="C97" s="9"/>
    </row>
    <row r="98" spans="3:3" x14ac:dyDescent="0.2">
      <c r="C98" s="9"/>
    </row>
    <row r="99" spans="3:3" x14ac:dyDescent="0.2">
      <c r="C99" s="9"/>
    </row>
    <row r="100" spans="3:3" x14ac:dyDescent="0.2">
      <c r="C100" s="10"/>
    </row>
    <row r="101" spans="3:3" x14ac:dyDescent="0.2">
      <c r="C101" s="10"/>
    </row>
    <row r="102" spans="3:3" x14ac:dyDescent="0.2">
      <c r="C102" s="9"/>
    </row>
    <row r="103" spans="3:3" x14ac:dyDescent="0.2">
      <c r="C103" s="9"/>
    </row>
    <row r="104" spans="3:3" x14ac:dyDescent="0.2">
      <c r="C104" s="9"/>
    </row>
    <row r="105" spans="3:3" x14ac:dyDescent="0.2">
      <c r="C105" s="9"/>
    </row>
    <row r="106" spans="3:3" x14ac:dyDescent="0.2">
      <c r="C106" s="9"/>
    </row>
    <row r="107" spans="3:3" x14ac:dyDescent="0.2">
      <c r="C107" s="9"/>
    </row>
    <row r="108" spans="3:3" x14ac:dyDescent="0.2">
      <c r="C108" s="9"/>
    </row>
    <row r="109" spans="3:3" x14ac:dyDescent="0.2">
      <c r="C109" s="9"/>
    </row>
    <row r="110" spans="3:3" x14ac:dyDescent="0.2">
      <c r="C110" s="9"/>
    </row>
    <row r="111" spans="3:3" x14ac:dyDescent="0.2">
      <c r="C111" s="9"/>
    </row>
    <row r="112" spans="3:3" x14ac:dyDescent="0.2">
      <c r="C112" s="9"/>
    </row>
    <row r="113" spans="3:3" x14ac:dyDescent="0.2">
      <c r="C113" s="9"/>
    </row>
    <row r="114" spans="3:3" x14ac:dyDescent="0.2">
      <c r="C114" s="10"/>
    </row>
    <row r="115" spans="3:3" x14ac:dyDescent="0.2">
      <c r="C115" s="10"/>
    </row>
    <row r="116" spans="3:3" x14ac:dyDescent="0.2">
      <c r="C116" s="9"/>
    </row>
    <row r="117" spans="3:3" x14ac:dyDescent="0.2">
      <c r="C117" s="9"/>
    </row>
    <row r="118" spans="3:3" x14ac:dyDescent="0.2">
      <c r="C118" s="9"/>
    </row>
    <row r="119" spans="3:3" x14ac:dyDescent="0.2">
      <c r="C119" s="9"/>
    </row>
    <row r="120" spans="3:3" x14ac:dyDescent="0.2">
      <c r="C120" s="9"/>
    </row>
    <row r="121" spans="3:3" x14ac:dyDescent="0.2">
      <c r="C121" s="9"/>
    </row>
    <row r="122" spans="3:3" x14ac:dyDescent="0.2">
      <c r="C122" s="9"/>
    </row>
    <row r="123" spans="3:3" x14ac:dyDescent="0.2">
      <c r="C123" s="9"/>
    </row>
    <row r="124" spans="3:3" x14ac:dyDescent="0.2">
      <c r="C124" s="9"/>
    </row>
    <row r="125" spans="3:3" x14ac:dyDescent="0.2">
      <c r="C125" s="9"/>
    </row>
    <row r="126" spans="3:3" x14ac:dyDescent="0.2">
      <c r="C126" s="9"/>
    </row>
    <row r="127" spans="3:3" x14ac:dyDescent="0.2">
      <c r="C127" s="9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  <row r="136" spans="3:3" x14ac:dyDescent="0.2">
      <c r="C136" s="10"/>
    </row>
    <row r="137" spans="3:3" x14ac:dyDescent="0.2">
      <c r="C137" s="10"/>
    </row>
    <row r="138" spans="3:3" x14ac:dyDescent="0.2">
      <c r="C138" s="10"/>
    </row>
    <row r="139" spans="3:3" x14ac:dyDescent="0.2">
      <c r="C139" s="10"/>
    </row>
    <row r="140" spans="3:3" x14ac:dyDescent="0.2">
      <c r="C140" s="10"/>
    </row>
    <row r="141" spans="3:3" x14ac:dyDescent="0.2">
      <c r="C141" s="10"/>
    </row>
    <row r="142" spans="3:3" x14ac:dyDescent="0.2">
      <c r="C142" s="10"/>
    </row>
    <row r="143" spans="3:3" x14ac:dyDescent="0.2">
      <c r="C143" s="10"/>
    </row>
    <row r="144" spans="3:3" x14ac:dyDescent="0.2">
      <c r="C144" s="9"/>
    </row>
    <row r="145" spans="3:3" x14ac:dyDescent="0.2">
      <c r="C145" s="9"/>
    </row>
    <row r="146" spans="3:3" x14ac:dyDescent="0.2">
      <c r="C146" s="9"/>
    </row>
    <row r="147" spans="3:3" x14ac:dyDescent="0.2">
      <c r="C147" s="9"/>
    </row>
    <row r="148" spans="3:3" x14ac:dyDescent="0.2">
      <c r="C148" s="9"/>
    </row>
    <row r="149" spans="3:3" x14ac:dyDescent="0.2">
      <c r="C149" s="9"/>
    </row>
    <row r="150" spans="3:3" x14ac:dyDescent="0.2">
      <c r="C150" s="9"/>
    </row>
    <row r="151" spans="3:3" x14ac:dyDescent="0.2">
      <c r="C151" s="9"/>
    </row>
    <row r="152" spans="3:3" x14ac:dyDescent="0.2">
      <c r="C152" s="9"/>
    </row>
    <row r="153" spans="3:3" x14ac:dyDescent="0.2">
      <c r="C153" s="9"/>
    </row>
    <row r="154" spans="3:3" x14ac:dyDescent="0.2">
      <c r="C154" s="9"/>
    </row>
    <row r="155" spans="3:3" x14ac:dyDescent="0.2">
      <c r="C155" s="9"/>
    </row>
    <row r="156" spans="3:3" x14ac:dyDescent="0.2">
      <c r="C156" s="10"/>
    </row>
  </sheetData>
  <conditionalFormatting sqref="C86 C114 C128 C100:C101 C130:C142 C156:C1048576 C16:C17 C1:C3 C31:C72">
    <cfRule type="cellIs" dxfId="23" priority="14" operator="greaterThan">
      <formula>1968.5</formula>
    </cfRule>
  </conditionalFormatting>
  <conditionalFormatting sqref="C73:C85">
    <cfRule type="cellIs" dxfId="22" priority="12" operator="greaterThan">
      <formula>1968.5</formula>
    </cfRule>
  </conditionalFormatting>
  <conditionalFormatting sqref="C87:C99 C102:C109 C111:C113">
    <cfRule type="cellIs" dxfId="21" priority="11" operator="greaterThan">
      <formula>1968.5</formula>
    </cfRule>
  </conditionalFormatting>
  <conditionalFormatting sqref="C115:C127">
    <cfRule type="cellIs" dxfId="20" priority="9" operator="greaterThan">
      <formula>1968.5</formula>
    </cfRule>
  </conditionalFormatting>
  <conditionalFormatting sqref="C129">
    <cfRule type="cellIs" dxfId="19" priority="8" operator="greaterThan">
      <formula>1968.5</formula>
    </cfRule>
  </conditionalFormatting>
  <conditionalFormatting sqref="C144:C155">
    <cfRule type="cellIs" dxfId="18" priority="7" operator="greaterThan">
      <formula>1968.5</formula>
    </cfRule>
  </conditionalFormatting>
  <conditionalFormatting sqref="C143">
    <cfRule type="cellIs" dxfId="17" priority="6" operator="greaterThan">
      <formula>1968.5</formula>
    </cfRule>
  </conditionalFormatting>
  <conditionalFormatting sqref="C4:C15">
    <cfRule type="cellIs" dxfId="16" priority="4" operator="greaterThan">
      <formula>1968.5</formula>
    </cfRule>
  </conditionalFormatting>
  <conditionalFormatting sqref="C18">
    <cfRule type="cellIs" dxfId="15" priority="3" operator="greaterThan">
      <formula>1968.5</formula>
    </cfRule>
  </conditionalFormatting>
  <conditionalFormatting sqref="C19:C30">
    <cfRule type="cellIs" dxfId="14" priority="1" operator="greaterThan">
      <formula>1968.5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18" sqref="N18"/>
    </sheetView>
  </sheetViews>
  <sheetFormatPr defaultRowHeight="12.75" x14ac:dyDescent="0.2"/>
  <cols>
    <col min="2" max="2" width="9.28515625" bestFit="1" customWidth="1"/>
    <col min="3" max="3" width="9.85546875" bestFit="1" customWidth="1"/>
    <col min="4" max="4" width="9.42578125" bestFit="1" customWidth="1"/>
    <col min="5" max="5" width="8.28515625" bestFit="1" customWidth="1"/>
  </cols>
  <sheetData>
    <row r="1" spans="2:10" x14ac:dyDescent="0.2">
      <c r="B1" t="s">
        <v>27</v>
      </c>
    </row>
    <row r="3" spans="2:10" x14ac:dyDescent="0.2">
      <c r="B3" t="s">
        <v>25</v>
      </c>
      <c r="I3" s="2" t="s">
        <v>35</v>
      </c>
      <c r="J3" s="2" t="s">
        <v>36</v>
      </c>
    </row>
    <row r="4" spans="2:10" x14ac:dyDescent="0.2">
      <c r="B4">
        <v>16.399999999999999</v>
      </c>
      <c r="C4" t="s">
        <v>26</v>
      </c>
      <c r="I4" s="3" t="s">
        <v>0</v>
      </c>
      <c r="J4" s="8">
        <v>662.83</v>
      </c>
    </row>
    <row r="5" spans="2:10" x14ac:dyDescent="0.2">
      <c r="I5" s="3" t="s">
        <v>1</v>
      </c>
      <c r="J5" s="8">
        <v>662.69</v>
      </c>
    </row>
    <row r="6" spans="2:10" x14ac:dyDescent="0.2">
      <c r="B6" s="1" t="s">
        <v>17</v>
      </c>
      <c r="C6" s="1"/>
      <c r="D6" s="1"/>
      <c r="E6" s="1"/>
      <c r="I6" s="3" t="s">
        <v>2</v>
      </c>
      <c r="J6" s="8">
        <v>662.16</v>
      </c>
    </row>
    <row r="7" spans="2:10" x14ac:dyDescent="0.2">
      <c r="B7" s="1" t="s">
        <v>18</v>
      </c>
      <c r="C7" s="1" t="s">
        <v>19</v>
      </c>
      <c r="D7" s="1" t="s">
        <v>20</v>
      </c>
      <c r="E7" s="1" t="s">
        <v>21</v>
      </c>
      <c r="I7" s="3" t="s">
        <v>3</v>
      </c>
      <c r="J7" s="8">
        <v>662.28</v>
      </c>
    </row>
    <row r="8" spans="2:10" x14ac:dyDescent="0.2">
      <c r="B8">
        <v>0</v>
      </c>
      <c r="C8">
        <v>6</v>
      </c>
      <c r="D8">
        <v>3</v>
      </c>
      <c r="E8">
        <v>1.5</v>
      </c>
      <c r="I8" s="3" t="s">
        <v>4</v>
      </c>
      <c r="J8" s="8">
        <v>662.24</v>
      </c>
    </row>
    <row r="9" spans="2:10" x14ac:dyDescent="0.2">
      <c r="I9" s="3" t="s">
        <v>5</v>
      </c>
      <c r="J9" s="8">
        <v>662.13</v>
      </c>
    </row>
    <row r="10" spans="2:10" x14ac:dyDescent="0.2">
      <c r="I10" s="3" t="s">
        <v>6</v>
      </c>
      <c r="J10" s="8">
        <v>662.86</v>
      </c>
    </row>
    <row r="11" spans="2:10" x14ac:dyDescent="0.2">
      <c r="B11" s="1" t="s">
        <v>22</v>
      </c>
      <c r="C11" s="1"/>
      <c r="D11" s="1"/>
      <c r="E11" s="1"/>
      <c r="I11" s="3" t="s">
        <v>7</v>
      </c>
      <c r="J11" s="8">
        <v>662.38</v>
      </c>
    </row>
    <row r="12" spans="2:10" x14ac:dyDescent="0.2">
      <c r="B12" s="1" t="s">
        <v>18</v>
      </c>
      <c r="C12" s="1" t="s">
        <v>19</v>
      </c>
      <c r="D12" s="1" t="s">
        <v>20</v>
      </c>
      <c r="E12" s="1" t="s">
        <v>21</v>
      </c>
      <c r="I12" s="3" t="s">
        <v>8</v>
      </c>
      <c r="J12" s="8">
        <v>652.91999999999996</v>
      </c>
    </row>
    <row r="13" spans="2:10" x14ac:dyDescent="0.2">
      <c r="B13">
        <v>1.95</v>
      </c>
      <c r="C13">
        <v>12.81</v>
      </c>
      <c r="D13">
        <v>9.3000000000000007</v>
      </c>
      <c r="E13">
        <v>-0.52</v>
      </c>
      <c r="I13" s="3" t="s">
        <v>9</v>
      </c>
      <c r="J13" s="8">
        <v>662.89</v>
      </c>
    </row>
    <row r="14" spans="2:10" x14ac:dyDescent="0.2">
      <c r="I14" s="3" t="s">
        <v>10</v>
      </c>
      <c r="J14" s="8">
        <v>662.07</v>
      </c>
    </row>
    <row r="15" spans="2:10" x14ac:dyDescent="0.2">
      <c r="I15" s="3" t="s">
        <v>11</v>
      </c>
      <c r="J15" s="8">
        <v>662.6</v>
      </c>
    </row>
    <row r="18" spans="1:10" x14ac:dyDescent="0.2">
      <c r="A18" s="4" t="s">
        <v>29</v>
      </c>
      <c r="E18" s="4" t="s">
        <v>28</v>
      </c>
      <c r="I18" s="4" t="s">
        <v>30</v>
      </c>
    </row>
    <row r="19" spans="1:10" x14ac:dyDescent="0.2">
      <c r="A19" t="s">
        <v>0</v>
      </c>
      <c r="B19">
        <f t="shared" ref="B19:B26" si="0">($B$13-$E$8-(($J$12-$J4)/1000)*0.17)</f>
        <v>0.45168469999999999</v>
      </c>
      <c r="E19" t="s">
        <v>0</v>
      </c>
      <c r="F19">
        <f t="shared" ref="F19:F26" si="1">($B$4-$C$13-$D$8-(($J4-$J$12)/1000)*0.17)</f>
        <v>0.5883152999999981</v>
      </c>
      <c r="I19" t="s">
        <v>0</v>
      </c>
      <c r="J19">
        <f t="shared" ref="J19:J26" si="2">($B$4-$C$8-$D$13-(($J$12+$J4)/1000)*0.17)</f>
        <v>0.87632249999999789</v>
      </c>
    </row>
    <row r="20" spans="1:10" x14ac:dyDescent="0.2">
      <c r="A20" t="s">
        <v>1</v>
      </c>
      <c r="B20">
        <f t="shared" si="0"/>
        <v>0.45166089999999998</v>
      </c>
      <c r="E20" t="s">
        <v>1</v>
      </c>
      <c r="F20">
        <f t="shared" si="1"/>
        <v>0.58833909999999812</v>
      </c>
      <c r="I20" t="s">
        <v>1</v>
      </c>
      <c r="J20">
        <f t="shared" si="2"/>
        <v>0.8763462999999978</v>
      </c>
    </row>
    <row r="21" spans="1:10" x14ac:dyDescent="0.2">
      <c r="A21" t="s">
        <v>2</v>
      </c>
      <c r="B21">
        <f t="shared" si="0"/>
        <v>0.45157079999999994</v>
      </c>
      <c r="E21" t="s">
        <v>2</v>
      </c>
      <c r="F21">
        <f t="shared" si="1"/>
        <v>0.5884291999999981</v>
      </c>
      <c r="I21" t="s">
        <v>2</v>
      </c>
      <c r="J21">
        <f t="shared" si="2"/>
        <v>0.87643639999999778</v>
      </c>
    </row>
    <row r="22" spans="1:10" x14ac:dyDescent="0.2">
      <c r="A22" t="s">
        <v>3</v>
      </c>
      <c r="B22">
        <f t="shared" si="0"/>
        <v>0.45159119999999997</v>
      </c>
      <c r="E22" t="s">
        <v>3</v>
      </c>
      <c r="F22">
        <f t="shared" si="1"/>
        <v>0.58840879999999807</v>
      </c>
      <c r="I22" t="s">
        <v>3</v>
      </c>
      <c r="J22">
        <f t="shared" si="2"/>
        <v>0.87641599999999786</v>
      </c>
    </row>
    <row r="23" spans="1:10" x14ac:dyDescent="0.2">
      <c r="A23" t="s">
        <v>4</v>
      </c>
      <c r="B23">
        <f t="shared" si="0"/>
        <v>0.45158439999999994</v>
      </c>
      <c r="E23" t="s">
        <v>4</v>
      </c>
      <c r="F23">
        <f t="shared" si="1"/>
        <v>0.58841559999999804</v>
      </c>
      <c r="I23" t="s">
        <v>4</v>
      </c>
      <c r="J23">
        <f t="shared" si="2"/>
        <v>0.87642279999999784</v>
      </c>
    </row>
    <row r="24" spans="1:10" x14ac:dyDescent="0.2">
      <c r="A24" t="s">
        <v>5</v>
      </c>
      <c r="B24">
        <f t="shared" si="0"/>
        <v>0.45156569999999996</v>
      </c>
      <c r="E24" t="s">
        <v>5</v>
      </c>
      <c r="F24">
        <f t="shared" si="1"/>
        <v>0.58843429999999808</v>
      </c>
      <c r="I24" t="s">
        <v>5</v>
      </c>
      <c r="J24">
        <f t="shared" si="2"/>
        <v>0.87644149999999788</v>
      </c>
    </row>
    <row r="25" spans="1:10" x14ac:dyDescent="0.2">
      <c r="A25" t="s">
        <v>6</v>
      </c>
      <c r="B25">
        <f t="shared" si="0"/>
        <v>0.45168979999999997</v>
      </c>
      <c r="E25" t="s">
        <v>6</v>
      </c>
      <c r="F25">
        <f t="shared" si="1"/>
        <v>0.58831019999999812</v>
      </c>
      <c r="I25" t="s">
        <v>6</v>
      </c>
      <c r="J25">
        <f t="shared" si="2"/>
        <v>0.8763173999999978</v>
      </c>
    </row>
    <row r="26" spans="1:10" x14ac:dyDescent="0.2">
      <c r="A26" t="s">
        <v>7</v>
      </c>
      <c r="B26">
        <f t="shared" si="0"/>
        <v>0.45160819999999996</v>
      </c>
      <c r="E26" t="s">
        <v>7</v>
      </c>
      <c r="F26">
        <f t="shared" si="1"/>
        <v>0.58839179999999802</v>
      </c>
      <c r="I26" t="s">
        <v>7</v>
      </c>
      <c r="J26">
        <f t="shared" si="2"/>
        <v>0.87639899999999793</v>
      </c>
    </row>
    <row r="27" spans="1:10" x14ac:dyDescent="0.2">
      <c r="A27" t="s">
        <v>9</v>
      </c>
      <c r="B27">
        <f>($B$13-$E$8-(($J$12-$J13)/1000)*0.17)</f>
        <v>0.45169489999999995</v>
      </c>
      <c r="E27" t="s">
        <v>9</v>
      </c>
      <c r="F27">
        <f>($B$4-$C$13-$D$8-(($J13-$J$12)/1000)*0.17)</f>
        <v>0.58830509999999803</v>
      </c>
      <c r="I27" t="s">
        <v>10</v>
      </c>
      <c r="J27">
        <f>($B$4-$C$8-$D$13-(($J$12+$J14)/1000)*0.17)</f>
        <v>0.87645169999999784</v>
      </c>
    </row>
    <row r="28" spans="1:10" x14ac:dyDescent="0.2">
      <c r="I28" t="s">
        <v>11</v>
      </c>
      <c r="J28">
        <f>($B$4-$C$8-$D$13-(($J$12+$J15)/1000)*0.17)</f>
        <v>0.87636159999999785</v>
      </c>
    </row>
    <row r="31" spans="1:10" x14ac:dyDescent="0.2">
      <c r="B31" s="4" t="s">
        <v>23</v>
      </c>
    </row>
    <row r="32" spans="1:10" x14ac:dyDescent="0.2">
      <c r="B32" t="s">
        <v>24</v>
      </c>
    </row>
  </sheetData>
  <conditionalFormatting sqref="H19">
    <cfRule type="cellIs" dxfId="13" priority="13" operator="greaterThan">
      <formula>1968.5</formula>
    </cfRule>
  </conditionalFormatting>
  <conditionalFormatting sqref="J4:J15">
    <cfRule type="cellIs" dxfId="3" priority="1" operator="greaterThan">
      <formula>1968.5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O12" sqref="O12"/>
    </sheetView>
  </sheetViews>
  <sheetFormatPr defaultRowHeight="12.75" x14ac:dyDescent="0.2"/>
  <cols>
    <col min="2" max="2" width="9.42578125" customWidth="1"/>
    <col min="3" max="4" width="9.5703125" customWidth="1"/>
    <col min="5" max="5" width="9.28515625" customWidth="1"/>
  </cols>
  <sheetData>
    <row r="1" spans="2:13" x14ac:dyDescent="0.2">
      <c r="B1" t="s">
        <v>27</v>
      </c>
    </row>
    <row r="3" spans="2:13" x14ac:dyDescent="0.2">
      <c r="B3" t="s">
        <v>25</v>
      </c>
      <c r="I3" s="2" t="s">
        <v>35</v>
      </c>
      <c r="J3" s="2" t="s">
        <v>36</v>
      </c>
      <c r="M3" s="6"/>
    </row>
    <row r="4" spans="2:13" x14ac:dyDescent="0.2">
      <c r="B4">
        <v>16.399999999999999</v>
      </c>
      <c r="C4" t="s">
        <v>26</v>
      </c>
      <c r="I4" s="3" t="s">
        <v>0</v>
      </c>
      <c r="J4" s="8">
        <v>761.77</v>
      </c>
      <c r="L4" s="5"/>
    </row>
    <row r="5" spans="2:13" x14ac:dyDescent="0.2">
      <c r="I5" s="3" t="s">
        <v>1</v>
      </c>
      <c r="J5" s="8">
        <v>761.35</v>
      </c>
      <c r="L5" s="5"/>
    </row>
    <row r="6" spans="2:13" x14ac:dyDescent="0.2">
      <c r="B6" s="1" t="s">
        <v>31</v>
      </c>
      <c r="C6" s="1"/>
      <c r="D6" s="1"/>
      <c r="E6" s="1"/>
      <c r="I6" s="3" t="s">
        <v>2</v>
      </c>
      <c r="J6" s="8">
        <v>761.44</v>
      </c>
      <c r="L6" s="5"/>
    </row>
    <row r="7" spans="2:13" x14ac:dyDescent="0.2">
      <c r="B7" s="1" t="s">
        <v>18</v>
      </c>
      <c r="C7" s="1" t="s">
        <v>19</v>
      </c>
      <c r="D7" s="1" t="s">
        <v>20</v>
      </c>
      <c r="E7" s="1" t="s">
        <v>21</v>
      </c>
      <c r="I7" s="3" t="s">
        <v>3</v>
      </c>
      <c r="J7" s="8">
        <v>761.92</v>
      </c>
      <c r="L7" s="5"/>
    </row>
    <row r="8" spans="2:13" x14ac:dyDescent="0.2">
      <c r="B8">
        <v>0</v>
      </c>
      <c r="C8">
        <v>9</v>
      </c>
      <c r="D8">
        <v>6</v>
      </c>
      <c r="E8">
        <v>0</v>
      </c>
      <c r="I8" s="3" t="s">
        <v>4</v>
      </c>
      <c r="J8" s="8">
        <v>761.23</v>
      </c>
      <c r="L8" s="5"/>
    </row>
    <row r="9" spans="2:13" x14ac:dyDescent="0.2">
      <c r="I9" s="3" t="s">
        <v>5</v>
      </c>
      <c r="J9" s="8">
        <v>761.79</v>
      </c>
      <c r="L9" s="5"/>
    </row>
    <row r="10" spans="2:13" x14ac:dyDescent="0.2">
      <c r="I10" s="3" t="s">
        <v>6</v>
      </c>
      <c r="J10" s="8">
        <v>761.51</v>
      </c>
      <c r="L10" s="5"/>
    </row>
    <row r="11" spans="2:13" x14ac:dyDescent="0.2">
      <c r="B11" s="1" t="s">
        <v>22</v>
      </c>
      <c r="C11" s="1"/>
      <c r="D11" s="1"/>
      <c r="E11" s="1"/>
      <c r="I11" s="3" t="s">
        <v>7</v>
      </c>
      <c r="J11" s="8">
        <v>761.73</v>
      </c>
      <c r="L11" s="5"/>
    </row>
    <row r="12" spans="2:13" x14ac:dyDescent="0.2">
      <c r="B12" s="1" t="s">
        <v>18</v>
      </c>
      <c r="C12" s="1" t="s">
        <v>19</v>
      </c>
      <c r="D12" s="1" t="s">
        <v>20</v>
      </c>
      <c r="E12" s="1" t="s">
        <v>21</v>
      </c>
      <c r="I12" s="3" t="s">
        <v>8</v>
      </c>
      <c r="J12" s="8">
        <v>751.23</v>
      </c>
      <c r="L12" s="5"/>
    </row>
    <row r="13" spans="2:13" x14ac:dyDescent="0.2">
      <c r="B13">
        <v>0</v>
      </c>
      <c r="C13">
        <v>8.6</v>
      </c>
      <c r="D13">
        <v>6.68</v>
      </c>
      <c r="E13">
        <v>0</v>
      </c>
      <c r="I13" s="3" t="s">
        <v>9</v>
      </c>
      <c r="J13" s="8">
        <v>761.02</v>
      </c>
      <c r="L13" s="5"/>
    </row>
    <row r="14" spans="2:13" x14ac:dyDescent="0.2">
      <c r="I14" s="3" t="s">
        <v>10</v>
      </c>
      <c r="J14" s="8">
        <v>761.83</v>
      </c>
      <c r="L14" s="5"/>
    </row>
    <row r="15" spans="2:13" x14ac:dyDescent="0.2">
      <c r="I15" s="3" t="s">
        <v>11</v>
      </c>
      <c r="J15" s="8">
        <v>761.75</v>
      </c>
      <c r="L15" s="5"/>
    </row>
    <row r="18" spans="1:14" x14ac:dyDescent="0.2">
      <c r="A18" s="4" t="s">
        <v>32</v>
      </c>
      <c r="E18" s="4" t="s">
        <v>34</v>
      </c>
      <c r="I18" s="4" t="s">
        <v>33</v>
      </c>
      <c r="M18" s="4" t="s">
        <v>30</v>
      </c>
    </row>
    <row r="19" spans="1:14" x14ac:dyDescent="0.2">
      <c r="A19" t="s">
        <v>0</v>
      </c>
      <c r="B19">
        <f t="shared" ref="B19:B26" si="0">$B$13+(($J$12+$J4)/1000)*0.17-$E$8</f>
        <v>0.25720999999999999</v>
      </c>
      <c r="E19" t="s">
        <v>0</v>
      </c>
      <c r="F19">
        <f t="shared" ref="F19:F26" si="1">($B$8-$E$13-(($J$12-$J4)/1000)*0.17)</f>
        <v>1.791799999999994E-3</v>
      </c>
      <c r="I19" t="s">
        <v>0</v>
      </c>
      <c r="J19">
        <f t="shared" ref="J19:J26" si="2">$B$4-$C$13-$D$8-(($J$12+$J4)/1000)*0.17</f>
        <v>1.542789999999999</v>
      </c>
      <c r="M19" t="s">
        <v>0</v>
      </c>
      <c r="N19">
        <f t="shared" ref="N19:N26" si="3">$B$4-$C$8-$D$13-(($J4-$J$12)/1000)*0.17</f>
        <v>0.71820819999999885</v>
      </c>
    </row>
    <row r="20" spans="1:14" x14ac:dyDescent="0.2">
      <c r="A20" t="s">
        <v>1</v>
      </c>
      <c r="B20">
        <f t="shared" si="0"/>
        <v>0.25713860000000005</v>
      </c>
      <c r="E20" t="s">
        <v>1</v>
      </c>
      <c r="F20">
        <f t="shared" si="1"/>
        <v>1.7204000000000008E-3</v>
      </c>
      <c r="I20" t="s">
        <v>1</v>
      </c>
      <c r="J20">
        <f t="shared" si="2"/>
        <v>1.5428613999999989</v>
      </c>
      <c r="M20" t="s">
        <v>1</v>
      </c>
      <c r="N20">
        <f t="shared" si="3"/>
        <v>0.71827959999999891</v>
      </c>
    </row>
    <row r="21" spans="1:14" x14ac:dyDescent="0.2">
      <c r="A21" t="s">
        <v>2</v>
      </c>
      <c r="B21">
        <f t="shared" si="0"/>
        <v>0.25715390000000005</v>
      </c>
      <c r="E21" t="s">
        <v>2</v>
      </c>
      <c r="F21">
        <f t="shared" si="1"/>
        <v>1.7357000000000065E-3</v>
      </c>
      <c r="I21" t="s">
        <v>2</v>
      </c>
      <c r="J21">
        <f t="shared" si="2"/>
        <v>1.5428460999999989</v>
      </c>
      <c r="M21" t="s">
        <v>2</v>
      </c>
      <c r="N21">
        <f t="shared" si="3"/>
        <v>0.71826429999999886</v>
      </c>
    </row>
    <row r="22" spans="1:14" x14ac:dyDescent="0.2">
      <c r="A22" t="s">
        <v>3</v>
      </c>
      <c r="B22">
        <f t="shared" si="0"/>
        <v>0.25723550000000001</v>
      </c>
      <c r="E22" t="s">
        <v>3</v>
      </c>
      <c r="F22">
        <f t="shared" si="1"/>
        <v>1.81729999999999E-3</v>
      </c>
      <c r="I22" t="s">
        <v>3</v>
      </c>
      <c r="J22">
        <f t="shared" si="2"/>
        <v>1.542764499999999</v>
      </c>
      <c r="M22" t="s">
        <v>3</v>
      </c>
      <c r="N22">
        <f t="shared" si="3"/>
        <v>0.71818269999999884</v>
      </c>
    </row>
    <row r="23" spans="1:14" x14ac:dyDescent="0.2">
      <c r="A23" t="s">
        <v>4</v>
      </c>
      <c r="B23">
        <f t="shared" si="0"/>
        <v>0.25711820000000002</v>
      </c>
      <c r="E23" t="s">
        <v>4</v>
      </c>
      <c r="F23">
        <f t="shared" si="1"/>
        <v>1.7000000000000001E-3</v>
      </c>
      <c r="I23" t="s">
        <v>4</v>
      </c>
      <c r="J23">
        <f t="shared" si="2"/>
        <v>1.5428817999999989</v>
      </c>
      <c r="M23" t="s">
        <v>4</v>
      </c>
      <c r="N23">
        <f t="shared" si="3"/>
        <v>0.71829999999999883</v>
      </c>
    </row>
    <row r="24" spans="1:14" x14ac:dyDescent="0.2">
      <c r="A24" t="s">
        <v>5</v>
      </c>
      <c r="B24">
        <f t="shared" si="0"/>
        <v>0.25721340000000004</v>
      </c>
      <c r="E24" t="s">
        <v>5</v>
      </c>
      <c r="F24">
        <f t="shared" si="1"/>
        <v>1.7951999999999909E-3</v>
      </c>
      <c r="I24" t="s">
        <v>5</v>
      </c>
      <c r="J24">
        <f t="shared" si="2"/>
        <v>1.542786599999999</v>
      </c>
      <c r="M24" t="s">
        <v>5</v>
      </c>
      <c r="N24">
        <f t="shared" si="3"/>
        <v>0.71820479999999887</v>
      </c>
    </row>
    <row r="25" spans="1:14" x14ac:dyDescent="0.2">
      <c r="A25" t="s">
        <v>6</v>
      </c>
      <c r="B25">
        <f t="shared" si="0"/>
        <v>0.2571658</v>
      </c>
      <c r="E25" t="s">
        <v>6</v>
      </c>
      <c r="F25">
        <f t="shared" si="1"/>
        <v>1.7475999999999956E-3</v>
      </c>
      <c r="I25" t="s">
        <v>6</v>
      </c>
      <c r="J25">
        <f t="shared" si="2"/>
        <v>1.5428341999999988</v>
      </c>
      <c r="M25" t="s">
        <v>6</v>
      </c>
      <c r="N25">
        <f t="shared" si="3"/>
        <v>0.7182523999999989</v>
      </c>
    </row>
    <row r="26" spans="1:14" x14ac:dyDescent="0.2">
      <c r="A26" t="s">
        <v>7</v>
      </c>
      <c r="B26">
        <f t="shared" si="0"/>
        <v>0.25720320000000002</v>
      </c>
      <c r="E26" t="s">
        <v>7</v>
      </c>
      <c r="F26">
        <f t="shared" si="1"/>
        <v>1.7850000000000003E-3</v>
      </c>
      <c r="I26" t="s">
        <v>7</v>
      </c>
      <c r="J26">
        <f t="shared" si="2"/>
        <v>1.542796799999999</v>
      </c>
      <c r="M26" t="s">
        <v>7</v>
      </c>
      <c r="N26">
        <f t="shared" si="3"/>
        <v>0.71821499999999883</v>
      </c>
    </row>
    <row r="27" spans="1:14" x14ac:dyDescent="0.2">
      <c r="A27" t="s">
        <v>9</v>
      </c>
      <c r="B27">
        <f>$B$13+(($J$12+$J13)/1000)*0.17-$E$8</f>
        <v>0.25708250000000005</v>
      </c>
      <c r="E27" t="s">
        <v>10</v>
      </c>
      <c r="F27">
        <f>($B$8-$E$13-(($J$12-$J14)/1000)*0.17)</f>
        <v>1.8020000000000039E-3</v>
      </c>
      <c r="I27" t="s">
        <v>9</v>
      </c>
      <c r="J27">
        <f>$B$4-$C$13-$D$8-(($J$12+$J13)/1000)*0.17</f>
        <v>1.5429174999999988</v>
      </c>
      <c r="M27" t="s">
        <v>10</v>
      </c>
      <c r="N27">
        <f>$B$4-$C$8-$D$13-(($J14-$J$12)/1000)*0.17</f>
        <v>0.71819799999999889</v>
      </c>
    </row>
    <row r="28" spans="1:14" x14ac:dyDescent="0.2">
      <c r="E28" t="s">
        <v>11</v>
      </c>
      <c r="F28">
        <f>($B$8-$E$13-(($J$12-$J15)/1000)*0.17)</f>
        <v>1.7883999999999971E-3</v>
      </c>
      <c r="M28" t="s">
        <v>11</v>
      </c>
      <c r="N28">
        <f>$B$4-$C$8-$D$13-(($J15-$J$12)/1000)*0.17</f>
        <v>0.71821159999999884</v>
      </c>
    </row>
  </sheetData>
  <conditionalFormatting sqref="H19">
    <cfRule type="cellIs" dxfId="11" priority="36" operator="greaterThan">
      <formula>1968.5</formula>
    </cfRule>
  </conditionalFormatting>
  <conditionalFormatting sqref="H49">
    <cfRule type="cellIs" dxfId="10" priority="35" operator="greaterThan">
      <formula>1968.5</formula>
    </cfRule>
  </conditionalFormatting>
  <conditionalFormatting sqref="M4:M15">
    <cfRule type="cellIs" dxfId="9" priority="12" operator="greaterThan">
      <formula>1968.5</formula>
    </cfRule>
  </conditionalFormatting>
  <conditionalFormatting sqref="J4:J15">
    <cfRule type="cellIs" dxfId="1" priority="1" operator="greaterThan">
      <formula>1968.5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Length Data</vt:lpstr>
      <vt:lpstr>Host Port Margins</vt:lpstr>
      <vt:lpstr>OTG Port Margins</vt:lpstr>
    </vt:vector>
  </TitlesOfParts>
  <Company>Datalogic Scanning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Brett</dc:creator>
  <cp:lastModifiedBy>Windows User</cp:lastModifiedBy>
  <dcterms:created xsi:type="dcterms:W3CDTF">2012-08-02T05:49:00Z</dcterms:created>
  <dcterms:modified xsi:type="dcterms:W3CDTF">2016-04-13T22:16:21Z</dcterms:modified>
</cp:coreProperties>
</file>