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92" yWindow="468" windowWidth="10692" windowHeight="5940" tabRatio="586"/>
  </bookViews>
  <sheets>
    <sheet name="Version" sheetId="10" r:id="rId1"/>
    <sheet name="Main PLL" sheetId="2" r:id="rId2"/>
    <sheet name="DDR PLL" sheetId="11" r:id="rId3"/>
    <sheet name="VIDEO PLL" sheetId="6" r:id="rId4"/>
    <sheet name="AUDIO PLL" sheetId="7" state="hidden" r:id="rId5"/>
    <sheet name="AUDIO_PLL" sheetId="13" r:id="rId6"/>
    <sheet name="HEX to Decimal" sheetId="14" r:id="rId7"/>
  </sheets>
  <calcPr calcId="145621"/>
</workbook>
</file>

<file path=xl/calcChain.xml><?xml version="1.0" encoding="utf-8"?>
<calcChain xmlns="http://schemas.openxmlformats.org/spreadsheetml/2006/main">
  <c r="C17" i="14" l="1"/>
  <c r="C18" i="14"/>
  <c r="C19" i="14"/>
  <c r="C20" i="14"/>
  <c r="C21" i="14"/>
  <c r="C22" i="14"/>
  <c r="C23" i="14"/>
  <c r="C6" i="14"/>
  <c r="C7" i="14"/>
  <c r="C8" i="14"/>
  <c r="C9" i="14"/>
  <c r="C10" i="14"/>
  <c r="C11" i="14"/>
  <c r="C12" i="14"/>
  <c r="C13" i="14"/>
  <c r="C14" i="14"/>
  <c r="C15" i="14"/>
  <c r="C16" i="14"/>
  <c r="C4" i="14"/>
  <c r="C5" i="14"/>
  <c r="O5" i="6"/>
  <c r="AD17" i="6"/>
  <c r="AD16" i="6"/>
  <c r="AD16" i="11"/>
  <c r="AD15" i="11"/>
  <c r="O26" i="2"/>
  <c r="O25" i="2"/>
  <c r="O23" i="2"/>
  <c r="O22" i="2"/>
  <c r="O20" i="2"/>
  <c r="O19" i="2"/>
  <c r="AD36" i="2"/>
  <c r="C3" i="14" l="1"/>
  <c r="K7" i="13" l="1"/>
  <c r="J7" i="13"/>
  <c r="K6" i="13"/>
  <c r="J6" i="13"/>
  <c r="K5" i="13"/>
  <c r="J5" i="13"/>
  <c r="K4" i="13"/>
  <c r="J4" i="13"/>
  <c r="G6" i="13"/>
  <c r="F6" i="13"/>
  <c r="K9" i="6"/>
  <c r="J9" i="6"/>
  <c r="K6" i="6"/>
  <c r="J6" i="6"/>
  <c r="K3" i="6"/>
  <c r="J3" i="6"/>
  <c r="G7" i="6"/>
  <c r="F7" i="6"/>
  <c r="K6" i="11"/>
  <c r="J6" i="11"/>
  <c r="K5" i="11"/>
  <c r="J5" i="11"/>
  <c r="K4" i="11"/>
  <c r="J4" i="11"/>
  <c r="K3" i="11"/>
  <c r="J3" i="11"/>
  <c r="G7" i="11"/>
  <c r="F7" i="11"/>
  <c r="K27" i="2"/>
  <c r="J27" i="2"/>
  <c r="K17" i="2"/>
  <c r="J17" i="2"/>
  <c r="K16" i="2"/>
  <c r="J16" i="2"/>
  <c r="K15" i="2"/>
  <c r="J15" i="2"/>
  <c r="K14" i="2"/>
  <c r="J14" i="2"/>
  <c r="K13" i="2"/>
  <c r="J13" i="2"/>
  <c r="K12" i="2"/>
  <c r="J12" i="2"/>
  <c r="K8" i="2"/>
  <c r="J8" i="2"/>
  <c r="K7" i="2"/>
  <c r="J7" i="2"/>
  <c r="K6" i="2"/>
  <c r="J6" i="2"/>
  <c r="K5" i="2"/>
  <c r="J5" i="2"/>
  <c r="K4" i="2"/>
  <c r="J4" i="2"/>
  <c r="J3" i="2"/>
  <c r="G17" i="2"/>
  <c r="F17" i="2"/>
  <c r="K3" i="2"/>
  <c r="U9" i="11" l="1"/>
  <c r="U8" i="11"/>
  <c r="U28" i="2"/>
  <c r="H3" i="2"/>
  <c r="M28" i="2" s="1"/>
  <c r="O28" i="2" s="1"/>
  <c r="M6" i="6"/>
  <c r="O8" i="6" s="1"/>
  <c r="P9" i="6"/>
  <c r="P6" i="6"/>
  <c r="P3" i="6"/>
  <c r="S3" i="6" s="1"/>
  <c r="P6" i="11"/>
  <c r="P5" i="11"/>
  <c r="P4" i="11"/>
  <c r="S4" i="11" s="1"/>
  <c r="P3" i="11"/>
  <c r="M6" i="11"/>
  <c r="O7" i="11" s="1"/>
  <c r="O6" i="11" s="1"/>
  <c r="P27" i="2"/>
  <c r="P17" i="2"/>
  <c r="P16" i="2"/>
  <c r="S16" i="2" s="1"/>
  <c r="P15" i="2"/>
  <c r="S15" i="2" s="1"/>
  <c r="P14" i="2"/>
  <c r="P13" i="2"/>
  <c r="P12" i="2"/>
  <c r="P8" i="2"/>
  <c r="S8" i="2" s="1"/>
  <c r="P7" i="2"/>
  <c r="P6" i="2"/>
  <c r="P5" i="2"/>
  <c r="S5" i="2" s="1"/>
  <c r="V5" i="2" s="1"/>
  <c r="P4" i="2"/>
  <c r="S4" i="2" s="1"/>
  <c r="P3" i="2"/>
  <c r="S3" i="2" s="1"/>
  <c r="V3" i="2" s="1"/>
  <c r="Q27" i="2"/>
  <c r="R27" i="2"/>
  <c r="Q17" i="2"/>
  <c r="R17" i="2"/>
  <c r="Q16" i="2"/>
  <c r="R16" i="2"/>
  <c r="Q15" i="2"/>
  <c r="R15" i="2"/>
  <c r="Q14" i="2"/>
  <c r="R14" i="2"/>
  <c r="Q13" i="2"/>
  <c r="R13" i="2"/>
  <c r="Q12" i="2"/>
  <c r="R12" i="2"/>
  <c r="Q8" i="2"/>
  <c r="R8" i="2"/>
  <c r="Q7" i="2"/>
  <c r="R7" i="2"/>
  <c r="Q6" i="2"/>
  <c r="R6" i="2"/>
  <c r="Q5" i="2"/>
  <c r="R5" i="2"/>
  <c r="Q4" i="2"/>
  <c r="R4" i="2"/>
  <c r="Q3" i="2"/>
  <c r="R3" i="2"/>
  <c r="Q4" i="11"/>
  <c r="R4" i="11"/>
  <c r="Q5" i="11"/>
  <c r="R5" i="11"/>
  <c r="Q6" i="11"/>
  <c r="R6" i="11"/>
  <c r="S6" i="11"/>
  <c r="V6" i="11" s="1"/>
  <c r="H3" i="11"/>
  <c r="M5" i="11" s="1"/>
  <c r="O5" i="11" s="1"/>
  <c r="Q3" i="11"/>
  <c r="R3" i="11"/>
  <c r="H3" i="6"/>
  <c r="M3" i="6" s="1"/>
  <c r="Q9" i="6"/>
  <c r="S9" i="6" s="1"/>
  <c r="R9" i="6"/>
  <c r="Q6" i="6"/>
  <c r="R6" i="6"/>
  <c r="S6" i="6"/>
  <c r="V6" i="6" s="1"/>
  <c r="T6" i="6"/>
  <c r="Q3" i="6"/>
  <c r="R3" i="6"/>
  <c r="Q5" i="13"/>
  <c r="R5" i="13"/>
  <c r="Q6" i="13"/>
  <c r="R6" i="13"/>
  <c r="Q7" i="13"/>
  <c r="R7" i="13"/>
  <c r="Q4" i="13"/>
  <c r="R4" i="13"/>
  <c r="E9" i="7"/>
  <c r="O10" i="7"/>
  <c r="O9" i="7"/>
  <c r="M10" i="7"/>
  <c r="R10" i="7"/>
  <c r="T10" i="7"/>
  <c r="U10" i="7"/>
  <c r="W10" i="7"/>
  <c r="T8" i="7"/>
  <c r="R8" i="7"/>
  <c r="W8" i="7"/>
  <c r="X10" i="7"/>
  <c r="AB10" i="7"/>
  <c r="AD10" i="7"/>
  <c r="E7" i="7"/>
  <c r="O8" i="7"/>
  <c r="AB8" i="7"/>
  <c r="E5" i="7"/>
  <c r="O6" i="7"/>
  <c r="AB6" i="7"/>
  <c r="O4" i="7"/>
  <c r="AB4" i="7"/>
  <c r="O3" i="7"/>
  <c r="AB3" i="7"/>
  <c r="AD3" i="7"/>
  <c r="K5" i="7"/>
  <c r="V2" i="7"/>
  <c r="T2" i="7"/>
  <c r="R2" i="7"/>
  <c r="W2" i="7"/>
  <c r="X3" i="7"/>
  <c r="T9" i="7"/>
  <c r="R9" i="7"/>
  <c r="W9" i="7"/>
  <c r="T6" i="7"/>
  <c r="R6" i="7"/>
  <c r="W6" i="7"/>
  <c r="T5" i="7"/>
  <c r="R5" i="7"/>
  <c r="W5" i="7"/>
  <c r="T4" i="7"/>
  <c r="R4" i="7"/>
  <c r="W4" i="7"/>
  <c r="T3" i="7"/>
  <c r="R3" i="7"/>
  <c r="W3" i="7"/>
  <c r="T7" i="7"/>
  <c r="K3" i="7"/>
  <c r="Q3" i="7"/>
  <c r="O5" i="7"/>
  <c r="K9" i="7"/>
  <c r="Y14" i="7"/>
  <c r="K7" i="7"/>
  <c r="V7" i="7"/>
  <c r="R7" i="7"/>
  <c r="W7" i="7"/>
  <c r="X9" i="7"/>
  <c r="AD9" i="7"/>
  <c r="AB9" i="7"/>
  <c r="U9" i="7"/>
  <c r="M9" i="7"/>
  <c r="X7" i="7"/>
  <c r="AD7" i="7"/>
  <c r="O7" i="7"/>
  <c r="AB7" i="7"/>
  <c r="AA7" i="7"/>
  <c r="Z7" i="7"/>
  <c r="Y7" i="7"/>
  <c r="U7" i="7"/>
  <c r="Q7" i="7"/>
  <c r="M7" i="7"/>
  <c r="L7" i="7"/>
  <c r="X5" i="7"/>
  <c r="AD5" i="7"/>
  <c r="AB5" i="7"/>
  <c r="AD2" i="7"/>
  <c r="AA2" i="7"/>
  <c r="Z2" i="7"/>
  <c r="Y2" i="7"/>
  <c r="U2" i="7"/>
  <c r="Q2" i="7"/>
  <c r="M2" i="7"/>
  <c r="L2" i="7"/>
  <c r="AD35" i="2"/>
  <c r="V9" i="6" l="1"/>
  <c r="T9" i="6"/>
  <c r="T3" i="6"/>
  <c r="V3" i="6"/>
  <c r="O4" i="6"/>
  <c r="O3" i="6"/>
  <c r="O6" i="6"/>
  <c r="M9" i="6"/>
  <c r="O7" i="6"/>
  <c r="S5" i="11"/>
  <c r="T5" i="11" s="1"/>
  <c r="S3" i="11"/>
  <c r="T4" i="11"/>
  <c r="V4" i="11"/>
  <c r="V5" i="11"/>
  <c r="T3" i="11"/>
  <c r="V3" i="11"/>
  <c r="M3" i="11"/>
  <c r="O3" i="11" s="1"/>
  <c r="M8" i="11"/>
  <c r="O8" i="11" s="1"/>
  <c r="S8" i="11" s="1"/>
  <c r="V8" i="11" s="1"/>
  <c r="T6" i="11"/>
  <c r="M4" i="11"/>
  <c r="O4" i="11" s="1"/>
  <c r="M9" i="11"/>
  <c r="O9" i="11" s="1"/>
  <c r="S9" i="11" s="1"/>
  <c r="V9" i="11" s="1"/>
  <c r="S13" i="2"/>
  <c r="T13" i="2" s="1"/>
  <c r="S7" i="2"/>
  <c r="V7" i="2" s="1"/>
  <c r="S14" i="2"/>
  <c r="V14" i="2" s="1"/>
  <c r="S12" i="2"/>
  <c r="V12" i="2" s="1"/>
  <c r="S17" i="2"/>
  <c r="T17" i="2" s="1"/>
  <c r="S6" i="2"/>
  <c r="T6" i="2" s="1"/>
  <c r="S27" i="2"/>
  <c r="T27" i="2" s="1"/>
  <c r="M6" i="2"/>
  <c r="O6" i="2" s="1"/>
  <c r="M13" i="2"/>
  <c r="O13" i="2" s="1"/>
  <c r="M17" i="2"/>
  <c r="V4" i="2"/>
  <c r="T4" i="2"/>
  <c r="V8" i="2"/>
  <c r="T8" i="2"/>
  <c r="T15" i="2"/>
  <c r="V15" i="2"/>
  <c r="S28" i="2"/>
  <c r="V28" i="2" s="1"/>
  <c r="E4" i="13"/>
  <c r="T16" i="2"/>
  <c r="V16" i="2"/>
  <c r="M3" i="2"/>
  <c r="O3" i="2" s="1"/>
  <c r="M14" i="2"/>
  <c r="O14" i="2" s="1"/>
  <c r="M27" i="2"/>
  <c r="O27" i="2" s="1"/>
  <c r="V27" i="2" s="1"/>
  <c r="T3" i="2"/>
  <c r="T5" i="2"/>
  <c r="M4" i="2"/>
  <c r="O4" i="2" s="1"/>
  <c r="M8" i="2"/>
  <c r="M15" i="2"/>
  <c r="M29" i="2"/>
  <c r="O29" i="2" s="1"/>
  <c r="V29" i="2" s="1"/>
  <c r="M7" i="2"/>
  <c r="M5" i="2"/>
  <c r="O5" i="2" s="1"/>
  <c r="M12" i="2"/>
  <c r="O12" i="2" s="1"/>
  <c r="M16" i="2"/>
  <c r="O10" i="6" l="1"/>
  <c r="O9" i="6"/>
  <c r="O9" i="2"/>
  <c r="V13" i="2"/>
  <c r="T7" i="2"/>
  <c r="T14" i="2"/>
  <c r="T12" i="2"/>
  <c r="V17" i="2"/>
  <c r="V6" i="2"/>
  <c r="O17" i="2"/>
  <c r="P6" i="13"/>
  <c r="S6" i="13" s="1"/>
  <c r="P4" i="13"/>
  <c r="S4" i="13" s="1"/>
  <c r="H4" i="13"/>
  <c r="P7" i="13"/>
  <c r="S7" i="13" s="1"/>
  <c r="P5" i="13"/>
  <c r="S5" i="13" s="1"/>
  <c r="O7" i="2"/>
  <c r="O10" i="2"/>
  <c r="O15" i="2"/>
  <c r="O16" i="2"/>
  <c r="O11" i="2"/>
  <c r="O8" i="2"/>
  <c r="O21" i="2" l="1"/>
  <c r="O18" i="2"/>
  <c r="O24" i="2"/>
  <c r="V5" i="13"/>
  <c r="T5" i="13"/>
  <c r="V6" i="13"/>
  <c r="T6" i="13"/>
  <c r="V7" i="13"/>
  <c r="T7" i="13"/>
  <c r="M5" i="13"/>
  <c r="O5" i="13" s="1"/>
  <c r="M4" i="13"/>
  <c r="O4" i="13" s="1"/>
  <c r="M6" i="13"/>
  <c r="O6" i="13" s="1"/>
  <c r="M7" i="13"/>
  <c r="O7" i="13" s="1"/>
  <c r="V4" i="13"/>
  <c r="T4" i="13"/>
</calcChain>
</file>

<file path=xl/sharedStrings.xml><?xml version="1.0" encoding="utf-8"?>
<sst xmlns="http://schemas.openxmlformats.org/spreadsheetml/2006/main" count="313" uniqueCount="120">
  <si>
    <t>SYSCLK</t>
  </si>
  <si>
    <t>SYSCLK1</t>
  </si>
  <si>
    <t>SYSCLK2</t>
  </si>
  <si>
    <t>SYSCLK3</t>
  </si>
  <si>
    <t>SYSCLK4</t>
  </si>
  <si>
    <t>SYSCLK5</t>
  </si>
  <si>
    <t>SYSCLK6</t>
  </si>
  <si>
    <t>fs (MHz)</t>
  </si>
  <si>
    <t>Fo (Mhz)</t>
  </si>
  <si>
    <t>SYSCLK24</t>
  </si>
  <si>
    <t>Total Jitter at clock Output (+/-ps)</t>
  </si>
  <si>
    <t>Phase mismatch (+/-ps) DJ</t>
  </si>
  <si>
    <t>Analog PLL Jitter (+/-ps) RJ</t>
  </si>
  <si>
    <t>Power/GND introduced jitter (+/-50mV ripple assumed) (+/-ps) DJ</t>
  </si>
  <si>
    <t>Jitter Percentage (+/-)</t>
  </si>
  <si>
    <t>Reference Divider (P)</t>
  </si>
  <si>
    <t>Reference Clock Input (MHz)</t>
  </si>
  <si>
    <t>Feedback Divider (N)</t>
  </si>
  <si>
    <t>Post Divider (M)</t>
  </si>
  <si>
    <t>Frequency Control Code (FREQ)</t>
  </si>
  <si>
    <t>Analog PLL VCO frequency Fvco (MHz)</t>
  </si>
  <si>
    <t>Fractional Jitter (ps)</t>
  </si>
  <si>
    <t>VCO output duty cycle (%)</t>
  </si>
  <si>
    <t>Duty Cycle after level shifter</t>
  </si>
  <si>
    <t>Minimum cycle (for timing analysis) (ps)</t>
  </si>
  <si>
    <t>Fastest cycle (for timing analysis) (MHz)</t>
  </si>
  <si>
    <t>Desired Clock Output</t>
  </si>
  <si>
    <t>Truncation Enable bit</t>
  </si>
  <si>
    <r>
      <t>Closest Mistmatch Spur Location (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 xml:space="preserve">MHz) </t>
    </r>
  </si>
  <si>
    <r>
      <t>Closest Fractional Spur Location (</t>
    </r>
    <r>
      <rPr>
        <sz val="10"/>
        <rFont val="Symbol"/>
        <family val="1"/>
        <charset val="2"/>
      </rPr>
      <t>DM</t>
    </r>
    <r>
      <rPr>
        <sz val="10"/>
        <rFont val="Arial"/>
        <family val="2"/>
      </rPr>
      <t>Hz)</t>
    </r>
  </si>
  <si>
    <t>Max Freq Allowed (MHz)</t>
  </si>
  <si>
    <t>Status</t>
  </si>
  <si>
    <t>Guidelines:</t>
  </si>
  <si>
    <t>*N supported range is 1 to 511</t>
  </si>
  <si>
    <t>*Fvco supported range is 800-1850MHz</t>
  </si>
  <si>
    <t>*FREQ = Supported integer range is 8 to 15 and fractional range is 0 to 0xFFFFFF</t>
  </si>
  <si>
    <t>*M supported range is from 1 to 255</t>
  </si>
  <si>
    <t>Blank</t>
  </si>
  <si>
    <t>Device Speed Range</t>
  </si>
  <si>
    <t>SYSCLK23</t>
  </si>
  <si>
    <t>SYSCLK7</t>
  </si>
  <si>
    <t>Blank,2,4</t>
  </si>
  <si>
    <t>SYSCLK8</t>
  </si>
  <si>
    <t>SYSCLK9</t>
  </si>
  <si>
    <t>SYSCLK10</t>
  </si>
  <si>
    <t>DDR2/3</t>
  </si>
  <si>
    <t>Blank, 2, 4</t>
  </si>
  <si>
    <t>Minimum clock cycle (ps)</t>
  </si>
  <si>
    <t>*N and M have to be selected first to generate 24 MHz USB clock</t>
  </si>
  <si>
    <t>IDID</t>
  </si>
  <si>
    <t>SYSCLK11</t>
  </si>
  <si>
    <t>SYSCLK17</t>
  </si>
  <si>
    <t>SYSCLK16</t>
  </si>
  <si>
    <t>SYSCLK13</t>
  </si>
  <si>
    <t>SYSCLK14</t>
  </si>
  <si>
    <t>SYSCLK15</t>
  </si>
  <si>
    <t>27 MHz</t>
  </si>
  <si>
    <t>PRCM Divider</t>
  </si>
  <si>
    <t>SYSCLK (MHz)</t>
  </si>
  <si>
    <t>SYSCLK18</t>
  </si>
  <si>
    <t>SYSCLK19</t>
  </si>
  <si>
    <t>SYSCLK20</t>
  </si>
  <si>
    <t>SYSCLK21</t>
  </si>
  <si>
    <t>SYSCLK22</t>
  </si>
  <si>
    <t>32.768 KHz</t>
  </si>
  <si>
    <t>157.99 MHz</t>
  </si>
  <si>
    <t>160 MHz</t>
  </si>
  <si>
    <t>196.61 MHz</t>
  </si>
  <si>
    <t>147.6 MHz</t>
  </si>
  <si>
    <t>45.16 MHz</t>
  </si>
  <si>
    <t>*Fvco supported range is 800-1600MHz</t>
  </si>
  <si>
    <t>FAPLL Output Frequency</t>
  </si>
  <si>
    <t>Reference Clock Input</t>
  </si>
  <si>
    <t>SYSCLK Average Frequency</t>
  </si>
  <si>
    <t>N/A</t>
  </si>
  <si>
    <t>Audio PLL</t>
  </si>
  <si>
    <t>USB</t>
  </si>
  <si>
    <t>Name:</t>
  </si>
  <si>
    <t>Purpose:</t>
  </si>
  <si>
    <t>Revision History:</t>
  </si>
  <si>
    <t>Tom Johnson</t>
  </si>
  <si>
    <t>Version 1.0</t>
  </si>
  <si>
    <t>Copyright (C) 2015 Texas Instruments Incorporated</t>
  </si>
  <si>
    <t>Initial customer release</t>
  </si>
  <si>
    <t>Use to verify FAPLL Minimum cycle limits are met</t>
  </si>
  <si>
    <t>Analog PLL VCO Frequency (Fvco)</t>
  </si>
  <si>
    <t>Minimum Cycle Equation
Term 1</t>
  </si>
  <si>
    <t>Min Cycle Equation Term 2</t>
  </si>
  <si>
    <t>Min Cycle Equation Term 3</t>
  </si>
  <si>
    <t>Minimum Clock Cycle Period</t>
  </si>
  <si>
    <t>Instantaneous Peak Frequency</t>
  </si>
  <si>
    <t>Minimum Clock Cycle Period Limit</t>
  </si>
  <si>
    <t>Version 1.1</t>
  </si>
  <si>
    <t>Added key values in hexidecimal</t>
  </si>
  <si>
    <t>Integer Portion of FREQ</t>
  </si>
  <si>
    <t>Fractional Portion of FREQ</t>
  </si>
  <si>
    <t>0xD99999</t>
  </si>
  <si>
    <t>Instructions:</t>
  </si>
  <si>
    <t>DM816x and AM389x FAPLL Limits Tool</t>
  </si>
  <si>
    <t>All of the cells shaded yellow can be altered.  Be default, the cells are populated with examples from the Technical Reference Manual.</t>
  </si>
  <si>
    <t>Use this spreadsheet tool to validate that the FAPLL configuration values are in compliance with the minimum cycle period limits shown in the Datasheet.</t>
  </si>
  <si>
    <t>Limits
Met?</t>
  </si>
  <si>
    <t>Limits Met?</t>
  </si>
  <si>
    <t>*SYSCLK24 for Ethernet must have an average frequency of 125MHz</t>
  </si>
  <si>
    <t>*Reference clock input must be between 10MHz and 60MHz with the recommended value being 27.0MHz</t>
  </si>
  <si>
    <t>*PRCM values must match the divider options available as shown in the Technical Reference Manual and below</t>
  </si>
  <si>
    <t>*P supported range is 1 to 255</t>
  </si>
  <si>
    <t>Add instructions and cell shading</t>
  </si>
  <si>
    <t>Add cell limits and messages</t>
  </si>
  <si>
    <t>Correct PRCM divider equations</t>
  </si>
  <si>
    <t>The Desired Output column (column D) is for convenience.  This is not used in any calculation.</t>
  </si>
  <si>
    <t>Feedback Multiplier (N)</t>
  </si>
  <si>
    <t>FREQ Fractional Value in decimal</t>
  </si>
  <si>
    <t>FREQ Fractional Value in hexidecimal</t>
  </si>
  <si>
    <t>0xFFFFFF</t>
  </si>
  <si>
    <t>0x8000000</t>
  </si>
  <si>
    <t>0x0000000</t>
  </si>
  <si>
    <t>0x7F0000</t>
  </si>
  <si>
    <t>The last tab "HEX to Decimal" contains a scratchpad for converting hexidecimal values found in your code to decimal values to assist populating the spreadsheet from existing source code.</t>
  </si>
  <si>
    <t>Hexidecimal values for the N, P and FREQ fields are provided for convenience.  These can be copied into your source code that configures the PLLs.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</si>
</sst>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"/>
    <numFmt numFmtId="166" formatCode="#,##0&quot; ps&quot;"/>
    <numFmt numFmtId="167" formatCode="#,##0.###&quot; KHz&quot;"/>
    <numFmt numFmtId="168" formatCode="#,##0.0#&quot; MHz&quot;"/>
    <numFmt numFmtId="169" formatCode="#,##0.0&quot; ps&quot;"/>
    <numFmt numFmtId="170" formatCode="0.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justify" vertical="justify"/>
    </xf>
    <xf numFmtId="0" fontId="0" fillId="0" borderId="0" xfId="0" applyFill="1" applyBorder="1" applyAlignment="1">
      <alignment horizontal="justify" vertical="justify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justify"/>
    </xf>
    <xf numFmtId="0" fontId="3" fillId="0" borderId="0" xfId="0" applyFont="1" applyFill="1" applyBorder="1" applyAlignment="1">
      <alignment horizontal="center" vertical="justify"/>
    </xf>
    <xf numFmtId="0" fontId="5" fillId="2" borderId="0" xfId="0" applyFont="1" applyFill="1" applyBorder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justify"/>
    </xf>
    <xf numFmtId="0" fontId="0" fillId="0" borderId="6" xfId="0" applyFill="1" applyBorder="1" applyAlignment="1">
      <alignment horizontal="justify" vertical="justify"/>
    </xf>
    <xf numFmtId="0" fontId="0" fillId="0" borderId="6" xfId="0" applyFill="1" applyBorder="1" applyAlignment="1">
      <alignment horizontal="center" vertical="justify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justify" vertical="justify"/>
    </xf>
    <xf numFmtId="0" fontId="0" fillId="0" borderId="8" xfId="0" applyFill="1" applyBorder="1" applyAlignment="1">
      <alignment horizontal="center" vertical="justify"/>
    </xf>
    <xf numFmtId="0" fontId="3" fillId="0" borderId="8" xfId="0" applyFont="1" applyFill="1" applyBorder="1" applyAlignment="1">
      <alignment horizontal="justify" vertical="justify"/>
    </xf>
    <xf numFmtId="0" fontId="3" fillId="0" borderId="8" xfId="0" applyFont="1" applyFill="1" applyBorder="1" applyAlignment="1">
      <alignment horizontal="center" vertical="justify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justify"/>
    </xf>
    <xf numFmtId="0" fontId="0" fillId="0" borderId="13" xfId="0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justify"/>
    </xf>
    <xf numFmtId="0" fontId="7" fillId="0" borderId="0" xfId="0" applyFont="1" applyFill="1" applyBorder="1" applyAlignment="1">
      <alignment horizontal="justify" vertical="justify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justify"/>
    </xf>
    <xf numFmtId="2" fontId="0" fillId="0" borderId="0" xfId="0" applyNumberFormat="1" applyFill="1" applyBorder="1" applyAlignment="1">
      <alignment horizontal="center" vertical="justify"/>
    </xf>
    <xf numFmtId="2" fontId="0" fillId="0" borderId="6" xfId="0" applyNumberFormat="1" applyFill="1" applyBorder="1" applyAlignment="1">
      <alignment horizontal="center" vertical="justify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2" fontId="0" fillId="0" borderId="8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left"/>
    </xf>
    <xf numFmtId="2" fontId="8" fillId="0" borderId="6" xfId="0" applyNumberFormat="1" applyFont="1" applyFill="1" applyBorder="1" applyAlignment="1">
      <alignment horizontal="justify" vertical="justify"/>
    </xf>
    <xf numFmtId="164" fontId="8" fillId="0" borderId="8" xfId="0" applyNumberFormat="1" applyFont="1" applyFill="1" applyBorder="1" applyAlignment="1">
      <alignment horizontal="justify" vertical="justify"/>
    </xf>
    <xf numFmtId="164" fontId="8" fillId="0" borderId="0" xfId="0" applyNumberFormat="1" applyFont="1" applyFill="1" applyBorder="1" applyAlignment="1">
      <alignment horizontal="justify" vertical="justify"/>
    </xf>
    <xf numFmtId="164" fontId="8" fillId="0" borderId="6" xfId="0" applyNumberFormat="1" applyFont="1" applyFill="1" applyBorder="1" applyAlignment="1">
      <alignment horizontal="justify" vertical="justify"/>
    </xf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2" fontId="0" fillId="0" borderId="11" xfId="0" applyNumberFormat="1" applyFill="1" applyBorder="1" applyAlignment="1">
      <alignment horizontal="center" vertical="justify"/>
    </xf>
    <xf numFmtId="2" fontId="0" fillId="0" borderId="11" xfId="0" applyNumberForma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justify"/>
    </xf>
    <xf numFmtId="0" fontId="5" fillId="2" borderId="12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justify" wrapText="1"/>
    </xf>
    <xf numFmtId="2" fontId="5" fillId="2" borderId="12" xfId="0" applyNumberFormat="1" applyFont="1" applyFill="1" applyBorder="1" applyAlignment="1">
      <alignment horizontal="justify" wrapText="1"/>
    </xf>
    <xf numFmtId="2" fontId="5" fillId="2" borderId="12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justify" vertical="justify"/>
    </xf>
    <xf numFmtId="0" fontId="5" fillId="2" borderId="1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justify" vertical="justify"/>
    </xf>
    <xf numFmtId="0" fontId="5" fillId="2" borderId="19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justify" vertical="justify"/>
    </xf>
    <xf numFmtId="0" fontId="8" fillId="0" borderId="6" xfId="0" applyFont="1" applyFill="1" applyBorder="1" applyAlignment="1">
      <alignment horizontal="justify" vertical="justify"/>
    </xf>
    <xf numFmtId="0" fontId="8" fillId="0" borderId="11" xfId="0" applyFont="1" applyFill="1" applyBorder="1" applyAlignment="1">
      <alignment horizontal="center" vertical="justify"/>
    </xf>
    <xf numFmtId="2" fontId="8" fillId="0" borderId="11" xfId="0" applyNumberFormat="1" applyFont="1" applyFill="1" applyBorder="1" applyAlignment="1">
      <alignment horizontal="center" vertical="justify"/>
    </xf>
    <xf numFmtId="2" fontId="8" fillId="0" borderId="1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justify"/>
    </xf>
    <xf numFmtId="0" fontId="9" fillId="0" borderId="6" xfId="0" applyFont="1" applyFill="1" applyBorder="1" applyAlignment="1">
      <alignment horizontal="center" vertical="justify"/>
    </xf>
    <xf numFmtId="0" fontId="7" fillId="0" borderId="7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justify" vertical="justify"/>
    </xf>
    <xf numFmtId="0" fontId="7" fillId="0" borderId="8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2" fontId="8" fillId="0" borderId="8" xfId="0" applyNumberFormat="1" applyFont="1" applyFill="1" applyBorder="1" applyAlignment="1">
      <alignment horizontal="justify" vertical="justify"/>
    </xf>
    <xf numFmtId="0" fontId="7" fillId="0" borderId="9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justify"/>
    </xf>
    <xf numFmtId="2" fontId="8" fillId="0" borderId="9" xfId="0" applyNumberFormat="1" applyFont="1" applyFill="1" applyBorder="1" applyAlignment="1">
      <alignment horizontal="justify" vertical="justify"/>
    </xf>
    <xf numFmtId="2" fontId="8" fillId="0" borderId="4" xfId="0" applyNumberFormat="1" applyFont="1" applyFill="1" applyBorder="1" applyAlignment="1">
      <alignment horizontal="justify" vertical="justify"/>
    </xf>
    <xf numFmtId="2" fontId="8" fillId="0" borderId="7" xfId="0" applyNumberFormat="1" applyFont="1" applyFill="1" applyBorder="1" applyAlignment="1">
      <alignment horizontal="justify" vertical="justify"/>
    </xf>
    <xf numFmtId="0" fontId="8" fillId="0" borderId="9" xfId="0" applyFont="1" applyFill="1" applyBorder="1" applyAlignment="1">
      <alignment horizontal="justify" vertical="justify"/>
    </xf>
    <xf numFmtId="2" fontId="8" fillId="0" borderId="8" xfId="0" applyNumberFormat="1" applyFont="1" applyFill="1" applyBorder="1" applyAlignment="1">
      <alignment horizontal="center" vertical="justify"/>
    </xf>
    <xf numFmtId="2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justify"/>
    </xf>
    <xf numFmtId="2" fontId="8" fillId="0" borderId="6" xfId="0" applyNumberFormat="1" applyFont="1" applyFill="1" applyBorder="1" applyAlignment="1">
      <alignment horizontal="center" vertical="justify"/>
    </xf>
    <xf numFmtId="2" fontId="8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justify" vertical="justify"/>
    </xf>
    <xf numFmtId="165" fontId="8" fillId="0" borderId="6" xfId="0" applyNumberFormat="1" applyFont="1" applyFill="1" applyBorder="1" applyAlignment="1">
      <alignment horizontal="justify" vertical="justify"/>
    </xf>
    <xf numFmtId="165" fontId="8" fillId="0" borderId="4" xfId="0" applyNumberFormat="1" applyFont="1" applyFill="1" applyBorder="1" applyAlignment="1">
      <alignment horizontal="justify" vertical="justify"/>
    </xf>
    <xf numFmtId="165" fontId="8" fillId="0" borderId="8" xfId="0" applyNumberFormat="1" applyFont="1" applyFill="1" applyBorder="1" applyAlignment="1">
      <alignment horizontal="justify" vertical="justify"/>
    </xf>
    <xf numFmtId="165" fontId="3" fillId="0" borderId="8" xfId="0" applyNumberFormat="1" applyFont="1" applyFill="1" applyBorder="1" applyAlignment="1">
      <alignment horizontal="center" vertical="justify"/>
    </xf>
    <xf numFmtId="165" fontId="0" fillId="0" borderId="8" xfId="0" applyNumberFormat="1" applyFill="1" applyBorder="1" applyAlignment="1">
      <alignment horizontal="center" vertical="justify"/>
    </xf>
    <xf numFmtId="165" fontId="0" fillId="0" borderId="8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justify" vertical="justify"/>
    </xf>
    <xf numFmtId="165" fontId="8" fillId="0" borderId="9" xfId="0" applyNumberFormat="1" applyFont="1" applyFill="1" applyBorder="1" applyAlignment="1">
      <alignment horizontal="justify" vertical="justify"/>
    </xf>
    <xf numFmtId="165" fontId="8" fillId="0" borderId="0" xfId="0" applyNumberFormat="1" applyFont="1" applyFill="1" applyBorder="1" applyAlignment="1">
      <alignment horizontal="justify" vertical="justify"/>
    </xf>
    <xf numFmtId="165" fontId="8" fillId="0" borderId="7" xfId="0" applyNumberFormat="1" applyFont="1" applyFill="1" applyBorder="1" applyAlignment="1">
      <alignment horizontal="justify" vertical="justify"/>
    </xf>
    <xf numFmtId="0" fontId="8" fillId="0" borderId="9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68" fontId="1" fillId="0" borderId="20" xfId="0" applyNumberFormat="1" applyFont="1" applyFill="1" applyBorder="1" applyAlignment="1">
      <alignment horizontal="center"/>
    </xf>
    <xf numFmtId="169" fontId="1" fillId="0" borderId="20" xfId="0" applyNumberFormat="1" applyFont="1" applyFill="1" applyBorder="1" applyAlignment="1">
      <alignment horizontal="center"/>
    </xf>
    <xf numFmtId="168" fontId="1" fillId="0" borderId="12" xfId="0" applyNumberFormat="1" applyFont="1" applyFill="1" applyBorder="1" applyAlignment="1">
      <alignment horizontal="center"/>
    </xf>
    <xf numFmtId="169" fontId="1" fillId="0" borderId="12" xfId="0" applyNumberFormat="1" applyFont="1" applyFill="1" applyBorder="1" applyAlignment="1">
      <alignment horizontal="center"/>
    </xf>
    <xf numFmtId="168" fontId="1" fillId="0" borderId="23" xfId="0" applyNumberFormat="1" applyFont="1" applyFill="1" applyBorder="1" applyAlignment="1">
      <alignment horizontal="center"/>
    </xf>
    <xf numFmtId="169" fontId="1" fillId="0" borderId="23" xfId="0" applyNumberFormat="1" applyFont="1" applyFill="1" applyBorder="1" applyAlignment="1">
      <alignment horizontal="center"/>
    </xf>
    <xf numFmtId="168" fontId="1" fillId="0" borderId="10" xfId="0" applyNumberFormat="1" applyFont="1" applyFill="1" applyBorder="1" applyAlignment="1">
      <alignment horizontal="center"/>
    </xf>
    <xf numFmtId="169" fontId="1" fillId="0" borderId="10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168" fontId="1" fillId="0" borderId="17" xfId="0" applyNumberFormat="1" applyFont="1" applyFill="1" applyBorder="1" applyAlignment="1">
      <alignment horizontal="center"/>
    </xf>
    <xf numFmtId="169" fontId="1" fillId="0" borderId="1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168" fontId="1" fillId="0" borderId="2" xfId="0" applyNumberFormat="1" applyFont="1" applyFill="1" applyBorder="1" applyAlignment="1">
      <alignment horizontal="center"/>
    </xf>
    <xf numFmtId="169" fontId="1" fillId="0" borderId="2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8" fontId="8" fillId="0" borderId="2" xfId="0" applyNumberFormat="1" applyFont="1" applyFill="1" applyBorder="1" applyAlignment="1">
      <alignment horizontal="center"/>
    </xf>
    <xf numFmtId="168" fontId="8" fillId="0" borderId="23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>
      <alignment horizontal="center"/>
    </xf>
    <xf numFmtId="168" fontId="8" fillId="0" borderId="17" xfId="0" applyNumberFormat="1" applyFont="1" applyFill="1" applyBorder="1" applyAlignment="1">
      <alignment horizontal="center"/>
    </xf>
    <xf numFmtId="168" fontId="8" fillId="0" borderId="10" xfId="0" applyNumberFormat="1" applyFont="1" applyFill="1" applyBorder="1" applyAlignment="1">
      <alignment horizontal="center"/>
    </xf>
    <xf numFmtId="167" fontId="8" fillId="0" borderId="12" xfId="0" applyNumberFormat="1" applyFont="1" applyFill="1" applyBorder="1" applyAlignment="1">
      <alignment horizontal="center"/>
    </xf>
    <xf numFmtId="168" fontId="8" fillId="0" borderId="20" xfId="0" applyNumberFormat="1" applyFont="1" applyFill="1" applyBorder="1" applyAlignment="1">
      <alignment horizontal="center"/>
    </xf>
    <xf numFmtId="168" fontId="8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8" fontId="8" fillId="0" borderId="14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5" borderId="0" xfId="0" applyFont="1" applyFill="1" applyAlignment="1">
      <alignment horizontal="left"/>
    </xf>
    <xf numFmtId="168" fontId="1" fillId="4" borderId="28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69" fontId="8" fillId="0" borderId="2" xfId="0" applyNumberFormat="1" applyFont="1" applyFill="1" applyBorder="1" applyAlignment="1">
      <alignment horizontal="center"/>
    </xf>
    <xf numFmtId="169" fontId="8" fillId="0" borderId="23" xfId="0" applyNumberFormat="1" applyFont="1" applyFill="1" applyBorder="1" applyAlignment="1">
      <alignment horizontal="center"/>
    </xf>
    <xf numFmtId="169" fontId="8" fillId="0" borderId="17" xfId="0" applyNumberFormat="1" applyFont="1" applyFill="1" applyBorder="1" applyAlignment="1">
      <alignment horizontal="center"/>
    </xf>
    <xf numFmtId="169" fontId="8" fillId="0" borderId="10" xfId="0" applyNumberFormat="1" applyFont="1" applyFill="1" applyBorder="1" applyAlignment="1">
      <alignment horizontal="center"/>
    </xf>
    <xf numFmtId="169" fontId="8" fillId="0" borderId="12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166" fontId="8" fillId="0" borderId="2" xfId="0" applyNumberFormat="1" applyFont="1" applyFill="1" applyBorder="1" applyAlignment="1">
      <alignment horizontal="center"/>
    </xf>
    <xf numFmtId="166" fontId="8" fillId="0" borderId="23" xfId="0" applyNumberFormat="1" applyFont="1" applyFill="1" applyBorder="1" applyAlignment="1">
      <alignment horizontal="center"/>
    </xf>
    <xf numFmtId="166" fontId="8" fillId="0" borderId="17" xfId="0" applyNumberFormat="1" applyFont="1" applyFill="1" applyBorder="1" applyAlignment="1">
      <alignment horizontal="center"/>
    </xf>
    <xf numFmtId="166" fontId="8" fillId="0" borderId="10" xfId="0" applyNumberFormat="1" applyFont="1" applyFill="1" applyBorder="1" applyAlignment="1">
      <alignment horizontal="center"/>
    </xf>
    <xf numFmtId="166" fontId="8" fillId="0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9" fontId="8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5" borderId="21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39" xfId="0" applyFont="1" applyFill="1" applyBorder="1" applyAlignment="1" applyProtection="1">
      <alignment horizontal="center" wrapText="1"/>
    </xf>
    <xf numFmtId="2" fontId="8" fillId="5" borderId="20" xfId="0" applyNumberFormat="1" applyFont="1" applyFill="1" applyBorder="1" applyAlignment="1">
      <alignment horizontal="center" wrapText="1"/>
    </xf>
    <xf numFmtId="2" fontId="1" fillId="5" borderId="20" xfId="0" applyNumberFormat="1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>
      <alignment horizontal="center"/>
    </xf>
    <xf numFmtId="168" fontId="1" fillId="4" borderId="25" xfId="0" applyNumberFormat="1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1" fillId="0" borderId="52" xfId="0" applyFont="1" applyBorder="1" applyAlignment="1" applyProtection="1">
      <alignment horizontal="center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168" fontId="1" fillId="4" borderId="31" xfId="0" applyNumberFormat="1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alignment horizontal="center"/>
      <protection locked="0"/>
    </xf>
    <xf numFmtId="0" fontId="1" fillId="0" borderId="45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>
      <alignment horizontal="center"/>
    </xf>
    <xf numFmtId="168" fontId="1" fillId="4" borderId="22" xfId="0" applyNumberFormat="1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8" fontId="1" fillId="4" borderId="19" xfId="0" applyNumberFormat="1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>
      <alignment horizontal="center"/>
    </xf>
    <xf numFmtId="168" fontId="1" fillId="4" borderId="37" xfId="0" applyNumberFormat="1" applyFont="1" applyFill="1" applyBorder="1" applyAlignment="1" applyProtection="1">
      <alignment horizontal="center" wrapText="1"/>
      <protection locked="0"/>
    </xf>
    <xf numFmtId="0" fontId="1" fillId="5" borderId="39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168" fontId="1" fillId="4" borderId="27" xfId="0" applyNumberFormat="1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168" fontId="1" fillId="4" borderId="19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 applyProtection="1">
      <alignment horizontal="center"/>
    </xf>
    <xf numFmtId="164" fontId="1" fillId="0" borderId="0" xfId="0" applyNumberFormat="1" applyFont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14" fontId="10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168" fontId="1" fillId="4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168" fontId="1" fillId="4" borderId="23" xfId="0" applyNumberFormat="1" applyFont="1" applyFill="1" applyBorder="1" applyAlignment="1" applyProtection="1">
      <alignment horizontal="center"/>
      <protection locked="0"/>
    </xf>
    <xf numFmtId="168" fontId="1" fillId="4" borderId="15" xfId="0" applyNumberFormat="1" applyFont="1" applyFill="1" applyBorder="1" applyAlignment="1" applyProtection="1">
      <alignment horizontal="center"/>
      <protection locked="0"/>
    </xf>
    <xf numFmtId="168" fontId="1" fillId="4" borderId="23" xfId="0" applyNumberFormat="1" applyFont="1" applyFill="1" applyBorder="1" applyAlignment="1" applyProtection="1">
      <alignment horizontal="center" wrapText="1"/>
      <protection locked="0"/>
    </xf>
    <xf numFmtId="168" fontId="1" fillId="4" borderId="17" xfId="0" applyNumberFormat="1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>
      <alignment horizontal="center"/>
    </xf>
    <xf numFmtId="168" fontId="1" fillId="4" borderId="10" xfId="0" applyNumberFormat="1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7" fontId="1" fillId="4" borderId="12" xfId="0" applyNumberFormat="1" applyFont="1" applyFill="1" applyBorder="1" applyAlignment="1" applyProtection="1">
      <alignment horizontal="center"/>
      <protection locked="0"/>
    </xf>
    <xf numFmtId="168" fontId="1" fillId="4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168" fontId="1" fillId="4" borderId="20" xfId="0" applyNumberFormat="1" applyFont="1" applyFill="1" applyBorder="1" applyAlignment="1" applyProtection="1">
      <alignment horizontal="center"/>
      <protection locked="0"/>
    </xf>
    <xf numFmtId="165" fontId="1" fillId="4" borderId="20" xfId="0" applyNumberFormat="1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</xf>
    <xf numFmtId="168" fontId="1" fillId="4" borderId="1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8" fillId="0" borderId="1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169" fontId="8" fillId="0" borderId="2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166" fontId="8" fillId="0" borderId="20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/>
    </xf>
    <xf numFmtId="0" fontId="1" fillId="0" borderId="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4" borderId="26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 wrapText="1"/>
    </xf>
    <xf numFmtId="0" fontId="1" fillId="5" borderId="28" xfId="0" applyFont="1" applyFill="1" applyBorder="1" applyAlignment="1" applyProtection="1">
      <alignment horizontal="center" vertical="center" wrapText="1"/>
    </xf>
    <xf numFmtId="170" fontId="1" fillId="0" borderId="25" xfId="0" applyNumberFormat="1" applyFont="1" applyFill="1" applyBorder="1" applyAlignment="1" applyProtection="1">
      <alignment horizontal="center" vertical="center"/>
    </xf>
    <xf numFmtId="170" fontId="1" fillId="0" borderId="27" xfId="0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 applyProtection="1">
      <alignment horizontal="left" wrapText="1"/>
    </xf>
    <xf numFmtId="0" fontId="1" fillId="0" borderId="0" xfId="0" applyFont="1" applyAlignment="1">
      <alignment horizontal="left" wrapText="1"/>
    </xf>
    <xf numFmtId="0" fontId="1" fillId="0" borderId="2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169" fontId="1" fillId="0" borderId="40" xfId="0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169" fontId="1" fillId="0" borderId="4" xfId="0" applyNumberFormat="1" applyFont="1" applyFill="1" applyBorder="1" applyAlignment="1">
      <alignment horizontal="center"/>
    </xf>
    <xf numFmtId="169" fontId="1" fillId="0" borderId="42" xfId="0" applyNumberFormat="1" applyFont="1" applyFill="1" applyBorder="1" applyAlignment="1">
      <alignment horizontal="center"/>
    </xf>
    <xf numFmtId="169" fontId="1" fillId="0" borderId="6" xfId="0" applyNumberFormat="1" applyFont="1" applyFill="1" applyBorder="1" applyAlignment="1">
      <alignment horizontal="center"/>
    </xf>
    <xf numFmtId="169" fontId="1" fillId="0" borderId="7" xfId="0" applyNumberFormat="1" applyFont="1" applyFill="1" applyBorder="1" applyAlignment="1">
      <alignment horizontal="center"/>
    </xf>
    <xf numFmtId="168" fontId="1" fillId="4" borderId="39" xfId="0" applyNumberFormat="1" applyFont="1" applyFill="1" applyBorder="1" applyAlignment="1" applyProtection="1">
      <alignment horizontal="center" vertical="center"/>
      <protection locked="0"/>
    </xf>
    <xf numFmtId="168" fontId="1" fillId="4" borderId="41" xfId="0" applyNumberFormat="1" applyFont="1" applyFill="1" applyBorder="1" applyAlignment="1" applyProtection="1">
      <alignment horizontal="center" vertical="center"/>
      <protection locked="0"/>
    </xf>
    <xf numFmtId="168" fontId="1" fillId="4" borderId="43" xfId="0" applyNumberFormat="1" applyFont="1" applyFill="1" applyBorder="1" applyAlignment="1" applyProtection="1">
      <alignment horizontal="center" vertical="center"/>
      <protection locked="0"/>
    </xf>
    <xf numFmtId="168" fontId="1" fillId="0" borderId="38" xfId="0" applyNumberFormat="1" applyFont="1" applyFill="1" applyBorder="1" applyAlignment="1">
      <alignment horizontal="center" vertical="center"/>
    </xf>
    <xf numFmtId="168" fontId="1" fillId="0" borderId="40" xfId="0" applyNumberFormat="1" applyFont="1" applyFill="1" applyBorder="1" applyAlignment="1">
      <alignment horizontal="center" vertical="center"/>
    </xf>
    <xf numFmtId="168" fontId="1" fillId="0" borderId="4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3" fontId="1" fillId="4" borderId="20" xfId="0" applyNumberFormat="1" applyFont="1" applyFill="1" applyBorder="1" applyAlignment="1" applyProtection="1">
      <alignment horizontal="center"/>
      <protection locked="0"/>
    </xf>
    <xf numFmtId="3" fontId="1" fillId="4" borderId="35" xfId="0" applyNumberFormat="1" applyFont="1" applyFill="1" applyBorder="1" applyAlignment="1" applyProtection="1">
      <alignment horizontal="center"/>
      <protection locked="0"/>
    </xf>
    <xf numFmtId="0" fontId="1" fillId="0" borderId="35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horizontal="center" vertical="top"/>
    </xf>
    <xf numFmtId="3" fontId="1" fillId="0" borderId="35" xfId="0" applyNumberFormat="1" applyFont="1" applyFill="1" applyBorder="1" applyAlignment="1" applyProtection="1">
      <alignment horizontal="center" vertical="top"/>
    </xf>
    <xf numFmtId="3" fontId="1" fillId="0" borderId="14" xfId="0" applyNumberFormat="1" applyFont="1" applyFill="1" applyBorder="1" applyAlignment="1" applyProtection="1">
      <alignment horizontal="center" vertical="top"/>
    </xf>
    <xf numFmtId="169" fontId="1" fillId="0" borderId="47" xfId="0" applyNumberFormat="1" applyFont="1" applyFill="1" applyBorder="1" applyAlignment="1">
      <alignment horizontal="center"/>
    </xf>
    <xf numFmtId="169" fontId="1" fillId="0" borderId="48" xfId="0" applyNumberFormat="1" applyFont="1" applyFill="1" applyBorder="1" applyAlignment="1">
      <alignment horizontal="center"/>
    </xf>
    <xf numFmtId="169" fontId="1" fillId="0" borderId="50" xfId="0" applyNumberFormat="1" applyFont="1" applyFill="1" applyBorder="1" applyAlignment="1">
      <alignment horizontal="center"/>
    </xf>
    <xf numFmtId="168" fontId="1" fillId="4" borderId="20" xfId="0" applyNumberFormat="1" applyFont="1" applyFill="1" applyBorder="1" applyAlignment="1" applyProtection="1">
      <alignment horizontal="center" vertical="center"/>
      <protection locked="0"/>
    </xf>
    <xf numFmtId="168" fontId="1" fillId="4" borderId="35" xfId="0" applyNumberFormat="1" applyFont="1" applyFill="1" applyBorder="1" applyAlignment="1" applyProtection="1">
      <alignment horizontal="center" vertical="center"/>
      <protection locked="0"/>
    </xf>
    <xf numFmtId="168" fontId="1" fillId="4" borderId="14" xfId="0" applyNumberFormat="1" applyFont="1" applyFill="1" applyBorder="1" applyAlignment="1" applyProtection="1">
      <alignment horizontal="center" vertical="center"/>
      <protection locked="0"/>
    </xf>
    <xf numFmtId="168" fontId="1" fillId="0" borderId="20" xfId="0" applyNumberFormat="1" applyFont="1" applyFill="1" applyBorder="1" applyAlignment="1">
      <alignment horizontal="center" vertical="center"/>
    </xf>
    <xf numFmtId="168" fontId="1" fillId="0" borderId="35" xfId="0" applyNumberFormat="1" applyFont="1" applyFill="1" applyBorder="1" applyAlignment="1">
      <alignment horizontal="center" vertical="center"/>
    </xf>
    <xf numFmtId="168" fontId="1" fillId="0" borderId="14" xfId="0" applyNumberFormat="1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165" fontId="1" fillId="0" borderId="47" xfId="0" applyNumberFormat="1" applyFont="1" applyFill="1" applyBorder="1" applyAlignment="1">
      <alignment horizontal="center"/>
    </xf>
    <xf numFmtId="165" fontId="1" fillId="0" borderId="48" xfId="0" applyNumberFormat="1" applyFont="1" applyFill="1" applyBorder="1" applyAlignment="1">
      <alignment horizontal="center"/>
    </xf>
    <xf numFmtId="165" fontId="1" fillId="0" borderId="49" xfId="0" applyNumberFormat="1" applyFont="1" applyFill="1" applyBorder="1" applyAlignment="1">
      <alignment horizontal="center"/>
    </xf>
    <xf numFmtId="165" fontId="1" fillId="0" borderId="42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4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99FFCC"/>
      <color rgb="FF66FF99"/>
      <color rgb="FF00FFFF"/>
      <color rgb="FF006100"/>
      <color rgb="FFC6EFCE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43</xdr:row>
      <xdr:rowOff>15240</xdr:rowOff>
    </xdr:from>
    <xdr:to>
      <xdr:col>13</xdr:col>
      <xdr:colOff>115095</xdr:colOff>
      <xdr:row>79</xdr:row>
      <xdr:rowOff>61487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987540"/>
          <a:ext cx="9167655" cy="608128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43</xdr:row>
      <xdr:rowOff>0</xdr:rowOff>
    </xdr:from>
    <xdr:to>
      <xdr:col>25</xdr:col>
      <xdr:colOff>305551</xdr:colOff>
      <xdr:row>56</xdr:row>
      <xdr:rowOff>106878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9320" y="7642860"/>
          <a:ext cx="8664691" cy="2286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21</xdr:row>
      <xdr:rowOff>22860</xdr:rowOff>
    </xdr:from>
    <xdr:to>
      <xdr:col>14</xdr:col>
      <xdr:colOff>92280</xdr:colOff>
      <xdr:row>54</xdr:row>
      <xdr:rowOff>8098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444240"/>
          <a:ext cx="9685860" cy="551735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29</xdr:col>
      <xdr:colOff>336028</xdr:colOff>
      <xdr:row>29</xdr:row>
      <xdr:rowOff>122047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7040" y="3421380"/>
          <a:ext cx="8626588" cy="1463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22</xdr:row>
      <xdr:rowOff>15240</xdr:rowOff>
    </xdr:from>
    <xdr:to>
      <xdr:col>11</xdr:col>
      <xdr:colOff>99726</xdr:colOff>
      <xdr:row>55</xdr:row>
      <xdr:rowOff>46202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573780"/>
          <a:ext cx="7681626" cy="556308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23</xdr:col>
      <xdr:colOff>435095</xdr:colOff>
      <xdr:row>35</xdr:row>
      <xdr:rowOff>7810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9620" y="4061460"/>
          <a:ext cx="8710415" cy="2187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19</xdr:row>
      <xdr:rowOff>7620</xdr:rowOff>
    </xdr:from>
    <xdr:to>
      <xdr:col>14</xdr:col>
      <xdr:colOff>168487</xdr:colOff>
      <xdr:row>51</xdr:row>
      <xdr:rowOff>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2910840"/>
          <a:ext cx="9769687" cy="5357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19</xdr:row>
      <xdr:rowOff>0</xdr:rowOff>
    </xdr:from>
    <xdr:to>
      <xdr:col>27</xdr:col>
      <xdr:colOff>313167</xdr:colOff>
      <xdr:row>30</xdr:row>
      <xdr:rowOff>53505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8460" y="2903220"/>
          <a:ext cx="8611347" cy="1897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5"/>
  <sheetViews>
    <sheetView tabSelected="1" workbookViewId="0">
      <selection activeCell="B2" sqref="B2"/>
    </sheetView>
  </sheetViews>
  <sheetFormatPr defaultRowHeight="13.2" x14ac:dyDescent="0.25"/>
  <cols>
    <col min="1" max="1" width="2.77734375" style="169" customWidth="1"/>
    <col min="2" max="2" width="16.21875" style="239" customWidth="1"/>
    <col min="3" max="3" width="13.5546875" style="169" customWidth="1"/>
    <col min="4" max="4" width="13.88671875" style="169" customWidth="1"/>
    <col min="5" max="5" width="59" style="169" customWidth="1"/>
    <col min="6" max="16384" width="8.88671875" style="169"/>
  </cols>
  <sheetData>
    <row r="1" spans="1:13" x14ac:dyDescent="0.25">
      <c r="A1" s="240"/>
      <c r="B1" s="241"/>
      <c r="C1" s="241"/>
      <c r="D1" s="241"/>
      <c r="E1" s="240"/>
      <c r="F1" s="240"/>
      <c r="G1" s="240"/>
      <c r="H1" s="240"/>
      <c r="I1" s="240"/>
      <c r="J1" s="240"/>
      <c r="K1" s="240"/>
      <c r="L1" s="240"/>
      <c r="M1" s="240"/>
    </row>
    <row r="2" spans="1:13" x14ac:dyDescent="0.25">
      <c r="A2" s="240"/>
      <c r="B2" s="242" t="s">
        <v>77</v>
      </c>
      <c r="C2" s="240" t="s">
        <v>98</v>
      </c>
      <c r="D2" s="241"/>
      <c r="E2" s="240"/>
      <c r="F2" s="240"/>
      <c r="G2" s="240"/>
      <c r="H2" s="240"/>
      <c r="I2" s="240"/>
      <c r="J2" s="240"/>
      <c r="K2" s="240"/>
      <c r="L2" s="240"/>
      <c r="M2" s="240"/>
    </row>
    <row r="3" spans="1:13" x14ac:dyDescent="0.25">
      <c r="A3" s="240"/>
      <c r="B3" s="243"/>
      <c r="C3" s="240"/>
      <c r="D3" s="241"/>
      <c r="E3" s="240"/>
      <c r="F3" s="240"/>
      <c r="G3" s="240"/>
      <c r="H3" s="240"/>
      <c r="I3" s="240"/>
      <c r="J3" s="240"/>
      <c r="K3" s="240"/>
      <c r="L3" s="240"/>
      <c r="M3" s="240"/>
    </row>
    <row r="4" spans="1:13" x14ac:dyDescent="0.25">
      <c r="A4" s="240"/>
      <c r="B4" s="242" t="s">
        <v>78</v>
      </c>
      <c r="C4" s="240" t="s">
        <v>84</v>
      </c>
      <c r="D4" s="241"/>
      <c r="E4" s="240"/>
      <c r="F4" s="240"/>
      <c r="G4" s="240"/>
      <c r="H4" s="240"/>
      <c r="I4" s="240"/>
      <c r="J4" s="240"/>
      <c r="K4" s="240"/>
      <c r="L4" s="240"/>
      <c r="M4" s="240"/>
    </row>
    <row r="5" spans="1:13" x14ac:dyDescent="0.25">
      <c r="A5" s="240"/>
      <c r="B5" s="241"/>
      <c r="C5" s="241"/>
      <c r="D5" s="241"/>
      <c r="E5" s="240"/>
      <c r="F5" s="240"/>
      <c r="G5" s="240"/>
      <c r="H5" s="240"/>
      <c r="I5" s="240"/>
      <c r="J5" s="240"/>
      <c r="K5" s="240"/>
      <c r="L5" s="240"/>
      <c r="M5" s="240"/>
    </row>
    <row r="6" spans="1:13" x14ac:dyDescent="0.25">
      <c r="A6" s="240"/>
      <c r="B6" s="242" t="s">
        <v>79</v>
      </c>
      <c r="C6" s="242"/>
      <c r="D6" s="242"/>
      <c r="E6" s="240"/>
      <c r="F6" s="240"/>
      <c r="G6" s="240"/>
      <c r="H6" s="240"/>
      <c r="I6" s="240"/>
      <c r="J6" s="240"/>
      <c r="K6" s="240"/>
      <c r="L6" s="240"/>
      <c r="M6" s="240"/>
    </row>
    <row r="7" spans="1:13" x14ac:dyDescent="0.25">
      <c r="A7" s="240"/>
      <c r="B7" s="241" t="s">
        <v>80</v>
      </c>
      <c r="C7" s="241" t="s">
        <v>81</v>
      </c>
      <c r="D7" s="244">
        <v>42110</v>
      </c>
      <c r="E7" s="240" t="s">
        <v>83</v>
      </c>
      <c r="F7" s="240"/>
      <c r="G7" s="240"/>
      <c r="H7" s="240"/>
      <c r="I7" s="240"/>
      <c r="J7" s="240"/>
      <c r="K7" s="240"/>
      <c r="L7" s="240"/>
      <c r="M7" s="240"/>
    </row>
    <row r="8" spans="1:13" x14ac:dyDescent="0.25">
      <c r="A8" s="240"/>
      <c r="B8" s="241" t="s">
        <v>80</v>
      </c>
      <c r="C8" s="241" t="s">
        <v>92</v>
      </c>
      <c r="D8" s="244">
        <v>42111</v>
      </c>
      <c r="E8" s="240" t="s">
        <v>93</v>
      </c>
      <c r="F8" s="240"/>
      <c r="G8" s="240"/>
      <c r="H8" s="240"/>
      <c r="I8" s="240"/>
      <c r="J8" s="240"/>
      <c r="K8" s="240"/>
      <c r="L8" s="240"/>
      <c r="M8" s="240"/>
    </row>
    <row r="9" spans="1:13" x14ac:dyDescent="0.25">
      <c r="A9" s="240"/>
      <c r="B9" s="241"/>
      <c r="C9" s="241"/>
      <c r="D9" s="241"/>
      <c r="E9" s="240" t="s">
        <v>108</v>
      </c>
      <c r="F9" s="240"/>
      <c r="G9" s="240"/>
      <c r="H9" s="240"/>
      <c r="I9" s="240"/>
      <c r="J9" s="240"/>
      <c r="K9" s="240"/>
      <c r="L9" s="240"/>
      <c r="M9" s="240"/>
    </row>
    <row r="10" spans="1:13" x14ac:dyDescent="0.25">
      <c r="A10" s="240"/>
      <c r="B10" s="241"/>
      <c r="C10" s="241"/>
      <c r="D10" s="241"/>
      <c r="E10" s="240" t="s">
        <v>107</v>
      </c>
      <c r="F10" s="240"/>
      <c r="G10" s="240"/>
      <c r="H10" s="240"/>
      <c r="I10" s="240"/>
      <c r="J10" s="240"/>
      <c r="K10" s="240"/>
      <c r="L10" s="240"/>
      <c r="M10" s="240"/>
    </row>
    <row r="11" spans="1:13" x14ac:dyDescent="0.25">
      <c r="A11" s="240"/>
      <c r="B11" s="241"/>
      <c r="C11" s="241"/>
      <c r="D11" s="241"/>
      <c r="E11" s="240" t="s">
        <v>109</v>
      </c>
      <c r="F11" s="240"/>
      <c r="G11" s="240"/>
      <c r="H11" s="240"/>
      <c r="I11" s="240"/>
      <c r="J11" s="240"/>
      <c r="K11" s="240"/>
      <c r="L11" s="240"/>
      <c r="M11" s="240"/>
    </row>
    <row r="12" spans="1:13" x14ac:dyDescent="0.25">
      <c r="A12" s="240"/>
      <c r="B12" s="241"/>
      <c r="C12" s="241"/>
      <c r="D12" s="241"/>
      <c r="E12" s="240"/>
      <c r="F12" s="240"/>
      <c r="G12" s="240"/>
      <c r="H12" s="240"/>
      <c r="I12" s="240"/>
      <c r="J12" s="240"/>
      <c r="K12" s="240"/>
      <c r="L12" s="240"/>
      <c r="M12" s="240"/>
    </row>
    <row r="13" spans="1:13" x14ac:dyDescent="0.25">
      <c r="A13" s="240"/>
      <c r="B13" s="241"/>
      <c r="C13" s="241"/>
      <c r="D13" s="241"/>
      <c r="E13" s="240"/>
      <c r="F13" s="240"/>
      <c r="G13" s="240"/>
      <c r="H13" s="240"/>
      <c r="I13" s="240"/>
      <c r="J13" s="240"/>
      <c r="K13" s="240"/>
      <c r="L13" s="240"/>
      <c r="M13" s="240"/>
    </row>
    <row r="14" spans="1:13" x14ac:dyDescent="0.25">
      <c r="A14" s="240"/>
      <c r="B14" s="242" t="s">
        <v>97</v>
      </c>
      <c r="C14" s="241"/>
      <c r="D14" s="241"/>
      <c r="E14" s="240"/>
      <c r="F14" s="240"/>
      <c r="G14" s="240"/>
      <c r="H14" s="240"/>
      <c r="I14" s="240"/>
      <c r="J14" s="240"/>
      <c r="K14" s="240"/>
      <c r="L14" s="240"/>
      <c r="M14" s="240"/>
    </row>
    <row r="15" spans="1:13" ht="31.2" customHeight="1" x14ac:dyDescent="0.25">
      <c r="A15" s="240"/>
      <c r="B15" s="297" t="s">
        <v>100</v>
      </c>
      <c r="C15" s="298"/>
      <c r="D15" s="298"/>
      <c r="E15" s="298"/>
      <c r="F15" s="240"/>
      <c r="G15" s="240"/>
      <c r="H15" s="240"/>
      <c r="I15" s="240"/>
      <c r="J15" s="240"/>
      <c r="K15" s="240"/>
      <c r="L15" s="240"/>
      <c r="M15" s="240"/>
    </row>
    <row r="16" spans="1:13" ht="31.2" customHeight="1" x14ac:dyDescent="0.25">
      <c r="A16" s="240"/>
      <c r="B16" s="297" t="s">
        <v>99</v>
      </c>
      <c r="C16" s="298"/>
      <c r="D16" s="298"/>
      <c r="E16" s="298"/>
      <c r="F16" s="240"/>
      <c r="G16" s="240"/>
      <c r="H16" s="240"/>
      <c r="I16" s="240"/>
      <c r="J16" s="240"/>
      <c r="K16" s="240"/>
      <c r="L16" s="240"/>
      <c r="M16" s="240"/>
    </row>
    <row r="17" spans="1:13" ht="31.2" customHeight="1" x14ac:dyDescent="0.25">
      <c r="A17" s="240"/>
      <c r="B17" s="297" t="s">
        <v>119</v>
      </c>
      <c r="C17" s="298"/>
      <c r="D17" s="298"/>
      <c r="E17" s="298"/>
      <c r="F17" s="240"/>
      <c r="G17" s="240"/>
      <c r="H17" s="240"/>
      <c r="I17" s="240"/>
      <c r="J17" s="240"/>
      <c r="K17" s="240"/>
      <c r="L17" s="240"/>
      <c r="M17" s="240"/>
    </row>
    <row r="18" spans="1:13" ht="15.6" customHeight="1" x14ac:dyDescent="0.25">
      <c r="A18" s="240"/>
      <c r="B18" s="297" t="s">
        <v>110</v>
      </c>
      <c r="C18" s="298"/>
      <c r="D18" s="298"/>
      <c r="E18" s="298"/>
      <c r="F18" s="240"/>
      <c r="G18" s="240"/>
      <c r="H18" s="240"/>
      <c r="I18" s="240"/>
      <c r="J18" s="240"/>
      <c r="K18" s="240"/>
      <c r="L18" s="240"/>
      <c r="M18" s="240"/>
    </row>
    <row r="19" spans="1:13" ht="31.2" customHeight="1" x14ac:dyDescent="0.25">
      <c r="A19" s="240"/>
      <c r="B19" s="297" t="s">
        <v>118</v>
      </c>
      <c r="C19" s="298"/>
      <c r="D19" s="298"/>
      <c r="E19" s="298"/>
      <c r="F19" s="240"/>
      <c r="G19" s="240"/>
      <c r="H19" s="240"/>
      <c r="I19" s="240"/>
      <c r="J19" s="240"/>
      <c r="K19" s="240"/>
      <c r="L19" s="240"/>
      <c r="M19" s="240"/>
    </row>
    <row r="20" spans="1:13" x14ac:dyDescent="0.25">
      <c r="A20" s="240"/>
      <c r="B20" s="241"/>
      <c r="C20" s="241"/>
      <c r="D20" s="241"/>
      <c r="E20" s="240"/>
      <c r="F20" s="240"/>
      <c r="G20" s="240"/>
      <c r="H20" s="240"/>
      <c r="I20" s="240"/>
      <c r="J20" s="240"/>
      <c r="K20" s="240"/>
      <c r="L20" s="240"/>
      <c r="M20" s="240"/>
    </row>
    <row r="21" spans="1:13" x14ac:dyDescent="0.25">
      <c r="A21" s="240"/>
      <c r="B21" s="241"/>
      <c r="C21" s="241"/>
      <c r="D21" s="241"/>
      <c r="E21" s="240"/>
      <c r="F21" s="240"/>
      <c r="G21" s="240"/>
      <c r="H21" s="240"/>
      <c r="I21" s="240"/>
      <c r="J21" s="240"/>
      <c r="K21" s="240"/>
      <c r="L21" s="240"/>
      <c r="M21" s="240"/>
    </row>
    <row r="22" spans="1:13" x14ac:dyDescent="0.25">
      <c r="A22" s="240"/>
      <c r="B22" s="241"/>
      <c r="C22" s="241"/>
      <c r="D22" s="241"/>
      <c r="E22" s="240"/>
      <c r="F22" s="240"/>
      <c r="G22" s="240"/>
      <c r="H22" s="240"/>
      <c r="I22" s="240"/>
      <c r="J22" s="240"/>
      <c r="K22" s="240"/>
      <c r="L22" s="240"/>
      <c r="M22" s="240"/>
    </row>
    <row r="23" spans="1:13" x14ac:dyDescent="0.25">
      <c r="A23" s="240"/>
      <c r="B23" s="245" t="s">
        <v>82</v>
      </c>
      <c r="C23" s="241"/>
      <c r="D23" s="241"/>
      <c r="E23" s="240"/>
      <c r="F23" s="240"/>
      <c r="G23" s="240"/>
      <c r="H23" s="240"/>
      <c r="I23" s="240"/>
      <c r="J23" s="240"/>
      <c r="K23" s="240"/>
      <c r="L23" s="240"/>
      <c r="M23" s="240"/>
    </row>
    <row r="24" spans="1:13" x14ac:dyDescent="0.25">
      <c r="A24" s="240"/>
      <c r="B24" s="242"/>
      <c r="C24" s="241"/>
      <c r="D24" s="241"/>
      <c r="E24" s="240"/>
      <c r="F24" s="240"/>
      <c r="G24" s="240"/>
      <c r="H24" s="240"/>
      <c r="I24" s="240"/>
      <c r="J24" s="240"/>
      <c r="K24" s="240"/>
      <c r="L24" s="240"/>
      <c r="M24" s="240"/>
    </row>
    <row r="25" spans="1:13" x14ac:dyDescent="0.25">
      <c r="A25" s="240"/>
      <c r="B25" s="241"/>
      <c r="C25" s="241"/>
      <c r="D25" s="241"/>
      <c r="E25" s="240"/>
      <c r="F25" s="240"/>
      <c r="G25" s="240"/>
      <c r="H25" s="240"/>
      <c r="I25" s="240"/>
      <c r="J25" s="240"/>
      <c r="K25" s="240"/>
      <c r="L25" s="240"/>
      <c r="M25" s="240"/>
    </row>
  </sheetData>
  <sheetProtection password="DF21" sheet="1" objects="1" scenarios="1"/>
  <mergeCells count="5">
    <mergeCell ref="B15:E15"/>
    <mergeCell ref="B16:E16"/>
    <mergeCell ref="B17:E17"/>
    <mergeCell ref="B19:E19"/>
    <mergeCell ref="B18:E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292"/>
  <sheetViews>
    <sheetView zoomScaleNormal="100" workbookViewId="0">
      <selection activeCell="B2" sqref="B2"/>
    </sheetView>
  </sheetViews>
  <sheetFormatPr defaultColWidth="9.109375" defaultRowHeight="13.2" x14ac:dyDescent="0.25"/>
  <cols>
    <col min="1" max="1" width="2.77734375" style="196" customWidth="1"/>
    <col min="2" max="4" width="11.77734375" style="207" customWidth="1"/>
    <col min="5" max="5" width="11.77734375" style="170" customWidth="1"/>
    <col min="6" max="6" width="9.77734375" style="207" customWidth="1"/>
    <col min="7" max="7" width="8.77734375" style="207" customWidth="1"/>
    <col min="8" max="9" width="12.77734375" style="207" customWidth="1"/>
    <col min="10" max="10" width="8.77734375" style="207" customWidth="1"/>
    <col min="11" max="11" width="10.77734375" style="207" customWidth="1"/>
    <col min="12" max="12" width="8.77734375" style="170" customWidth="1"/>
    <col min="13" max="13" width="12.77734375" style="170" customWidth="1"/>
    <col min="14" max="14" width="7.77734375" style="170" customWidth="1"/>
    <col min="15" max="15" width="13.77734375" style="207" customWidth="1"/>
    <col min="16" max="16" width="11.77734375" style="206" customWidth="1"/>
    <col min="17" max="18" width="8.77734375" style="170" customWidth="1"/>
    <col min="19" max="19" width="11.77734375" style="177" customWidth="1"/>
    <col min="20" max="20" width="12.77734375" style="170" customWidth="1"/>
    <col min="21" max="21" width="11.77734375" style="185" customWidth="1"/>
    <col min="22" max="22" width="9.77734375" style="185" customWidth="1"/>
    <col min="23" max="26" width="10.88671875" style="192" customWidth="1"/>
    <col min="27" max="27" width="11.88671875" style="205" customWidth="1"/>
    <col min="28" max="28" width="13.44140625" style="205" customWidth="1"/>
    <col min="29" max="29" width="11" style="206" customWidth="1"/>
    <col min="30" max="30" width="12.33203125" style="207" customWidth="1"/>
    <col min="31" max="32" width="11.5546875" style="207" customWidth="1"/>
    <col min="33" max="34" width="9.109375" style="207"/>
    <col min="35" max="35" width="10.33203125" style="208" customWidth="1"/>
    <col min="36" max="16384" width="9.109375" style="207"/>
  </cols>
  <sheetData>
    <row r="1" spans="2:22" ht="13.8" thickBot="1" x14ac:dyDescent="0.3"/>
    <row r="2" spans="2:22" ht="41.4" customHeight="1" thickBot="1" x14ac:dyDescent="0.3">
      <c r="B2" s="197" t="s">
        <v>0</v>
      </c>
      <c r="C2" s="198" t="s">
        <v>38</v>
      </c>
      <c r="D2" s="199" t="s">
        <v>26</v>
      </c>
      <c r="E2" s="199" t="s">
        <v>72</v>
      </c>
      <c r="F2" s="199" t="s">
        <v>15</v>
      </c>
      <c r="G2" s="199" t="s">
        <v>111</v>
      </c>
      <c r="H2" s="199" t="s">
        <v>85</v>
      </c>
      <c r="I2" s="199" t="s">
        <v>19</v>
      </c>
      <c r="J2" s="230" t="s">
        <v>94</v>
      </c>
      <c r="K2" s="230" t="s">
        <v>95</v>
      </c>
      <c r="L2" s="198" t="s">
        <v>18</v>
      </c>
      <c r="M2" s="198" t="s">
        <v>71</v>
      </c>
      <c r="N2" s="198" t="s">
        <v>57</v>
      </c>
      <c r="O2" s="201" t="s">
        <v>73</v>
      </c>
      <c r="P2" s="198" t="s">
        <v>86</v>
      </c>
      <c r="Q2" s="198" t="s">
        <v>87</v>
      </c>
      <c r="R2" s="198" t="s">
        <v>88</v>
      </c>
      <c r="S2" s="201" t="s">
        <v>89</v>
      </c>
      <c r="T2" s="202" t="s">
        <v>90</v>
      </c>
      <c r="U2" s="203" t="s">
        <v>91</v>
      </c>
      <c r="V2" s="204" t="s">
        <v>102</v>
      </c>
    </row>
    <row r="3" spans="2:22" x14ac:dyDescent="0.25">
      <c r="B3" s="299" t="s">
        <v>1</v>
      </c>
      <c r="C3" s="157" t="s">
        <v>37</v>
      </c>
      <c r="D3" s="176">
        <v>756</v>
      </c>
      <c r="E3" s="308">
        <v>27</v>
      </c>
      <c r="F3" s="323">
        <v>1</v>
      </c>
      <c r="G3" s="323">
        <v>56</v>
      </c>
      <c r="H3" s="311">
        <f t="shared" ref="H3" si="0">E3*G3/F3</f>
        <v>1512</v>
      </c>
      <c r="I3" s="209">
        <v>8</v>
      </c>
      <c r="J3" s="210" t="str">
        <f t="shared" ref="J3:J8" si="1">"0x"&amp;DEC2HEX(INT(I3),2)</f>
        <v>0x08</v>
      </c>
      <c r="K3" s="210" t="str">
        <f t="shared" ref="K3:K8" si="2">"0x"&amp;DEC2HEX((I3-INT(I3))*POWER(2,24),6)</f>
        <v>0x000000</v>
      </c>
      <c r="L3" s="211">
        <v>2</v>
      </c>
      <c r="M3" s="142">
        <f t="shared" ref="M3:M8" si="3">H$3*8/I3/L3</f>
        <v>756</v>
      </c>
      <c r="N3" s="211">
        <v>1</v>
      </c>
      <c r="O3" s="149">
        <f>M3/N3</f>
        <v>756</v>
      </c>
      <c r="P3" s="143">
        <f t="shared" ref="P3:P8" si="4">FLOOR(L3*I3,1)*F$3*1000000/E$3/8/G$3</f>
        <v>1322.7513227513227</v>
      </c>
      <c r="Q3" s="143">
        <f>SQRT(169*L3*I3/8)</f>
        <v>18.384776310850235</v>
      </c>
      <c r="R3" s="143">
        <f>10*(IF(INT((I3*L3)/8)-((L3*I3)/8)=0,0,1))</f>
        <v>0</v>
      </c>
      <c r="S3" s="178">
        <f t="shared" ref="S3:S5" si="5">P3-Q3-R3</f>
        <v>1304.3665464404726</v>
      </c>
      <c r="T3" s="142">
        <f t="shared" ref="T3:T5" si="6">1/S3*1000000</f>
        <v>766.65566341679948</v>
      </c>
      <c r="U3" s="186">
        <v>1250</v>
      </c>
      <c r="V3" s="144" t="str">
        <f t="shared" ref="V3:V5" si="7">IF(S3&gt;U3,"PASS","FAIL")</f>
        <v>PASS</v>
      </c>
    </row>
    <row r="4" spans="2:22" x14ac:dyDescent="0.25">
      <c r="B4" s="300"/>
      <c r="C4" s="212">
        <v>2</v>
      </c>
      <c r="D4" s="213">
        <v>930</v>
      </c>
      <c r="E4" s="309"/>
      <c r="F4" s="324"/>
      <c r="G4" s="324"/>
      <c r="H4" s="312"/>
      <c r="I4" s="214">
        <v>13</v>
      </c>
      <c r="J4" s="215" t="str">
        <f t="shared" si="1"/>
        <v>0x0D</v>
      </c>
      <c r="K4" s="215" t="str">
        <f t="shared" si="2"/>
        <v>0x000000</v>
      </c>
      <c r="L4" s="216">
        <v>1</v>
      </c>
      <c r="M4" s="132">
        <f t="shared" si="3"/>
        <v>930.46153846153845</v>
      </c>
      <c r="N4" s="216">
        <v>1</v>
      </c>
      <c r="O4" s="150">
        <f t="shared" ref="O4:O5" si="8">M4/N4</f>
        <v>930.46153846153845</v>
      </c>
      <c r="P4" s="133">
        <f t="shared" si="4"/>
        <v>1074.7354497354497</v>
      </c>
      <c r="Q4" s="133">
        <f t="shared" ref="Q4:Q5" si="9">SQRT(169*L4*I4/8)</f>
        <v>16.57181341917655</v>
      </c>
      <c r="R4" s="133">
        <f t="shared" ref="R4:R5" si="10">10*(IF(INT((I4*L4)/8)-((L4*I4)/8)=0,0,1))</f>
        <v>10</v>
      </c>
      <c r="S4" s="179">
        <f t="shared" si="5"/>
        <v>1048.1636363162731</v>
      </c>
      <c r="T4" s="132">
        <f t="shared" si="6"/>
        <v>954.04950653932042</v>
      </c>
      <c r="U4" s="187">
        <v>1000</v>
      </c>
      <c r="V4" s="137" t="str">
        <f t="shared" si="7"/>
        <v>PASS</v>
      </c>
    </row>
    <row r="5" spans="2:22" ht="13.8" thickBot="1" x14ac:dyDescent="0.3">
      <c r="B5" s="301"/>
      <c r="C5" s="231">
        <v>4</v>
      </c>
      <c r="D5" s="232">
        <v>1008</v>
      </c>
      <c r="E5" s="309"/>
      <c r="F5" s="324"/>
      <c r="G5" s="324"/>
      <c r="H5" s="312"/>
      <c r="I5" s="219">
        <v>12</v>
      </c>
      <c r="J5" s="220" t="str">
        <f t="shared" si="1"/>
        <v>0x0C</v>
      </c>
      <c r="K5" s="220" t="str">
        <f t="shared" si="2"/>
        <v>0x000000</v>
      </c>
      <c r="L5" s="221">
        <v>1</v>
      </c>
      <c r="M5" s="139">
        <f t="shared" si="3"/>
        <v>1008</v>
      </c>
      <c r="N5" s="221">
        <v>1</v>
      </c>
      <c r="O5" s="152">
        <f t="shared" si="8"/>
        <v>1008</v>
      </c>
      <c r="P5" s="140">
        <f t="shared" si="4"/>
        <v>992.06349206349205</v>
      </c>
      <c r="Q5" s="140">
        <f t="shared" si="9"/>
        <v>15.921683328090658</v>
      </c>
      <c r="R5" s="140">
        <f t="shared" si="10"/>
        <v>10</v>
      </c>
      <c r="S5" s="180">
        <f t="shared" si="5"/>
        <v>966.14180873540136</v>
      </c>
      <c r="T5" s="139">
        <f t="shared" si="6"/>
        <v>1035.0447428715627</v>
      </c>
      <c r="U5" s="188">
        <v>889</v>
      </c>
      <c r="V5" s="141" t="str">
        <f t="shared" si="7"/>
        <v>PASS</v>
      </c>
    </row>
    <row r="6" spans="2:22" x14ac:dyDescent="0.25">
      <c r="B6" s="299" t="s">
        <v>2</v>
      </c>
      <c r="C6" s="157" t="s">
        <v>37</v>
      </c>
      <c r="D6" s="176">
        <v>930</v>
      </c>
      <c r="E6" s="309"/>
      <c r="F6" s="324"/>
      <c r="G6" s="324"/>
      <c r="H6" s="312"/>
      <c r="I6" s="233">
        <v>13</v>
      </c>
      <c r="J6" s="234" t="str">
        <f t="shared" si="1"/>
        <v>0x0D</v>
      </c>
      <c r="K6" s="234" t="str">
        <f t="shared" si="2"/>
        <v>0x000000</v>
      </c>
      <c r="L6" s="235">
        <v>1</v>
      </c>
      <c r="M6" s="134">
        <f t="shared" si="3"/>
        <v>930.46153846153845</v>
      </c>
      <c r="N6" s="235">
        <v>1</v>
      </c>
      <c r="O6" s="153">
        <f>M6/N6</f>
        <v>930.46153846153845</v>
      </c>
      <c r="P6" s="135">
        <f t="shared" si="4"/>
        <v>1074.7354497354497</v>
      </c>
      <c r="Q6" s="135">
        <f>SQRT(169*L6*I6/8)</f>
        <v>16.57181341917655</v>
      </c>
      <c r="R6" s="135">
        <f>10*(IF(INT((I6*L6)/8)-((L6*I6)/8)=0,0,1))</f>
        <v>10</v>
      </c>
      <c r="S6" s="181">
        <f t="shared" ref="S6:S8" si="11">P6-Q6-R6</f>
        <v>1048.1636363162731</v>
      </c>
      <c r="T6" s="134">
        <f t="shared" ref="T6:T8" si="12">1/S6*1000000</f>
        <v>954.04950653932042</v>
      </c>
      <c r="U6" s="189">
        <v>1000</v>
      </c>
      <c r="V6" s="148" t="str">
        <f t="shared" ref="V6:V8" si="13">IF(S6&gt;U6,"PASS","FAIL")</f>
        <v>PASS</v>
      </c>
    </row>
    <row r="7" spans="2:22" x14ac:dyDescent="0.25">
      <c r="B7" s="300"/>
      <c r="C7" s="212">
        <v>2</v>
      </c>
      <c r="D7" s="213">
        <v>1100</v>
      </c>
      <c r="E7" s="309"/>
      <c r="F7" s="324"/>
      <c r="G7" s="324"/>
      <c r="H7" s="312"/>
      <c r="I7" s="214">
        <v>11</v>
      </c>
      <c r="J7" s="215" t="str">
        <f t="shared" si="1"/>
        <v>0x0B</v>
      </c>
      <c r="K7" s="215" t="str">
        <f t="shared" si="2"/>
        <v>0x000000</v>
      </c>
      <c r="L7" s="216">
        <v>1</v>
      </c>
      <c r="M7" s="132">
        <f t="shared" si="3"/>
        <v>1099.6363636363637</v>
      </c>
      <c r="N7" s="216">
        <v>1</v>
      </c>
      <c r="O7" s="150">
        <f t="shared" ref="O7:O8" si="14">M7/N7</f>
        <v>1099.6363636363637</v>
      </c>
      <c r="P7" s="133">
        <f t="shared" si="4"/>
        <v>909.39153439153438</v>
      </c>
      <c r="Q7" s="133">
        <f t="shared" ref="Q7:Q8" si="15">SQRT(169*L7*I7/8)</f>
        <v>15.243851219426146</v>
      </c>
      <c r="R7" s="133">
        <f t="shared" ref="R7:R8" si="16">10*(IF(INT((I7*L7)/8)-((L7*I7)/8)=0,0,1))</f>
        <v>10</v>
      </c>
      <c r="S7" s="179">
        <f t="shared" si="11"/>
        <v>884.14768317210826</v>
      </c>
      <c r="T7" s="132">
        <f t="shared" si="12"/>
        <v>1131.0327663951364</v>
      </c>
      <c r="U7" s="187">
        <v>833</v>
      </c>
      <c r="V7" s="137" t="str">
        <f t="shared" si="13"/>
        <v>PASS</v>
      </c>
    </row>
    <row r="8" spans="2:22" ht="13.8" thickBot="1" x14ac:dyDescent="0.3">
      <c r="B8" s="301"/>
      <c r="C8" s="231">
        <v>4</v>
      </c>
      <c r="D8" s="232">
        <v>1210</v>
      </c>
      <c r="E8" s="309"/>
      <c r="F8" s="324"/>
      <c r="G8" s="324"/>
      <c r="H8" s="312"/>
      <c r="I8" s="219">
        <v>10</v>
      </c>
      <c r="J8" s="220" t="str">
        <f t="shared" si="1"/>
        <v>0x0A</v>
      </c>
      <c r="K8" s="220" t="str">
        <f t="shared" si="2"/>
        <v>0x000000</v>
      </c>
      <c r="L8" s="221">
        <v>1</v>
      </c>
      <c r="M8" s="139">
        <f t="shared" si="3"/>
        <v>1209.5999999999999</v>
      </c>
      <c r="N8" s="221">
        <v>1</v>
      </c>
      <c r="O8" s="152">
        <f t="shared" si="14"/>
        <v>1209.5999999999999</v>
      </c>
      <c r="P8" s="140">
        <f t="shared" si="4"/>
        <v>826.71957671957682</v>
      </c>
      <c r="Q8" s="140">
        <f t="shared" si="15"/>
        <v>14.534441853748634</v>
      </c>
      <c r="R8" s="140">
        <f t="shared" si="16"/>
        <v>10</v>
      </c>
      <c r="S8" s="180">
        <f t="shared" si="11"/>
        <v>802.18513486582822</v>
      </c>
      <c r="T8" s="139">
        <f t="shared" si="12"/>
        <v>1246.595027178181</v>
      </c>
      <c r="U8" s="188">
        <v>741</v>
      </c>
      <c r="V8" s="141" t="str">
        <f t="shared" si="13"/>
        <v>PASS</v>
      </c>
    </row>
    <row r="9" spans="2:22" x14ac:dyDescent="0.25">
      <c r="B9" s="299" t="s">
        <v>39</v>
      </c>
      <c r="C9" s="157" t="s">
        <v>37</v>
      </c>
      <c r="D9" s="176">
        <v>310</v>
      </c>
      <c r="E9" s="309"/>
      <c r="F9" s="324"/>
      <c r="G9" s="324"/>
      <c r="H9" s="312"/>
      <c r="I9" s="314"/>
      <c r="J9" s="315"/>
      <c r="K9" s="315"/>
      <c r="L9" s="315"/>
      <c r="M9" s="316"/>
      <c r="N9" s="235">
        <v>3</v>
      </c>
      <c r="O9" s="153">
        <f>M6/N9</f>
        <v>310.15384615384613</v>
      </c>
      <c r="P9" s="302"/>
      <c r="Q9" s="303"/>
      <c r="R9" s="303"/>
      <c r="S9" s="303"/>
      <c r="T9" s="303"/>
      <c r="U9" s="303"/>
      <c r="V9" s="304"/>
    </row>
    <row r="10" spans="2:22" x14ac:dyDescent="0.25">
      <c r="B10" s="300"/>
      <c r="C10" s="212">
        <v>2</v>
      </c>
      <c r="D10" s="213">
        <v>275</v>
      </c>
      <c r="E10" s="309"/>
      <c r="F10" s="324"/>
      <c r="G10" s="324"/>
      <c r="H10" s="312"/>
      <c r="I10" s="314"/>
      <c r="J10" s="315"/>
      <c r="K10" s="315"/>
      <c r="L10" s="315"/>
      <c r="M10" s="316"/>
      <c r="N10" s="216">
        <v>4</v>
      </c>
      <c r="O10" s="150">
        <f>M7/N10</f>
        <v>274.90909090909093</v>
      </c>
      <c r="P10" s="302"/>
      <c r="Q10" s="303"/>
      <c r="R10" s="303"/>
      <c r="S10" s="303"/>
      <c r="T10" s="303"/>
      <c r="U10" s="303"/>
      <c r="V10" s="304"/>
    </row>
    <row r="11" spans="2:22" ht="13.8" thickBot="1" x14ac:dyDescent="0.3">
      <c r="B11" s="301"/>
      <c r="C11" s="231">
        <v>4</v>
      </c>
      <c r="D11" s="232">
        <v>302</v>
      </c>
      <c r="E11" s="309"/>
      <c r="F11" s="324"/>
      <c r="G11" s="324"/>
      <c r="H11" s="312"/>
      <c r="I11" s="314"/>
      <c r="J11" s="315"/>
      <c r="K11" s="315"/>
      <c r="L11" s="315"/>
      <c r="M11" s="316"/>
      <c r="N11" s="236">
        <v>4</v>
      </c>
      <c r="O11" s="151">
        <f>M8/N11</f>
        <v>302.39999999999998</v>
      </c>
      <c r="P11" s="302"/>
      <c r="Q11" s="303"/>
      <c r="R11" s="303"/>
      <c r="S11" s="303"/>
      <c r="T11" s="303"/>
      <c r="U11" s="303"/>
      <c r="V11" s="304"/>
    </row>
    <row r="12" spans="2:22" x14ac:dyDescent="0.25">
      <c r="B12" s="299" t="s">
        <v>3</v>
      </c>
      <c r="C12" s="157" t="s">
        <v>37</v>
      </c>
      <c r="D12" s="176">
        <v>504</v>
      </c>
      <c r="E12" s="309"/>
      <c r="F12" s="324"/>
      <c r="G12" s="324"/>
      <c r="H12" s="312"/>
      <c r="I12" s="209">
        <v>12</v>
      </c>
      <c r="J12" s="210" t="str">
        <f t="shared" ref="J12:J17" si="17">"0x"&amp;DEC2HEX(INT(I12),2)</f>
        <v>0x0C</v>
      </c>
      <c r="K12" s="210" t="str">
        <f t="shared" ref="K12:K17" si="18">"0x"&amp;DEC2HEX((I12-INT(I12))*POWER(2,24),6)</f>
        <v>0x000000</v>
      </c>
      <c r="L12" s="211">
        <v>2</v>
      </c>
      <c r="M12" s="142">
        <f t="shared" ref="M12:M17" si="19">H$3*8/I12/L12</f>
        <v>504</v>
      </c>
      <c r="N12" s="211">
        <v>1</v>
      </c>
      <c r="O12" s="149">
        <f>M12/N12</f>
        <v>504</v>
      </c>
      <c r="P12" s="143">
        <f t="shared" ref="P12:P17" si="20">FLOOR(L12*I12,1)*F$3*1000000/E$3/8/G$3</f>
        <v>1984.1269841269841</v>
      </c>
      <c r="Q12" s="143">
        <f>SQRT(169*L12*I12/8)</f>
        <v>22.516660498395403</v>
      </c>
      <c r="R12" s="143">
        <f>10*(IF(INT((I12*L12)/8)-((L12*I12)/8)=0,0,1))</f>
        <v>0</v>
      </c>
      <c r="S12" s="178">
        <f t="shared" ref="S12:S14" si="21">P12-Q12-R12</f>
        <v>1961.6103236285887</v>
      </c>
      <c r="T12" s="142">
        <f t="shared" ref="T12:T14" si="22">1/S12*1000000</f>
        <v>509.7852452928567</v>
      </c>
      <c r="U12" s="186">
        <v>1876</v>
      </c>
      <c r="V12" s="144" t="str">
        <f t="shared" ref="V12:V14" si="23">IF(S12&gt;U12,"PASS","FAIL")</f>
        <v>PASS</v>
      </c>
    </row>
    <row r="13" spans="2:22" x14ac:dyDescent="0.25">
      <c r="B13" s="300"/>
      <c r="C13" s="212">
        <v>2</v>
      </c>
      <c r="D13" s="213">
        <v>550</v>
      </c>
      <c r="E13" s="309"/>
      <c r="F13" s="324"/>
      <c r="G13" s="324"/>
      <c r="H13" s="312"/>
      <c r="I13" s="214">
        <v>11</v>
      </c>
      <c r="J13" s="215" t="str">
        <f t="shared" si="17"/>
        <v>0x0B</v>
      </c>
      <c r="K13" s="215" t="str">
        <f t="shared" si="18"/>
        <v>0x000000</v>
      </c>
      <c r="L13" s="216">
        <v>2</v>
      </c>
      <c r="M13" s="132">
        <f t="shared" si="19"/>
        <v>549.81818181818187</v>
      </c>
      <c r="N13" s="216">
        <v>1</v>
      </c>
      <c r="O13" s="150">
        <f t="shared" ref="O13:O14" si="24">M13/N13</f>
        <v>549.81818181818187</v>
      </c>
      <c r="P13" s="133">
        <f t="shared" si="20"/>
        <v>1818.7830687830688</v>
      </c>
      <c r="Q13" s="133">
        <f t="shared" ref="Q13:Q14" si="25">SQRT(169*L13*I13/8)</f>
        <v>21.558061137310098</v>
      </c>
      <c r="R13" s="133">
        <f t="shared" ref="R13:R14" si="26">10*(IF(INT((I13*L13)/8)-((L13*I13)/8)=0,0,1))</f>
        <v>10</v>
      </c>
      <c r="S13" s="179">
        <f t="shared" si="21"/>
        <v>1787.2250076457588</v>
      </c>
      <c r="T13" s="132">
        <f t="shared" si="22"/>
        <v>559.52663806851092</v>
      </c>
      <c r="U13" s="187">
        <v>1667</v>
      </c>
      <c r="V13" s="137" t="str">
        <f t="shared" si="23"/>
        <v>PASS</v>
      </c>
    </row>
    <row r="14" spans="2:22" ht="13.8" thickBot="1" x14ac:dyDescent="0.3">
      <c r="B14" s="301"/>
      <c r="C14" s="231">
        <v>4</v>
      </c>
      <c r="D14" s="232">
        <v>637</v>
      </c>
      <c r="E14" s="309"/>
      <c r="F14" s="324"/>
      <c r="G14" s="324"/>
      <c r="H14" s="312"/>
      <c r="I14" s="219">
        <v>9.5</v>
      </c>
      <c r="J14" s="220" t="str">
        <f t="shared" si="17"/>
        <v>0x09</v>
      </c>
      <c r="K14" s="220" t="str">
        <f t="shared" si="18"/>
        <v>0x800000</v>
      </c>
      <c r="L14" s="221">
        <v>2</v>
      </c>
      <c r="M14" s="139">
        <f t="shared" si="19"/>
        <v>636.63157894736844</v>
      </c>
      <c r="N14" s="221">
        <v>1</v>
      </c>
      <c r="O14" s="152">
        <f t="shared" si="24"/>
        <v>636.63157894736844</v>
      </c>
      <c r="P14" s="140">
        <f t="shared" si="20"/>
        <v>1570.7671957671957</v>
      </c>
      <c r="Q14" s="140">
        <f t="shared" si="25"/>
        <v>20.034345509649174</v>
      </c>
      <c r="R14" s="140">
        <f t="shared" si="26"/>
        <v>10</v>
      </c>
      <c r="S14" s="180">
        <f t="shared" si="21"/>
        <v>1540.7328502575465</v>
      </c>
      <c r="T14" s="139">
        <f t="shared" si="22"/>
        <v>649.04178542882471</v>
      </c>
      <c r="U14" s="188">
        <v>1481</v>
      </c>
      <c r="V14" s="141" t="str">
        <f t="shared" si="23"/>
        <v>PASS</v>
      </c>
    </row>
    <row r="15" spans="2:22" x14ac:dyDescent="0.25">
      <c r="B15" s="299" t="s">
        <v>4</v>
      </c>
      <c r="C15" s="157" t="s">
        <v>37</v>
      </c>
      <c r="D15" s="176">
        <v>465</v>
      </c>
      <c r="E15" s="309"/>
      <c r="F15" s="324"/>
      <c r="G15" s="324"/>
      <c r="H15" s="312"/>
      <c r="I15" s="233">
        <v>13</v>
      </c>
      <c r="J15" s="234" t="str">
        <f t="shared" si="17"/>
        <v>0x0D</v>
      </c>
      <c r="K15" s="234" t="str">
        <f t="shared" si="18"/>
        <v>0x000000</v>
      </c>
      <c r="L15" s="235">
        <v>2</v>
      </c>
      <c r="M15" s="134">
        <f t="shared" si="19"/>
        <v>465.23076923076923</v>
      </c>
      <c r="N15" s="235">
        <v>1</v>
      </c>
      <c r="O15" s="153">
        <f>M15/N15</f>
        <v>465.23076923076923</v>
      </c>
      <c r="P15" s="135">
        <f t="shared" si="20"/>
        <v>2149.4708994708994</v>
      </c>
      <c r="Q15" s="135">
        <f>SQRT(169*L15*I15/8)</f>
        <v>23.436083290515931</v>
      </c>
      <c r="R15" s="135">
        <f>10*(IF(INT((I15*L15)/8)-((L15*I15)/8)=0,0,1))</f>
        <v>10</v>
      </c>
      <c r="S15" s="181">
        <f t="shared" ref="S15:S17" si="27">P15-Q15-R15</f>
        <v>2116.0348161803836</v>
      </c>
      <c r="T15" s="134">
        <f t="shared" ref="T15:T17" si="28">1/S15*1000000</f>
        <v>472.58201630400487</v>
      </c>
      <c r="U15" s="189">
        <v>2000</v>
      </c>
      <c r="V15" s="148" t="str">
        <f t="shared" ref="V15:V17" si="29">IF(S15&gt;U15,"PASS","FAIL")</f>
        <v>PASS</v>
      </c>
    </row>
    <row r="16" spans="2:22" x14ac:dyDescent="0.25">
      <c r="B16" s="300"/>
      <c r="C16" s="212">
        <v>2</v>
      </c>
      <c r="D16" s="213">
        <v>550</v>
      </c>
      <c r="E16" s="309"/>
      <c r="F16" s="324"/>
      <c r="G16" s="324"/>
      <c r="H16" s="312"/>
      <c r="I16" s="214">
        <v>11</v>
      </c>
      <c r="J16" s="215" t="str">
        <f t="shared" si="17"/>
        <v>0x0B</v>
      </c>
      <c r="K16" s="215" t="str">
        <f t="shared" si="18"/>
        <v>0x000000</v>
      </c>
      <c r="L16" s="216">
        <v>2</v>
      </c>
      <c r="M16" s="132">
        <f t="shared" si="19"/>
        <v>549.81818181818187</v>
      </c>
      <c r="N16" s="216">
        <v>1</v>
      </c>
      <c r="O16" s="150">
        <f t="shared" ref="O16:O17" si="30">M16/N16</f>
        <v>549.81818181818187</v>
      </c>
      <c r="P16" s="133">
        <f t="shared" si="20"/>
        <v>1818.7830687830688</v>
      </c>
      <c r="Q16" s="133">
        <f t="shared" ref="Q16:Q17" si="31">SQRT(169*L16*I16/8)</f>
        <v>21.558061137310098</v>
      </c>
      <c r="R16" s="133">
        <f t="shared" ref="R16:R17" si="32">10*(IF(INT((I16*L16)/8)-((L16*I16)/8)=0,0,1))</f>
        <v>10</v>
      </c>
      <c r="S16" s="179">
        <f t="shared" si="27"/>
        <v>1787.2250076457588</v>
      </c>
      <c r="T16" s="132">
        <f t="shared" si="28"/>
        <v>559.52663806851092</v>
      </c>
      <c r="U16" s="187">
        <v>1786</v>
      </c>
      <c r="V16" s="137" t="str">
        <f t="shared" si="29"/>
        <v>PASS</v>
      </c>
    </row>
    <row r="17" spans="1:35" ht="13.8" thickBot="1" x14ac:dyDescent="0.3">
      <c r="B17" s="301"/>
      <c r="C17" s="231">
        <v>4</v>
      </c>
      <c r="D17" s="232">
        <v>576</v>
      </c>
      <c r="E17" s="309"/>
      <c r="F17" s="325" t="str">
        <f>"(0x"&amp;DEC2HEX(F3,2)&amp;")"</f>
        <v>(0x01)</v>
      </c>
      <c r="G17" s="325" t="str">
        <f>"(0x"&amp;DEC2HEX(G3,2)&amp;")"</f>
        <v>(0x38)</v>
      </c>
      <c r="H17" s="312"/>
      <c r="I17" s="219">
        <v>10.5</v>
      </c>
      <c r="J17" s="220" t="str">
        <f t="shared" si="17"/>
        <v>0x0A</v>
      </c>
      <c r="K17" s="220" t="str">
        <f t="shared" si="18"/>
        <v>0x800000</v>
      </c>
      <c r="L17" s="221">
        <v>2</v>
      </c>
      <c r="M17" s="139">
        <f t="shared" si="19"/>
        <v>576</v>
      </c>
      <c r="N17" s="221">
        <v>1</v>
      </c>
      <c r="O17" s="152">
        <f t="shared" si="30"/>
        <v>576</v>
      </c>
      <c r="P17" s="140">
        <f t="shared" si="20"/>
        <v>1736.1111111111111</v>
      </c>
      <c r="Q17" s="140">
        <f t="shared" si="31"/>
        <v>21.062407269825545</v>
      </c>
      <c r="R17" s="140">
        <f t="shared" si="32"/>
        <v>10</v>
      </c>
      <c r="S17" s="180">
        <f t="shared" si="27"/>
        <v>1705.0487038412855</v>
      </c>
      <c r="T17" s="139">
        <f t="shared" si="28"/>
        <v>586.49351056489525</v>
      </c>
      <c r="U17" s="188">
        <v>1667</v>
      </c>
      <c r="V17" s="141" t="str">
        <f t="shared" si="29"/>
        <v>PASS</v>
      </c>
    </row>
    <row r="18" spans="1:35" x14ac:dyDescent="0.25">
      <c r="B18" s="299" t="s">
        <v>5</v>
      </c>
      <c r="C18" s="157" t="s">
        <v>37</v>
      </c>
      <c r="D18" s="176">
        <v>233</v>
      </c>
      <c r="E18" s="309"/>
      <c r="F18" s="325"/>
      <c r="G18" s="325"/>
      <c r="H18" s="312"/>
      <c r="I18" s="317"/>
      <c r="J18" s="318"/>
      <c r="K18" s="318"/>
      <c r="L18" s="318"/>
      <c r="M18" s="319"/>
      <c r="N18" s="294">
        <v>2</v>
      </c>
      <c r="O18" s="153">
        <f>O15/N18</f>
        <v>232.61538461538461</v>
      </c>
      <c r="P18" s="302"/>
      <c r="Q18" s="303"/>
      <c r="R18" s="303"/>
      <c r="S18" s="303"/>
      <c r="T18" s="303"/>
      <c r="U18" s="303"/>
      <c r="V18" s="304"/>
    </row>
    <row r="19" spans="1:35" x14ac:dyDescent="0.25">
      <c r="B19" s="300"/>
      <c r="C19" s="212">
        <v>2</v>
      </c>
      <c r="D19" s="213">
        <v>275</v>
      </c>
      <c r="E19" s="309"/>
      <c r="F19" s="325"/>
      <c r="G19" s="325"/>
      <c r="H19" s="312"/>
      <c r="I19" s="314"/>
      <c r="J19" s="315"/>
      <c r="K19" s="315"/>
      <c r="L19" s="315"/>
      <c r="M19" s="316"/>
      <c r="N19" s="284">
        <v>2</v>
      </c>
      <c r="O19" s="150">
        <f>O16/N19</f>
        <v>274.90909090909093</v>
      </c>
      <c r="P19" s="302"/>
      <c r="Q19" s="303"/>
      <c r="R19" s="303"/>
      <c r="S19" s="303"/>
      <c r="T19" s="303"/>
      <c r="U19" s="303"/>
      <c r="V19" s="304"/>
    </row>
    <row r="20" spans="1:35" ht="13.8" thickBot="1" x14ac:dyDescent="0.3">
      <c r="B20" s="301"/>
      <c r="C20" s="231">
        <v>4</v>
      </c>
      <c r="D20" s="232">
        <v>288</v>
      </c>
      <c r="E20" s="309"/>
      <c r="F20" s="325"/>
      <c r="G20" s="325"/>
      <c r="H20" s="312"/>
      <c r="I20" s="314"/>
      <c r="J20" s="315"/>
      <c r="K20" s="315"/>
      <c r="L20" s="315"/>
      <c r="M20" s="316"/>
      <c r="N20" s="285">
        <v>2</v>
      </c>
      <c r="O20" s="152">
        <f>O17/N20</f>
        <v>288</v>
      </c>
      <c r="P20" s="302"/>
      <c r="Q20" s="303"/>
      <c r="R20" s="303"/>
      <c r="S20" s="303"/>
      <c r="T20" s="303"/>
      <c r="U20" s="303"/>
      <c r="V20" s="304"/>
    </row>
    <row r="21" spans="1:35" x14ac:dyDescent="0.25">
      <c r="B21" s="299" t="s">
        <v>6</v>
      </c>
      <c r="C21" s="157" t="s">
        <v>37</v>
      </c>
      <c r="D21" s="176">
        <v>116</v>
      </c>
      <c r="E21" s="309"/>
      <c r="F21" s="325"/>
      <c r="G21" s="325"/>
      <c r="H21" s="312"/>
      <c r="I21" s="314"/>
      <c r="J21" s="315"/>
      <c r="K21" s="315"/>
      <c r="L21" s="315"/>
      <c r="M21" s="316"/>
      <c r="N21" s="283">
        <v>4</v>
      </c>
      <c r="O21" s="149">
        <f>O15/N21</f>
        <v>116.30769230769231</v>
      </c>
      <c r="P21" s="302"/>
      <c r="Q21" s="303"/>
      <c r="R21" s="303"/>
      <c r="S21" s="303"/>
      <c r="T21" s="303"/>
      <c r="U21" s="303"/>
      <c r="V21" s="304"/>
    </row>
    <row r="22" spans="1:35" x14ac:dyDescent="0.25">
      <c r="B22" s="300"/>
      <c r="C22" s="212">
        <v>2</v>
      </c>
      <c r="D22" s="213">
        <v>138</v>
      </c>
      <c r="E22" s="309"/>
      <c r="F22" s="325"/>
      <c r="G22" s="325"/>
      <c r="H22" s="312"/>
      <c r="I22" s="314"/>
      <c r="J22" s="315"/>
      <c r="K22" s="315"/>
      <c r="L22" s="315"/>
      <c r="M22" s="316"/>
      <c r="N22" s="284">
        <v>4</v>
      </c>
      <c r="O22" s="150">
        <f>O16/N22</f>
        <v>137.45454545454547</v>
      </c>
      <c r="P22" s="302"/>
      <c r="Q22" s="303"/>
      <c r="R22" s="303"/>
      <c r="S22" s="303"/>
      <c r="T22" s="303"/>
      <c r="U22" s="303"/>
      <c r="V22" s="304"/>
    </row>
    <row r="23" spans="1:35" ht="13.8" thickBot="1" x14ac:dyDescent="0.3">
      <c r="B23" s="301"/>
      <c r="C23" s="217">
        <v>4</v>
      </c>
      <c r="D23" s="218">
        <v>144</v>
      </c>
      <c r="E23" s="309"/>
      <c r="F23" s="325"/>
      <c r="G23" s="325"/>
      <c r="H23" s="312"/>
      <c r="I23" s="314"/>
      <c r="J23" s="315"/>
      <c r="K23" s="315"/>
      <c r="L23" s="315"/>
      <c r="M23" s="316"/>
      <c r="N23" s="295">
        <v>4</v>
      </c>
      <c r="O23" s="151">
        <f>O17/N23</f>
        <v>144</v>
      </c>
      <c r="P23" s="302"/>
      <c r="Q23" s="303"/>
      <c r="R23" s="303"/>
      <c r="S23" s="303"/>
      <c r="T23" s="303"/>
      <c r="U23" s="303"/>
      <c r="V23" s="304"/>
    </row>
    <row r="24" spans="1:35" x14ac:dyDescent="0.25">
      <c r="B24" s="299" t="s">
        <v>40</v>
      </c>
      <c r="C24" s="157" t="s">
        <v>37</v>
      </c>
      <c r="D24" s="176">
        <v>93</v>
      </c>
      <c r="E24" s="309"/>
      <c r="F24" s="325"/>
      <c r="G24" s="325"/>
      <c r="H24" s="312"/>
      <c r="I24" s="314"/>
      <c r="J24" s="315"/>
      <c r="K24" s="315"/>
      <c r="L24" s="315"/>
      <c r="M24" s="316"/>
      <c r="N24" s="211">
        <v>5</v>
      </c>
      <c r="O24" s="149">
        <f>O15/N24</f>
        <v>93.046153846153842</v>
      </c>
      <c r="P24" s="302"/>
      <c r="Q24" s="303"/>
      <c r="R24" s="303"/>
      <c r="S24" s="303"/>
      <c r="T24" s="303"/>
      <c r="U24" s="303"/>
      <c r="V24" s="304"/>
    </row>
    <row r="25" spans="1:35" x14ac:dyDescent="0.25">
      <c r="B25" s="300"/>
      <c r="C25" s="212">
        <v>2</v>
      </c>
      <c r="D25" s="213">
        <v>110</v>
      </c>
      <c r="E25" s="309"/>
      <c r="F25" s="325"/>
      <c r="G25" s="325"/>
      <c r="H25" s="312"/>
      <c r="I25" s="314"/>
      <c r="J25" s="315"/>
      <c r="K25" s="315"/>
      <c r="L25" s="315"/>
      <c r="M25" s="316"/>
      <c r="N25" s="216">
        <v>5</v>
      </c>
      <c r="O25" s="150">
        <f>O16/N25</f>
        <v>109.96363636363637</v>
      </c>
      <c r="P25" s="302"/>
      <c r="Q25" s="303"/>
      <c r="R25" s="303"/>
      <c r="S25" s="303"/>
      <c r="T25" s="303"/>
      <c r="U25" s="303"/>
      <c r="V25" s="304"/>
    </row>
    <row r="26" spans="1:35" ht="13.8" thickBot="1" x14ac:dyDescent="0.3">
      <c r="B26" s="301"/>
      <c r="C26" s="231">
        <v>4</v>
      </c>
      <c r="D26" s="232">
        <v>115</v>
      </c>
      <c r="E26" s="309"/>
      <c r="F26" s="325"/>
      <c r="G26" s="325"/>
      <c r="H26" s="312"/>
      <c r="I26" s="320"/>
      <c r="J26" s="321"/>
      <c r="K26" s="321"/>
      <c r="L26" s="321"/>
      <c r="M26" s="322"/>
      <c r="N26" s="221">
        <v>5</v>
      </c>
      <c r="O26" s="152">
        <f>O17/N26</f>
        <v>115.2</v>
      </c>
      <c r="P26" s="305"/>
      <c r="Q26" s="306"/>
      <c r="R26" s="306"/>
      <c r="S26" s="306"/>
      <c r="T26" s="306"/>
      <c r="U26" s="306"/>
      <c r="V26" s="307"/>
    </row>
    <row r="27" spans="1:35" ht="13.8" thickBot="1" x14ac:dyDescent="0.3">
      <c r="B27" s="163" t="s">
        <v>9</v>
      </c>
      <c r="C27" s="165" t="s">
        <v>41</v>
      </c>
      <c r="D27" s="237">
        <v>125</v>
      </c>
      <c r="E27" s="309"/>
      <c r="F27" s="325"/>
      <c r="G27" s="325"/>
      <c r="H27" s="312"/>
      <c r="I27" s="224">
        <v>12.096</v>
      </c>
      <c r="J27" s="238" t="str">
        <f>"0x"&amp;DEC2HEX(INT(I27),2)</f>
        <v>0x0C</v>
      </c>
      <c r="K27" s="238" t="str">
        <f>"0x"&amp;DEC2HEX((I27-INT(I27))*POWER(2,24),6)</f>
        <v>0x189374</v>
      </c>
      <c r="L27" s="225">
        <v>8</v>
      </c>
      <c r="M27" s="130">
        <f>H$3*8/I27/L27</f>
        <v>125</v>
      </c>
      <c r="N27" s="225">
        <v>1</v>
      </c>
      <c r="O27" s="156">
        <f t="shared" ref="O27" si="33">M27/N27</f>
        <v>125</v>
      </c>
      <c r="P27" s="131">
        <f>FLOOR(L27*I27,1)*F$3*1000000/E$3/8/G$3</f>
        <v>7936.5079365079364</v>
      </c>
      <c r="Q27" s="131">
        <f t="shared" ref="Q27" si="34">SQRT(169*L27*I27/8)</f>
        <v>45.213095448111048</v>
      </c>
      <c r="R27" s="131">
        <f t="shared" ref="R27" si="35">10*(IF(INT((I27*L27)/8)-((L27*I27)/8)=0,0,1))</f>
        <v>10</v>
      </c>
      <c r="S27" s="182">
        <f t="shared" ref="S27" si="36">P27-Q27-R27</f>
        <v>7881.2948410598256</v>
      </c>
      <c r="T27" s="130">
        <f t="shared" ref="T27" si="37">1/S27*1000000</f>
        <v>126.88270394227843</v>
      </c>
      <c r="U27" s="183" t="s">
        <v>74</v>
      </c>
      <c r="V27" s="166" t="str">
        <f>IF(O27=125,"PASS","FAIL")</f>
        <v>PASS</v>
      </c>
    </row>
    <row r="28" spans="1:35" ht="13.8" thickBot="1" x14ac:dyDescent="0.3">
      <c r="B28" s="163" t="s">
        <v>75</v>
      </c>
      <c r="C28" s="165" t="s">
        <v>41</v>
      </c>
      <c r="D28" s="237">
        <v>378</v>
      </c>
      <c r="E28" s="309"/>
      <c r="F28" s="325"/>
      <c r="G28" s="325"/>
      <c r="H28" s="312"/>
      <c r="I28" s="172" t="s">
        <v>74</v>
      </c>
      <c r="J28" s="174" t="s">
        <v>74</v>
      </c>
      <c r="K28" s="173" t="s">
        <v>74</v>
      </c>
      <c r="L28" s="225">
        <v>4</v>
      </c>
      <c r="M28" s="130">
        <f>H$3/L28</f>
        <v>378</v>
      </c>
      <c r="N28" s="158" t="s">
        <v>74</v>
      </c>
      <c r="O28" s="156">
        <f>M28</f>
        <v>378</v>
      </c>
      <c r="P28" s="158" t="s">
        <v>74</v>
      </c>
      <c r="Q28" s="158" t="s">
        <v>74</v>
      </c>
      <c r="R28" s="158" t="s">
        <v>74</v>
      </c>
      <c r="S28" s="182">
        <f>1/O28*1000000</f>
        <v>2645.5026455026455</v>
      </c>
      <c r="T28" s="158" t="s">
        <v>74</v>
      </c>
      <c r="U28" s="190">
        <f>INT(1/432*1000000)</f>
        <v>2314</v>
      </c>
      <c r="V28" s="166" t="str">
        <f t="shared" ref="V28" si="38">IF(S28&gt;U28,"PASS","FAIL")</f>
        <v>PASS</v>
      </c>
    </row>
    <row r="29" spans="1:35" ht="13.8" thickBot="1" x14ac:dyDescent="0.3">
      <c r="B29" s="163" t="s">
        <v>76</v>
      </c>
      <c r="C29" s="165" t="s">
        <v>41</v>
      </c>
      <c r="D29" s="237">
        <v>24</v>
      </c>
      <c r="E29" s="310"/>
      <c r="F29" s="326"/>
      <c r="G29" s="326"/>
      <c r="H29" s="313"/>
      <c r="I29" s="172" t="s">
        <v>74</v>
      </c>
      <c r="J29" s="174" t="s">
        <v>74</v>
      </c>
      <c r="K29" s="173" t="s">
        <v>74</v>
      </c>
      <c r="L29" s="225">
        <v>63</v>
      </c>
      <c r="M29" s="130">
        <f>H$3/L29</f>
        <v>24</v>
      </c>
      <c r="N29" s="158" t="s">
        <v>74</v>
      </c>
      <c r="O29" s="156">
        <f>M29</f>
        <v>24</v>
      </c>
      <c r="P29" s="158" t="s">
        <v>74</v>
      </c>
      <c r="Q29" s="158" t="s">
        <v>74</v>
      </c>
      <c r="R29" s="158" t="s">
        <v>74</v>
      </c>
      <c r="S29" s="183" t="s">
        <v>74</v>
      </c>
      <c r="T29" s="158" t="s">
        <v>74</v>
      </c>
      <c r="U29" s="183" t="s">
        <v>74</v>
      </c>
      <c r="V29" s="166" t="str">
        <f>IF(O29=24,"PASS","FAIL")</f>
        <v>PASS</v>
      </c>
    </row>
    <row r="31" spans="1:35" s="247" customFormat="1" ht="12" customHeight="1" x14ac:dyDescent="0.25">
      <c r="A31" s="246"/>
      <c r="E31" s="164"/>
      <c r="L31" s="164"/>
      <c r="M31" s="164"/>
      <c r="N31" s="164"/>
      <c r="P31" s="248"/>
      <c r="Q31" s="164"/>
      <c r="R31" s="164"/>
      <c r="S31" s="184"/>
      <c r="T31" s="164"/>
      <c r="U31" s="191"/>
      <c r="V31" s="191"/>
      <c r="W31" s="193"/>
      <c r="X31" s="193"/>
      <c r="Y31" s="193"/>
      <c r="Z31" s="193"/>
      <c r="AA31" s="62"/>
      <c r="AB31" s="62"/>
      <c r="AC31" s="38"/>
      <c r="AI31" s="249"/>
    </row>
    <row r="32" spans="1:35" x14ac:dyDescent="0.25">
      <c r="A32" s="171"/>
      <c r="B32" s="282" t="s">
        <v>32</v>
      </c>
      <c r="C32" s="175"/>
      <c r="D32" s="175"/>
      <c r="E32" s="250"/>
      <c r="F32" s="175"/>
      <c r="G32" s="175"/>
      <c r="H32" s="175"/>
      <c r="I32" s="175"/>
      <c r="J32" s="175"/>
      <c r="K32" s="175"/>
      <c r="N32" s="296">
        <v>5</v>
      </c>
    </row>
    <row r="33" spans="1:30" x14ac:dyDescent="0.25">
      <c r="A33" s="171"/>
      <c r="B33" s="175" t="s">
        <v>104</v>
      </c>
      <c r="C33" s="175"/>
      <c r="D33" s="175"/>
      <c r="E33" s="250"/>
      <c r="F33" s="175"/>
      <c r="G33" s="175"/>
      <c r="H33" s="175"/>
      <c r="I33" s="175"/>
      <c r="J33" s="175"/>
      <c r="K33" s="175"/>
      <c r="N33" s="296">
        <v>6</v>
      </c>
    </row>
    <row r="34" spans="1:30" x14ac:dyDescent="0.25">
      <c r="A34" s="171"/>
      <c r="B34" s="175" t="s">
        <v>70</v>
      </c>
      <c r="C34" s="175"/>
      <c r="D34" s="175"/>
      <c r="E34" s="250"/>
      <c r="F34" s="175"/>
      <c r="G34" s="175"/>
      <c r="H34" s="175"/>
      <c r="I34" s="175"/>
      <c r="J34" s="175"/>
      <c r="K34" s="175"/>
      <c r="N34" s="296">
        <v>8</v>
      </c>
    </row>
    <row r="35" spans="1:30" x14ac:dyDescent="0.25">
      <c r="A35" s="171"/>
      <c r="B35" s="175" t="s">
        <v>33</v>
      </c>
      <c r="C35" s="175"/>
      <c r="D35" s="175"/>
      <c r="E35" s="250"/>
      <c r="F35" s="175"/>
      <c r="G35" s="175"/>
      <c r="H35" s="175"/>
      <c r="I35" s="175"/>
      <c r="J35" s="175"/>
      <c r="K35" s="175"/>
      <c r="N35" s="296">
        <v>16</v>
      </c>
      <c r="AD35" s="207" t="e">
        <f>(IF((INT(#REF!*#REF!)-(#REF!*#REF!))=0,50,(INT(#REF!*#REF!)/(INT(#REF!*#REF!)*2+1))))</f>
        <v>#REF!</v>
      </c>
    </row>
    <row r="36" spans="1:30" x14ac:dyDescent="0.25">
      <c r="A36" s="171"/>
      <c r="B36" s="175" t="s">
        <v>106</v>
      </c>
      <c r="C36" s="175"/>
      <c r="D36" s="175"/>
      <c r="E36" s="250"/>
      <c r="F36" s="175"/>
      <c r="G36" s="175"/>
      <c r="H36" s="175"/>
      <c r="I36" s="175"/>
      <c r="J36" s="175"/>
      <c r="K36" s="175"/>
      <c r="AD36" s="207" t="e">
        <f>(IF((INT(#REF!*#REF!)-(#REF!*#REF!))=0,50,(INT(#REF!*#REF!)/(INT(#REF!*#REF!)*2+1))))</f>
        <v>#REF!</v>
      </c>
    </row>
    <row r="37" spans="1:30" x14ac:dyDescent="0.25">
      <c r="A37" s="171"/>
      <c r="B37" s="175" t="s">
        <v>35</v>
      </c>
      <c r="C37" s="175"/>
      <c r="D37" s="175"/>
      <c r="E37" s="250"/>
      <c r="F37" s="175"/>
      <c r="G37" s="175"/>
      <c r="H37" s="175"/>
      <c r="I37" s="175"/>
      <c r="J37" s="175"/>
      <c r="K37" s="175"/>
    </row>
    <row r="38" spans="1:30" x14ac:dyDescent="0.25">
      <c r="A38" s="171"/>
      <c r="B38" s="175" t="s">
        <v>36</v>
      </c>
      <c r="C38" s="175"/>
      <c r="D38" s="175"/>
      <c r="E38" s="250"/>
      <c r="F38" s="175"/>
      <c r="G38" s="175"/>
      <c r="H38" s="175"/>
      <c r="I38" s="175"/>
      <c r="J38" s="175"/>
      <c r="K38" s="175"/>
    </row>
    <row r="39" spans="1:30" x14ac:dyDescent="0.25">
      <c r="A39" s="171"/>
      <c r="B39" s="175" t="s">
        <v>105</v>
      </c>
      <c r="C39" s="175"/>
      <c r="D39" s="175"/>
      <c r="E39" s="250"/>
      <c r="F39" s="175"/>
      <c r="G39" s="175"/>
      <c r="H39" s="175"/>
      <c r="I39" s="175"/>
      <c r="J39" s="175"/>
      <c r="K39" s="175"/>
    </row>
    <row r="40" spans="1:30" x14ac:dyDescent="0.25">
      <c r="A40" s="171"/>
      <c r="B40" s="175" t="s">
        <v>48</v>
      </c>
      <c r="C40" s="175"/>
      <c r="D40" s="175"/>
      <c r="E40" s="250"/>
      <c r="F40" s="175"/>
      <c r="G40" s="175"/>
      <c r="H40" s="175"/>
      <c r="I40" s="175"/>
      <c r="J40" s="175"/>
      <c r="K40" s="175"/>
    </row>
    <row r="41" spans="1:30" x14ac:dyDescent="0.25">
      <c r="A41" s="171"/>
      <c r="B41" s="175" t="s">
        <v>103</v>
      </c>
      <c r="C41" s="175"/>
      <c r="D41" s="175"/>
      <c r="E41" s="250"/>
      <c r="F41" s="175"/>
      <c r="G41" s="175"/>
      <c r="H41" s="175"/>
      <c r="I41" s="175"/>
      <c r="J41" s="175"/>
      <c r="K41" s="175"/>
    </row>
    <row r="45" spans="1:30" x14ac:dyDescent="0.25">
      <c r="B45" s="169"/>
      <c r="C45" s="169"/>
      <c r="D45" s="169"/>
      <c r="F45" s="169"/>
      <c r="G45" s="169"/>
    </row>
    <row r="46" spans="1:30" x14ac:dyDescent="0.25">
      <c r="B46" s="169"/>
      <c r="C46" s="169"/>
      <c r="D46" s="169"/>
      <c r="F46" s="169"/>
      <c r="G46" s="169"/>
    </row>
    <row r="47" spans="1:30" x14ac:dyDescent="0.25">
      <c r="B47" s="169"/>
      <c r="C47" s="169"/>
      <c r="D47" s="169"/>
      <c r="F47" s="169"/>
      <c r="G47" s="169"/>
    </row>
    <row r="48" spans="1:30" x14ac:dyDescent="0.25">
      <c r="B48" s="169"/>
      <c r="C48" s="169"/>
      <c r="D48" s="169"/>
      <c r="F48" s="169"/>
      <c r="G48" s="169"/>
    </row>
    <row r="49" spans="2:7" x14ac:dyDescent="0.25">
      <c r="B49" s="169"/>
      <c r="C49" s="169"/>
      <c r="D49" s="169"/>
      <c r="F49" s="169"/>
      <c r="G49" s="169"/>
    </row>
    <row r="50" spans="2:7" x14ac:dyDescent="0.25">
      <c r="B50" s="169"/>
      <c r="C50" s="169"/>
      <c r="D50" s="169"/>
      <c r="F50" s="169"/>
      <c r="G50" s="169"/>
    </row>
    <row r="51" spans="2:7" x14ac:dyDescent="0.25">
      <c r="B51" s="169"/>
      <c r="C51" s="169"/>
      <c r="D51" s="169"/>
      <c r="F51" s="169"/>
      <c r="G51" s="169"/>
    </row>
    <row r="52" spans="2:7" x14ac:dyDescent="0.25">
      <c r="B52" s="169"/>
      <c r="C52" s="169"/>
      <c r="D52" s="169"/>
      <c r="F52" s="169"/>
      <c r="G52" s="169"/>
    </row>
    <row r="53" spans="2:7" x14ac:dyDescent="0.25">
      <c r="B53" s="169"/>
      <c r="C53" s="169"/>
      <c r="D53" s="169"/>
      <c r="F53" s="169"/>
      <c r="G53" s="169"/>
    </row>
    <row r="54" spans="2:7" x14ac:dyDescent="0.25">
      <c r="B54" s="169"/>
      <c r="C54" s="169"/>
      <c r="D54" s="169"/>
      <c r="F54" s="169"/>
      <c r="G54" s="169"/>
    </row>
    <row r="55" spans="2:7" x14ac:dyDescent="0.25">
      <c r="B55" s="169"/>
      <c r="C55" s="169"/>
      <c r="D55" s="169"/>
      <c r="F55" s="169"/>
      <c r="G55" s="169"/>
    </row>
    <row r="56" spans="2:7" x14ac:dyDescent="0.25">
      <c r="B56" s="169"/>
      <c r="C56" s="169"/>
      <c r="D56" s="169"/>
      <c r="F56" s="169"/>
      <c r="G56" s="169"/>
    </row>
    <row r="57" spans="2:7" x14ac:dyDescent="0.25">
      <c r="B57" s="169"/>
      <c r="C57" s="169"/>
      <c r="D57" s="169"/>
      <c r="F57" s="169"/>
      <c r="G57" s="169"/>
    </row>
    <row r="58" spans="2:7" x14ac:dyDescent="0.25">
      <c r="B58" s="169"/>
      <c r="C58" s="169"/>
      <c r="D58" s="169"/>
      <c r="F58" s="169"/>
      <c r="G58" s="169"/>
    </row>
    <row r="59" spans="2:7" x14ac:dyDescent="0.25">
      <c r="B59" s="169"/>
      <c r="C59" s="169"/>
      <c r="D59" s="169"/>
      <c r="F59" s="169"/>
      <c r="G59" s="169"/>
    </row>
    <row r="60" spans="2:7" x14ac:dyDescent="0.25">
      <c r="B60" s="169"/>
      <c r="C60" s="169"/>
      <c r="D60" s="169"/>
      <c r="F60" s="169"/>
      <c r="G60" s="169"/>
    </row>
    <row r="61" spans="2:7" x14ac:dyDescent="0.25">
      <c r="B61" s="169"/>
      <c r="C61" s="169"/>
      <c r="D61" s="169"/>
      <c r="F61" s="169"/>
      <c r="G61" s="169"/>
    </row>
    <row r="62" spans="2:7" x14ac:dyDescent="0.25">
      <c r="B62" s="169"/>
      <c r="C62" s="169"/>
      <c r="D62" s="169"/>
      <c r="F62" s="169"/>
      <c r="G62" s="169"/>
    </row>
    <row r="63" spans="2:7" x14ac:dyDescent="0.25">
      <c r="B63" s="169"/>
      <c r="C63" s="169"/>
      <c r="D63" s="169"/>
      <c r="F63" s="169"/>
      <c r="G63" s="169"/>
    </row>
    <row r="64" spans="2:7" x14ac:dyDescent="0.25">
      <c r="B64" s="169"/>
      <c r="C64" s="169"/>
      <c r="D64" s="169"/>
      <c r="F64" s="169"/>
      <c r="G64" s="169"/>
    </row>
    <row r="65" spans="2:7" x14ac:dyDescent="0.25">
      <c r="B65" s="169"/>
      <c r="C65" s="169"/>
      <c r="D65" s="169"/>
      <c r="F65" s="169"/>
      <c r="G65" s="169"/>
    </row>
    <row r="66" spans="2:7" x14ac:dyDescent="0.25">
      <c r="B66" s="169"/>
      <c r="C66" s="169"/>
      <c r="D66" s="169"/>
      <c r="F66" s="169"/>
      <c r="G66" s="169"/>
    </row>
    <row r="67" spans="2:7" x14ac:dyDescent="0.25">
      <c r="B67" s="169"/>
      <c r="C67" s="169"/>
      <c r="D67" s="169"/>
      <c r="F67" s="169"/>
      <c r="G67" s="169"/>
    </row>
    <row r="68" spans="2:7" x14ac:dyDescent="0.25">
      <c r="B68" s="169"/>
      <c r="C68" s="169"/>
      <c r="D68" s="169"/>
      <c r="F68" s="169"/>
      <c r="G68" s="169"/>
    </row>
    <row r="69" spans="2:7" x14ac:dyDescent="0.25">
      <c r="B69" s="169"/>
      <c r="C69" s="169"/>
      <c r="D69" s="169"/>
      <c r="F69" s="169"/>
      <c r="G69" s="169"/>
    </row>
    <row r="70" spans="2:7" x14ac:dyDescent="0.25">
      <c r="B70" s="169"/>
      <c r="C70" s="169"/>
      <c r="D70" s="169"/>
      <c r="F70" s="169"/>
      <c r="G70" s="169"/>
    </row>
    <row r="71" spans="2:7" x14ac:dyDescent="0.25">
      <c r="B71" s="169"/>
      <c r="C71" s="169"/>
      <c r="D71" s="169"/>
      <c r="F71" s="169"/>
      <c r="G71" s="169"/>
    </row>
    <row r="72" spans="2:7" x14ac:dyDescent="0.25">
      <c r="B72" s="169"/>
      <c r="C72" s="169"/>
      <c r="D72" s="169"/>
      <c r="F72" s="169"/>
      <c r="G72" s="169"/>
    </row>
    <row r="73" spans="2:7" x14ac:dyDescent="0.25">
      <c r="B73" s="169"/>
      <c r="C73" s="169"/>
      <c r="D73" s="169"/>
      <c r="F73" s="169"/>
      <c r="G73" s="169"/>
    </row>
    <row r="74" spans="2:7" x14ac:dyDescent="0.25">
      <c r="B74" s="169"/>
      <c r="C74" s="169"/>
      <c r="D74" s="169"/>
      <c r="F74" s="169"/>
      <c r="G74" s="169"/>
    </row>
    <row r="75" spans="2:7" x14ac:dyDescent="0.25">
      <c r="B75" s="169"/>
      <c r="C75" s="169"/>
      <c r="D75" s="169"/>
      <c r="F75" s="169"/>
      <c r="G75" s="169"/>
    </row>
    <row r="76" spans="2:7" x14ac:dyDescent="0.25">
      <c r="B76" s="169"/>
      <c r="C76" s="169"/>
      <c r="D76" s="169"/>
      <c r="F76" s="169"/>
      <c r="G76" s="169"/>
    </row>
    <row r="77" spans="2:7" x14ac:dyDescent="0.25">
      <c r="B77" s="169"/>
      <c r="C77" s="169"/>
      <c r="D77" s="169"/>
      <c r="F77" s="169"/>
      <c r="G77" s="169"/>
    </row>
    <row r="78" spans="2:7" x14ac:dyDescent="0.25">
      <c r="B78" s="169"/>
      <c r="C78" s="169"/>
      <c r="D78" s="169"/>
      <c r="F78" s="169"/>
      <c r="G78" s="169"/>
    </row>
    <row r="79" spans="2:7" x14ac:dyDescent="0.25">
      <c r="B79" s="169"/>
      <c r="C79" s="169"/>
      <c r="D79" s="169"/>
      <c r="F79" s="169"/>
      <c r="G79" s="169"/>
    </row>
    <row r="80" spans="2:7" x14ac:dyDescent="0.25">
      <c r="B80" s="169"/>
      <c r="C80" s="169"/>
      <c r="D80" s="169"/>
      <c r="F80" s="169"/>
      <c r="G80" s="169"/>
    </row>
    <row r="81" spans="2:7" x14ac:dyDescent="0.25">
      <c r="B81" s="169"/>
      <c r="C81" s="169"/>
      <c r="D81" s="169"/>
      <c r="F81" s="169"/>
      <c r="G81" s="169"/>
    </row>
    <row r="82" spans="2:7" x14ac:dyDescent="0.25">
      <c r="B82" s="245" t="s">
        <v>82</v>
      </c>
      <c r="C82" s="169"/>
      <c r="D82" s="169"/>
      <c r="F82" s="169"/>
      <c r="G82" s="169"/>
    </row>
    <row r="83" spans="2:7" x14ac:dyDescent="0.25">
      <c r="B83" s="169"/>
      <c r="C83" s="169"/>
      <c r="D83" s="169"/>
      <c r="F83" s="169"/>
      <c r="G83" s="169"/>
    </row>
    <row r="84" spans="2:7" x14ac:dyDescent="0.25">
      <c r="B84" s="169"/>
      <c r="C84" s="169"/>
      <c r="D84" s="169"/>
      <c r="F84" s="169"/>
      <c r="G84" s="169"/>
    </row>
    <row r="85" spans="2:7" x14ac:dyDescent="0.25">
      <c r="B85" s="169"/>
      <c r="C85" s="169"/>
      <c r="D85" s="169"/>
      <c r="F85" s="169"/>
      <c r="G85" s="169"/>
    </row>
    <row r="86" spans="2:7" x14ac:dyDescent="0.25">
      <c r="B86" s="169"/>
      <c r="C86" s="169"/>
      <c r="D86" s="169"/>
      <c r="F86" s="169"/>
      <c r="G86" s="169"/>
    </row>
    <row r="87" spans="2:7" x14ac:dyDescent="0.25">
      <c r="B87" s="169"/>
      <c r="C87" s="169"/>
      <c r="D87" s="169"/>
      <c r="F87" s="169"/>
      <c r="G87" s="169"/>
    </row>
    <row r="88" spans="2:7" x14ac:dyDescent="0.25">
      <c r="B88" s="169"/>
      <c r="C88" s="169"/>
      <c r="D88" s="169"/>
      <c r="F88" s="169"/>
      <c r="G88" s="169"/>
    </row>
    <row r="89" spans="2:7" x14ac:dyDescent="0.25">
      <c r="B89" s="169"/>
      <c r="C89" s="169"/>
      <c r="D89" s="169"/>
      <c r="F89" s="169"/>
      <c r="G89" s="169"/>
    </row>
    <row r="90" spans="2:7" x14ac:dyDescent="0.25">
      <c r="B90" s="169"/>
      <c r="C90" s="169"/>
      <c r="D90" s="169"/>
      <c r="F90" s="169"/>
      <c r="G90" s="169"/>
    </row>
    <row r="91" spans="2:7" x14ac:dyDescent="0.25">
      <c r="B91" s="169"/>
      <c r="C91" s="169"/>
      <c r="D91" s="169"/>
      <c r="F91" s="169"/>
      <c r="G91" s="169"/>
    </row>
    <row r="92" spans="2:7" x14ac:dyDescent="0.25">
      <c r="B92" s="169"/>
      <c r="C92" s="169"/>
      <c r="D92" s="169"/>
      <c r="F92" s="169"/>
      <c r="G92" s="169"/>
    </row>
    <row r="93" spans="2:7" x14ac:dyDescent="0.25">
      <c r="B93" s="169"/>
      <c r="C93" s="169"/>
      <c r="D93" s="169"/>
      <c r="F93" s="169"/>
      <c r="G93" s="169"/>
    </row>
    <row r="94" spans="2:7" x14ac:dyDescent="0.25">
      <c r="B94" s="169"/>
      <c r="C94" s="169"/>
      <c r="D94" s="169"/>
      <c r="F94" s="169"/>
      <c r="G94" s="169"/>
    </row>
    <row r="95" spans="2:7" x14ac:dyDescent="0.25">
      <c r="B95" s="169"/>
      <c r="C95" s="169"/>
      <c r="D95" s="169"/>
      <c r="F95" s="169"/>
      <c r="G95" s="169"/>
    </row>
    <row r="96" spans="2:7" x14ac:dyDescent="0.25">
      <c r="B96" s="169"/>
      <c r="C96" s="169"/>
      <c r="D96" s="169"/>
      <c r="F96" s="169"/>
      <c r="G96" s="169"/>
    </row>
    <row r="97" spans="2:7" x14ac:dyDescent="0.25">
      <c r="B97" s="169"/>
      <c r="C97" s="169"/>
      <c r="D97" s="169"/>
      <c r="F97" s="169"/>
      <c r="G97" s="169"/>
    </row>
    <row r="98" spans="2:7" x14ac:dyDescent="0.25">
      <c r="B98" s="169"/>
      <c r="C98" s="169"/>
      <c r="D98" s="169"/>
      <c r="F98" s="169"/>
      <c r="G98" s="169"/>
    </row>
    <row r="99" spans="2:7" x14ac:dyDescent="0.25">
      <c r="B99" s="169"/>
      <c r="C99" s="169"/>
      <c r="D99" s="169"/>
      <c r="F99" s="169"/>
      <c r="G99" s="169"/>
    </row>
    <row r="100" spans="2:7" x14ac:dyDescent="0.25">
      <c r="B100" s="169"/>
      <c r="C100" s="169"/>
      <c r="D100" s="169"/>
      <c r="F100" s="169"/>
      <c r="G100" s="169"/>
    </row>
    <row r="101" spans="2:7" x14ac:dyDescent="0.25">
      <c r="B101" s="169"/>
      <c r="C101" s="169"/>
      <c r="D101" s="169"/>
      <c r="F101" s="169"/>
      <c r="G101" s="169"/>
    </row>
    <row r="102" spans="2:7" x14ac:dyDescent="0.25">
      <c r="B102" s="169"/>
      <c r="C102" s="169"/>
      <c r="D102" s="169"/>
      <c r="F102" s="169"/>
      <c r="G102" s="169"/>
    </row>
    <row r="103" spans="2:7" x14ac:dyDescent="0.25">
      <c r="B103" s="169"/>
      <c r="C103" s="169"/>
      <c r="D103" s="169"/>
      <c r="F103" s="169"/>
      <c r="G103" s="169"/>
    </row>
    <row r="104" spans="2:7" x14ac:dyDescent="0.25">
      <c r="B104" s="169"/>
      <c r="C104" s="169"/>
      <c r="D104" s="169"/>
      <c r="F104" s="169"/>
      <c r="G104" s="169"/>
    </row>
    <row r="105" spans="2:7" x14ac:dyDescent="0.25">
      <c r="B105" s="169"/>
      <c r="C105" s="169"/>
      <c r="D105" s="169"/>
      <c r="F105" s="169"/>
      <c r="G105" s="169"/>
    </row>
    <row r="106" spans="2:7" x14ac:dyDescent="0.25">
      <c r="B106" s="169"/>
      <c r="C106" s="169"/>
      <c r="D106" s="169"/>
      <c r="F106" s="169"/>
      <c r="G106" s="169"/>
    </row>
    <row r="107" spans="2:7" x14ac:dyDescent="0.25">
      <c r="B107" s="169"/>
      <c r="C107" s="169"/>
      <c r="D107" s="169"/>
      <c r="F107" s="169"/>
      <c r="G107" s="169"/>
    </row>
    <row r="108" spans="2:7" x14ac:dyDescent="0.25">
      <c r="B108" s="169"/>
      <c r="C108" s="169"/>
      <c r="D108" s="169"/>
      <c r="F108" s="169"/>
      <c r="G108" s="169"/>
    </row>
    <row r="109" spans="2:7" x14ac:dyDescent="0.25">
      <c r="B109" s="169"/>
      <c r="C109" s="169"/>
      <c r="D109" s="169"/>
      <c r="F109" s="169"/>
      <c r="G109" s="169"/>
    </row>
    <row r="110" spans="2:7" x14ac:dyDescent="0.25">
      <c r="B110" s="169"/>
      <c r="C110" s="169"/>
      <c r="D110" s="169"/>
      <c r="F110" s="169"/>
      <c r="G110" s="169"/>
    </row>
    <row r="111" spans="2:7" x14ac:dyDescent="0.25">
      <c r="B111" s="169"/>
      <c r="C111" s="169"/>
      <c r="D111" s="169"/>
      <c r="F111" s="169"/>
      <c r="G111" s="169"/>
    </row>
    <row r="112" spans="2:7" x14ac:dyDescent="0.25">
      <c r="B112" s="169"/>
      <c r="C112" s="169"/>
      <c r="D112" s="169"/>
      <c r="F112" s="169"/>
      <c r="G112" s="169"/>
    </row>
    <row r="113" spans="2:7" x14ac:dyDescent="0.25">
      <c r="B113" s="169"/>
      <c r="C113" s="169"/>
      <c r="D113" s="169"/>
      <c r="F113" s="169"/>
      <c r="G113" s="169"/>
    </row>
    <row r="114" spans="2:7" x14ac:dyDescent="0.25">
      <c r="B114" s="169"/>
      <c r="C114" s="169"/>
      <c r="D114" s="169"/>
      <c r="F114" s="169"/>
      <c r="G114" s="169"/>
    </row>
    <row r="115" spans="2:7" x14ac:dyDescent="0.25">
      <c r="B115" s="169"/>
      <c r="C115" s="169"/>
      <c r="D115" s="169"/>
      <c r="F115" s="169"/>
      <c r="G115" s="169"/>
    </row>
    <row r="116" spans="2:7" x14ac:dyDescent="0.25">
      <c r="B116" s="169"/>
      <c r="C116" s="169"/>
      <c r="D116" s="169"/>
      <c r="F116" s="169"/>
      <c r="G116" s="169"/>
    </row>
    <row r="117" spans="2:7" x14ac:dyDescent="0.25">
      <c r="B117" s="169"/>
      <c r="C117" s="169"/>
      <c r="D117" s="169"/>
      <c r="F117" s="169"/>
      <c r="G117" s="169"/>
    </row>
    <row r="118" spans="2:7" x14ac:dyDescent="0.25">
      <c r="B118" s="169"/>
      <c r="C118" s="169"/>
      <c r="D118" s="169"/>
      <c r="F118" s="169"/>
      <c r="G118" s="169"/>
    </row>
    <row r="119" spans="2:7" x14ac:dyDescent="0.25">
      <c r="B119" s="169"/>
      <c r="C119" s="169"/>
      <c r="D119" s="169"/>
      <c r="F119" s="169"/>
      <c r="G119" s="169"/>
    </row>
    <row r="120" spans="2:7" x14ac:dyDescent="0.25">
      <c r="B120" s="169"/>
      <c r="C120" s="169"/>
      <c r="D120" s="169"/>
      <c r="F120" s="169"/>
      <c r="G120" s="169"/>
    </row>
    <row r="121" spans="2:7" x14ac:dyDescent="0.25">
      <c r="B121" s="169"/>
      <c r="C121" s="169"/>
      <c r="D121" s="169"/>
      <c r="F121" s="169"/>
      <c r="G121" s="169"/>
    </row>
    <row r="122" spans="2:7" x14ac:dyDescent="0.25">
      <c r="B122" s="169"/>
      <c r="C122" s="169"/>
      <c r="D122" s="169"/>
      <c r="F122" s="169"/>
      <c r="G122" s="169"/>
    </row>
    <row r="123" spans="2:7" x14ac:dyDescent="0.25">
      <c r="B123" s="169"/>
      <c r="C123" s="169"/>
      <c r="D123" s="169"/>
      <c r="F123" s="169"/>
      <c r="G123" s="169"/>
    </row>
    <row r="124" spans="2:7" x14ac:dyDescent="0.25">
      <c r="B124" s="169"/>
      <c r="C124" s="169"/>
      <c r="D124" s="169"/>
      <c r="F124" s="169"/>
      <c r="G124" s="169"/>
    </row>
    <row r="125" spans="2:7" x14ac:dyDescent="0.25">
      <c r="B125" s="169"/>
      <c r="C125" s="169"/>
      <c r="D125" s="169"/>
      <c r="F125" s="169"/>
      <c r="G125" s="169"/>
    </row>
    <row r="126" spans="2:7" x14ac:dyDescent="0.25">
      <c r="B126" s="169"/>
      <c r="C126" s="169"/>
      <c r="D126" s="169"/>
      <c r="F126" s="169"/>
      <c r="G126" s="169"/>
    </row>
    <row r="127" spans="2:7" x14ac:dyDescent="0.25">
      <c r="B127" s="169"/>
      <c r="C127" s="169"/>
      <c r="D127" s="169"/>
      <c r="F127" s="169"/>
      <c r="G127" s="169"/>
    </row>
    <row r="128" spans="2:7" x14ac:dyDescent="0.25">
      <c r="B128" s="169"/>
      <c r="C128" s="169"/>
      <c r="D128" s="169"/>
      <c r="F128" s="169"/>
      <c r="G128" s="169"/>
    </row>
    <row r="129" spans="2:7" x14ac:dyDescent="0.25">
      <c r="B129" s="169"/>
      <c r="C129" s="169"/>
      <c r="D129" s="169"/>
      <c r="F129" s="169"/>
      <c r="G129" s="169"/>
    </row>
    <row r="130" spans="2:7" x14ac:dyDescent="0.25">
      <c r="B130" s="169"/>
      <c r="C130" s="169"/>
      <c r="D130" s="169"/>
      <c r="F130" s="169"/>
      <c r="G130" s="169"/>
    </row>
    <row r="131" spans="2:7" x14ac:dyDescent="0.25">
      <c r="B131" s="169"/>
      <c r="C131" s="169"/>
      <c r="D131" s="169"/>
      <c r="F131" s="169"/>
      <c r="G131" s="169"/>
    </row>
    <row r="132" spans="2:7" x14ac:dyDescent="0.25">
      <c r="B132" s="169"/>
      <c r="C132" s="169"/>
      <c r="D132" s="169"/>
      <c r="F132" s="169"/>
      <c r="G132" s="169"/>
    </row>
    <row r="133" spans="2:7" x14ac:dyDescent="0.25">
      <c r="B133" s="169"/>
      <c r="C133" s="169"/>
      <c r="D133" s="169"/>
      <c r="F133" s="169"/>
      <c r="G133" s="169"/>
    </row>
    <row r="134" spans="2:7" x14ac:dyDescent="0.25">
      <c r="B134" s="169"/>
      <c r="C134" s="169"/>
      <c r="D134" s="169"/>
      <c r="F134" s="169"/>
      <c r="G134" s="169"/>
    </row>
    <row r="135" spans="2:7" x14ac:dyDescent="0.25">
      <c r="B135" s="169"/>
      <c r="C135" s="169"/>
      <c r="D135" s="169"/>
      <c r="F135" s="169"/>
      <c r="G135" s="169"/>
    </row>
    <row r="136" spans="2:7" x14ac:dyDescent="0.25">
      <c r="B136" s="169"/>
      <c r="C136" s="169"/>
      <c r="D136" s="169"/>
      <c r="F136" s="169"/>
      <c r="G136" s="169"/>
    </row>
    <row r="137" spans="2:7" x14ac:dyDescent="0.25">
      <c r="B137" s="169"/>
      <c r="C137" s="169"/>
      <c r="D137" s="169"/>
      <c r="F137" s="169"/>
      <c r="G137" s="169"/>
    </row>
    <row r="138" spans="2:7" x14ac:dyDescent="0.25">
      <c r="B138" s="169"/>
      <c r="C138" s="169"/>
      <c r="D138" s="169"/>
      <c r="F138" s="169"/>
      <c r="G138" s="169"/>
    </row>
    <row r="139" spans="2:7" x14ac:dyDescent="0.25">
      <c r="B139" s="169"/>
      <c r="C139" s="169"/>
      <c r="D139" s="169"/>
      <c r="F139" s="169"/>
      <c r="G139" s="169"/>
    </row>
    <row r="140" spans="2:7" x14ac:dyDescent="0.25">
      <c r="B140" s="169"/>
      <c r="C140" s="169"/>
      <c r="D140" s="169"/>
      <c r="F140" s="169"/>
      <c r="G140" s="169"/>
    </row>
    <row r="141" spans="2:7" x14ac:dyDescent="0.25">
      <c r="B141" s="169"/>
      <c r="C141" s="169"/>
      <c r="D141" s="169"/>
      <c r="F141" s="169"/>
      <c r="G141" s="169"/>
    </row>
    <row r="142" spans="2:7" x14ac:dyDescent="0.25">
      <c r="B142" s="169"/>
      <c r="C142" s="169"/>
      <c r="D142" s="169"/>
      <c r="F142" s="169"/>
      <c r="G142" s="169"/>
    </row>
    <row r="143" spans="2:7" x14ac:dyDescent="0.25">
      <c r="B143" s="169"/>
      <c r="C143" s="169"/>
      <c r="D143" s="169"/>
      <c r="F143" s="169"/>
      <c r="G143" s="169"/>
    </row>
    <row r="144" spans="2:7" x14ac:dyDescent="0.25">
      <c r="B144" s="169"/>
      <c r="C144" s="169"/>
      <c r="D144" s="169"/>
      <c r="F144" s="169"/>
      <c r="G144" s="169"/>
    </row>
    <row r="145" spans="2:7" x14ac:dyDescent="0.25">
      <c r="B145" s="169"/>
      <c r="C145" s="169"/>
      <c r="D145" s="169"/>
      <c r="F145" s="169"/>
      <c r="G145" s="169"/>
    </row>
    <row r="146" spans="2:7" x14ac:dyDescent="0.25">
      <c r="B146" s="169"/>
      <c r="C146" s="169"/>
      <c r="D146" s="169"/>
      <c r="F146" s="169"/>
      <c r="G146" s="169"/>
    </row>
    <row r="147" spans="2:7" x14ac:dyDescent="0.25">
      <c r="B147" s="169"/>
      <c r="C147" s="169"/>
      <c r="D147" s="169"/>
      <c r="F147" s="169"/>
      <c r="G147" s="169"/>
    </row>
    <row r="148" spans="2:7" x14ac:dyDescent="0.25">
      <c r="B148" s="169"/>
      <c r="C148" s="169"/>
      <c r="D148" s="169"/>
      <c r="F148" s="169"/>
      <c r="G148" s="169"/>
    </row>
    <row r="149" spans="2:7" x14ac:dyDescent="0.25">
      <c r="B149" s="169"/>
      <c r="C149" s="169"/>
      <c r="D149" s="169"/>
      <c r="F149" s="169"/>
      <c r="G149" s="169"/>
    </row>
    <row r="150" spans="2:7" x14ac:dyDescent="0.25">
      <c r="B150" s="169"/>
      <c r="C150" s="169"/>
      <c r="D150" s="169"/>
      <c r="F150" s="169"/>
      <c r="G150" s="169"/>
    </row>
    <row r="151" spans="2:7" x14ac:dyDescent="0.25">
      <c r="B151" s="169"/>
      <c r="C151" s="169"/>
      <c r="D151" s="169"/>
      <c r="F151" s="169"/>
      <c r="G151" s="169"/>
    </row>
    <row r="152" spans="2:7" x14ac:dyDescent="0.25">
      <c r="B152" s="169"/>
      <c r="C152" s="169"/>
      <c r="D152" s="169"/>
      <c r="F152" s="169"/>
      <c r="G152" s="169"/>
    </row>
    <row r="153" spans="2:7" x14ac:dyDescent="0.25">
      <c r="B153" s="169"/>
      <c r="C153" s="169"/>
      <c r="D153" s="169"/>
      <c r="F153" s="169"/>
      <c r="G153" s="169"/>
    </row>
    <row r="154" spans="2:7" x14ac:dyDescent="0.25">
      <c r="B154" s="169"/>
      <c r="C154" s="169"/>
      <c r="D154" s="169"/>
      <c r="F154" s="169"/>
      <c r="G154" s="169"/>
    </row>
    <row r="155" spans="2:7" x14ac:dyDescent="0.25">
      <c r="B155" s="169"/>
      <c r="C155" s="169"/>
      <c r="D155" s="169"/>
      <c r="F155" s="169"/>
      <c r="G155" s="169"/>
    </row>
    <row r="156" spans="2:7" x14ac:dyDescent="0.25">
      <c r="B156" s="169"/>
      <c r="C156" s="169"/>
      <c r="D156" s="169"/>
      <c r="F156" s="169"/>
      <c r="G156" s="169"/>
    </row>
    <row r="157" spans="2:7" x14ac:dyDescent="0.25">
      <c r="B157" s="169"/>
      <c r="C157" s="169"/>
      <c r="D157" s="169"/>
      <c r="F157" s="169"/>
      <c r="G157" s="169"/>
    </row>
    <row r="158" spans="2:7" x14ac:dyDescent="0.25">
      <c r="B158" s="169"/>
      <c r="C158" s="169"/>
      <c r="D158" s="169"/>
      <c r="F158" s="169"/>
      <c r="G158" s="169"/>
    </row>
    <row r="159" spans="2:7" x14ac:dyDescent="0.25">
      <c r="B159" s="169"/>
      <c r="C159" s="169"/>
      <c r="D159" s="169"/>
      <c r="F159" s="169"/>
      <c r="G159" s="169"/>
    </row>
    <row r="160" spans="2:7" x14ac:dyDescent="0.25">
      <c r="B160" s="169"/>
      <c r="C160" s="169"/>
      <c r="D160" s="169"/>
      <c r="F160" s="169"/>
      <c r="G160" s="169"/>
    </row>
    <row r="161" spans="2:7" x14ac:dyDescent="0.25">
      <c r="B161" s="169"/>
      <c r="C161" s="169"/>
      <c r="D161" s="169"/>
      <c r="F161" s="169"/>
      <c r="G161" s="169"/>
    </row>
    <row r="162" spans="2:7" x14ac:dyDescent="0.25">
      <c r="B162" s="169"/>
      <c r="C162" s="169"/>
      <c r="D162" s="169"/>
      <c r="F162" s="169"/>
      <c r="G162" s="169"/>
    </row>
    <row r="163" spans="2:7" x14ac:dyDescent="0.25">
      <c r="B163" s="169"/>
      <c r="C163" s="169"/>
      <c r="D163" s="169"/>
      <c r="F163" s="169"/>
      <c r="G163" s="169"/>
    </row>
    <row r="164" spans="2:7" x14ac:dyDescent="0.25">
      <c r="B164" s="169"/>
      <c r="C164" s="169"/>
      <c r="D164" s="169"/>
      <c r="F164" s="169"/>
      <c r="G164" s="169"/>
    </row>
    <row r="165" spans="2:7" x14ac:dyDescent="0.25">
      <c r="B165" s="169"/>
      <c r="C165" s="169"/>
      <c r="D165" s="169"/>
      <c r="F165" s="169"/>
      <c r="G165" s="169"/>
    </row>
    <row r="166" spans="2:7" x14ac:dyDescent="0.25">
      <c r="B166" s="169"/>
      <c r="C166" s="169"/>
      <c r="D166" s="169"/>
      <c r="F166" s="169"/>
      <c r="G166" s="169"/>
    </row>
    <row r="167" spans="2:7" x14ac:dyDescent="0.25">
      <c r="B167" s="169"/>
      <c r="C167" s="169"/>
      <c r="D167" s="169"/>
      <c r="F167" s="169"/>
      <c r="G167" s="169"/>
    </row>
    <row r="168" spans="2:7" x14ac:dyDescent="0.25">
      <c r="B168" s="169"/>
      <c r="C168" s="169"/>
      <c r="D168" s="169"/>
      <c r="F168" s="169"/>
      <c r="G168" s="169"/>
    </row>
    <row r="169" spans="2:7" x14ac:dyDescent="0.25">
      <c r="B169" s="169"/>
      <c r="C169" s="169"/>
      <c r="D169" s="169"/>
      <c r="F169" s="169"/>
      <c r="G169" s="169"/>
    </row>
    <row r="170" spans="2:7" x14ac:dyDescent="0.25">
      <c r="B170" s="169"/>
      <c r="C170" s="169"/>
      <c r="D170" s="169"/>
      <c r="F170" s="169"/>
      <c r="G170" s="169"/>
    </row>
    <row r="171" spans="2:7" x14ac:dyDescent="0.25">
      <c r="B171" s="169"/>
      <c r="C171" s="169"/>
      <c r="D171" s="169"/>
      <c r="F171" s="169"/>
      <c r="G171" s="169"/>
    </row>
    <row r="172" spans="2:7" x14ac:dyDescent="0.25">
      <c r="B172" s="169"/>
      <c r="C172" s="169"/>
      <c r="D172" s="169"/>
      <c r="F172" s="169"/>
      <c r="G172" s="169"/>
    </row>
    <row r="173" spans="2:7" x14ac:dyDescent="0.25">
      <c r="B173" s="169"/>
      <c r="C173" s="169"/>
      <c r="D173" s="169"/>
      <c r="F173" s="169"/>
      <c r="G173" s="169"/>
    </row>
    <row r="174" spans="2:7" x14ac:dyDescent="0.25">
      <c r="B174" s="169"/>
      <c r="C174" s="169"/>
      <c r="D174" s="169"/>
      <c r="F174" s="169"/>
      <c r="G174" s="169"/>
    </row>
    <row r="175" spans="2:7" x14ac:dyDescent="0.25">
      <c r="B175" s="169"/>
      <c r="C175" s="169"/>
      <c r="D175" s="169"/>
      <c r="F175" s="169"/>
      <c r="G175" s="169"/>
    </row>
    <row r="176" spans="2:7" x14ac:dyDescent="0.25">
      <c r="B176" s="169"/>
      <c r="C176" s="169"/>
      <c r="D176" s="169"/>
      <c r="F176" s="169"/>
      <c r="G176" s="169"/>
    </row>
    <row r="177" spans="2:7" x14ac:dyDescent="0.25">
      <c r="B177" s="169"/>
      <c r="C177" s="169"/>
      <c r="D177" s="169"/>
      <c r="F177" s="169"/>
      <c r="G177" s="169"/>
    </row>
    <row r="178" spans="2:7" x14ac:dyDescent="0.25">
      <c r="B178" s="169"/>
      <c r="C178" s="169"/>
      <c r="D178" s="169"/>
      <c r="F178" s="169"/>
      <c r="G178" s="169"/>
    </row>
    <row r="179" spans="2:7" x14ac:dyDescent="0.25">
      <c r="B179" s="169"/>
      <c r="C179" s="169"/>
      <c r="D179" s="169"/>
      <c r="F179" s="169"/>
      <c r="G179" s="169"/>
    </row>
    <row r="180" spans="2:7" x14ac:dyDescent="0.25">
      <c r="B180" s="169"/>
      <c r="C180" s="169"/>
      <c r="D180" s="169"/>
      <c r="F180" s="169"/>
      <c r="G180" s="169"/>
    </row>
    <row r="181" spans="2:7" x14ac:dyDescent="0.25">
      <c r="B181" s="169"/>
      <c r="C181" s="169"/>
      <c r="D181" s="169"/>
      <c r="F181" s="169"/>
      <c r="G181" s="169"/>
    </row>
    <row r="182" spans="2:7" x14ac:dyDescent="0.25">
      <c r="B182" s="169"/>
      <c r="C182" s="169"/>
      <c r="D182" s="169"/>
      <c r="F182" s="169"/>
      <c r="G182" s="169"/>
    </row>
    <row r="183" spans="2:7" x14ac:dyDescent="0.25">
      <c r="B183" s="169"/>
      <c r="C183" s="169"/>
      <c r="D183" s="169"/>
      <c r="F183" s="169"/>
      <c r="G183" s="169"/>
    </row>
    <row r="184" spans="2:7" x14ac:dyDescent="0.25">
      <c r="B184" s="169"/>
      <c r="C184" s="169"/>
      <c r="D184" s="169"/>
      <c r="F184" s="169"/>
      <c r="G184" s="169"/>
    </row>
    <row r="185" spans="2:7" x14ac:dyDescent="0.25">
      <c r="B185" s="169"/>
      <c r="C185" s="169"/>
      <c r="D185" s="169"/>
      <c r="F185" s="169"/>
      <c r="G185" s="169"/>
    </row>
    <row r="186" spans="2:7" x14ac:dyDescent="0.25">
      <c r="B186" s="169"/>
      <c r="C186" s="169"/>
      <c r="D186" s="169"/>
      <c r="F186" s="169"/>
      <c r="G186" s="169"/>
    </row>
    <row r="187" spans="2:7" x14ac:dyDescent="0.25">
      <c r="B187" s="169"/>
      <c r="C187" s="169"/>
      <c r="D187" s="169"/>
      <c r="F187" s="169"/>
      <c r="G187" s="169"/>
    </row>
    <row r="188" spans="2:7" x14ac:dyDescent="0.25">
      <c r="B188" s="169"/>
      <c r="C188" s="169"/>
      <c r="D188" s="169"/>
      <c r="F188" s="169"/>
      <c r="G188" s="169"/>
    </row>
    <row r="189" spans="2:7" x14ac:dyDescent="0.25">
      <c r="B189" s="169"/>
      <c r="C189" s="169"/>
      <c r="D189" s="169"/>
      <c r="F189" s="169"/>
      <c r="G189" s="169"/>
    </row>
    <row r="190" spans="2:7" x14ac:dyDescent="0.25">
      <c r="B190" s="169"/>
      <c r="C190" s="169"/>
      <c r="D190" s="169"/>
      <c r="F190" s="169"/>
      <c r="G190" s="169"/>
    </row>
    <row r="191" spans="2:7" x14ac:dyDescent="0.25">
      <c r="B191" s="169"/>
      <c r="C191" s="169"/>
      <c r="D191" s="169"/>
      <c r="F191" s="169"/>
      <c r="G191" s="169"/>
    </row>
    <row r="192" spans="2:7" x14ac:dyDescent="0.25">
      <c r="B192" s="169"/>
      <c r="C192" s="169"/>
      <c r="D192" s="169"/>
      <c r="F192" s="169"/>
      <c r="G192" s="169"/>
    </row>
    <row r="193" spans="2:7" x14ac:dyDescent="0.25">
      <c r="B193" s="169"/>
      <c r="C193" s="169"/>
      <c r="D193" s="169"/>
      <c r="F193" s="169"/>
      <c r="G193" s="169"/>
    </row>
    <row r="194" spans="2:7" x14ac:dyDescent="0.25">
      <c r="B194" s="169"/>
      <c r="C194" s="169"/>
      <c r="D194" s="169"/>
      <c r="F194" s="169"/>
      <c r="G194" s="169"/>
    </row>
    <row r="195" spans="2:7" x14ac:dyDescent="0.25">
      <c r="B195" s="169"/>
      <c r="C195" s="169"/>
      <c r="D195" s="169"/>
      <c r="F195" s="169"/>
      <c r="G195" s="169"/>
    </row>
    <row r="196" spans="2:7" x14ac:dyDescent="0.25">
      <c r="B196" s="169"/>
      <c r="C196" s="169"/>
      <c r="D196" s="169"/>
      <c r="F196" s="169"/>
      <c r="G196" s="169"/>
    </row>
    <row r="197" spans="2:7" x14ac:dyDescent="0.25">
      <c r="B197" s="169"/>
      <c r="C197" s="169"/>
      <c r="D197" s="169"/>
      <c r="F197" s="169"/>
      <c r="G197" s="169"/>
    </row>
    <row r="198" spans="2:7" x14ac:dyDescent="0.25">
      <c r="B198" s="169"/>
      <c r="C198" s="169"/>
      <c r="D198" s="169"/>
      <c r="F198" s="169"/>
      <c r="G198" s="169"/>
    </row>
    <row r="199" spans="2:7" x14ac:dyDescent="0.25">
      <c r="B199" s="169"/>
      <c r="C199" s="169"/>
      <c r="D199" s="169"/>
      <c r="F199" s="169"/>
      <c r="G199" s="169"/>
    </row>
    <row r="200" spans="2:7" x14ac:dyDescent="0.25">
      <c r="B200" s="169"/>
      <c r="C200" s="169"/>
      <c r="D200" s="169"/>
      <c r="F200" s="169"/>
      <c r="G200" s="169"/>
    </row>
    <row r="201" spans="2:7" x14ac:dyDescent="0.25">
      <c r="B201" s="169"/>
      <c r="C201" s="169"/>
      <c r="D201" s="169"/>
      <c r="F201" s="169"/>
      <c r="G201" s="169"/>
    </row>
    <row r="202" spans="2:7" x14ac:dyDescent="0.25">
      <c r="B202" s="169"/>
      <c r="C202" s="169"/>
      <c r="D202" s="169"/>
      <c r="F202" s="169"/>
      <c r="G202" s="169"/>
    </row>
    <row r="203" spans="2:7" x14ac:dyDescent="0.25">
      <c r="B203" s="169"/>
      <c r="C203" s="169"/>
      <c r="D203" s="169"/>
      <c r="F203" s="169"/>
      <c r="G203" s="169"/>
    </row>
    <row r="204" spans="2:7" x14ac:dyDescent="0.25">
      <c r="B204" s="169"/>
      <c r="C204" s="169"/>
      <c r="D204" s="169"/>
      <c r="F204" s="169"/>
      <c r="G204" s="169"/>
    </row>
    <row r="205" spans="2:7" x14ac:dyDescent="0.25">
      <c r="B205" s="169"/>
      <c r="C205" s="169"/>
      <c r="D205" s="169"/>
      <c r="F205" s="169"/>
      <c r="G205" s="169"/>
    </row>
    <row r="206" spans="2:7" x14ac:dyDescent="0.25">
      <c r="B206" s="169"/>
      <c r="C206" s="169"/>
      <c r="D206" s="169"/>
      <c r="F206" s="169"/>
      <c r="G206" s="169"/>
    </row>
    <row r="207" spans="2:7" x14ac:dyDescent="0.25">
      <c r="B207" s="169"/>
      <c r="C207" s="169"/>
      <c r="D207" s="169"/>
      <c r="F207" s="169"/>
      <c r="G207" s="169"/>
    </row>
    <row r="208" spans="2:7" x14ac:dyDescent="0.25">
      <c r="B208" s="169"/>
      <c r="C208" s="169"/>
      <c r="D208" s="169"/>
      <c r="F208" s="169"/>
      <c r="G208" s="169"/>
    </row>
    <row r="209" spans="2:7" x14ac:dyDescent="0.25">
      <c r="B209" s="169"/>
      <c r="C209" s="169"/>
      <c r="D209" s="169"/>
      <c r="F209" s="169"/>
      <c r="G209" s="169"/>
    </row>
    <row r="210" spans="2:7" x14ac:dyDescent="0.25">
      <c r="B210" s="169"/>
      <c r="C210" s="169"/>
      <c r="D210" s="169"/>
      <c r="F210" s="169"/>
      <c r="G210" s="169"/>
    </row>
    <row r="211" spans="2:7" x14ac:dyDescent="0.25">
      <c r="B211" s="169"/>
      <c r="C211" s="169"/>
      <c r="D211" s="169"/>
      <c r="F211" s="169"/>
      <c r="G211" s="169"/>
    </row>
    <row r="212" spans="2:7" x14ac:dyDescent="0.25">
      <c r="B212" s="169"/>
      <c r="C212" s="169"/>
      <c r="D212" s="169"/>
      <c r="F212" s="169"/>
      <c r="G212" s="169"/>
    </row>
    <row r="213" spans="2:7" x14ac:dyDescent="0.25">
      <c r="B213" s="169"/>
      <c r="C213" s="169"/>
      <c r="D213" s="169"/>
      <c r="F213" s="169"/>
      <c r="G213" s="169"/>
    </row>
    <row r="214" spans="2:7" x14ac:dyDescent="0.25">
      <c r="B214" s="169"/>
      <c r="C214" s="169"/>
      <c r="D214" s="169"/>
      <c r="F214" s="169"/>
      <c r="G214" s="169"/>
    </row>
    <row r="215" spans="2:7" x14ac:dyDescent="0.25">
      <c r="B215" s="169"/>
      <c r="C215" s="169"/>
      <c r="D215" s="169"/>
      <c r="F215" s="169"/>
      <c r="G215" s="169"/>
    </row>
    <row r="216" spans="2:7" x14ac:dyDescent="0.25">
      <c r="B216" s="169"/>
      <c r="C216" s="169"/>
      <c r="D216" s="169"/>
      <c r="F216" s="169"/>
      <c r="G216" s="169"/>
    </row>
    <row r="217" spans="2:7" x14ac:dyDescent="0.25">
      <c r="B217" s="169"/>
      <c r="C217" s="169"/>
      <c r="D217" s="169"/>
      <c r="F217" s="169"/>
      <c r="G217" s="169"/>
    </row>
    <row r="218" spans="2:7" x14ac:dyDescent="0.25">
      <c r="B218" s="169"/>
      <c r="C218" s="169"/>
      <c r="D218" s="169"/>
      <c r="F218" s="169"/>
      <c r="G218" s="169"/>
    </row>
    <row r="219" spans="2:7" x14ac:dyDescent="0.25">
      <c r="B219" s="169"/>
      <c r="C219" s="169"/>
      <c r="D219" s="169"/>
      <c r="F219" s="169"/>
      <c r="G219" s="169"/>
    </row>
    <row r="220" spans="2:7" x14ac:dyDescent="0.25">
      <c r="B220" s="169"/>
      <c r="C220" s="169"/>
      <c r="D220" s="169"/>
      <c r="F220" s="169"/>
      <c r="G220" s="169"/>
    </row>
    <row r="221" spans="2:7" x14ac:dyDescent="0.25">
      <c r="B221" s="169"/>
      <c r="C221" s="169"/>
      <c r="D221" s="169"/>
      <c r="F221" s="169"/>
      <c r="G221" s="169"/>
    </row>
    <row r="222" spans="2:7" x14ac:dyDescent="0.25">
      <c r="B222" s="169"/>
      <c r="C222" s="169"/>
      <c r="D222" s="169"/>
      <c r="F222" s="169"/>
      <c r="G222" s="169"/>
    </row>
    <row r="223" spans="2:7" x14ac:dyDescent="0.25">
      <c r="B223" s="169"/>
      <c r="C223" s="169"/>
      <c r="D223" s="169"/>
      <c r="F223" s="169"/>
      <c r="G223" s="169"/>
    </row>
    <row r="224" spans="2:7" x14ac:dyDescent="0.25">
      <c r="B224" s="169"/>
      <c r="C224" s="169"/>
      <c r="D224" s="169"/>
      <c r="F224" s="169"/>
      <c r="G224" s="169"/>
    </row>
    <row r="225" spans="2:7" x14ac:dyDescent="0.25">
      <c r="B225" s="169"/>
      <c r="C225" s="169"/>
      <c r="D225" s="169"/>
      <c r="F225" s="169"/>
      <c r="G225" s="169"/>
    </row>
    <row r="226" spans="2:7" x14ac:dyDescent="0.25">
      <c r="B226" s="169"/>
      <c r="C226" s="169"/>
      <c r="D226" s="169"/>
      <c r="F226" s="169"/>
      <c r="G226" s="169"/>
    </row>
    <row r="227" spans="2:7" x14ac:dyDescent="0.25">
      <c r="B227" s="169"/>
      <c r="C227" s="169"/>
      <c r="D227" s="169"/>
      <c r="F227" s="169"/>
      <c r="G227" s="169"/>
    </row>
    <row r="228" spans="2:7" x14ac:dyDescent="0.25">
      <c r="B228" s="169"/>
      <c r="C228" s="169"/>
      <c r="D228" s="169"/>
      <c r="F228" s="169"/>
      <c r="G228" s="169"/>
    </row>
    <row r="229" spans="2:7" x14ac:dyDescent="0.25">
      <c r="B229" s="169"/>
      <c r="C229" s="169"/>
      <c r="D229" s="169"/>
      <c r="F229" s="169"/>
      <c r="G229" s="169"/>
    </row>
    <row r="230" spans="2:7" x14ac:dyDescent="0.25">
      <c r="B230" s="169"/>
      <c r="C230" s="169"/>
      <c r="D230" s="169"/>
      <c r="F230" s="169"/>
      <c r="G230" s="169"/>
    </row>
    <row r="231" spans="2:7" x14ac:dyDescent="0.25">
      <c r="B231" s="169"/>
      <c r="C231" s="169"/>
      <c r="D231" s="169"/>
      <c r="F231" s="169"/>
      <c r="G231" s="169"/>
    </row>
    <row r="232" spans="2:7" x14ac:dyDescent="0.25">
      <c r="B232" s="169"/>
      <c r="C232" s="169"/>
      <c r="D232" s="169"/>
      <c r="F232" s="169"/>
      <c r="G232" s="169"/>
    </row>
    <row r="233" spans="2:7" x14ac:dyDescent="0.25">
      <c r="B233" s="169"/>
      <c r="C233" s="169"/>
      <c r="D233" s="169"/>
      <c r="F233" s="169"/>
      <c r="G233" s="169"/>
    </row>
    <row r="234" spans="2:7" x14ac:dyDescent="0.25">
      <c r="B234" s="169"/>
      <c r="C234" s="169"/>
      <c r="D234" s="169"/>
      <c r="F234" s="169"/>
      <c r="G234" s="169"/>
    </row>
    <row r="235" spans="2:7" x14ac:dyDescent="0.25">
      <c r="B235" s="169"/>
      <c r="C235" s="169"/>
      <c r="D235" s="169"/>
      <c r="F235" s="169"/>
      <c r="G235" s="169"/>
    </row>
    <row r="236" spans="2:7" x14ac:dyDescent="0.25">
      <c r="B236" s="169"/>
      <c r="C236" s="169"/>
      <c r="D236" s="169"/>
      <c r="F236" s="169"/>
      <c r="G236" s="169"/>
    </row>
    <row r="237" spans="2:7" x14ac:dyDescent="0.25">
      <c r="B237" s="169"/>
      <c r="C237" s="169"/>
      <c r="D237" s="169"/>
      <c r="F237" s="169"/>
      <c r="G237" s="169"/>
    </row>
    <row r="238" spans="2:7" x14ac:dyDescent="0.25">
      <c r="B238" s="169"/>
      <c r="C238" s="169"/>
      <c r="D238" s="169"/>
      <c r="F238" s="169"/>
      <c r="G238" s="169"/>
    </row>
    <row r="239" spans="2:7" x14ac:dyDescent="0.25">
      <c r="B239" s="169"/>
      <c r="C239" s="169"/>
      <c r="D239" s="169"/>
      <c r="F239" s="169"/>
      <c r="G239" s="169"/>
    </row>
    <row r="240" spans="2:7" x14ac:dyDescent="0.25">
      <c r="B240" s="169"/>
      <c r="C240" s="169"/>
      <c r="D240" s="169"/>
      <c r="F240" s="169"/>
      <c r="G240" s="169"/>
    </row>
    <row r="241" spans="2:7" x14ac:dyDescent="0.25">
      <c r="B241" s="169"/>
      <c r="C241" s="169"/>
      <c r="D241" s="169"/>
      <c r="F241" s="169"/>
      <c r="G241" s="169"/>
    </row>
    <row r="242" spans="2:7" x14ac:dyDescent="0.25">
      <c r="B242" s="169"/>
      <c r="C242" s="169"/>
      <c r="D242" s="169"/>
      <c r="F242" s="169"/>
      <c r="G242" s="169"/>
    </row>
    <row r="243" spans="2:7" x14ac:dyDescent="0.25">
      <c r="B243" s="169"/>
      <c r="C243" s="169"/>
      <c r="D243" s="169"/>
      <c r="F243" s="169"/>
      <c r="G243" s="169"/>
    </row>
    <row r="244" spans="2:7" x14ac:dyDescent="0.25">
      <c r="B244" s="169"/>
      <c r="C244" s="169"/>
      <c r="D244" s="169"/>
      <c r="F244" s="169"/>
      <c r="G244" s="169"/>
    </row>
    <row r="245" spans="2:7" x14ac:dyDescent="0.25">
      <c r="B245" s="169"/>
      <c r="C245" s="169"/>
      <c r="D245" s="169"/>
      <c r="F245" s="169"/>
      <c r="G245" s="169"/>
    </row>
    <row r="246" spans="2:7" x14ac:dyDescent="0.25">
      <c r="B246" s="169"/>
      <c r="C246" s="169"/>
      <c r="D246" s="169"/>
      <c r="F246" s="169"/>
      <c r="G246" s="169"/>
    </row>
    <row r="247" spans="2:7" x14ac:dyDescent="0.25">
      <c r="B247" s="169"/>
      <c r="C247" s="169"/>
      <c r="D247" s="169"/>
      <c r="F247" s="169"/>
      <c r="G247" s="169"/>
    </row>
    <row r="248" spans="2:7" x14ac:dyDescent="0.25">
      <c r="B248" s="169"/>
      <c r="C248" s="169"/>
      <c r="D248" s="169"/>
      <c r="F248" s="169"/>
      <c r="G248" s="169"/>
    </row>
    <row r="249" spans="2:7" x14ac:dyDescent="0.25">
      <c r="B249" s="169"/>
      <c r="C249" s="169"/>
      <c r="D249" s="169"/>
      <c r="F249" s="169"/>
      <c r="G249" s="169"/>
    </row>
    <row r="250" spans="2:7" x14ac:dyDescent="0.25">
      <c r="B250" s="169"/>
      <c r="C250" s="169"/>
      <c r="D250" s="169"/>
      <c r="F250" s="169"/>
      <c r="G250" s="169"/>
    </row>
    <row r="251" spans="2:7" x14ac:dyDescent="0.25">
      <c r="B251" s="169"/>
      <c r="C251" s="169"/>
      <c r="D251" s="169"/>
      <c r="F251" s="169"/>
      <c r="G251" s="169"/>
    </row>
    <row r="252" spans="2:7" x14ac:dyDescent="0.25">
      <c r="B252" s="169"/>
      <c r="C252" s="169"/>
      <c r="D252" s="169"/>
      <c r="F252" s="169"/>
      <c r="G252" s="169"/>
    </row>
    <row r="253" spans="2:7" x14ac:dyDescent="0.25">
      <c r="B253" s="169"/>
      <c r="C253" s="169"/>
      <c r="D253" s="169"/>
      <c r="F253" s="169"/>
      <c r="G253" s="169"/>
    </row>
    <row r="254" spans="2:7" x14ac:dyDescent="0.25">
      <c r="B254" s="169"/>
      <c r="C254" s="169"/>
      <c r="D254" s="169"/>
      <c r="F254" s="169"/>
      <c r="G254" s="169"/>
    </row>
    <row r="255" spans="2:7" x14ac:dyDescent="0.25">
      <c r="B255" s="169"/>
      <c r="C255" s="169"/>
      <c r="D255" s="169"/>
      <c r="F255" s="169"/>
      <c r="G255" s="169"/>
    </row>
    <row r="256" spans="2:7" x14ac:dyDescent="0.25">
      <c r="B256" s="169"/>
      <c r="C256" s="169"/>
      <c r="D256" s="169"/>
      <c r="F256" s="169"/>
      <c r="G256" s="169"/>
    </row>
    <row r="257" spans="2:7" x14ac:dyDescent="0.25">
      <c r="B257" s="169"/>
      <c r="C257" s="169"/>
      <c r="D257" s="169"/>
      <c r="F257" s="169"/>
      <c r="G257" s="169"/>
    </row>
    <row r="258" spans="2:7" x14ac:dyDescent="0.25">
      <c r="B258" s="169"/>
      <c r="C258" s="169"/>
      <c r="D258" s="169"/>
      <c r="F258" s="169"/>
      <c r="G258" s="169"/>
    </row>
    <row r="259" spans="2:7" x14ac:dyDescent="0.25">
      <c r="B259" s="169"/>
      <c r="C259" s="169"/>
      <c r="D259" s="169"/>
      <c r="F259" s="169"/>
      <c r="G259" s="169"/>
    </row>
    <row r="260" spans="2:7" x14ac:dyDescent="0.25">
      <c r="B260" s="169"/>
      <c r="C260" s="169"/>
      <c r="D260" s="169"/>
      <c r="F260" s="169"/>
      <c r="G260" s="169"/>
    </row>
    <row r="261" spans="2:7" x14ac:dyDescent="0.25">
      <c r="B261" s="169"/>
      <c r="C261" s="169"/>
      <c r="D261" s="169"/>
      <c r="F261" s="169"/>
      <c r="G261" s="169"/>
    </row>
    <row r="262" spans="2:7" x14ac:dyDescent="0.25">
      <c r="B262" s="169"/>
      <c r="C262" s="169"/>
      <c r="D262" s="169"/>
      <c r="F262" s="169"/>
      <c r="G262" s="169"/>
    </row>
    <row r="263" spans="2:7" x14ac:dyDescent="0.25">
      <c r="B263" s="169"/>
      <c r="C263" s="169"/>
      <c r="D263" s="169"/>
      <c r="F263" s="169"/>
      <c r="G263" s="169"/>
    </row>
    <row r="264" spans="2:7" x14ac:dyDescent="0.25">
      <c r="B264" s="169"/>
      <c r="C264" s="169"/>
      <c r="D264" s="169"/>
      <c r="F264" s="169"/>
      <c r="G264" s="169"/>
    </row>
    <row r="265" spans="2:7" x14ac:dyDescent="0.25">
      <c r="B265" s="169"/>
      <c r="C265" s="169"/>
      <c r="D265" s="169"/>
      <c r="F265" s="169"/>
      <c r="G265" s="169"/>
    </row>
    <row r="266" spans="2:7" x14ac:dyDescent="0.25">
      <c r="B266" s="169"/>
      <c r="C266" s="169"/>
      <c r="D266" s="169"/>
      <c r="F266" s="169"/>
      <c r="G266" s="169"/>
    </row>
    <row r="267" spans="2:7" x14ac:dyDescent="0.25">
      <c r="B267" s="169"/>
      <c r="C267" s="169"/>
      <c r="D267" s="169"/>
      <c r="F267" s="169"/>
      <c r="G267" s="169"/>
    </row>
    <row r="268" spans="2:7" x14ac:dyDescent="0.25">
      <c r="B268" s="169"/>
      <c r="C268" s="169"/>
      <c r="D268" s="169"/>
      <c r="F268" s="169"/>
      <c r="G268" s="169"/>
    </row>
    <row r="269" spans="2:7" x14ac:dyDescent="0.25">
      <c r="B269" s="169"/>
      <c r="C269" s="169"/>
      <c r="D269" s="169"/>
      <c r="F269" s="169"/>
      <c r="G269" s="169"/>
    </row>
    <row r="270" spans="2:7" x14ac:dyDescent="0.25">
      <c r="B270" s="169"/>
      <c r="C270" s="169"/>
      <c r="D270" s="169"/>
      <c r="F270" s="169"/>
      <c r="G270" s="169"/>
    </row>
    <row r="271" spans="2:7" x14ac:dyDescent="0.25">
      <c r="B271" s="169"/>
      <c r="C271" s="169"/>
      <c r="D271" s="169"/>
      <c r="F271" s="169"/>
      <c r="G271" s="169"/>
    </row>
    <row r="272" spans="2:7" x14ac:dyDescent="0.25">
      <c r="B272" s="169"/>
      <c r="C272" s="169"/>
      <c r="D272" s="169"/>
      <c r="F272" s="169"/>
      <c r="G272" s="169"/>
    </row>
    <row r="273" spans="2:7" x14ac:dyDescent="0.25">
      <c r="B273" s="169"/>
      <c r="C273" s="169"/>
      <c r="D273" s="169"/>
      <c r="F273" s="169"/>
      <c r="G273" s="169"/>
    </row>
    <row r="274" spans="2:7" x14ac:dyDescent="0.25">
      <c r="B274" s="169"/>
      <c r="C274" s="169"/>
      <c r="D274" s="169"/>
      <c r="F274" s="169"/>
      <c r="G274" s="169"/>
    </row>
    <row r="275" spans="2:7" x14ac:dyDescent="0.25">
      <c r="B275" s="169"/>
      <c r="C275" s="169"/>
      <c r="D275" s="169"/>
      <c r="F275" s="169"/>
      <c r="G275" s="169"/>
    </row>
    <row r="276" spans="2:7" x14ac:dyDescent="0.25">
      <c r="B276" s="169"/>
      <c r="C276" s="169"/>
      <c r="D276" s="169"/>
      <c r="F276" s="169"/>
      <c r="G276" s="169"/>
    </row>
    <row r="277" spans="2:7" x14ac:dyDescent="0.25">
      <c r="B277" s="169"/>
      <c r="C277" s="169"/>
      <c r="D277" s="169"/>
      <c r="F277" s="169"/>
      <c r="G277" s="169"/>
    </row>
    <row r="278" spans="2:7" x14ac:dyDescent="0.25">
      <c r="B278" s="169"/>
      <c r="C278" s="169"/>
      <c r="D278" s="169"/>
      <c r="F278" s="169"/>
      <c r="G278" s="169"/>
    </row>
    <row r="279" spans="2:7" x14ac:dyDescent="0.25">
      <c r="B279" s="169"/>
      <c r="C279" s="169"/>
      <c r="D279" s="169"/>
      <c r="F279" s="169"/>
      <c r="G279" s="169"/>
    </row>
    <row r="280" spans="2:7" x14ac:dyDescent="0.25">
      <c r="B280" s="169"/>
      <c r="C280" s="169"/>
      <c r="D280" s="169"/>
      <c r="F280" s="169"/>
      <c r="G280" s="169"/>
    </row>
    <row r="281" spans="2:7" x14ac:dyDescent="0.25">
      <c r="B281" s="169"/>
      <c r="C281" s="169"/>
      <c r="D281" s="169"/>
      <c r="F281" s="169"/>
      <c r="G281" s="169"/>
    </row>
    <row r="282" spans="2:7" x14ac:dyDescent="0.25">
      <c r="B282" s="169"/>
      <c r="C282" s="169"/>
      <c r="D282" s="169"/>
      <c r="F282" s="169"/>
      <c r="G282" s="169"/>
    </row>
    <row r="283" spans="2:7" x14ac:dyDescent="0.25">
      <c r="B283" s="169"/>
      <c r="C283" s="169"/>
      <c r="D283" s="169"/>
      <c r="F283" s="169"/>
      <c r="G283" s="169"/>
    </row>
    <row r="284" spans="2:7" x14ac:dyDescent="0.25">
      <c r="B284" s="169"/>
      <c r="C284" s="169"/>
      <c r="D284" s="169"/>
      <c r="F284" s="169"/>
      <c r="G284" s="169"/>
    </row>
    <row r="285" spans="2:7" x14ac:dyDescent="0.25">
      <c r="B285" s="169"/>
      <c r="C285" s="169"/>
      <c r="D285" s="169"/>
      <c r="F285" s="169"/>
      <c r="G285" s="169"/>
    </row>
    <row r="286" spans="2:7" x14ac:dyDescent="0.25">
      <c r="B286" s="169"/>
      <c r="C286" s="169"/>
      <c r="D286" s="169"/>
      <c r="F286" s="169"/>
      <c r="G286" s="169"/>
    </row>
    <row r="287" spans="2:7" x14ac:dyDescent="0.25">
      <c r="B287" s="169"/>
      <c r="C287" s="169"/>
      <c r="D287" s="169"/>
      <c r="F287" s="169"/>
      <c r="G287" s="169"/>
    </row>
    <row r="288" spans="2:7" x14ac:dyDescent="0.25">
      <c r="B288" s="169"/>
      <c r="C288" s="169"/>
      <c r="D288" s="169"/>
      <c r="F288" s="169"/>
      <c r="G288" s="169"/>
    </row>
    <row r="289" spans="2:7" x14ac:dyDescent="0.25">
      <c r="B289" s="169"/>
      <c r="C289" s="169"/>
      <c r="D289" s="169"/>
      <c r="F289" s="169"/>
      <c r="G289" s="169"/>
    </row>
    <row r="290" spans="2:7" x14ac:dyDescent="0.25">
      <c r="B290" s="169"/>
      <c r="C290" s="169"/>
      <c r="D290" s="169"/>
      <c r="F290" s="169"/>
      <c r="G290" s="169"/>
    </row>
    <row r="291" spans="2:7" x14ac:dyDescent="0.25">
      <c r="B291" s="169"/>
      <c r="C291" s="169"/>
      <c r="D291" s="169"/>
      <c r="F291" s="169"/>
      <c r="G291" s="169"/>
    </row>
    <row r="292" spans="2:7" x14ac:dyDescent="0.25">
      <c r="B292" s="169"/>
      <c r="C292" s="169"/>
      <c r="D292" s="169"/>
      <c r="F292" s="169"/>
      <c r="G292" s="169"/>
    </row>
  </sheetData>
  <sheetProtection password="DF21" sheet="1" objects="1" scenarios="1"/>
  <mergeCells count="18">
    <mergeCell ref="G17:G29"/>
    <mergeCell ref="B9:B11"/>
    <mergeCell ref="B6:B8"/>
    <mergeCell ref="B3:B5"/>
    <mergeCell ref="P18:V26"/>
    <mergeCell ref="P9:V11"/>
    <mergeCell ref="B24:B26"/>
    <mergeCell ref="B21:B23"/>
    <mergeCell ref="B18:B20"/>
    <mergeCell ref="B15:B17"/>
    <mergeCell ref="B12:B14"/>
    <mergeCell ref="E3:E29"/>
    <mergeCell ref="H3:H29"/>
    <mergeCell ref="I9:M11"/>
    <mergeCell ref="I18:M26"/>
    <mergeCell ref="F3:F16"/>
    <mergeCell ref="F17:F29"/>
    <mergeCell ref="G3:G16"/>
  </mergeCells>
  <phoneticPr fontId="2" type="noConversion"/>
  <conditionalFormatting sqref="V3:V5">
    <cfRule type="cellIs" dxfId="29" priority="29" stopIfTrue="1" operator="equal">
      <formula>"PASS"</formula>
    </cfRule>
    <cfRule type="cellIs" dxfId="28" priority="30" stopIfTrue="1" operator="equal">
      <formula>"FAIL"</formula>
    </cfRule>
  </conditionalFormatting>
  <conditionalFormatting sqref="V6:V8">
    <cfRule type="cellIs" dxfId="27" priority="27" stopIfTrue="1" operator="equal">
      <formula>"PASS"</formula>
    </cfRule>
    <cfRule type="cellIs" dxfId="26" priority="28" stopIfTrue="1" operator="equal">
      <formula>"FAIL"</formula>
    </cfRule>
  </conditionalFormatting>
  <conditionalFormatting sqref="V12:V14">
    <cfRule type="cellIs" dxfId="25" priority="23" stopIfTrue="1" operator="equal">
      <formula>"PASS"</formula>
    </cfRule>
    <cfRule type="cellIs" dxfId="24" priority="24" stopIfTrue="1" operator="equal">
      <formula>"FAIL"</formula>
    </cfRule>
  </conditionalFormatting>
  <conditionalFormatting sqref="V15:V17">
    <cfRule type="cellIs" dxfId="23" priority="21" stopIfTrue="1" operator="equal">
      <formula>"PASS"</formula>
    </cfRule>
    <cfRule type="cellIs" dxfId="22" priority="22" stopIfTrue="1" operator="equal">
      <formula>"FAIL"</formula>
    </cfRule>
  </conditionalFormatting>
  <conditionalFormatting sqref="V28">
    <cfRule type="cellIs" dxfId="21" priority="7" stopIfTrue="1" operator="equal">
      <formula>"PASS"</formula>
    </cfRule>
    <cfRule type="cellIs" dxfId="20" priority="8" stopIfTrue="1" operator="equal">
      <formula>"FAIL"</formula>
    </cfRule>
  </conditionalFormatting>
  <conditionalFormatting sqref="V27">
    <cfRule type="cellIs" dxfId="19" priority="5" stopIfTrue="1" operator="equal">
      <formula>"PASS"</formula>
    </cfRule>
    <cfRule type="cellIs" dxfId="18" priority="6" stopIfTrue="1" operator="equal">
      <formula>"FAIL"</formula>
    </cfRule>
  </conditionalFormatting>
  <conditionalFormatting sqref="V29">
    <cfRule type="cellIs" dxfId="17" priority="3" stopIfTrue="1" operator="equal">
      <formula>"PASS"</formula>
    </cfRule>
    <cfRule type="cellIs" dxfId="16" priority="4" stopIfTrue="1" operator="equal">
      <formula>"FAIL"</formula>
    </cfRule>
  </conditionalFormatting>
  <dataValidations count="7">
    <dataValidation type="decimal" allowBlank="1" showInputMessage="1" showErrorMessage="1" errorTitle="Entry Error" error="Value out of range" prompt="Enter frequency in MHz between 10 and 60 as a decimal number" sqref="E3:E29">
      <formula1>10</formula1>
      <formula2>60</formula2>
    </dataValidation>
    <dataValidation type="whole" allowBlank="1" showInputMessage="1" showErrorMessage="1" errorTitle="Entry Error" error="Value out of range" prompt="Enter divider value between 1 and 255 as a whole number" sqref="F3:F16 L3:L8 L12:L17 L27:L29">
      <formula1>1</formula1>
      <formula2>255</formula2>
    </dataValidation>
    <dataValidation type="whole" allowBlank="1" showInputMessage="1" showErrorMessage="1" errorTitle="Entry Error" error="Value out of range" prompt="Enter multiplier value between 1 and 511 as a whole number" sqref="G3:G16">
      <formula1>1</formula1>
      <formula2>511</formula2>
    </dataValidation>
    <dataValidation type="decimal" allowBlank="1" showInputMessage="1" showErrorMessage="1" errorTitle=" Entry Error" error="Value out of range" prompt="Enter divider value between 8.0 and 15.99999999 as a decimal number" sqref="I3:I8 I12:I17 I27">
      <formula1>8</formula1>
      <formula2>15.99999999</formula2>
    </dataValidation>
    <dataValidation type="whole" allowBlank="1" showInputMessage="1" showErrorMessage="1" errorTitle="Entry Error" error="Value out of range" prompt="Enter divider value between 1 and 8 as a whole number" sqref="N27 N3:N14">
      <formula1>1</formula1>
      <formula2>8</formula2>
    </dataValidation>
    <dataValidation type="whole" allowBlank="1" showInputMessage="1" showErrorMessage="1" errorTitle="Entry Error" error="Value out of range" prompt="Enter divider value between 1 and 2 as a whole number" sqref="N15:N17">
      <formula1>1</formula1>
      <formula2>2</formula2>
    </dataValidation>
    <dataValidation type="list" operator="equal" allowBlank="1" showDropDown="1" showInputMessage="1" showErrorMessage="1" errorTitle="Entry Error" error="Value out of range" prompt="Enter divider value as 5, 6, 8 or 16 as a whole number" sqref="N24:N26">
      <formula1>$N$32:$N$35</formula1>
    </dataValidation>
  </dataValidation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C270"/>
  <sheetViews>
    <sheetView zoomScaleNormal="100" workbookViewId="0">
      <selection activeCell="B2" sqref="B2"/>
    </sheetView>
  </sheetViews>
  <sheetFormatPr defaultColWidth="9.109375" defaultRowHeight="13.2" x14ac:dyDescent="0.25"/>
  <cols>
    <col min="1" max="1" width="2.77734375" style="196" customWidth="1"/>
    <col min="2" max="4" width="11.77734375" style="207" customWidth="1"/>
    <col min="5" max="5" width="11.77734375" style="170" customWidth="1"/>
    <col min="6" max="6" width="9.77734375" style="207" customWidth="1"/>
    <col min="7" max="7" width="8.77734375" style="207" customWidth="1"/>
    <col min="8" max="9" width="12.77734375" style="207" customWidth="1"/>
    <col min="10" max="10" width="8.77734375" style="207" customWidth="1"/>
    <col min="11" max="11" width="10.77734375" style="207" customWidth="1"/>
    <col min="12" max="12" width="8.77734375" style="170" customWidth="1"/>
    <col min="13" max="13" width="12.77734375" style="170" customWidth="1"/>
    <col min="14" max="14" width="7.77734375" style="170" customWidth="1"/>
    <col min="15" max="15" width="13.77734375" style="207" customWidth="1"/>
    <col min="16" max="16" width="11.77734375" style="206" customWidth="1"/>
    <col min="17" max="18" width="8.77734375" style="170" customWidth="1"/>
    <col min="19" max="19" width="11.77734375" style="177" customWidth="1"/>
    <col min="20" max="20" width="12.77734375" style="170" customWidth="1"/>
    <col min="21" max="21" width="11.77734375" style="185" customWidth="1"/>
    <col min="22" max="22" width="9.77734375" style="192" customWidth="1"/>
    <col min="23" max="23" width="11.88671875" style="205" customWidth="1"/>
    <col min="24" max="24" width="13.44140625" style="205" customWidth="1"/>
    <col min="25" max="25" width="11" style="206" customWidth="1"/>
    <col min="26" max="26" width="12.33203125" style="207" hidden="1" customWidth="1"/>
    <col min="27" max="28" width="11.5546875" style="207" hidden="1" customWidth="1"/>
    <col min="29" max="30" width="9.109375" style="207"/>
    <col min="31" max="31" width="0" style="208" hidden="1" customWidth="1"/>
    <col min="32" max="32" width="9.109375" style="208"/>
    <col min="33" max="16384" width="9.109375" style="207"/>
  </cols>
  <sheetData>
    <row r="1" spans="1:35" ht="13.8" thickBot="1" x14ac:dyDescent="0.3"/>
    <row r="2" spans="1:35" ht="41.4" customHeight="1" thickBot="1" x14ac:dyDescent="0.3">
      <c r="B2" s="197" t="s">
        <v>0</v>
      </c>
      <c r="C2" s="198" t="s">
        <v>38</v>
      </c>
      <c r="D2" s="199" t="s">
        <v>26</v>
      </c>
      <c r="E2" s="199" t="s">
        <v>72</v>
      </c>
      <c r="F2" s="199" t="s">
        <v>15</v>
      </c>
      <c r="G2" s="199" t="s">
        <v>111</v>
      </c>
      <c r="H2" s="199" t="s">
        <v>85</v>
      </c>
      <c r="I2" s="199" t="s">
        <v>19</v>
      </c>
      <c r="J2" s="200" t="s">
        <v>94</v>
      </c>
      <c r="K2" s="200" t="s">
        <v>95</v>
      </c>
      <c r="L2" s="198" t="s">
        <v>18</v>
      </c>
      <c r="M2" s="198" t="s">
        <v>71</v>
      </c>
      <c r="N2" s="198" t="s">
        <v>57</v>
      </c>
      <c r="O2" s="201" t="s">
        <v>73</v>
      </c>
      <c r="P2" s="198" t="s">
        <v>86</v>
      </c>
      <c r="Q2" s="198" t="s">
        <v>87</v>
      </c>
      <c r="R2" s="198" t="s">
        <v>88</v>
      </c>
      <c r="S2" s="201" t="s">
        <v>89</v>
      </c>
      <c r="T2" s="202" t="s">
        <v>90</v>
      </c>
      <c r="U2" s="203" t="s">
        <v>91</v>
      </c>
      <c r="V2" s="204" t="s">
        <v>101</v>
      </c>
    </row>
    <row r="3" spans="1:35" x14ac:dyDescent="0.25">
      <c r="B3" s="299" t="s">
        <v>42</v>
      </c>
      <c r="C3" s="157" t="s">
        <v>37</v>
      </c>
      <c r="D3" s="176">
        <v>380</v>
      </c>
      <c r="E3" s="308">
        <v>27</v>
      </c>
      <c r="F3" s="323">
        <v>1</v>
      </c>
      <c r="G3" s="323">
        <v>59</v>
      </c>
      <c r="H3" s="311">
        <f t="shared" ref="H3" si="0">E3*G3/F3</f>
        <v>1593</v>
      </c>
      <c r="I3" s="209">
        <v>11.66667</v>
      </c>
      <c r="J3" s="210" t="str">
        <f>"0x"&amp;DEC2HEX(INT(I3),2)</f>
        <v>0x0B</v>
      </c>
      <c r="K3" s="210" t="str">
        <f>"0x"&amp;DEC2HEX((I3-INT(I3))*POWER(2,24),6)</f>
        <v>0xAAAAE2</v>
      </c>
      <c r="L3" s="211">
        <v>3</v>
      </c>
      <c r="M3" s="142">
        <f>H$3*8/I3/L3</f>
        <v>364.11418168166239</v>
      </c>
      <c r="N3" s="283">
        <v>1</v>
      </c>
      <c r="O3" s="149">
        <f>M3/N3</f>
        <v>364.11418168166239</v>
      </c>
      <c r="P3" s="143">
        <f>FLOOR(L3*I3,1)*F$3*1000000/E$3/8/G$3</f>
        <v>2746.3904582548653</v>
      </c>
      <c r="Q3" s="143">
        <f>SQRT(169*L3*I3/8)</f>
        <v>27.191454746850159</v>
      </c>
      <c r="R3" s="143">
        <f>10*(IF(INT((I3*L3)/8)-((L3*I3)/8)=0,0,1))</f>
        <v>10</v>
      </c>
      <c r="S3" s="178">
        <f t="shared" ref="S3" si="1">P3-Q3-R3</f>
        <v>2709.1990035080153</v>
      </c>
      <c r="T3" s="142">
        <f t="shared" ref="T3:T6" si="2">1/S3*1000000</f>
        <v>369.11278894800517</v>
      </c>
      <c r="U3" s="186">
        <v>2632</v>
      </c>
      <c r="V3" s="144" t="str">
        <f t="shared" ref="V3" si="3">IF(S3&gt;U3,"PASS","FAIL")</f>
        <v>PASS</v>
      </c>
    </row>
    <row r="4" spans="1:35" x14ac:dyDescent="0.25">
      <c r="B4" s="300"/>
      <c r="C4" s="212">
        <v>2</v>
      </c>
      <c r="D4" s="213">
        <v>380</v>
      </c>
      <c r="E4" s="309"/>
      <c r="F4" s="324"/>
      <c r="G4" s="324"/>
      <c r="H4" s="312"/>
      <c r="I4" s="214">
        <v>11.66667</v>
      </c>
      <c r="J4" s="215" t="str">
        <f>"0x"&amp;DEC2HEX(INT(I4),2)</f>
        <v>0x0B</v>
      </c>
      <c r="K4" s="215" t="str">
        <f>"0x"&amp;DEC2HEX((I4-INT(I4))*POWER(2,24),6)</f>
        <v>0xAAAAE2</v>
      </c>
      <c r="L4" s="216">
        <v>3</v>
      </c>
      <c r="M4" s="132">
        <f>H$3*8/I4/L4</f>
        <v>364.11418168166239</v>
      </c>
      <c r="N4" s="284">
        <v>1</v>
      </c>
      <c r="O4" s="150">
        <f t="shared" ref="O4:O5" si="4">M4/N4</f>
        <v>364.11418168166239</v>
      </c>
      <c r="P4" s="133">
        <f>FLOOR(L4*I4,1)*F$3*1000000/E$3/8/G$3</f>
        <v>2746.3904582548653</v>
      </c>
      <c r="Q4" s="133">
        <f t="shared" ref="Q4:Q5" si="5">SQRT(169*L4*I4/8)</f>
        <v>27.191454746850159</v>
      </c>
      <c r="R4" s="133">
        <f t="shared" ref="R4:R5" si="6">10*(IF(INT((I4*L4)/8)-((L4*I4)/8)=0,0,1))</f>
        <v>10</v>
      </c>
      <c r="S4" s="179">
        <f t="shared" ref="S4:S5" si="7">P4-Q4-R4</f>
        <v>2709.1990035080153</v>
      </c>
      <c r="T4" s="132">
        <f t="shared" ref="T4:T5" si="8">1/S4*1000000</f>
        <v>369.11278894800517</v>
      </c>
      <c r="U4" s="187">
        <v>2632</v>
      </c>
      <c r="V4" s="137" t="str">
        <f t="shared" ref="V4:V5" si="9">IF(S4&gt;U4,"PASS","FAIL")</f>
        <v>PASS</v>
      </c>
    </row>
    <row r="5" spans="1:35" ht="13.8" thickBot="1" x14ac:dyDescent="0.3">
      <c r="B5" s="301"/>
      <c r="C5" s="217">
        <v>4</v>
      </c>
      <c r="D5" s="218">
        <v>450</v>
      </c>
      <c r="E5" s="309"/>
      <c r="F5" s="324"/>
      <c r="G5" s="324"/>
      <c r="H5" s="312"/>
      <c r="I5" s="219">
        <v>10</v>
      </c>
      <c r="J5" s="220" t="str">
        <f>"0x"&amp;DEC2HEX(INT(I5),2)</f>
        <v>0x0A</v>
      </c>
      <c r="K5" s="220" t="str">
        <f>"0x"&amp;DEC2HEX((I5-INT(I5))*POWER(2,24),6)</f>
        <v>0x000000</v>
      </c>
      <c r="L5" s="221">
        <v>3</v>
      </c>
      <c r="M5" s="139">
        <f>H$3*8/I5/L5</f>
        <v>424.8</v>
      </c>
      <c r="N5" s="285">
        <v>1</v>
      </c>
      <c r="O5" s="152">
        <f t="shared" si="4"/>
        <v>424.8</v>
      </c>
      <c r="P5" s="140">
        <f>FLOOR(L5*I5,1)*F$3*1000000/E$3/8/G$3</f>
        <v>2354.0489642184557</v>
      </c>
      <c r="Q5" s="140">
        <f t="shared" si="5"/>
        <v>25.17439175034821</v>
      </c>
      <c r="R5" s="140">
        <f t="shared" si="6"/>
        <v>10</v>
      </c>
      <c r="S5" s="180">
        <f t="shared" si="7"/>
        <v>2318.8745724681075</v>
      </c>
      <c r="T5" s="139">
        <f t="shared" si="8"/>
        <v>431.24367823639733</v>
      </c>
      <c r="U5" s="188">
        <v>2222</v>
      </c>
      <c r="V5" s="141" t="str">
        <f t="shared" si="9"/>
        <v>PASS</v>
      </c>
    </row>
    <row r="6" spans="1:35" ht="13.8" thickBot="1" x14ac:dyDescent="0.3">
      <c r="B6" s="160" t="s">
        <v>43</v>
      </c>
      <c r="C6" s="222" t="s">
        <v>46</v>
      </c>
      <c r="D6" s="223">
        <v>16</v>
      </c>
      <c r="E6" s="309"/>
      <c r="F6" s="324"/>
      <c r="G6" s="324"/>
      <c r="H6" s="312"/>
      <c r="I6" s="224">
        <v>8.85</v>
      </c>
      <c r="J6" s="173" t="str">
        <f>"0x"&amp;DEC2HEX(INT(I6),2)</f>
        <v>0x08</v>
      </c>
      <c r="K6" s="173" t="str">
        <f>"0x"&amp;DEC2HEX((I6-INT(I6))*POWER(2,24),6)</f>
        <v>0xD99999</v>
      </c>
      <c r="L6" s="225">
        <v>30</v>
      </c>
      <c r="M6" s="130">
        <f>H$3*8/I6/L6</f>
        <v>48</v>
      </c>
      <c r="N6" s="265">
        <v>3</v>
      </c>
      <c r="O6" s="156">
        <f>O7/N6</f>
        <v>16</v>
      </c>
      <c r="P6" s="131">
        <f>FLOOR(L6*I6,1)*F$3*1000000/E$3/8/G$3</f>
        <v>20794.099183929695</v>
      </c>
      <c r="Q6" s="131">
        <f>SQRT(169*L6*I6/8)</f>
        <v>74.891171041718934</v>
      </c>
      <c r="R6" s="131">
        <f>10*(IF(INT((I6*L6)/8)-((L6*I6)/8)=0,0,1))</f>
        <v>10</v>
      </c>
      <c r="S6" s="182">
        <f t="shared" ref="S6" si="10">P6-Q6-R6</f>
        <v>20709.208012887975</v>
      </c>
      <c r="T6" s="130">
        <f t="shared" si="2"/>
        <v>48.287698852494472</v>
      </c>
      <c r="U6" s="190">
        <v>18519</v>
      </c>
      <c r="V6" s="166" t="str">
        <f t="shared" ref="V6:V9" si="11">IF(S6&gt;U6,"PASS","FAIL")</f>
        <v>PASS</v>
      </c>
    </row>
    <row r="7" spans="1:35" ht="13.8" thickBot="1" x14ac:dyDescent="0.3">
      <c r="B7" s="163" t="s">
        <v>44</v>
      </c>
      <c r="C7" s="165" t="s">
        <v>46</v>
      </c>
      <c r="D7" s="226">
        <v>48</v>
      </c>
      <c r="E7" s="309"/>
      <c r="F7" s="327" t="str">
        <f>"(0x"&amp;DEC2HEX(F3,2)&amp;")"</f>
        <v>(0x01)</v>
      </c>
      <c r="G7" s="327" t="str">
        <f>"(0x"&amp;DEC2HEX(G3,2)&amp;")"</f>
        <v>(0x3B)</v>
      </c>
      <c r="H7" s="312"/>
      <c r="I7" s="320"/>
      <c r="J7" s="321"/>
      <c r="K7" s="321"/>
      <c r="L7" s="321"/>
      <c r="M7" s="322"/>
      <c r="N7" s="227">
        <v>1</v>
      </c>
      <c r="O7" s="159">
        <f>M6/N7</f>
        <v>48</v>
      </c>
      <c r="P7" s="305"/>
      <c r="Q7" s="306"/>
      <c r="R7" s="306"/>
      <c r="S7" s="306"/>
      <c r="T7" s="306"/>
      <c r="U7" s="306"/>
      <c r="V7" s="307"/>
    </row>
    <row r="8" spans="1:35" ht="13.8" thickBot="1" x14ac:dyDescent="0.3">
      <c r="B8" s="161" t="s">
        <v>45</v>
      </c>
      <c r="C8" s="228" t="s">
        <v>46</v>
      </c>
      <c r="D8" s="229">
        <v>400</v>
      </c>
      <c r="E8" s="309"/>
      <c r="F8" s="327"/>
      <c r="G8" s="327"/>
      <c r="H8" s="312"/>
      <c r="I8" s="168" t="s">
        <v>74</v>
      </c>
      <c r="J8" s="158" t="s">
        <v>74</v>
      </c>
      <c r="K8" s="167" t="s">
        <v>74</v>
      </c>
      <c r="L8" s="227">
        <v>2</v>
      </c>
      <c r="M8" s="142">
        <f>H$3/L8</f>
        <v>796.5</v>
      </c>
      <c r="N8" s="162" t="s">
        <v>74</v>
      </c>
      <c r="O8" s="159">
        <f>M8</f>
        <v>796.5</v>
      </c>
      <c r="P8" s="158" t="s">
        <v>74</v>
      </c>
      <c r="Q8" s="158" t="s">
        <v>74</v>
      </c>
      <c r="R8" s="158" t="s">
        <v>74</v>
      </c>
      <c r="S8" s="194">
        <f>1/O8*1000000</f>
        <v>1255.4927809165099</v>
      </c>
      <c r="T8" s="158" t="s">
        <v>74</v>
      </c>
      <c r="U8" s="195">
        <f>INT(1/800*1000000)</f>
        <v>1250</v>
      </c>
      <c r="V8" s="144" t="str">
        <f t="shared" si="11"/>
        <v>PASS</v>
      </c>
    </row>
    <row r="9" spans="1:35" ht="13.8" thickBot="1" x14ac:dyDescent="0.3">
      <c r="B9" s="161" t="s">
        <v>49</v>
      </c>
      <c r="C9" s="228" t="s">
        <v>46</v>
      </c>
      <c r="D9" s="229">
        <v>800</v>
      </c>
      <c r="E9" s="310"/>
      <c r="F9" s="328"/>
      <c r="G9" s="328"/>
      <c r="H9" s="313"/>
      <c r="I9" s="168" t="s">
        <v>74</v>
      </c>
      <c r="J9" s="162" t="s">
        <v>74</v>
      </c>
      <c r="K9" s="167" t="s">
        <v>74</v>
      </c>
      <c r="L9" s="227">
        <v>4</v>
      </c>
      <c r="M9" s="130">
        <f>H$3/L9</f>
        <v>398.25</v>
      </c>
      <c r="N9" s="162" t="s">
        <v>74</v>
      </c>
      <c r="O9" s="159">
        <f>M9</f>
        <v>398.25</v>
      </c>
      <c r="P9" s="158" t="s">
        <v>74</v>
      </c>
      <c r="Q9" s="158" t="s">
        <v>74</v>
      </c>
      <c r="R9" s="158" t="s">
        <v>74</v>
      </c>
      <c r="S9" s="194">
        <f>1/O9*1000000</f>
        <v>2510.9855618330198</v>
      </c>
      <c r="T9" s="158" t="s">
        <v>74</v>
      </c>
      <c r="U9" s="195">
        <f>INT(1/400*1000000)</f>
        <v>2500</v>
      </c>
      <c r="V9" s="166" t="str">
        <f t="shared" si="11"/>
        <v>PASS</v>
      </c>
    </row>
    <row r="12" spans="1:35" x14ac:dyDescent="0.25">
      <c r="A12" s="171"/>
      <c r="B12" s="282" t="s">
        <v>32</v>
      </c>
      <c r="C12" s="175"/>
      <c r="D12" s="175"/>
      <c r="E12" s="250"/>
      <c r="F12" s="175"/>
      <c r="G12" s="175"/>
      <c r="H12" s="175"/>
      <c r="I12" s="175"/>
      <c r="J12" s="175"/>
      <c r="K12" s="175"/>
      <c r="V12" s="185"/>
      <c r="W12" s="192"/>
      <c r="X12" s="192"/>
      <c r="Y12" s="192"/>
      <c r="Z12" s="192"/>
      <c r="AA12" s="205"/>
      <c r="AB12" s="205"/>
      <c r="AC12" s="206"/>
      <c r="AE12" s="207"/>
      <c r="AF12" s="207"/>
      <c r="AI12" s="208"/>
    </row>
    <row r="13" spans="1:35" x14ac:dyDescent="0.25">
      <c r="A13" s="171"/>
      <c r="B13" s="175" t="s">
        <v>104</v>
      </c>
      <c r="C13" s="175"/>
      <c r="D13" s="175"/>
      <c r="E13" s="250"/>
      <c r="F13" s="175"/>
      <c r="G13" s="175"/>
      <c r="H13" s="175"/>
      <c r="I13" s="175"/>
      <c r="J13" s="175"/>
      <c r="K13" s="175"/>
      <c r="V13" s="185"/>
      <c r="W13" s="192"/>
      <c r="X13" s="192"/>
      <c r="Y13" s="192"/>
      <c r="Z13" s="192"/>
      <c r="AA13" s="205"/>
      <c r="AB13" s="205"/>
      <c r="AC13" s="206"/>
      <c r="AE13" s="207"/>
      <c r="AF13" s="207"/>
      <c r="AI13" s="208"/>
    </row>
    <row r="14" spans="1:35" x14ac:dyDescent="0.25">
      <c r="A14" s="171"/>
      <c r="B14" s="175" t="s">
        <v>70</v>
      </c>
      <c r="C14" s="175"/>
      <c r="D14" s="175"/>
      <c r="E14" s="250"/>
      <c r="F14" s="175"/>
      <c r="G14" s="175"/>
      <c r="H14" s="175"/>
      <c r="I14" s="175"/>
      <c r="J14" s="175"/>
      <c r="K14" s="175"/>
      <c r="V14" s="185"/>
      <c r="W14" s="192"/>
      <c r="X14" s="192"/>
      <c r="Y14" s="192"/>
      <c r="Z14" s="192"/>
      <c r="AA14" s="205"/>
      <c r="AB14" s="205"/>
      <c r="AC14" s="206"/>
      <c r="AE14" s="207"/>
      <c r="AF14" s="207"/>
      <c r="AI14" s="208"/>
    </row>
    <row r="15" spans="1:35" x14ac:dyDescent="0.25">
      <c r="A15" s="171"/>
      <c r="B15" s="175" t="s">
        <v>33</v>
      </c>
      <c r="C15" s="175"/>
      <c r="D15" s="175"/>
      <c r="E15" s="250"/>
      <c r="F15" s="175"/>
      <c r="G15" s="175"/>
      <c r="H15" s="175"/>
      <c r="I15" s="175"/>
      <c r="J15" s="175"/>
      <c r="K15" s="175"/>
      <c r="V15" s="185"/>
      <c r="W15" s="192"/>
      <c r="X15" s="192"/>
      <c r="Y15" s="192"/>
      <c r="Z15" s="192"/>
      <c r="AA15" s="205"/>
      <c r="AB15" s="205"/>
      <c r="AC15" s="206"/>
      <c r="AD15" s="207" t="e">
        <f>(IF((INT(#REF!*#REF!)-(#REF!*#REF!))=0,50,(INT(#REF!*#REF!)/(INT(#REF!*#REF!)*2+1))))</f>
        <v>#REF!</v>
      </c>
      <c r="AE15" s="207"/>
      <c r="AF15" s="207"/>
      <c r="AI15" s="208"/>
    </row>
    <row r="16" spans="1:35" x14ac:dyDescent="0.25">
      <c r="A16" s="171"/>
      <c r="B16" s="175" t="s">
        <v>106</v>
      </c>
      <c r="C16" s="175"/>
      <c r="D16" s="175"/>
      <c r="E16" s="250"/>
      <c r="F16" s="175"/>
      <c r="G16" s="175"/>
      <c r="H16" s="175"/>
      <c r="I16" s="175"/>
      <c r="J16" s="175"/>
      <c r="K16" s="175"/>
      <c r="V16" s="185"/>
      <c r="W16" s="192"/>
      <c r="X16" s="192"/>
      <c r="Y16" s="192"/>
      <c r="Z16" s="192"/>
      <c r="AA16" s="205"/>
      <c r="AB16" s="205"/>
      <c r="AC16" s="206"/>
      <c r="AD16" s="207" t="e">
        <f>(IF((INT(#REF!*#REF!)-(#REF!*#REF!))=0,50,(INT(#REF!*#REF!)/(INT(#REF!*#REF!)*2+1))))</f>
        <v>#REF!</v>
      </c>
      <c r="AE16" s="207"/>
      <c r="AF16" s="207"/>
      <c r="AI16" s="208"/>
    </row>
    <row r="17" spans="1:55" x14ac:dyDescent="0.25">
      <c r="A17" s="171"/>
      <c r="B17" s="175" t="s">
        <v>35</v>
      </c>
      <c r="C17" s="175"/>
      <c r="D17" s="175"/>
      <c r="E17" s="250"/>
      <c r="F17" s="175"/>
      <c r="G17" s="175"/>
      <c r="H17" s="175"/>
      <c r="I17" s="175"/>
      <c r="J17" s="175"/>
      <c r="K17" s="175"/>
      <c r="V17" s="185"/>
      <c r="W17" s="192"/>
      <c r="X17" s="192"/>
      <c r="Y17" s="192"/>
      <c r="Z17" s="192"/>
      <c r="AA17" s="205"/>
      <c r="AB17" s="205"/>
      <c r="AC17" s="206"/>
      <c r="AE17" s="207"/>
      <c r="AF17" s="207"/>
      <c r="AI17" s="208"/>
    </row>
    <row r="18" spans="1:55" x14ac:dyDescent="0.25">
      <c r="A18" s="171"/>
      <c r="B18" s="175" t="s">
        <v>36</v>
      </c>
      <c r="C18" s="175"/>
      <c r="D18" s="175"/>
      <c r="E18" s="250"/>
      <c r="F18" s="175"/>
      <c r="G18" s="175"/>
      <c r="H18" s="175"/>
      <c r="I18" s="175"/>
      <c r="J18" s="175"/>
      <c r="K18" s="175"/>
      <c r="V18" s="185"/>
      <c r="W18" s="192"/>
      <c r="X18" s="192"/>
      <c r="Y18" s="192"/>
      <c r="Z18" s="192"/>
      <c r="AA18" s="205"/>
      <c r="AB18" s="205"/>
      <c r="AC18" s="206"/>
      <c r="AE18" s="207"/>
      <c r="AF18" s="207"/>
      <c r="AI18" s="208"/>
    </row>
    <row r="19" spans="1:55" x14ac:dyDescent="0.25">
      <c r="A19" s="171"/>
      <c r="B19" s="175" t="s">
        <v>105</v>
      </c>
      <c r="C19" s="175"/>
      <c r="D19" s="175"/>
      <c r="E19" s="250"/>
      <c r="F19" s="175"/>
      <c r="G19" s="175"/>
      <c r="H19" s="175"/>
      <c r="I19" s="175"/>
      <c r="J19" s="175"/>
      <c r="K19" s="175"/>
      <c r="V19" s="185"/>
      <c r="W19" s="192"/>
      <c r="X19" s="192"/>
      <c r="Y19" s="192"/>
      <c r="Z19" s="192"/>
      <c r="AA19" s="205"/>
      <c r="AB19" s="205"/>
      <c r="AC19" s="206"/>
      <c r="AE19" s="207"/>
      <c r="AF19" s="207"/>
      <c r="AI19" s="208"/>
    </row>
    <row r="23" spans="1:55" s="170" customFormat="1" x14ac:dyDescent="0.25">
      <c r="A23" s="196"/>
      <c r="B23" s="169"/>
      <c r="C23" s="169"/>
      <c r="D23" s="169"/>
      <c r="F23" s="169"/>
      <c r="G23" s="169"/>
      <c r="H23" s="207"/>
      <c r="I23" s="207"/>
      <c r="J23" s="207"/>
      <c r="K23" s="207"/>
      <c r="O23" s="207"/>
      <c r="P23" s="206"/>
      <c r="S23" s="177"/>
      <c r="U23" s="185"/>
      <c r="V23" s="192"/>
      <c r="W23" s="205"/>
      <c r="X23" s="205"/>
      <c r="Y23" s="206"/>
      <c r="Z23" s="207"/>
      <c r="AA23" s="207"/>
      <c r="AB23" s="207"/>
      <c r="AC23" s="207"/>
      <c r="AD23" s="207"/>
      <c r="AE23" s="208"/>
      <c r="AF23" s="208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</row>
    <row r="24" spans="1:55" s="170" customFormat="1" x14ac:dyDescent="0.25">
      <c r="A24" s="196"/>
      <c r="B24" s="169"/>
      <c r="C24" s="169"/>
      <c r="D24" s="169"/>
      <c r="F24" s="169"/>
      <c r="G24" s="169"/>
      <c r="H24" s="207"/>
      <c r="I24" s="207"/>
      <c r="J24" s="207"/>
      <c r="K24" s="207"/>
      <c r="O24" s="207"/>
      <c r="P24" s="206"/>
      <c r="S24" s="177"/>
      <c r="U24" s="185"/>
      <c r="V24" s="192"/>
      <c r="W24" s="205"/>
      <c r="X24" s="205"/>
      <c r="Y24" s="206"/>
      <c r="Z24" s="207"/>
      <c r="AA24" s="207"/>
      <c r="AB24" s="207"/>
      <c r="AC24" s="207"/>
      <c r="AD24" s="207"/>
      <c r="AE24" s="208"/>
      <c r="AF24" s="208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</row>
    <row r="25" spans="1:55" s="170" customFormat="1" x14ac:dyDescent="0.25">
      <c r="A25" s="196"/>
      <c r="B25" s="169"/>
      <c r="C25" s="169"/>
      <c r="D25" s="169"/>
      <c r="F25" s="169"/>
      <c r="G25" s="169"/>
      <c r="H25" s="207"/>
      <c r="I25" s="207"/>
      <c r="J25" s="207"/>
      <c r="K25" s="207"/>
      <c r="O25" s="207"/>
      <c r="P25" s="206"/>
      <c r="S25" s="177"/>
      <c r="U25" s="185"/>
      <c r="V25" s="192"/>
      <c r="W25" s="205"/>
      <c r="X25" s="205"/>
      <c r="Y25" s="206"/>
      <c r="Z25" s="207"/>
      <c r="AA25" s="207"/>
      <c r="AB25" s="207"/>
      <c r="AC25" s="207"/>
      <c r="AD25" s="207"/>
      <c r="AE25" s="208"/>
      <c r="AF25" s="208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</row>
    <row r="26" spans="1:55" s="170" customFormat="1" x14ac:dyDescent="0.25">
      <c r="A26" s="196"/>
      <c r="B26" s="169"/>
      <c r="C26" s="169"/>
      <c r="D26" s="169"/>
      <c r="F26" s="169"/>
      <c r="G26" s="169"/>
      <c r="H26" s="207"/>
      <c r="I26" s="207"/>
      <c r="J26" s="207"/>
      <c r="K26" s="207"/>
      <c r="O26" s="207"/>
      <c r="P26" s="206"/>
      <c r="S26" s="177"/>
      <c r="U26" s="185"/>
      <c r="V26" s="192"/>
      <c r="W26" s="205"/>
      <c r="X26" s="205"/>
      <c r="Y26" s="206"/>
      <c r="Z26" s="207"/>
      <c r="AA26" s="207"/>
      <c r="AB26" s="207"/>
      <c r="AC26" s="207"/>
      <c r="AD26" s="207"/>
      <c r="AE26" s="208"/>
      <c r="AF26" s="208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</row>
    <row r="27" spans="1:55" s="170" customFormat="1" x14ac:dyDescent="0.25">
      <c r="A27" s="196"/>
      <c r="B27" s="169"/>
      <c r="C27" s="169"/>
      <c r="D27" s="169"/>
      <c r="F27" s="169"/>
      <c r="G27" s="169"/>
      <c r="H27" s="207"/>
      <c r="I27" s="207"/>
      <c r="J27" s="207"/>
      <c r="K27" s="207"/>
      <c r="O27" s="207"/>
      <c r="P27" s="206"/>
      <c r="S27" s="177"/>
      <c r="U27" s="185"/>
      <c r="V27" s="192"/>
      <c r="W27" s="205"/>
      <c r="X27" s="205"/>
      <c r="Y27" s="206"/>
      <c r="Z27" s="207"/>
      <c r="AA27" s="207"/>
      <c r="AB27" s="207"/>
      <c r="AC27" s="207"/>
      <c r="AD27" s="207"/>
      <c r="AE27" s="208"/>
      <c r="AF27" s="208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</row>
    <row r="28" spans="1:55" s="170" customFormat="1" x14ac:dyDescent="0.25">
      <c r="A28" s="196"/>
      <c r="B28" s="169"/>
      <c r="C28" s="169"/>
      <c r="D28" s="169"/>
      <c r="F28" s="169"/>
      <c r="G28" s="169"/>
      <c r="H28" s="207"/>
      <c r="I28" s="207"/>
      <c r="J28" s="207"/>
      <c r="K28" s="207"/>
      <c r="O28" s="207"/>
      <c r="P28" s="206"/>
      <c r="S28" s="177"/>
      <c r="U28" s="185"/>
      <c r="V28" s="192"/>
      <c r="W28" s="205"/>
      <c r="X28" s="205"/>
      <c r="Y28" s="206"/>
      <c r="Z28" s="207"/>
      <c r="AA28" s="207"/>
      <c r="AB28" s="207"/>
      <c r="AC28" s="207"/>
      <c r="AD28" s="207"/>
      <c r="AE28" s="208"/>
      <c r="AF28" s="208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</row>
    <row r="29" spans="1:55" s="170" customFormat="1" x14ac:dyDescent="0.25">
      <c r="A29" s="196"/>
      <c r="B29" s="169"/>
      <c r="C29" s="169"/>
      <c r="D29" s="169"/>
      <c r="F29" s="169"/>
      <c r="G29" s="169"/>
      <c r="H29" s="207"/>
      <c r="I29" s="207"/>
      <c r="J29" s="207"/>
      <c r="K29" s="207"/>
      <c r="O29" s="207"/>
      <c r="P29" s="206"/>
      <c r="S29" s="177"/>
      <c r="U29" s="185"/>
      <c r="V29" s="192"/>
      <c r="W29" s="205"/>
      <c r="X29" s="205"/>
      <c r="Y29" s="206"/>
      <c r="Z29" s="207"/>
      <c r="AA29" s="207"/>
      <c r="AB29" s="207"/>
      <c r="AC29" s="207"/>
      <c r="AD29" s="207"/>
      <c r="AE29" s="208"/>
      <c r="AF29" s="208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</row>
    <row r="30" spans="1:55" s="170" customFormat="1" x14ac:dyDescent="0.25">
      <c r="A30" s="196"/>
      <c r="B30" s="169"/>
      <c r="C30" s="169"/>
      <c r="D30" s="169"/>
      <c r="F30" s="169"/>
      <c r="G30" s="169"/>
      <c r="H30" s="207"/>
      <c r="I30" s="207"/>
      <c r="J30" s="207"/>
      <c r="K30" s="207"/>
      <c r="O30" s="207"/>
      <c r="P30" s="206"/>
      <c r="S30" s="177"/>
      <c r="U30" s="185"/>
      <c r="V30" s="192"/>
      <c r="W30" s="205"/>
      <c r="X30" s="205"/>
      <c r="Y30" s="206"/>
      <c r="Z30" s="207"/>
      <c r="AA30" s="207"/>
      <c r="AB30" s="207"/>
      <c r="AC30" s="207"/>
      <c r="AD30" s="207"/>
      <c r="AE30" s="208"/>
      <c r="AF30" s="208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</row>
    <row r="31" spans="1:55" s="170" customFormat="1" x14ac:dyDescent="0.25">
      <c r="A31" s="196"/>
      <c r="B31" s="169"/>
      <c r="C31" s="169"/>
      <c r="D31" s="169"/>
      <c r="F31" s="169"/>
      <c r="G31" s="169"/>
      <c r="H31" s="207"/>
      <c r="I31" s="207"/>
      <c r="J31" s="207"/>
      <c r="K31" s="207"/>
      <c r="O31" s="207"/>
      <c r="P31" s="206"/>
      <c r="S31" s="177"/>
      <c r="U31" s="185"/>
      <c r="V31" s="192"/>
      <c r="W31" s="205"/>
      <c r="X31" s="205"/>
      <c r="Y31" s="206"/>
      <c r="Z31" s="207"/>
      <c r="AA31" s="207"/>
      <c r="AB31" s="207"/>
      <c r="AC31" s="207"/>
      <c r="AD31" s="207"/>
      <c r="AE31" s="208"/>
      <c r="AF31" s="208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</row>
    <row r="32" spans="1:55" s="170" customFormat="1" x14ac:dyDescent="0.25">
      <c r="A32" s="196"/>
      <c r="B32" s="169"/>
      <c r="C32" s="169"/>
      <c r="D32" s="169"/>
      <c r="F32" s="169"/>
      <c r="G32" s="169"/>
      <c r="H32" s="207"/>
      <c r="I32" s="207"/>
      <c r="J32" s="207"/>
      <c r="K32" s="207"/>
      <c r="O32" s="207"/>
      <c r="P32" s="206"/>
      <c r="S32" s="177"/>
      <c r="U32" s="185"/>
      <c r="V32" s="192"/>
      <c r="W32" s="205"/>
      <c r="X32" s="205"/>
      <c r="Y32" s="206"/>
      <c r="Z32" s="207"/>
      <c r="AA32" s="207"/>
      <c r="AB32" s="207"/>
      <c r="AC32" s="207"/>
      <c r="AD32" s="207"/>
      <c r="AE32" s="208"/>
      <c r="AF32" s="208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</row>
    <row r="33" spans="2:7" x14ac:dyDescent="0.25">
      <c r="B33" s="169"/>
      <c r="C33" s="169"/>
      <c r="D33" s="169"/>
      <c r="F33" s="169"/>
      <c r="G33" s="169"/>
    </row>
    <row r="34" spans="2:7" x14ac:dyDescent="0.25">
      <c r="B34" s="169"/>
      <c r="C34" s="169"/>
      <c r="D34" s="169"/>
      <c r="F34" s="169"/>
      <c r="G34" s="169"/>
    </row>
    <row r="35" spans="2:7" x14ac:dyDescent="0.25">
      <c r="B35" s="169"/>
      <c r="C35" s="169"/>
      <c r="D35" s="169"/>
      <c r="F35" s="169"/>
      <c r="G35" s="169"/>
    </row>
    <row r="36" spans="2:7" x14ac:dyDescent="0.25">
      <c r="B36" s="169"/>
      <c r="C36" s="169"/>
      <c r="D36" s="169"/>
      <c r="F36" s="169"/>
      <c r="G36" s="169"/>
    </row>
    <row r="37" spans="2:7" x14ac:dyDescent="0.25">
      <c r="B37" s="169"/>
      <c r="C37" s="169"/>
      <c r="D37" s="169"/>
      <c r="F37" s="169"/>
      <c r="G37" s="169"/>
    </row>
    <row r="38" spans="2:7" x14ac:dyDescent="0.25">
      <c r="B38" s="169"/>
      <c r="C38" s="169"/>
      <c r="D38" s="169"/>
      <c r="F38" s="169"/>
      <c r="G38" s="169"/>
    </row>
    <row r="39" spans="2:7" x14ac:dyDescent="0.25">
      <c r="B39" s="169"/>
      <c r="C39" s="169"/>
      <c r="D39" s="169"/>
      <c r="F39" s="169"/>
      <c r="G39" s="169"/>
    </row>
    <row r="40" spans="2:7" x14ac:dyDescent="0.25">
      <c r="B40" s="169"/>
      <c r="C40" s="169"/>
      <c r="D40" s="169"/>
      <c r="F40" s="169"/>
      <c r="G40" s="169"/>
    </row>
    <row r="41" spans="2:7" x14ac:dyDescent="0.25">
      <c r="B41" s="169"/>
      <c r="C41" s="169"/>
      <c r="D41" s="169"/>
      <c r="F41" s="169"/>
      <c r="G41" s="169"/>
    </row>
    <row r="42" spans="2:7" x14ac:dyDescent="0.25">
      <c r="B42" s="169"/>
      <c r="C42" s="169"/>
      <c r="D42" s="169"/>
      <c r="F42" s="169"/>
      <c r="G42" s="169"/>
    </row>
    <row r="43" spans="2:7" x14ac:dyDescent="0.25">
      <c r="B43" s="169"/>
      <c r="C43" s="169"/>
      <c r="D43" s="169"/>
      <c r="F43" s="169"/>
      <c r="G43" s="169"/>
    </row>
    <row r="44" spans="2:7" x14ac:dyDescent="0.25">
      <c r="B44" s="169"/>
      <c r="C44" s="169"/>
      <c r="D44" s="169"/>
      <c r="F44" s="169"/>
      <c r="G44" s="169"/>
    </row>
    <row r="45" spans="2:7" x14ac:dyDescent="0.25">
      <c r="B45" s="169"/>
      <c r="C45" s="169"/>
      <c r="D45" s="169"/>
      <c r="F45" s="169"/>
      <c r="G45" s="169"/>
    </row>
    <row r="46" spans="2:7" x14ac:dyDescent="0.25">
      <c r="B46" s="169"/>
      <c r="C46" s="169"/>
      <c r="D46" s="169"/>
      <c r="F46" s="169"/>
      <c r="G46" s="169"/>
    </row>
    <row r="47" spans="2:7" x14ac:dyDescent="0.25">
      <c r="B47" s="169"/>
      <c r="C47" s="169"/>
      <c r="D47" s="169"/>
      <c r="F47" s="169"/>
      <c r="G47" s="169"/>
    </row>
    <row r="48" spans="2:7" x14ac:dyDescent="0.25">
      <c r="B48" s="169"/>
      <c r="C48" s="169"/>
      <c r="D48" s="169"/>
      <c r="F48" s="169"/>
      <c r="G48" s="169"/>
    </row>
    <row r="49" spans="2:7" x14ac:dyDescent="0.25">
      <c r="B49" s="169"/>
      <c r="C49" s="169"/>
      <c r="D49" s="169"/>
      <c r="F49" s="169"/>
      <c r="G49" s="169"/>
    </row>
    <row r="50" spans="2:7" x14ac:dyDescent="0.25">
      <c r="B50" s="169"/>
      <c r="C50" s="169"/>
      <c r="D50" s="169"/>
      <c r="F50" s="169"/>
      <c r="G50" s="169"/>
    </row>
    <row r="51" spans="2:7" x14ac:dyDescent="0.25">
      <c r="B51" s="169"/>
      <c r="C51" s="169"/>
      <c r="D51" s="169"/>
      <c r="F51" s="169"/>
      <c r="G51" s="169"/>
    </row>
    <row r="52" spans="2:7" x14ac:dyDescent="0.25">
      <c r="B52" s="169"/>
      <c r="C52" s="169"/>
      <c r="D52" s="169"/>
      <c r="F52" s="169"/>
      <c r="G52" s="169"/>
    </row>
    <row r="53" spans="2:7" x14ac:dyDescent="0.25">
      <c r="B53" s="169"/>
      <c r="C53" s="169"/>
      <c r="D53" s="169"/>
      <c r="F53" s="169"/>
      <c r="G53" s="169"/>
    </row>
    <row r="54" spans="2:7" x14ac:dyDescent="0.25">
      <c r="B54" s="169"/>
      <c r="C54" s="169"/>
      <c r="D54" s="169"/>
      <c r="F54" s="169"/>
      <c r="G54" s="169"/>
    </row>
    <row r="55" spans="2:7" x14ac:dyDescent="0.25">
      <c r="B55" s="169"/>
      <c r="C55" s="169"/>
      <c r="D55" s="169"/>
      <c r="F55" s="169"/>
      <c r="G55" s="169"/>
    </row>
    <row r="56" spans="2:7" x14ac:dyDescent="0.25">
      <c r="B56" s="169"/>
      <c r="C56" s="169"/>
      <c r="D56" s="169"/>
      <c r="F56" s="169"/>
      <c r="G56" s="169"/>
    </row>
    <row r="57" spans="2:7" x14ac:dyDescent="0.25">
      <c r="B57" s="245" t="s">
        <v>82</v>
      </c>
      <c r="C57" s="169"/>
      <c r="D57" s="169"/>
      <c r="F57" s="169"/>
      <c r="G57" s="169"/>
    </row>
    <row r="58" spans="2:7" x14ac:dyDescent="0.25">
      <c r="B58" s="169"/>
      <c r="C58" s="169"/>
      <c r="D58" s="169"/>
      <c r="F58" s="169"/>
      <c r="G58" s="169"/>
    </row>
    <row r="59" spans="2:7" x14ac:dyDescent="0.25">
      <c r="B59" s="169"/>
      <c r="C59" s="169"/>
      <c r="D59" s="169"/>
      <c r="F59" s="169"/>
      <c r="G59" s="169"/>
    </row>
    <row r="60" spans="2:7" x14ac:dyDescent="0.25">
      <c r="B60" s="169"/>
      <c r="C60" s="169"/>
      <c r="D60" s="169"/>
      <c r="F60" s="169"/>
      <c r="G60" s="169"/>
    </row>
    <row r="61" spans="2:7" x14ac:dyDescent="0.25">
      <c r="B61" s="169"/>
      <c r="C61" s="169"/>
      <c r="D61" s="169"/>
      <c r="F61" s="169"/>
      <c r="G61" s="169"/>
    </row>
    <row r="62" spans="2:7" x14ac:dyDescent="0.25">
      <c r="B62" s="169"/>
      <c r="C62" s="169"/>
      <c r="D62" s="169"/>
      <c r="F62" s="169"/>
      <c r="G62" s="169"/>
    </row>
    <row r="63" spans="2:7" x14ac:dyDescent="0.25">
      <c r="B63" s="169"/>
      <c r="C63" s="169"/>
      <c r="D63" s="169"/>
      <c r="F63" s="169"/>
      <c r="G63" s="169"/>
    </row>
    <row r="64" spans="2:7" x14ac:dyDescent="0.25">
      <c r="B64" s="169"/>
      <c r="C64" s="169"/>
      <c r="D64" s="169"/>
      <c r="F64" s="169"/>
      <c r="G64" s="169"/>
    </row>
    <row r="65" spans="2:7" x14ac:dyDescent="0.25">
      <c r="B65" s="169"/>
      <c r="C65" s="169"/>
      <c r="D65" s="169"/>
      <c r="F65" s="169"/>
      <c r="G65" s="169"/>
    </row>
    <row r="66" spans="2:7" x14ac:dyDescent="0.25">
      <c r="B66" s="169"/>
      <c r="C66" s="169"/>
      <c r="D66" s="169"/>
      <c r="F66" s="169"/>
      <c r="G66" s="169"/>
    </row>
    <row r="67" spans="2:7" x14ac:dyDescent="0.25">
      <c r="B67" s="169"/>
      <c r="C67" s="169"/>
      <c r="D67" s="169"/>
      <c r="F67" s="169"/>
      <c r="G67" s="169"/>
    </row>
    <row r="68" spans="2:7" x14ac:dyDescent="0.25">
      <c r="B68" s="169"/>
      <c r="C68" s="169"/>
      <c r="D68" s="169"/>
      <c r="F68" s="169"/>
      <c r="G68" s="169"/>
    </row>
    <row r="69" spans="2:7" x14ac:dyDescent="0.25">
      <c r="B69" s="169"/>
      <c r="C69" s="169"/>
      <c r="D69" s="169"/>
      <c r="F69" s="169"/>
      <c r="G69" s="169"/>
    </row>
    <row r="70" spans="2:7" x14ac:dyDescent="0.25">
      <c r="B70" s="169"/>
      <c r="C70" s="169"/>
      <c r="D70" s="169"/>
      <c r="F70" s="169"/>
      <c r="G70" s="169"/>
    </row>
    <row r="71" spans="2:7" x14ac:dyDescent="0.25">
      <c r="B71" s="169"/>
      <c r="C71" s="169"/>
      <c r="D71" s="169"/>
      <c r="F71" s="169"/>
      <c r="G71" s="169"/>
    </row>
    <row r="72" spans="2:7" x14ac:dyDescent="0.25">
      <c r="B72" s="169"/>
      <c r="C72" s="169"/>
      <c r="D72" s="169"/>
      <c r="F72" s="169"/>
      <c r="G72" s="169"/>
    </row>
    <row r="73" spans="2:7" x14ac:dyDescent="0.25">
      <c r="B73" s="169"/>
      <c r="C73" s="169"/>
      <c r="D73" s="169"/>
      <c r="F73" s="169"/>
      <c r="G73" s="169"/>
    </row>
    <row r="74" spans="2:7" x14ac:dyDescent="0.25">
      <c r="B74" s="169"/>
      <c r="C74" s="169"/>
      <c r="D74" s="169"/>
      <c r="F74" s="169"/>
      <c r="G74" s="169"/>
    </row>
    <row r="75" spans="2:7" x14ac:dyDescent="0.25">
      <c r="B75" s="169"/>
      <c r="C75" s="169"/>
      <c r="D75" s="169"/>
      <c r="F75" s="169"/>
      <c r="G75" s="169"/>
    </row>
    <row r="76" spans="2:7" x14ac:dyDescent="0.25">
      <c r="B76" s="169"/>
      <c r="C76" s="169"/>
      <c r="D76" s="169"/>
      <c r="F76" s="169"/>
      <c r="G76" s="169"/>
    </row>
    <row r="77" spans="2:7" x14ac:dyDescent="0.25">
      <c r="B77" s="169"/>
      <c r="C77" s="169"/>
      <c r="D77" s="169"/>
      <c r="F77" s="169"/>
      <c r="G77" s="169"/>
    </row>
    <row r="78" spans="2:7" x14ac:dyDescent="0.25">
      <c r="B78" s="169"/>
      <c r="C78" s="169"/>
      <c r="D78" s="169"/>
      <c r="F78" s="169"/>
      <c r="G78" s="169"/>
    </row>
    <row r="79" spans="2:7" x14ac:dyDescent="0.25">
      <c r="B79" s="169"/>
      <c r="C79" s="169"/>
      <c r="D79" s="169"/>
      <c r="F79" s="169"/>
      <c r="G79" s="169"/>
    </row>
    <row r="80" spans="2:7" x14ac:dyDescent="0.25">
      <c r="B80" s="169"/>
      <c r="C80" s="169"/>
      <c r="D80" s="169"/>
      <c r="F80" s="169"/>
      <c r="G80" s="169"/>
    </row>
    <row r="81" spans="2:7" x14ac:dyDescent="0.25">
      <c r="B81" s="169"/>
      <c r="C81" s="169"/>
      <c r="D81" s="169"/>
      <c r="F81" s="169"/>
      <c r="G81" s="169"/>
    </row>
    <row r="82" spans="2:7" x14ac:dyDescent="0.25">
      <c r="B82" s="169"/>
      <c r="C82" s="169"/>
      <c r="D82" s="169"/>
      <c r="F82" s="169"/>
      <c r="G82" s="169"/>
    </row>
    <row r="83" spans="2:7" x14ac:dyDescent="0.25">
      <c r="B83" s="169"/>
      <c r="C83" s="169"/>
      <c r="D83" s="169"/>
      <c r="F83" s="169"/>
      <c r="G83" s="169"/>
    </row>
    <row r="84" spans="2:7" x14ac:dyDescent="0.25">
      <c r="B84" s="169"/>
      <c r="C84" s="169"/>
      <c r="D84" s="169"/>
      <c r="F84" s="169"/>
      <c r="G84" s="169"/>
    </row>
    <row r="85" spans="2:7" x14ac:dyDescent="0.25">
      <c r="B85" s="169"/>
      <c r="C85" s="169"/>
      <c r="D85" s="169"/>
      <c r="F85" s="169"/>
      <c r="G85" s="169"/>
    </row>
    <row r="86" spans="2:7" x14ac:dyDescent="0.25">
      <c r="B86" s="169"/>
      <c r="C86" s="169"/>
      <c r="D86" s="169"/>
      <c r="F86" s="169"/>
      <c r="G86" s="169"/>
    </row>
    <row r="87" spans="2:7" x14ac:dyDescent="0.25">
      <c r="B87" s="169"/>
      <c r="C87" s="169"/>
      <c r="D87" s="169"/>
      <c r="F87" s="169"/>
      <c r="G87" s="169"/>
    </row>
    <row r="88" spans="2:7" x14ac:dyDescent="0.25">
      <c r="B88" s="169"/>
      <c r="C88" s="169"/>
      <c r="D88" s="169"/>
      <c r="F88" s="169"/>
      <c r="G88" s="169"/>
    </row>
    <row r="89" spans="2:7" x14ac:dyDescent="0.25">
      <c r="B89" s="169"/>
      <c r="C89" s="169"/>
      <c r="D89" s="169"/>
      <c r="F89" s="169"/>
      <c r="G89" s="169"/>
    </row>
    <row r="90" spans="2:7" x14ac:dyDescent="0.25">
      <c r="B90" s="169"/>
      <c r="C90" s="169"/>
      <c r="D90" s="169"/>
      <c r="F90" s="169"/>
      <c r="G90" s="169"/>
    </row>
    <row r="91" spans="2:7" x14ac:dyDescent="0.25">
      <c r="B91" s="169"/>
      <c r="C91" s="169"/>
      <c r="D91" s="169"/>
      <c r="F91" s="169"/>
      <c r="G91" s="169"/>
    </row>
    <row r="92" spans="2:7" x14ac:dyDescent="0.25">
      <c r="B92" s="169"/>
      <c r="C92" s="169"/>
      <c r="D92" s="169"/>
      <c r="F92" s="169"/>
      <c r="G92" s="169"/>
    </row>
    <row r="93" spans="2:7" x14ac:dyDescent="0.25">
      <c r="B93" s="169"/>
      <c r="C93" s="169"/>
      <c r="D93" s="169"/>
      <c r="F93" s="169"/>
      <c r="G93" s="169"/>
    </row>
    <row r="94" spans="2:7" x14ac:dyDescent="0.25">
      <c r="B94" s="169"/>
      <c r="C94" s="169"/>
      <c r="D94" s="169"/>
      <c r="F94" s="169"/>
      <c r="G94" s="169"/>
    </row>
    <row r="95" spans="2:7" x14ac:dyDescent="0.25">
      <c r="B95" s="169"/>
      <c r="C95" s="169"/>
      <c r="D95" s="169"/>
      <c r="F95" s="169"/>
      <c r="G95" s="169"/>
    </row>
    <row r="96" spans="2:7" x14ac:dyDescent="0.25">
      <c r="B96" s="169"/>
      <c r="C96" s="169"/>
      <c r="D96" s="169"/>
      <c r="F96" s="169"/>
      <c r="G96" s="169"/>
    </row>
    <row r="97" spans="2:7" x14ac:dyDescent="0.25">
      <c r="B97" s="169"/>
      <c r="C97" s="169"/>
      <c r="D97" s="169"/>
      <c r="F97" s="169"/>
      <c r="G97" s="169"/>
    </row>
    <row r="98" spans="2:7" x14ac:dyDescent="0.25">
      <c r="B98" s="169"/>
      <c r="C98" s="169"/>
      <c r="D98" s="169"/>
      <c r="F98" s="169"/>
      <c r="G98" s="169"/>
    </row>
    <row r="99" spans="2:7" x14ac:dyDescent="0.25">
      <c r="B99" s="169"/>
      <c r="C99" s="169"/>
      <c r="D99" s="169"/>
      <c r="F99" s="169"/>
      <c r="G99" s="169"/>
    </row>
    <row r="100" spans="2:7" x14ac:dyDescent="0.25">
      <c r="B100" s="169"/>
      <c r="C100" s="169"/>
      <c r="D100" s="169"/>
      <c r="F100" s="169"/>
      <c r="G100" s="169"/>
    </row>
    <row r="101" spans="2:7" x14ac:dyDescent="0.25">
      <c r="B101" s="169"/>
      <c r="C101" s="169"/>
      <c r="D101" s="169"/>
      <c r="F101" s="169"/>
      <c r="G101" s="169"/>
    </row>
    <row r="102" spans="2:7" x14ac:dyDescent="0.25">
      <c r="B102" s="169"/>
      <c r="C102" s="169"/>
      <c r="D102" s="169"/>
      <c r="F102" s="169"/>
      <c r="G102" s="169"/>
    </row>
    <row r="103" spans="2:7" x14ac:dyDescent="0.25">
      <c r="B103" s="169"/>
      <c r="C103" s="169"/>
      <c r="D103" s="169"/>
      <c r="F103" s="169"/>
      <c r="G103" s="169"/>
    </row>
    <row r="104" spans="2:7" x14ac:dyDescent="0.25">
      <c r="B104" s="169"/>
      <c r="C104" s="169"/>
      <c r="D104" s="169"/>
      <c r="F104" s="169"/>
      <c r="G104" s="169"/>
    </row>
    <row r="105" spans="2:7" x14ac:dyDescent="0.25">
      <c r="B105" s="169"/>
      <c r="C105" s="169"/>
      <c r="D105" s="169"/>
      <c r="F105" s="169"/>
      <c r="G105" s="169"/>
    </row>
    <row r="106" spans="2:7" x14ac:dyDescent="0.25">
      <c r="B106" s="169"/>
      <c r="C106" s="169"/>
      <c r="D106" s="169"/>
      <c r="F106" s="169"/>
      <c r="G106" s="169"/>
    </row>
    <row r="107" spans="2:7" x14ac:dyDescent="0.25">
      <c r="B107" s="169"/>
      <c r="C107" s="169"/>
      <c r="D107" s="169"/>
      <c r="F107" s="169"/>
      <c r="G107" s="169"/>
    </row>
    <row r="108" spans="2:7" x14ac:dyDescent="0.25">
      <c r="B108" s="169"/>
      <c r="C108" s="169"/>
      <c r="D108" s="169"/>
      <c r="F108" s="169"/>
      <c r="G108" s="169"/>
    </row>
    <row r="109" spans="2:7" x14ac:dyDescent="0.25">
      <c r="B109" s="169"/>
      <c r="C109" s="169"/>
      <c r="D109" s="169"/>
      <c r="F109" s="169"/>
      <c r="G109" s="169"/>
    </row>
    <row r="110" spans="2:7" x14ac:dyDescent="0.25">
      <c r="B110" s="169"/>
      <c r="C110" s="169"/>
      <c r="D110" s="169"/>
      <c r="F110" s="169"/>
      <c r="G110" s="169"/>
    </row>
    <row r="111" spans="2:7" x14ac:dyDescent="0.25">
      <c r="B111" s="169"/>
      <c r="C111" s="169"/>
      <c r="D111" s="169"/>
      <c r="F111" s="169"/>
      <c r="G111" s="169"/>
    </row>
    <row r="112" spans="2:7" x14ac:dyDescent="0.25">
      <c r="B112" s="169"/>
      <c r="C112" s="169"/>
      <c r="D112" s="169"/>
      <c r="F112" s="169"/>
      <c r="G112" s="169"/>
    </row>
    <row r="113" spans="2:7" x14ac:dyDescent="0.25">
      <c r="B113" s="169"/>
      <c r="C113" s="169"/>
      <c r="D113" s="169"/>
      <c r="F113" s="169"/>
      <c r="G113" s="169"/>
    </row>
    <row r="114" spans="2:7" x14ac:dyDescent="0.25">
      <c r="B114" s="169"/>
      <c r="C114" s="169"/>
      <c r="D114" s="169"/>
      <c r="F114" s="169"/>
      <c r="G114" s="169"/>
    </row>
    <row r="115" spans="2:7" x14ac:dyDescent="0.25">
      <c r="B115" s="169"/>
      <c r="C115" s="169"/>
      <c r="D115" s="169"/>
      <c r="F115" s="169"/>
      <c r="G115" s="169"/>
    </row>
    <row r="116" spans="2:7" x14ac:dyDescent="0.25">
      <c r="B116" s="169"/>
      <c r="C116" s="169"/>
      <c r="D116" s="169"/>
      <c r="F116" s="169"/>
      <c r="G116" s="169"/>
    </row>
    <row r="117" spans="2:7" x14ac:dyDescent="0.25">
      <c r="B117" s="169"/>
      <c r="C117" s="169"/>
      <c r="D117" s="169"/>
      <c r="F117" s="169"/>
      <c r="G117" s="169"/>
    </row>
    <row r="118" spans="2:7" x14ac:dyDescent="0.25">
      <c r="B118" s="169"/>
      <c r="C118" s="169"/>
      <c r="D118" s="169"/>
      <c r="F118" s="169"/>
      <c r="G118" s="169"/>
    </row>
    <row r="119" spans="2:7" x14ac:dyDescent="0.25">
      <c r="B119" s="169"/>
      <c r="C119" s="169"/>
      <c r="D119" s="169"/>
      <c r="F119" s="169"/>
      <c r="G119" s="169"/>
    </row>
    <row r="120" spans="2:7" x14ac:dyDescent="0.25">
      <c r="B120" s="169"/>
      <c r="C120" s="169"/>
      <c r="D120" s="169"/>
      <c r="F120" s="169"/>
      <c r="G120" s="169"/>
    </row>
    <row r="121" spans="2:7" x14ac:dyDescent="0.25">
      <c r="B121" s="169"/>
      <c r="C121" s="169"/>
      <c r="D121" s="169"/>
      <c r="F121" s="169"/>
      <c r="G121" s="169"/>
    </row>
    <row r="122" spans="2:7" x14ac:dyDescent="0.25">
      <c r="B122" s="169"/>
      <c r="C122" s="169"/>
      <c r="D122" s="169"/>
      <c r="F122" s="169"/>
      <c r="G122" s="169"/>
    </row>
    <row r="123" spans="2:7" x14ac:dyDescent="0.25">
      <c r="B123" s="169"/>
      <c r="C123" s="169"/>
      <c r="D123" s="169"/>
      <c r="F123" s="169"/>
      <c r="G123" s="169"/>
    </row>
    <row r="124" spans="2:7" x14ac:dyDescent="0.25">
      <c r="B124" s="169"/>
      <c r="C124" s="169"/>
      <c r="D124" s="169"/>
      <c r="F124" s="169"/>
      <c r="G124" s="169"/>
    </row>
    <row r="125" spans="2:7" x14ac:dyDescent="0.25">
      <c r="B125" s="169"/>
      <c r="C125" s="169"/>
      <c r="D125" s="169"/>
      <c r="F125" s="169"/>
      <c r="G125" s="169"/>
    </row>
    <row r="126" spans="2:7" x14ac:dyDescent="0.25">
      <c r="B126" s="169"/>
      <c r="C126" s="169"/>
      <c r="D126" s="169"/>
      <c r="F126" s="169"/>
      <c r="G126" s="169"/>
    </row>
    <row r="127" spans="2:7" x14ac:dyDescent="0.25">
      <c r="B127" s="169"/>
      <c r="C127" s="169"/>
      <c r="D127" s="169"/>
      <c r="F127" s="169"/>
      <c r="G127" s="169"/>
    </row>
    <row r="128" spans="2:7" x14ac:dyDescent="0.25">
      <c r="B128" s="169"/>
      <c r="C128" s="169"/>
      <c r="D128" s="169"/>
      <c r="F128" s="169"/>
      <c r="G128" s="169"/>
    </row>
    <row r="129" spans="2:7" x14ac:dyDescent="0.25">
      <c r="B129" s="169"/>
      <c r="C129" s="169"/>
      <c r="D129" s="169"/>
      <c r="F129" s="169"/>
      <c r="G129" s="169"/>
    </row>
    <row r="130" spans="2:7" x14ac:dyDescent="0.25">
      <c r="B130" s="169"/>
      <c r="C130" s="169"/>
      <c r="D130" s="169"/>
      <c r="F130" s="169"/>
      <c r="G130" s="169"/>
    </row>
    <row r="131" spans="2:7" x14ac:dyDescent="0.25">
      <c r="B131" s="169"/>
      <c r="C131" s="169"/>
      <c r="D131" s="169"/>
      <c r="F131" s="169"/>
      <c r="G131" s="169"/>
    </row>
    <row r="132" spans="2:7" x14ac:dyDescent="0.25">
      <c r="B132" s="169"/>
      <c r="C132" s="169"/>
      <c r="D132" s="169"/>
      <c r="F132" s="169"/>
      <c r="G132" s="169"/>
    </row>
    <row r="133" spans="2:7" x14ac:dyDescent="0.25">
      <c r="B133" s="169"/>
      <c r="C133" s="169"/>
      <c r="D133" s="169"/>
      <c r="F133" s="169"/>
      <c r="G133" s="169"/>
    </row>
    <row r="134" spans="2:7" x14ac:dyDescent="0.25">
      <c r="B134" s="169"/>
      <c r="C134" s="169"/>
      <c r="D134" s="169"/>
      <c r="F134" s="169"/>
      <c r="G134" s="169"/>
    </row>
    <row r="135" spans="2:7" x14ac:dyDescent="0.25">
      <c r="B135" s="169"/>
      <c r="C135" s="169"/>
      <c r="D135" s="169"/>
      <c r="F135" s="169"/>
      <c r="G135" s="169"/>
    </row>
    <row r="136" spans="2:7" x14ac:dyDescent="0.25">
      <c r="B136" s="169"/>
      <c r="C136" s="169"/>
      <c r="D136" s="169"/>
      <c r="F136" s="169"/>
      <c r="G136" s="169"/>
    </row>
    <row r="137" spans="2:7" x14ac:dyDescent="0.25">
      <c r="B137" s="169"/>
      <c r="C137" s="169"/>
      <c r="D137" s="169"/>
      <c r="F137" s="169"/>
      <c r="G137" s="169"/>
    </row>
    <row r="138" spans="2:7" x14ac:dyDescent="0.25">
      <c r="B138" s="169"/>
      <c r="C138" s="169"/>
      <c r="D138" s="169"/>
      <c r="F138" s="169"/>
      <c r="G138" s="169"/>
    </row>
    <row r="139" spans="2:7" x14ac:dyDescent="0.25">
      <c r="B139" s="169"/>
      <c r="C139" s="169"/>
      <c r="D139" s="169"/>
      <c r="F139" s="169"/>
      <c r="G139" s="169"/>
    </row>
    <row r="140" spans="2:7" x14ac:dyDescent="0.25">
      <c r="B140" s="169"/>
      <c r="C140" s="169"/>
      <c r="D140" s="169"/>
      <c r="F140" s="169"/>
      <c r="G140" s="169"/>
    </row>
    <row r="141" spans="2:7" x14ac:dyDescent="0.25">
      <c r="B141" s="169"/>
      <c r="C141" s="169"/>
      <c r="D141" s="169"/>
      <c r="F141" s="169"/>
      <c r="G141" s="169"/>
    </row>
    <row r="142" spans="2:7" x14ac:dyDescent="0.25">
      <c r="B142" s="169"/>
      <c r="C142" s="169"/>
      <c r="D142" s="169"/>
      <c r="F142" s="169"/>
      <c r="G142" s="169"/>
    </row>
    <row r="143" spans="2:7" x14ac:dyDescent="0.25">
      <c r="B143" s="169"/>
      <c r="C143" s="169"/>
      <c r="D143" s="169"/>
      <c r="F143" s="169"/>
      <c r="G143" s="169"/>
    </row>
    <row r="144" spans="2:7" x14ac:dyDescent="0.25">
      <c r="B144" s="169"/>
      <c r="C144" s="169"/>
      <c r="D144" s="169"/>
      <c r="F144" s="169"/>
      <c r="G144" s="169"/>
    </row>
    <row r="145" spans="2:7" x14ac:dyDescent="0.25">
      <c r="B145" s="169"/>
      <c r="C145" s="169"/>
      <c r="D145" s="169"/>
      <c r="F145" s="169"/>
      <c r="G145" s="169"/>
    </row>
    <row r="146" spans="2:7" x14ac:dyDescent="0.25">
      <c r="B146" s="169"/>
      <c r="C146" s="169"/>
      <c r="D146" s="169"/>
      <c r="F146" s="169"/>
      <c r="G146" s="169"/>
    </row>
    <row r="147" spans="2:7" x14ac:dyDescent="0.25">
      <c r="B147" s="169"/>
      <c r="C147" s="169"/>
      <c r="D147" s="169"/>
      <c r="F147" s="169"/>
      <c r="G147" s="169"/>
    </row>
    <row r="148" spans="2:7" x14ac:dyDescent="0.25">
      <c r="B148" s="169"/>
      <c r="C148" s="169"/>
      <c r="D148" s="169"/>
      <c r="F148" s="169"/>
      <c r="G148" s="169"/>
    </row>
    <row r="149" spans="2:7" x14ac:dyDescent="0.25">
      <c r="B149" s="169"/>
      <c r="C149" s="169"/>
      <c r="D149" s="169"/>
      <c r="F149" s="169"/>
      <c r="G149" s="169"/>
    </row>
    <row r="150" spans="2:7" x14ac:dyDescent="0.25">
      <c r="B150" s="169"/>
      <c r="C150" s="169"/>
      <c r="D150" s="169"/>
      <c r="F150" s="169"/>
      <c r="G150" s="169"/>
    </row>
    <row r="151" spans="2:7" x14ac:dyDescent="0.25">
      <c r="B151" s="169"/>
      <c r="C151" s="169"/>
      <c r="D151" s="169"/>
      <c r="F151" s="169"/>
      <c r="G151" s="169"/>
    </row>
    <row r="152" spans="2:7" x14ac:dyDescent="0.25">
      <c r="B152" s="169"/>
      <c r="C152" s="169"/>
      <c r="D152" s="169"/>
      <c r="F152" s="169"/>
      <c r="G152" s="169"/>
    </row>
    <row r="153" spans="2:7" x14ac:dyDescent="0.25">
      <c r="B153" s="169"/>
      <c r="C153" s="169"/>
      <c r="D153" s="169"/>
      <c r="F153" s="169"/>
      <c r="G153" s="169"/>
    </row>
    <row r="154" spans="2:7" x14ac:dyDescent="0.25">
      <c r="B154" s="169"/>
      <c r="C154" s="169"/>
      <c r="D154" s="169"/>
      <c r="F154" s="169"/>
      <c r="G154" s="169"/>
    </row>
    <row r="155" spans="2:7" x14ac:dyDescent="0.25">
      <c r="B155" s="169"/>
      <c r="C155" s="169"/>
      <c r="D155" s="169"/>
      <c r="F155" s="169"/>
      <c r="G155" s="169"/>
    </row>
    <row r="156" spans="2:7" x14ac:dyDescent="0.25">
      <c r="B156" s="169"/>
      <c r="C156" s="169"/>
      <c r="D156" s="169"/>
      <c r="F156" s="169"/>
      <c r="G156" s="169"/>
    </row>
    <row r="157" spans="2:7" x14ac:dyDescent="0.25">
      <c r="B157" s="169"/>
      <c r="C157" s="169"/>
      <c r="D157" s="169"/>
      <c r="F157" s="169"/>
      <c r="G157" s="169"/>
    </row>
    <row r="158" spans="2:7" x14ac:dyDescent="0.25">
      <c r="B158" s="169"/>
      <c r="C158" s="169"/>
      <c r="D158" s="169"/>
      <c r="F158" s="169"/>
      <c r="G158" s="169"/>
    </row>
    <row r="159" spans="2:7" x14ac:dyDescent="0.25">
      <c r="B159" s="169"/>
      <c r="C159" s="169"/>
      <c r="D159" s="169"/>
      <c r="F159" s="169"/>
      <c r="G159" s="169"/>
    </row>
    <row r="160" spans="2:7" x14ac:dyDescent="0.25">
      <c r="B160" s="169"/>
      <c r="C160" s="169"/>
      <c r="D160" s="169"/>
      <c r="F160" s="169"/>
      <c r="G160" s="169"/>
    </row>
    <row r="161" spans="2:7" x14ac:dyDescent="0.25">
      <c r="B161" s="169"/>
      <c r="C161" s="169"/>
      <c r="D161" s="169"/>
      <c r="F161" s="169"/>
      <c r="G161" s="169"/>
    </row>
    <row r="162" spans="2:7" x14ac:dyDescent="0.25">
      <c r="B162" s="169"/>
      <c r="C162" s="169"/>
      <c r="D162" s="169"/>
      <c r="F162" s="169"/>
      <c r="G162" s="169"/>
    </row>
    <row r="163" spans="2:7" x14ac:dyDescent="0.25">
      <c r="B163" s="169"/>
      <c r="C163" s="169"/>
      <c r="D163" s="169"/>
      <c r="F163" s="169"/>
      <c r="G163" s="169"/>
    </row>
    <row r="164" spans="2:7" x14ac:dyDescent="0.25">
      <c r="B164" s="169"/>
      <c r="C164" s="169"/>
      <c r="D164" s="169"/>
      <c r="F164" s="169"/>
      <c r="G164" s="169"/>
    </row>
    <row r="165" spans="2:7" x14ac:dyDescent="0.25">
      <c r="B165" s="169"/>
      <c r="C165" s="169"/>
      <c r="D165" s="169"/>
      <c r="F165" s="169"/>
      <c r="G165" s="169"/>
    </row>
    <row r="166" spans="2:7" x14ac:dyDescent="0.25">
      <c r="B166" s="169"/>
      <c r="C166" s="169"/>
      <c r="D166" s="169"/>
      <c r="F166" s="169"/>
      <c r="G166" s="169"/>
    </row>
    <row r="167" spans="2:7" x14ac:dyDescent="0.25">
      <c r="B167" s="169"/>
      <c r="C167" s="169"/>
      <c r="D167" s="169"/>
      <c r="F167" s="169"/>
      <c r="G167" s="169"/>
    </row>
    <row r="168" spans="2:7" x14ac:dyDescent="0.25">
      <c r="B168" s="169"/>
      <c r="C168" s="169"/>
      <c r="D168" s="169"/>
      <c r="F168" s="169"/>
      <c r="G168" s="169"/>
    </row>
    <row r="169" spans="2:7" x14ac:dyDescent="0.25">
      <c r="B169" s="169"/>
      <c r="C169" s="169"/>
      <c r="D169" s="169"/>
      <c r="F169" s="169"/>
      <c r="G169" s="169"/>
    </row>
    <row r="170" spans="2:7" x14ac:dyDescent="0.25">
      <c r="B170" s="169"/>
      <c r="C170" s="169"/>
      <c r="D170" s="169"/>
      <c r="F170" s="169"/>
      <c r="G170" s="169"/>
    </row>
    <row r="171" spans="2:7" x14ac:dyDescent="0.25">
      <c r="B171" s="169"/>
      <c r="C171" s="169"/>
      <c r="D171" s="169"/>
      <c r="F171" s="169"/>
      <c r="G171" s="169"/>
    </row>
    <row r="172" spans="2:7" x14ac:dyDescent="0.25">
      <c r="B172" s="169"/>
      <c r="C172" s="169"/>
      <c r="D172" s="169"/>
      <c r="F172" s="169"/>
      <c r="G172" s="169"/>
    </row>
    <row r="173" spans="2:7" x14ac:dyDescent="0.25">
      <c r="B173" s="169"/>
      <c r="C173" s="169"/>
      <c r="D173" s="169"/>
      <c r="F173" s="169"/>
      <c r="G173" s="169"/>
    </row>
    <row r="174" spans="2:7" x14ac:dyDescent="0.25">
      <c r="B174" s="169"/>
      <c r="C174" s="169"/>
      <c r="D174" s="169"/>
      <c r="F174" s="169"/>
      <c r="G174" s="169"/>
    </row>
    <row r="175" spans="2:7" x14ac:dyDescent="0.25">
      <c r="B175" s="169"/>
      <c r="C175" s="169"/>
      <c r="D175" s="169"/>
      <c r="F175" s="169"/>
      <c r="G175" s="169"/>
    </row>
    <row r="176" spans="2:7" x14ac:dyDescent="0.25">
      <c r="B176" s="169"/>
      <c r="C176" s="169"/>
      <c r="D176" s="169"/>
      <c r="F176" s="169"/>
      <c r="G176" s="169"/>
    </row>
    <row r="177" spans="2:7" x14ac:dyDescent="0.25">
      <c r="B177" s="169"/>
      <c r="C177" s="169"/>
      <c r="D177" s="169"/>
      <c r="F177" s="169"/>
      <c r="G177" s="169"/>
    </row>
    <row r="178" spans="2:7" x14ac:dyDescent="0.25">
      <c r="B178" s="169"/>
      <c r="C178" s="169"/>
      <c r="D178" s="169"/>
      <c r="F178" s="169"/>
      <c r="G178" s="169"/>
    </row>
    <row r="179" spans="2:7" x14ac:dyDescent="0.25">
      <c r="B179" s="169"/>
      <c r="C179" s="169"/>
      <c r="D179" s="169"/>
      <c r="F179" s="169"/>
      <c r="G179" s="169"/>
    </row>
    <row r="180" spans="2:7" x14ac:dyDescent="0.25">
      <c r="B180" s="169"/>
      <c r="C180" s="169"/>
      <c r="D180" s="169"/>
      <c r="F180" s="169"/>
      <c r="G180" s="169"/>
    </row>
    <row r="181" spans="2:7" x14ac:dyDescent="0.25">
      <c r="B181" s="169"/>
      <c r="C181" s="169"/>
      <c r="D181" s="169"/>
      <c r="F181" s="169"/>
      <c r="G181" s="169"/>
    </row>
    <row r="182" spans="2:7" x14ac:dyDescent="0.25">
      <c r="B182" s="169"/>
      <c r="C182" s="169"/>
      <c r="D182" s="169"/>
      <c r="F182" s="169"/>
      <c r="G182" s="169"/>
    </row>
    <row r="183" spans="2:7" x14ac:dyDescent="0.25">
      <c r="B183" s="169"/>
      <c r="C183" s="169"/>
      <c r="D183" s="169"/>
      <c r="F183" s="169"/>
      <c r="G183" s="169"/>
    </row>
    <row r="184" spans="2:7" x14ac:dyDescent="0.25">
      <c r="B184" s="169"/>
      <c r="C184" s="169"/>
      <c r="D184" s="169"/>
      <c r="F184" s="169"/>
      <c r="G184" s="169"/>
    </row>
    <row r="185" spans="2:7" x14ac:dyDescent="0.25">
      <c r="B185" s="169"/>
      <c r="C185" s="169"/>
      <c r="D185" s="169"/>
      <c r="F185" s="169"/>
      <c r="G185" s="169"/>
    </row>
    <row r="186" spans="2:7" x14ac:dyDescent="0.25">
      <c r="B186" s="169"/>
      <c r="C186" s="169"/>
      <c r="D186" s="169"/>
      <c r="F186" s="169"/>
      <c r="G186" s="169"/>
    </row>
    <row r="187" spans="2:7" x14ac:dyDescent="0.25">
      <c r="B187" s="169"/>
      <c r="C187" s="169"/>
      <c r="D187" s="169"/>
      <c r="F187" s="169"/>
      <c r="G187" s="169"/>
    </row>
    <row r="188" spans="2:7" x14ac:dyDescent="0.25">
      <c r="B188" s="169"/>
      <c r="C188" s="169"/>
      <c r="D188" s="169"/>
      <c r="F188" s="169"/>
      <c r="G188" s="169"/>
    </row>
    <row r="189" spans="2:7" x14ac:dyDescent="0.25">
      <c r="B189" s="169"/>
      <c r="C189" s="169"/>
      <c r="D189" s="169"/>
      <c r="F189" s="169"/>
      <c r="G189" s="169"/>
    </row>
    <row r="190" spans="2:7" x14ac:dyDescent="0.25">
      <c r="B190" s="169"/>
      <c r="C190" s="169"/>
      <c r="D190" s="169"/>
      <c r="F190" s="169"/>
      <c r="G190" s="169"/>
    </row>
    <row r="191" spans="2:7" x14ac:dyDescent="0.25">
      <c r="B191" s="169"/>
      <c r="C191" s="169"/>
      <c r="D191" s="169"/>
      <c r="F191" s="169"/>
      <c r="G191" s="169"/>
    </row>
    <row r="192" spans="2:7" x14ac:dyDescent="0.25">
      <c r="B192" s="169"/>
      <c r="C192" s="169"/>
      <c r="D192" s="169"/>
      <c r="F192" s="169"/>
      <c r="G192" s="169"/>
    </row>
    <row r="193" spans="2:7" x14ac:dyDescent="0.25">
      <c r="B193" s="169"/>
      <c r="C193" s="169"/>
      <c r="D193" s="169"/>
      <c r="F193" s="169"/>
      <c r="G193" s="169"/>
    </row>
    <row r="194" spans="2:7" x14ac:dyDescent="0.25">
      <c r="B194" s="169"/>
      <c r="C194" s="169"/>
      <c r="D194" s="169"/>
      <c r="F194" s="169"/>
      <c r="G194" s="169"/>
    </row>
    <row r="195" spans="2:7" x14ac:dyDescent="0.25">
      <c r="B195" s="169"/>
      <c r="C195" s="169"/>
      <c r="D195" s="169"/>
      <c r="F195" s="169"/>
      <c r="G195" s="169"/>
    </row>
    <row r="196" spans="2:7" x14ac:dyDescent="0.25">
      <c r="B196" s="169"/>
      <c r="C196" s="169"/>
      <c r="D196" s="169"/>
      <c r="F196" s="169"/>
      <c r="G196" s="169"/>
    </row>
    <row r="197" spans="2:7" x14ac:dyDescent="0.25">
      <c r="B197" s="169"/>
      <c r="C197" s="169"/>
      <c r="D197" s="169"/>
      <c r="F197" s="169"/>
      <c r="G197" s="169"/>
    </row>
    <row r="198" spans="2:7" x14ac:dyDescent="0.25">
      <c r="B198" s="169"/>
      <c r="C198" s="169"/>
      <c r="D198" s="169"/>
      <c r="F198" s="169"/>
      <c r="G198" s="169"/>
    </row>
    <row r="199" spans="2:7" x14ac:dyDescent="0.25">
      <c r="B199" s="169"/>
      <c r="C199" s="169"/>
      <c r="D199" s="169"/>
      <c r="F199" s="169"/>
      <c r="G199" s="169"/>
    </row>
    <row r="200" spans="2:7" x14ac:dyDescent="0.25">
      <c r="B200" s="169"/>
      <c r="C200" s="169"/>
      <c r="D200" s="169"/>
      <c r="F200" s="169"/>
      <c r="G200" s="169"/>
    </row>
    <row r="201" spans="2:7" x14ac:dyDescent="0.25">
      <c r="B201" s="169"/>
      <c r="C201" s="169"/>
      <c r="D201" s="169"/>
      <c r="F201" s="169"/>
      <c r="G201" s="169"/>
    </row>
    <row r="202" spans="2:7" x14ac:dyDescent="0.25">
      <c r="B202" s="169"/>
      <c r="C202" s="169"/>
      <c r="D202" s="169"/>
      <c r="F202" s="169"/>
      <c r="G202" s="169"/>
    </row>
    <row r="203" spans="2:7" x14ac:dyDescent="0.25">
      <c r="B203" s="169"/>
      <c r="C203" s="169"/>
      <c r="D203" s="169"/>
      <c r="F203" s="169"/>
      <c r="G203" s="169"/>
    </row>
    <row r="204" spans="2:7" x14ac:dyDescent="0.25">
      <c r="B204" s="169"/>
      <c r="C204" s="169"/>
      <c r="D204" s="169"/>
      <c r="F204" s="169"/>
      <c r="G204" s="169"/>
    </row>
    <row r="205" spans="2:7" x14ac:dyDescent="0.25">
      <c r="B205" s="169"/>
      <c r="C205" s="169"/>
      <c r="D205" s="169"/>
      <c r="F205" s="169"/>
      <c r="G205" s="169"/>
    </row>
    <row r="206" spans="2:7" x14ac:dyDescent="0.25">
      <c r="B206" s="169"/>
      <c r="C206" s="169"/>
      <c r="D206" s="169"/>
      <c r="F206" s="169"/>
      <c r="G206" s="169"/>
    </row>
    <row r="207" spans="2:7" x14ac:dyDescent="0.25">
      <c r="B207" s="169"/>
      <c r="C207" s="169"/>
      <c r="D207" s="169"/>
      <c r="F207" s="169"/>
      <c r="G207" s="169"/>
    </row>
    <row r="208" spans="2:7" x14ac:dyDescent="0.25">
      <c r="B208" s="169"/>
      <c r="C208" s="169"/>
      <c r="D208" s="169"/>
      <c r="F208" s="169"/>
      <c r="G208" s="169"/>
    </row>
    <row r="209" spans="2:7" x14ac:dyDescent="0.25">
      <c r="B209" s="169"/>
      <c r="C209" s="169"/>
      <c r="D209" s="169"/>
      <c r="F209" s="169"/>
      <c r="G209" s="169"/>
    </row>
    <row r="210" spans="2:7" x14ac:dyDescent="0.25">
      <c r="B210" s="169"/>
      <c r="C210" s="169"/>
      <c r="D210" s="169"/>
      <c r="F210" s="169"/>
      <c r="G210" s="169"/>
    </row>
    <row r="211" spans="2:7" x14ac:dyDescent="0.25">
      <c r="B211" s="169"/>
      <c r="C211" s="169"/>
      <c r="D211" s="169"/>
      <c r="F211" s="169"/>
      <c r="G211" s="169"/>
    </row>
    <row r="212" spans="2:7" x14ac:dyDescent="0.25">
      <c r="B212" s="169"/>
      <c r="C212" s="169"/>
      <c r="D212" s="169"/>
      <c r="F212" s="169"/>
      <c r="G212" s="169"/>
    </row>
    <row r="213" spans="2:7" x14ac:dyDescent="0.25">
      <c r="B213" s="169"/>
      <c r="C213" s="169"/>
      <c r="D213" s="169"/>
      <c r="F213" s="169"/>
      <c r="G213" s="169"/>
    </row>
    <row r="214" spans="2:7" x14ac:dyDescent="0.25">
      <c r="B214" s="169"/>
      <c r="C214" s="169"/>
      <c r="D214" s="169"/>
      <c r="F214" s="169"/>
      <c r="G214" s="169"/>
    </row>
    <row r="215" spans="2:7" x14ac:dyDescent="0.25">
      <c r="B215" s="169"/>
      <c r="C215" s="169"/>
      <c r="D215" s="169"/>
      <c r="F215" s="169"/>
      <c r="G215" s="169"/>
    </row>
    <row r="216" spans="2:7" x14ac:dyDescent="0.25">
      <c r="B216" s="169"/>
      <c r="C216" s="169"/>
      <c r="D216" s="169"/>
      <c r="F216" s="169"/>
      <c r="G216" s="169"/>
    </row>
    <row r="217" spans="2:7" x14ac:dyDescent="0.25">
      <c r="B217" s="169"/>
      <c r="C217" s="169"/>
      <c r="D217" s="169"/>
      <c r="F217" s="169"/>
      <c r="G217" s="169"/>
    </row>
    <row r="218" spans="2:7" x14ac:dyDescent="0.25">
      <c r="B218" s="169"/>
      <c r="C218" s="169"/>
      <c r="D218" s="169"/>
      <c r="F218" s="169"/>
      <c r="G218" s="169"/>
    </row>
    <row r="219" spans="2:7" x14ac:dyDescent="0.25">
      <c r="B219" s="169"/>
      <c r="C219" s="169"/>
      <c r="D219" s="169"/>
      <c r="F219" s="169"/>
      <c r="G219" s="169"/>
    </row>
    <row r="220" spans="2:7" x14ac:dyDescent="0.25">
      <c r="B220" s="169"/>
      <c r="C220" s="169"/>
      <c r="D220" s="169"/>
      <c r="F220" s="169"/>
      <c r="G220" s="169"/>
    </row>
    <row r="221" spans="2:7" x14ac:dyDescent="0.25">
      <c r="B221" s="169"/>
      <c r="C221" s="169"/>
      <c r="D221" s="169"/>
      <c r="F221" s="169"/>
      <c r="G221" s="169"/>
    </row>
    <row r="222" spans="2:7" x14ac:dyDescent="0.25">
      <c r="B222" s="169"/>
      <c r="C222" s="169"/>
      <c r="D222" s="169"/>
      <c r="F222" s="169"/>
      <c r="G222" s="169"/>
    </row>
    <row r="223" spans="2:7" x14ac:dyDescent="0.25">
      <c r="B223" s="169"/>
      <c r="C223" s="169"/>
      <c r="D223" s="169"/>
      <c r="F223" s="169"/>
      <c r="G223" s="169"/>
    </row>
    <row r="224" spans="2:7" x14ac:dyDescent="0.25">
      <c r="B224" s="169"/>
      <c r="C224" s="169"/>
      <c r="D224" s="169"/>
      <c r="F224" s="169"/>
      <c r="G224" s="169"/>
    </row>
    <row r="225" spans="2:7" x14ac:dyDescent="0.25">
      <c r="B225" s="169"/>
      <c r="C225" s="169"/>
      <c r="D225" s="169"/>
      <c r="F225" s="169"/>
      <c r="G225" s="169"/>
    </row>
    <row r="226" spans="2:7" x14ac:dyDescent="0.25">
      <c r="B226" s="169"/>
      <c r="C226" s="169"/>
      <c r="D226" s="169"/>
      <c r="F226" s="169"/>
      <c r="G226" s="169"/>
    </row>
    <row r="227" spans="2:7" x14ac:dyDescent="0.25">
      <c r="B227" s="169"/>
      <c r="C227" s="169"/>
      <c r="D227" s="169"/>
      <c r="F227" s="169"/>
      <c r="G227" s="169"/>
    </row>
    <row r="228" spans="2:7" x14ac:dyDescent="0.25">
      <c r="B228" s="169"/>
      <c r="C228" s="169"/>
      <c r="D228" s="169"/>
      <c r="F228" s="169"/>
      <c r="G228" s="169"/>
    </row>
    <row r="229" spans="2:7" x14ac:dyDescent="0.25">
      <c r="B229" s="169"/>
      <c r="C229" s="169"/>
      <c r="D229" s="169"/>
      <c r="F229" s="169"/>
      <c r="G229" s="169"/>
    </row>
    <row r="230" spans="2:7" x14ac:dyDescent="0.25">
      <c r="B230" s="169"/>
      <c r="C230" s="169"/>
      <c r="D230" s="169"/>
      <c r="F230" s="169"/>
      <c r="G230" s="169"/>
    </row>
    <row r="231" spans="2:7" x14ac:dyDescent="0.25">
      <c r="B231" s="169"/>
      <c r="C231" s="169"/>
      <c r="D231" s="169"/>
      <c r="F231" s="169"/>
      <c r="G231" s="169"/>
    </row>
    <row r="232" spans="2:7" x14ac:dyDescent="0.25">
      <c r="B232" s="169"/>
      <c r="C232" s="169"/>
      <c r="D232" s="169"/>
      <c r="F232" s="169"/>
      <c r="G232" s="169"/>
    </row>
    <row r="233" spans="2:7" x14ac:dyDescent="0.25">
      <c r="B233" s="169"/>
      <c r="C233" s="169"/>
      <c r="D233" s="169"/>
      <c r="F233" s="169"/>
      <c r="G233" s="169"/>
    </row>
    <row r="234" spans="2:7" x14ac:dyDescent="0.25">
      <c r="B234" s="169"/>
      <c r="C234" s="169"/>
      <c r="D234" s="169"/>
      <c r="F234" s="169"/>
      <c r="G234" s="169"/>
    </row>
    <row r="235" spans="2:7" x14ac:dyDescent="0.25">
      <c r="B235" s="169"/>
      <c r="C235" s="169"/>
      <c r="D235" s="169"/>
      <c r="F235" s="169"/>
      <c r="G235" s="169"/>
    </row>
    <row r="236" spans="2:7" x14ac:dyDescent="0.25">
      <c r="B236" s="169"/>
      <c r="C236" s="169"/>
      <c r="D236" s="169"/>
      <c r="F236" s="169"/>
      <c r="G236" s="169"/>
    </row>
    <row r="237" spans="2:7" x14ac:dyDescent="0.25">
      <c r="B237" s="169"/>
      <c r="C237" s="169"/>
      <c r="D237" s="169"/>
      <c r="F237" s="169"/>
      <c r="G237" s="169"/>
    </row>
    <row r="238" spans="2:7" x14ac:dyDescent="0.25">
      <c r="B238" s="169"/>
      <c r="C238" s="169"/>
      <c r="D238" s="169"/>
      <c r="F238" s="169"/>
      <c r="G238" s="169"/>
    </row>
    <row r="239" spans="2:7" x14ac:dyDescent="0.25">
      <c r="B239" s="169"/>
      <c r="C239" s="169"/>
      <c r="D239" s="169"/>
      <c r="F239" s="169"/>
      <c r="G239" s="169"/>
    </row>
    <row r="240" spans="2:7" x14ac:dyDescent="0.25">
      <c r="B240" s="169"/>
      <c r="C240" s="169"/>
      <c r="D240" s="169"/>
      <c r="F240" s="169"/>
      <c r="G240" s="169"/>
    </row>
    <row r="241" spans="2:7" x14ac:dyDescent="0.25">
      <c r="B241" s="169"/>
      <c r="C241" s="169"/>
      <c r="D241" s="169"/>
      <c r="F241" s="169"/>
      <c r="G241" s="169"/>
    </row>
    <row r="242" spans="2:7" x14ac:dyDescent="0.25">
      <c r="B242" s="169"/>
      <c r="C242" s="169"/>
      <c r="D242" s="169"/>
      <c r="F242" s="169"/>
      <c r="G242" s="169"/>
    </row>
    <row r="243" spans="2:7" x14ac:dyDescent="0.25">
      <c r="B243" s="169"/>
      <c r="C243" s="169"/>
      <c r="D243" s="169"/>
      <c r="F243" s="169"/>
      <c r="G243" s="169"/>
    </row>
    <row r="244" spans="2:7" x14ac:dyDescent="0.25">
      <c r="B244" s="169"/>
      <c r="C244" s="169"/>
      <c r="D244" s="169"/>
      <c r="F244" s="169"/>
      <c r="G244" s="169"/>
    </row>
    <row r="245" spans="2:7" x14ac:dyDescent="0.25">
      <c r="B245" s="169"/>
      <c r="C245" s="169"/>
      <c r="D245" s="169"/>
      <c r="F245" s="169"/>
      <c r="G245" s="169"/>
    </row>
    <row r="246" spans="2:7" x14ac:dyDescent="0.25">
      <c r="B246" s="169"/>
      <c r="C246" s="169"/>
      <c r="D246" s="169"/>
      <c r="F246" s="169"/>
      <c r="G246" s="169"/>
    </row>
    <row r="247" spans="2:7" x14ac:dyDescent="0.25">
      <c r="B247" s="169"/>
      <c r="C247" s="169"/>
      <c r="D247" s="169"/>
      <c r="F247" s="169"/>
      <c r="G247" s="169"/>
    </row>
    <row r="248" spans="2:7" x14ac:dyDescent="0.25">
      <c r="B248" s="169"/>
      <c r="C248" s="169"/>
      <c r="D248" s="169"/>
      <c r="F248" s="169"/>
      <c r="G248" s="169"/>
    </row>
    <row r="249" spans="2:7" x14ac:dyDescent="0.25">
      <c r="B249" s="169"/>
      <c r="C249" s="169"/>
      <c r="D249" s="169"/>
      <c r="F249" s="169"/>
      <c r="G249" s="169"/>
    </row>
    <row r="250" spans="2:7" x14ac:dyDescent="0.25">
      <c r="B250" s="169"/>
      <c r="C250" s="169"/>
      <c r="D250" s="169"/>
      <c r="F250" s="169"/>
      <c r="G250" s="169"/>
    </row>
    <row r="251" spans="2:7" x14ac:dyDescent="0.25">
      <c r="B251" s="169"/>
      <c r="C251" s="169"/>
      <c r="D251" s="169"/>
      <c r="F251" s="169"/>
      <c r="G251" s="169"/>
    </row>
    <row r="252" spans="2:7" x14ac:dyDescent="0.25">
      <c r="B252" s="169"/>
      <c r="C252" s="169"/>
      <c r="D252" s="169"/>
      <c r="F252" s="169"/>
      <c r="G252" s="169"/>
    </row>
    <row r="253" spans="2:7" x14ac:dyDescent="0.25">
      <c r="B253" s="169"/>
      <c r="C253" s="169"/>
      <c r="D253" s="169"/>
      <c r="F253" s="169"/>
      <c r="G253" s="169"/>
    </row>
    <row r="254" spans="2:7" x14ac:dyDescent="0.25">
      <c r="B254" s="169"/>
      <c r="C254" s="169"/>
      <c r="D254" s="169"/>
      <c r="F254" s="169"/>
      <c r="G254" s="169"/>
    </row>
    <row r="255" spans="2:7" x14ac:dyDescent="0.25">
      <c r="B255" s="169"/>
      <c r="C255" s="169"/>
      <c r="D255" s="169"/>
      <c r="F255" s="169"/>
      <c r="G255" s="169"/>
    </row>
    <row r="256" spans="2:7" x14ac:dyDescent="0.25">
      <c r="B256" s="169"/>
      <c r="C256" s="169"/>
      <c r="D256" s="169"/>
      <c r="F256" s="169"/>
      <c r="G256" s="169"/>
    </row>
    <row r="257" spans="2:7" x14ac:dyDescent="0.25">
      <c r="B257" s="169"/>
      <c r="C257" s="169"/>
      <c r="D257" s="169"/>
      <c r="F257" s="169"/>
      <c r="G257" s="169"/>
    </row>
    <row r="258" spans="2:7" x14ac:dyDescent="0.25">
      <c r="B258" s="169"/>
      <c r="C258" s="169"/>
      <c r="D258" s="169"/>
      <c r="F258" s="169"/>
      <c r="G258" s="169"/>
    </row>
    <row r="259" spans="2:7" x14ac:dyDescent="0.25">
      <c r="B259" s="169"/>
      <c r="C259" s="169"/>
      <c r="D259" s="169"/>
      <c r="F259" s="169"/>
      <c r="G259" s="169"/>
    </row>
    <row r="260" spans="2:7" x14ac:dyDescent="0.25">
      <c r="B260" s="169"/>
      <c r="C260" s="169"/>
      <c r="D260" s="169"/>
      <c r="F260" s="169"/>
      <c r="G260" s="169"/>
    </row>
    <row r="261" spans="2:7" x14ac:dyDescent="0.25">
      <c r="B261" s="169"/>
      <c r="C261" s="169"/>
      <c r="D261" s="169"/>
      <c r="F261" s="169"/>
      <c r="G261" s="169"/>
    </row>
    <row r="262" spans="2:7" x14ac:dyDescent="0.25">
      <c r="B262" s="169"/>
      <c r="C262" s="169"/>
      <c r="D262" s="169"/>
      <c r="F262" s="169"/>
      <c r="G262" s="169"/>
    </row>
    <row r="263" spans="2:7" x14ac:dyDescent="0.25">
      <c r="B263" s="169"/>
      <c r="C263" s="169"/>
      <c r="D263" s="169"/>
      <c r="F263" s="169"/>
      <c r="G263" s="169"/>
    </row>
    <row r="264" spans="2:7" x14ac:dyDescent="0.25">
      <c r="B264" s="169"/>
      <c r="C264" s="169"/>
      <c r="D264" s="169"/>
      <c r="F264" s="169"/>
      <c r="G264" s="169"/>
    </row>
    <row r="265" spans="2:7" x14ac:dyDescent="0.25">
      <c r="B265" s="169"/>
      <c r="C265" s="169"/>
      <c r="D265" s="169"/>
      <c r="F265" s="169"/>
      <c r="G265" s="169"/>
    </row>
    <row r="266" spans="2:7" x14ac:dyDescent="0.25">
      <c r="B266" s="169"/>
      <c r="C266" s="169"/>
      <c r="D266" s="169"/>
      <c r="F266" s="169"/>
      <c r="G266" s="169"/>
    </row>
    <row r="267" spans="2:7" x14ac:dyDescent="0.25">
      <c r="B267" s="169"/>
      <c r="C267" s="169"/>
      <c r="D267" s="169"/>
      <c r="F267" s="169"/>
      <c r="G267" s="169"/>
    </row>
    <row r="268" spans="2:7" x14ac:dyDescent="0.25">
      <c r="B268" s="169"/>
      <c r="C268" s="169"/>
      <c r="D268" s="169"/>
      <c r="F268" s="169"/>
      <c r="G268" s="169"/>
    </row>
    <row r="269" spans="2:7" x14ac:dyDescent="0.25">
      <c r="B269" s="169"/>
      <c r="C269" s="169"/>
      <c r="D269" s="169"/>
      <c r="F269" s="169"/>
      <c r="G269" s="169"/>
    </row>
    <row r="270" spans="2:7" x14ac:dyDescent="0.25">
      <c r="B270" s="169"/>
      <c r="C270" s="169"/>
      <c r="D270" s="169"/>
      <c r="F270" s="169"/>
      <c r="G270" s="169"/>
    </row>
  </sheetData>
  <sheetProtection password="DF21" sheet="1" objects="1" scenarios="1"/>
  <mergeCells count="9">
    <mergeCell ref="P7:V7"/>
    <mergeCell ref="B3:B5"/>
    <mergeCell ref="E3:E9"/>
    <mergeCell ref="H3:H9"/>
    <mergeCell ref="I7:M7"/>
    <mergeCell ref="F3:F6"/>
    <mergeCell ref="G3:G6"/>
    <mergeCell ref="F7:F9"/>
    <mergeCell ref="G7:G9"/>
  </mergeCells>
  <conditionalFormatting sqref="V6">
    <cfRule type="cellIs" dxfId="15" priority="9" stopIfTrue="1" operator="equal">
      <formula>"PASS"</formula>
    </cfRule>
    <cfRule type="cellIs" dxfId="14" priority="10" stopIfTrue="1" operator="equal">
      <formula>"FAIL"</formula>
    </cfRule>
  </conditionalFormatting>
  <conditionalFormatting sqref="V3:V5">
    <cfRule type="cellIs" dxfId="13" priority="7" stopIfTrue="1" operator="equal">
      <formula>"PASS"</formula>
    </cfRule>
    <cfRule type="cellIs" dxfId="12" priority="8" stopIfTrue="1" operator="equal">
      <formula>"FAIL"</formula>
    </cfRule>
  </conditionalFormatting>
  <conditionalFormatting sqref="V8">
    <cfRule type="cellIs" dxfId="11" priority="3" stopIfTrue="1" operator="equal">
      <formula>"PASS"</formula>
    </cfRule>
    <cfRule type="cellIs" dxfId="10" priority="4" stopIfTrue="1" operator="equal">
      <formula>"FAIL"</formula>
    </cfRule>
  </conditionalFormatting>
  <conditionalFormatting sqref="V9">
    <cfRule type="cellIs" dxfId="9" priority="1" stopIfTrue="1" operator="equal">
      <formula>"PASS"</formula>
    </cfRule>
    <cfRule type="cellIs" dxfId="8" priority="2" stopIfTrue="1" operator="equal">
      <formula>"FAIL"</formula>
    </cfRule>
  </conditionalFormatting>
  <dataValidations count="5">
    <dataValidation type="decimal" allowBlank="1" showInputMessage="1" showErrorMessage="1" errorTitle="Entry Error" error="Value out of range" prompt="Enter frequency in MHz between 10 and 60 as a decimal number" sqref="E3:E9">
      <formula1>10</formula1>
      <formula2>60</formula2>
    </dataValidation>
    <dataValidation type="whole" allowBlank="1" showInputMessage="1" showErrorMessage="1" errorTitle="Entry Error" error="Value out of range" prompt="Enter divider value between 1 and 255 as a whole number" sqref="L3:L6 L8:L9 F3:F6">
      <formula1>1</formula1>
      <formula2>255</formula2>
    </dataValidation>
    <dataValidation type="whole" allowBlank="1" showInputMessage="1" showErrorMessage="1" errorTitle="Entry Error" error="Value out of range" prompt="Enter multiplier value between 1 and 511 as a whole number" sqref="G3:G6">
      <formula1>1</formula1>
      <formula2>255</formula2>
    </dataValidation>
    <dataValidation type="decimal" allowBlank="1" showInputMessage="1" showErrorMessage="1" errorTitle="Entry Error" error="Value out of range" prompt="Enter divider value between 8.0 and 15.99999999 as a decimal number" sqref="I3:I6">
      <formula1>8</formula1>
      <formula2>15.99999999</formula2>
    </dataValidation>
    <dataValidation type="whole" allowBlank="1" showInputMessage="1" showErrorMessage="1" errorTitle="Entry Error" error="Value out of range" prompt="Enter divider value between 1 and 8 as a whole number" sqref="N7">
      <formula1>1</formula1>
      <formula2>8</formula2>
    </dataValidation>
  </dataValidation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D271"/>
  <sheetViews>
    <sheetView workbookViewId="0">
      <selection activeCell="B2" sqref="B2"/>
    </sheetView>
  </sheetViews>
  <sheetFormatPr defaultColWidth="9.109375" defaultRowHeight="13.2" x14ac:dyDescent="0.25"/>
  <cols>
    <col min="1" max="1" width="2.77734375" style="196" customWidth="1"/>
    <col min="2" max="4" width="11.77734375" style="207" customWidth="1"/>
    <col min="5" max="5" width="11.77734375" style="170" customWidth="1"/>
    <col min="6" max="6" width="9.77734375" style="207" customWidth="1"/>
    <col min="7" max="7" width="8.77734375" style="207" customWidth="1"/>
    <col min="8" max="9" width="12.77734375" style="207" customWidth="1"/>
    <col min="10" max="10" width="8.77734375" style="207" customWidth="1"/>
    <col min="11" max="11" width="10.77734375" style="207" customWidth="1"/>
    <col min="12" max="12" width="8.77734375" style="170" customWidth="1"/>
    <col min="13" max="13" width="12.77734375" style="170" customWidth="1"/>
    <col min="14" max="14" width="7.77734375" style="170" customWidth="1"/>
    <col min="15" max="15" width="13.77734375" style="207" customWidth="1"/>
    <col min="16" max="16" width="11.77734375" style="207" customWidth="1"/>
    <col min="17" max="17" width="8.77734375" style="206" customWidth="1"/>
    <col min="18" max="18" width="8.77734375" style="170" customWidth="1"/>
    <col min="19" max="19" width="11.77734375" style="177" customWidth="1"/>
    <col min="20" max="20" width="12.77734375" style="170" customWidth="1"/>
    <col min="21" max="21" width="11.77734375" style="177" customWidth="1"/>
    <col min="22" max="22" width="9.77734375" style="185" customWidth="1"/>
    <col min="23" max="23" width="10.88671875" style="192" customWidth="1"/>
    <col min="24" max="24" width="11.88671875" style="205" customWidth="1"/>
    <col min="25" max="25" width="13.44140625" style="205" customWidth="1"/>
    <col min="26" max="26" width="11" style="206" customWidth="1"/>
    <col min="27" max="27" width="12.33203125" style="207" hidden="1" customWidth="1"/>
    <col min="28" max="29" width="11.5546875" style="207" hidden="1" customWidth="1"/>
    <col min="30" max="30" width="11.5546875" style="207" customWidth="1"/>
    <col min="31" max="16384" width="9.109375" style="207"/>
  </cols>
  <sheetData>
    <row r="1" spans="1:35" ht="13.8" thickBot="1" x14ac:dyDescent="0.3"/>
    <row r="2" spans="1:35" ht="41.4" customHeight="1" thickBot="1" x14ac:dyDescent="0.3">
      <c r="B2" s="197" t="s">
        <v>0</v>
      </c>
      <c r="C2" s="198" t="s">
        <v>38</v>
      </c>
      <c r="D2" s="199" t="s">
        <v>26</v>
      </c>
      <c r="E2" s="199" t="s">
        <v>72</v>
      </c>
      <c r="F2" s="199" t="s">
        <v>15</v>
      </c>
      <c r="G2" s="199" t="s">
        <v>111</v>
      </c>
      <c r="H2" s="199" t="s">
        <v>85</v>
      </c>
      <c r="I2" s="199" t="s">
        <v>19</v>
      </c>
      <c r="J2" s="200" t="s">
        <v>94</v>
      </c>
      <c r="K2" s="200" t="s">
        <v>95</v>
      </c>
      <c r="L2" s="198" t="s">
        <v>18</v>
      </c>
      <c r="M2" s="198" t="s">
        <v>71</v>
      </c>
      <c r="N2" s="198" t="s">
        <v>57</v>
      </c>
      <c r="O2" s="201" t="s">
        <v>73</v>
      </c>
      <c r="P2" s="198" t="s">
        <v>86</v>
      </c>
      <c r="Q2" s="198" t="s">
        <v>87</v>
      </c>
      <c r="R2" s="198" t="s">
        <v>88</v>
      </c>
      <c r="S2" s="201" t="s">
        <v>89</v>
      </c>
      <c r="T2" s="202" t="s">
        <v>90</v>
      </c>
      <c r="U2" s="203" t="s">
        <v>91</v>
      </c>
      <c r="V2" s="204" t="s">
        <v>101</v>
      </c>
      <c r="X2" s="192"/>
      <c r="Z2" s="205"/>
      <c r="AA2" s="206"/>
    </row>
    <row r="3" spans="1:35" x14ac:dyDescent="0.25">
      <c r="B3" s="145" t="s">
        <v>50</v>
      </c>
      <c r="C3" s="157" t="s">
        <v>46</v>
      </c>
      <c r="D3" s="251">
        <v>216</v>
      </c>
      <c r="E3" s="332">
        <v>27</v>
      </c>
      <c r="F3" s="323">
        <v>2</v>
      </c>
      <c r="G3" s="323">
        <v>110</v>
      </c>
      <c r="H3" s="335">
        <f t="shared" ref="H3" si="0">E3*G3/F3</f>
        <v>1485</v>
      </c>
      <c r="I3" s="211">
        <v>11</v>
      </c>
      <c r="J3" s="252" t="str">
        <f>"0x"&amp;DEC2HEX(INT(I3),2)</f>
        <v>0x0B</v>
      </c>
      <c r="K3" s="252" t="str">
        <f>"0x"&amp;DEC2HEX((I3-INT(I3))*POWER(2,24),6)</f>
        <v>0x000000</v>
      </c>
      <c r="L3" s="211">
        <v>5</v>
      </c>
      <c r="M3" s="142">
        <f>H$3*8/I3/L3</f>
        <v>216</v>
      </c>
      <c r="N3" s="211">
        <v>1</v>
      </c>
      <c r="O3" s="149">
        <f>M3/N3</f>
        <v>216</v>
      </c>
      <c r="P3" s="143">
        <f>FLOOR(L3*I3,1)*F$3*1000000/E$3/8/G$3</f>
        <v>4629.6296296296296</v>
      </c>
      <c r="Q3" s="143">
        <f>SQRT(169*L3*I3/8)</f>
        <v>34.086287565529922</v>
      </c>
      <c r="R3" s="143">
        <f>10*(IF(INT((I3*L3)/8)-((L3*I3)/8)=0,0,1))</f>
        <v>10</v>
      </c>
      <c r="S3" s="178">
        <f t="shared" ref="S3" si="1">P3-Q3-R3</f>
        <v>4585.5433420640993</v>
      </c>
      <c r="T3" s="142">
        <f t="shared" ref="T3:T9" si="2">1/S3*1000000</f>
        <v>218.0766651634936</v>
      </c>
      <c r="U3" s="186">
        <v>1515</v>
      </c>
      <c r="V3" s="144" t="str">
        <f t="shared" ref="V3" si="3">IF(S3&gt;U3,"PASS","FAIL")</f>
        <v>PASS</v>
      </c>
      <c r="X3" s="192"/>
      <c r="Z3" s="205"/>
      <c r="AA3" s="206"/>
    </row>
    <row r="4" spans="1:35" x14ac:dyDescent="0.25">
      <c r="B4" s="136" t="s">
        <v>52</v>
      </c>
      <c r="C4" s="212" t="s">
        <v>46</v>
      </c>
      <c r="D4" s="253">
        <v>27</v>
      </c>
      <c r="E4" s="333"/>
      <c r="F4" s="324"/>
      <c r="G4" s="324"/>
      <c r="H4" s="336"/>
      <c r="I4" s="347"/>
      <c r="J4" s="348"/>
      <c r="K4" s="348"/>
      <c r="L4" s="348"/>
      <c r="M4" s="349"/>
      <c r="N4" s="216">
        <v>8</v>
      </c>
      <c r="O4" s="150">
        <f>M3/N4</f>
        <v>27</v>
      </c>
      <c r="P4" s="329"/>
      <c r="Q4" s="330"/>
      <c r="R4" s="330"/>
      <c r="S4" s="330"/>
      <c r="T4" s="330"/>
      <c r="U4" s="330"/>
      <c r="V4" s="331"/>
      <c r="X4" s="192"/>
      <c r="Z4" s="205"/>
      <c r="AA4" s="206"/>
    </row>
    <row r="5" spans="1:35" ht="13.8" thickBot="1" x14ac:dyDescent="0.3">
      <c r="B5" s="146" t="s">
        <v>51</v>
      </c>
      <c r="C5" s="217" t="s">
        <v>46</v>
      </c>
      <c r="D5" s="254">
        <v>54</v>
      </c>
      <c r="E5" s="333"/>
      <c r="F5" s="324"/>
      <c r="G5" s="324"/>
      <c r="H5" s="336"/>
      <c r="I5" s="350"/>
      <c r="J5" s="351"/>
      <c r="K5" s="351"/>
      <c r="L5" s="351"/>
      <c r="M5" s="352"/>
      <c r="N5" s="295">
        <v>4</v>
      </c>
      <c r="O5" s="151">
        <f>O3/N5</f>
        <v>54</v>
      </c>
      <c r="P5" s="305"/>
      <c r="Q5" s="306"/>
      <c r="R5" s="306"/>
      <c r="S5" s="306"/>
      <c r="T5" s="306"/>
      <c r="U5" s="306"/>
      <c r="V5" s="307"/>
      <c r="X5" s="192"/>
      <c r="Z5" s="205"/>
      <c r="AA5" s="206"/>
    </row>
    <row r="6" spans="1:35" x14ac:dyDescent="0.25">
      <c r="B6" s="145" t="s">
        <v>53</v>
      </c>
      <c r="C6" s="157" t="s">
        <v>46</v>
      </c>
      <c r="D6" s="251">
        <v>74.25</v>
      </c>
      <c r="E6" s="333"/>
      <c r="F6" s="324"/>
      <c r="G6" s="324"/>
      <c r="H6" s="336"/>
      <c r="I6" s="211">
        <v>10</v>
      </c>
      <c r="J6" s="252" t="str">
        <f>"0x"&amp;DEC2HEX(INT(I6),2)</f>
        <v>0x0A</v>
      </c>
      <c r="K6" s="252" t="str">
        <f>"0x"&amp;DEC2HEX((I6-INT(I6))*POWER(2,24),6)</f>
        <v>0x000000</v>
      </c>
      <c r="L6" s="211">
        <v>2</v>
      </c>
      <c r="M6" s="142">
        <f>H$3*8/I6/L6</f>
        <v>594</v>
      </c>
      <c r="N6" s="211">
        <v>8</v>
      </c>
      <c r="O6" s="149">
        <f>M6/N6</f>
        <v>74.25</v>
      </c>
      <c r="P6" s="143">
        <f>FLOOR(L6*I6,1)*F$3*1000000/E$3/8/G$3</f>
        <v>1683.5016835016836</v>
      </c>
      <c r="Q6" s="143">
        <f>SQRT(169*L6*I6/8)</f>
        <v>20.554804791094465</v>
      </c>
      <c r="R6" s="143">
        <f>10*(IF(INT((I6*L6)/8)-((L6*I6)/8)=0,0,1))</f>
        <v>10</v>
      </c>
      <c r="S6" s="178">
        <f t="shared" ref="S6" si="4">P6-Q6-R6</f>
        <v>1652.9468787105891</v>
      </c>
      <c r="T6" s="142">
        <f t="shared" si="2"/>
        <v>604.98011937326623</v>
      </c>
      <c r="U6" s="186">
        <v>1515</v>
      </c>
      <c r="V6" s="144" t="str">
        <f t="shared" ref="V6" si="5">IF(S6&gt;U6,"PASS","FAIL")</f>
        <v>PASS</v>
      </c>
      <c r="X6" s="192"/>
      <c r="Z6" s="205"/>
      <c r="AA6" s="206"/>
    </row>
    <row r="7" spans="1:35" x14ac:dyDescent="0.25">
      <c r="B7" s="136" t="s">
        <v>54</v>
      </c>
      <c r="C7" s="212" t="s">
        <v>46</v>
      </c>
      <c r="D7" s="255">
        <v>27</v>
      </c>
      <c r="E7" s="333"/>
      <c r="F7" s="327" t="str">
        <f>"(0x"&amp;DEC2HEX(F3,2)&amp;")"</f>
        <v>(0x02)</v>
      </c>
      <c r="G7" s="327" t="str">
        <f>"(0x"&amp;DEC2HEX(G3,2)&amp;")"</f>
        <v>(0x6E)</v>
      </c>
      <c r="H7" s="336"/>
      <c r="I7" s="341"/>
      <c r="J7" s="342"/>
      <c r="K7" s="342"/>
      <c r="L7" s="342"/>
      <c r="M7" s="343"/>
      <c r="N7" s="216">
        <v>22</v>
      </c>
      <c r="O7" s="150">
        <f>M6/N7</f>
        <v>27</v>
      </c>
      <c r="P7" s="329"/>
      <c r="Q7" s="330"/>
      <c r="R7" s="330"/>
      <c r="S7" s="330"/>
      <c r="T7" s="330"/>
      <c r="U7" s="330"/>
      <c r="V7" s="331"/>
      <c r="X7" s="192"/>
      <c r="Z7" s="205"/>
      <c r="AA7" s="206"/>
    </row>
    <row r="8" spans="1:35" ht="13.8" thickBot="1" x14ac:dyDescent="0.3">
      <c r="B8" s="138" t="s">
        <v>52</v>
      </c>
      <c r="C8" s="231" t="s">
        <v>46</v>
      </c>
      <c r="D8" s="256">
        <v>27</v>
      </c>
      <c r="E8" s="333"/>
      <c r="F8" s="327"/>
      <c r="G8" s="327"/>
      <c r="H8" s="336"/>
      <c r="I8" s="344"/>
      <c r="J8" s="345"/>
      <c r="K8" s="345"/>
      <c r="L8" s="345"/>
      <c r="M8" s="346"/>
      <c r="N8" s="221">
        <v>22</v>
      </c>
      <c r="O8" s="152">
        <f>M6/N8</f>
        <v>27</v>
      </c>
      <c r="P8" s="305"/>
      <c r="Q8" s="306"/>
      <c r="R8" s="306"/>
      <c r="S8" s="306"/>
      <c r="T8" s="306"/>
      <c r="U8" s="306"/>
      <c r="V8" s="307"/>
      <c r="X8" s="192"/>
      <c r="Z8" s="205"/>
      <c r="AA8" s="206"/>
    </row>
    <row r="9" spans="1:35" x14ac:dyDescent="0.25">
      <c r="B9" s="147" t="s">
        <v>54</v>
      </c>
      <c r="C9" s="257" t="s">
        <v>46</v>
      </c>
      <c r="D9" s="258">
        <v>27</v>
      </c>
      <c r="E9" s="333"/>
      <c r="F9" s="327"/>
      <c r="G9" s="327"/>
      <c r="H9" s="336"/>
      <c r="I9" s="235">
        <v>10</v>
      </c>
      <c r="J9" s="252" t="str">
        <f>"0x"&amp;DEC2HEX(INT(I9),2)</f>
        <v>0x0A</v>
      </c>
      <c r="K9" s="252" t="str">
        <f>"0x"&amp;DEC2HEX((I9-INT(I9))*POWER(2,24),6)</f>
        <v>0x000000</v>
      </c>
      <c r="L9" s="235">
        <v>2</v>
      </c>
      <c r="M9" s="142">
        <f>H$3*8/I9/L9</f>
        <v>594</v>
      </c>
      <c r="N9" s="235">
        <v>22</v>
      </c>
      <c r="O9" s="153">
        <f>M9/N9</f>
        <v>27</v>
      </c>
      <c r="P9" s="143">
        <f>FLOOR(L9*I9,1)*F$3*1000000/E$3/8/G$3</f>
        <v>1683.5016835016836</v>
      </c>
      <c r="Q9" s="135">
        <f>SQRT(169*L9*I9/8)</f>
        <v>20.554804791094465</v>
      </c>
      <c r="R9" s="135">
        <f>10*(IF(INT((I9*L9)/8)-((L9*I9)/8)=0,0,1))</f>
        <v>10</v>
      </c>
      <c r="S9" s="181">
        <f t="shared" ref="S9" si="6">P9-Q9-R9</f>
        <v>1652.9468787105891</v>
      </c>
      <c r="T9" s="134">
        <f t="shared" si="2"/>
        <v>604.98011937326623</v>
      </c>
      <c r="U9" s="189">
        <v>1515</v>
      </c>
      <c r="V9" s="148" t="str">
        <f t="shared" ref="V9" si="7">IF(S9&gt;U9,"PASS","FAIL")</f>
        <v>PASS</v>
      </c>
      <c r="X9" s="192"/>
      <c r="Z9" s="205"/>
      <c r="AA9" s="206"/>
    </row>
    <row r="10" spans="1:35" ht="13.8" thickBot="1" x14ac:dyDescent="0.3">
      <c r="B10" s="138" t="s">
        <v>55</v>
      </c>
      <c r="C10" s="231" t="s">
        <v>46</v>
      </c>
      <c r="D10" s="256">
        <v>148.5</v>
      </c>
      <c r="E10" s="334"/>
      <c r="F10" s="328"/>
      <c r="G10" s="328"/>
      <c r="H10" s="337"/>
      <c r="I10" s="338"/>
      <c r="J10" s="339"/>
      <c r="K10" s="339"/>
      <c r="L10" s="339"/>
      <c r="M10" s="340"/>
      <c r="N10" s="221">
        <v>4</v>
      </c>
      <c r="O10" s="152">
        <f>M9/N10</f>
        <v>148.5</v>
      </c>
      <c r="P10" s="259"/>
      <c r="Q10" s="259"/>
      <c r="R10" s="260"/>
      <c r="S10" s="275"/>
      <c r="T10" s="261"/>
      <c r="U10" s="275"/>
      <c r="V10" s="276"/>
      <c r="X10" s="192"/>
      <c r="Z10" s="205"/>
      <c r="AA10" s="206"/>
    </row>
    <row r="12" spans="1:35" s="247" customFormat="1" ht="12" customHeight="1" x14ac:dyDescent="0.25">
      <c r="A12" s="246"/>
      <c r="E12" s="164"/>
      <c r="L12" s="164"/>
      <c r="M12" s="164"/>
      <c r="N12" s="164"/>
      <c r="Q12" s="248"/>
      <c r="R12" s="164"/>
      <c r="S12" s="184"/>
      <c r="T12" s="164"/>
      <c r="U12" s="184"/>
      <c r="V12" s="191"/>
      <c r="W12" s="193"/>
      <c r="X12" s="62"/>
      <c r="Y12" s="62"/>
      <c r="Z12" s="38"/>
    </row>
    <row r="13" spans="1:35" x14ac:dyDescent="0.25">
      <c r="A13" s="171"/>
      <c r="B13" s="282" t="s">
        <v>32</v>
      </c>
      <c r="C13" s="175"/>
      <c r="D13" s="175"/>
      <c r="E13" s="250"/>
      <c r="F13" s="175"/>
      <c r="G13" s="175"/>
      <c r="H13" s="175"/>
      <c r="I13" s="175"/>
      <c r="J13" s="175"/>
      <c r="K13" s="175"/>
      <c r="N13" s="296">
        <v>1</v>
      </c>
      <c r="P13" s="206"/>
      <c r="Q13" s="170"/>
      <c r="U13" s="185"/>
      <c r="X13" s="192"/>
      <c r="Y13" s="192"/>
      <c r="Z13" s="192"/>
      <c r="AA13" s="205"/>
      <c r="AB13" s="205"/>
      <c r="AC13" s="206"/>
      <c r="AI13" s="208"/>
    </row>
    <row r="14" spans="1:35" x14ac:dyDescent="0.25">
      <c r="A14" s="171"/>
      <c r="B14" s="175" t="s">
        <v>104</v>
      </c>
      <c r="C14" s="175"/>
      <c r="D14" s="175"/>
      <c r="E14" s="250"/>
      <c r="F14" s="175"/>
      <c r="G14" s="175"/>
      <c r="H14" s="175"/>
      <c r="I14" s="175"/>
      <c r="J14" s="175"/>
      <c r="K14" s="175"/>
      <c r="N14" s="296">
        <v>2</v>
      </c>
      <c r="P14" s="206"/>
      <c r="Q14" s="170"/>
      <c r="U14" s="185"/>
      <c r="X14" s="192"/>
      <c r="Y14" s="192"/>
      <c r="Z14" s="192"/>
      <c r="AA14" s="205"/>
      <c r="AB14" s="205"/>
      <c r="AC14" s="206"/>
      <c r="AI14" s="208"/>
    </row>
    <row r="15" spans="1:35" x14ac:dyDescent="0.25">
      <c r="A15" s="171"/>
      <c r="B15" s="175" t="s">
        <v>70</v>
      </c>
      <c r="C15" s="175"/>
      <c r="D15" s="175"/>
      <c r="E15" s="250"/>
      <c r="F15" s="175"/>
      <c r="G15" s="175"/>
      <c r="H15" s="175"/>
      <c r="I15" s="175"/>
      <c r="J15" s="175"/>
      <c r="K15" s="175"/>
      <c r="N15" s="296">
        <v>22</v>
      </c>
      <c r="P15" s="206"/>
      <c r="Q15" s="170"/>
      <c r="U15" s="185"/>
      <c r="X15" s="192"/>
      <c r="Y15" s="192"/>
      <c r="Z15" s="192"/>
      <c r="AA15" s="205"/>
      <c r="AB15" s="205"/>
      <c r="AC15" s="206"/>
      <c r="AI15" s="208"/>
    </row>
    <row r="16" spans="1:35" x14ac:dyDescent="0.25">
      <c r="A16" s="171"/>
      <c r="B16" s="175" t="s">
        <v>33</v>
      </c>
      <c r="C16" s="175"/>
      <c r="D16" s="175"/>
      <c r="E16" s="250"/>
      <c r="F16" s="175"/>
      <c r="G16" s="175"/>
      <c r="H16" s="175"/>
      <c r="I16" s="175"/>
      <c r="J16" s="175"/>
      <c r="K16" s="175"/>
      <c r="P16" s="206"/>
      <c r="Q16" s="170"/>
      <c r="U16" s="185"/>
      <c r="X16" s="192"/>
      <c r="Y16" s="192"/>
      <c r="Z16" s="192"/>
      <c r="AA16" s="205"/>
      <c r="AB16" s="205"/>
      <c r="AC16" s="206"/>
      <c r="AD16" s="207" t="e">
        <f>(IF((INT(#REF!*#REF!)-(#REF!*#REF!))=0,50,(INT(#REF!*#REF!)/(INT(#REF!*#REF!)*2+1))))</f>
        <v>#REF!</v>
      </c>
      <c r="AI16" s="208"/>
    </row>
    <row r="17" spans="1:56" x14ac:dyDescent="0.25">
      <c r="A17" s="171"/>
      <c r="B17" s="175" t="s">
        <v>106</v>
      </c>
      <c r="C17" s="175"/>
      <c r="D17" s="175"/>
      <c r="E17" s="250"/>
      <c r="F17" s="175"/>
      <c r="G17" s="175"/>
      <c r="H17" s="175"/>
      <c r="I17" s="175"/>
      <c r="J17" s="175"/>
      <c r="K17" s="175"/>
      <c r="P17" s="206"/>
      <c r="Q17" s="170"/>
      <c r="U17" s="185"/>
      <c r="X17" s="192"/>
      <c r="Y17" s="192"/>
      <c r="Z17" s="192"/>
      <c r="AA17" s="205"/>
      <c r="AB17" s="205"/>
      <c r="AC17" s="206"/>
      <c r="AD17" s="207" t="e">
        <f>(IF((INT(#REF!*#REF!)-(#REF!*#REF!))=0,50,(INT(#REF!*#REF!)/(INT(#REF!*#REF!)*2+1))))</f>
        <v>#REF!</v>
      </c>
      <c r="AI17" s="208"/>
    </row>
    <row r="18" spans="1:56" x14ac:dyDescent="0.25">
      <c r="A18" s="171"/>
      <c r="B18" s="175" t="s">
        <v>35</v>
      </c>
      <c r="C18" s="175"/>
      <c r="D18" s="175"/>
      <c r="E18" s="250"/>
      <c r="F18" s="175"/>
      <c r="G18" s="175"/>
      <c r="H18" s="175"/>
      <c r="I18" s="175"/>
      <c r="J18" s="175"/>
      <c r="K18" s="175"/>
      <c r="P18" s="206"/>
      <c r="Q18" s="170"/>
      <c r="U18" s="185"/>
      <c r="X18" s="192"/>
      <c r="Y18" s="192"/>
      <c r="Z18" s="192"/>
      <c r="AA18" s="205"/>
      <c r="AB18" s="205"/>
      <c r="AC18" s="206"/>
      <c r="AI18" s="208"/>
    </row>
    <row r="19" spans="1:56" x14ac:dyDescent="0.25">
      <c r="A19" s="171"/>
      <c r="B19" s="175" t="s">
        <v>36</v>
      </c>
      <c r="C19" s="175"/>
      <c r="D19" s="175"/>
      <c r="E19" s="250"/>
      <c r="F19" s="175"/>
      <c r="G19" s="175"/>
      <c r="H19" s="175"/>
      <c r="I19" s="175"/>
      <c r="J19" s="175"/>
      <c r="K19" s="175"/>
      <c r="P19" s="206"/>
      <c r="Q19" s="170"/>
      <c r="U19" s="185"/>
      <c r="X19" s="192"/>
      <c r="Y19" s="192"/>
      <c r="Z19" s="192"/>
      <c r="AA19" s="205"/>
      <c r="AB19" s="205"/>
      <c r="AC19" s="206"/>
      <c r="AI19" s="208"/>
    </row>
    <row r="20" spans="1:56" x14ac:dyDescent="0.25">
      <c r="A20" s="171"/>
      <c r="B20" s="175" t="s">
        <v>105</v>
      </c>
      <c r="C20" s="175"/>
      <c r="D20" s="175"/>
      <c r="E20" s="250"/>
      <c r="F20" s="175"/>
      <c r="G20" s="175"/>
      <c r="H20" s="175"/>
      <c r="I20" s="175"/>
      <c r="J20" s="175"/>
      <c r="K20" s="175"/>
      <c r="P20" s="206"/>
      <c r="Q20" s="170"/>
      <c r="U20" s="185"/>
      <c r="X20" s="192"/>
      <c r="Y20" s="192"/>
      <c r="Z20" s="192"/>
      <c r="AA20" s="205"/>
      <c r="AB20" s="205"/>
      <c r="AC20" s="206"/>
      <c r="AI20" s="208"/>
    </row>
    <row r="24" spans="1:56" s="170" customFormat="1" x14ac:dyDescent="0.25">
      <c r="A24" s="196"/>
      <c r="B24" s="169"/>
      <c r="C24" s="169"/>
      <c r="D24" s="169"/>
      <c r="F24" s="169"/>
      <c r="G24" s="169"/>
      <c r="H24" s="207"/>
      <c r="I24" s="207"/>
      <c r="J24" s="207"/>
      <c r="K24" s="207"/>
      <c r="O24" s="207"/>
      <c r="P24" s="207"/>
      <c r="Q24" s="206"/>
      <c r="S24" s="177"/>
      <c r="U24" s="177"/>
      <c r="V24" s="185"/>
      <c r="W24" s="192"/>
      <c r="X24" s="205"/>
      <c r="Y24" s="205"/>
      <c r="Z24" s="206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</row>
    <row r="25" spans="1:56" s="170" customFormat="1" x14ac:dyDescent="0.25">
      <c r="A25" s="196"/>
      <c r="B25" s="169"/>
      <c r="C25" s="169"/>
      <c r="D25" s="169"/>
      <c r="F25" s="169"/>
      <c r="G25" s="169"/>
      <c r="H25" s="207"/>
      <c r="I25" s="207"/>
      <c r="J25" s="207"/>
      <c r="K25" s="207"/>
      <c r="O25" s="207"/>
      <c r="P25" s="207"/>
      <c r="Q25" s="206"/>
      <c r="S25" s="177"/>
      <c r="U25" s="177"/>
      <c r="V25" s="185"/>
      <c r="W25" s="192"/>
      <c r="X25" s="205"/>
      <c r="Y25" s="205"/>
      <c r="Z25" s="206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</row>
    <row r="26" spans="1:56" s="170" customFormat="1" x14ac:dyDescent="0.25">
      <c r="A26" s="196"/>
      <c r="B26" s="169"/>
      <c r="C26" s="169"/>
      <c r="D26" s="169"/>
      <c r="F26" s="169"/>
      <c r="G26" s="169"/>
      <c r="H26" s="207"/>
      <c r="I26" s="207"/>
      <c r="J26" s="207"/>
      <c r="K26" s="207"/>
      <c r="O26" s="207"/>
      <c r="P26" s="207"/>
      <c r="Q26" s="206"/>
      <c r="S26" s="177"/>
      <c r="U26" s="177"/>
      <c r="V26" s="185"/>
      <c r="W26" s="192"/>
      <c r="X26" s="205"/>
      <c r="Y26" s="205"/>
      <c r="Z26" s="206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</row>
    <row r="27" spans="1:56" s="170" customFormat="1" x14ac:dyDescent="0.25">
      <c r="A27" s="196"/>
      <c r="B27" s="169"/>
      <c r="C27" s="169"/>
      <c r="D27" s="169"/>
      <c r="F27" s="169"/>
      <c r="G27" s="169"/>
      <c r="H27" s="207"/>
      <c r="I27" s="207"/>
      <c r="J27" s="207"/>
      <c r="K27" s="207"/>
      <c r="O27" s="207"/>
      <c r="P27" s="207"/>
      <c r="Q27" s="206"/>
      <c r="S27" s="177"/>
      <c r="U27" s="177"/>
      <c r="V27" s="185"/>
      <c r="W27" s="192"/>
      <c r="X27" s="205"/>
      <c r="Y27" s="205"/>
      <c r="Z27" s="206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</row>
    <row r="28" spans="1:56" s="170" customFormat="1" x14ac:dyDescent="0.25">
      <c r="A28" s="196"/>
      <c r="B28" s="169"/>
      <c r="C28" s="169"/>
      <c r="D28" s="169"/>
      <c r="F28" s="169"/>
      <c r="G28" s="169"/>
      <c r="H28" s="207"/>
      <c r="I28" s="207"/>
      <c r="J28" s="207"/>
      <c r="K28" s="207"/>
      <c r="O28" s="207"/>
      <c r="P28" s="207"/>
      <c r="Q28" s="206"/>
      <c r="S28" s="177"/>
      <c r="U28" s="177"/>
      <c r="V28" s="185"/>
      <c r="W28" s="192"/>
      <c r="X28" s="205"/>
      <c r="Y28" s="205"/>
      <c r="Z28" s="206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</row>
    <row r="29" spans="1:56" s="170" customFormat="1" x14ac:dyDescent="0.25">
      <c r="A29" s="196"/>
      <c r="B29" s="169"/>
      <c r="C29" s="169"/>
      <c r="D29" s="169"/>
      <c r="F29" s="169"/>
      <c r="G29" s="169"/>
      <c r="H29" s="207"/>
      <c r="I29" s="207"/>
      <c r="J29" s="207"/>
      <c r="K29" s="207"/>
      <c r="O29" s="207"/>
      <c r="P29" s="207"/>
      <c r="Q29" s="206"/>
      <c r="S29" s="177"/>
      <c r="U29" s="177"/>
      <c r="V29" s="185"/>
      <c r="W29" s="192"/>
      <c r="X29" s="205"/>
      <c r="Y29" s="205"/>
      <c r="Z29" s="206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</row>
    <row r="30" spans="1:56" s="170" customFormat="1" x14ac:dyDescent="0.25">
      <c r="A30" s="196"/>
      <c r="B30" s="169"/>
      <c r="C30" s="169"/>
      <c r="D30" s="169"/>
      <c r="F30" s="169"/>
      <c r="G30" s="169"/>
      <c r="H30" s="207"/>
      <c r="I30" s="207"/>
      <c r="J30" s="207"/>
      <c r="K30" s="207"/>
      <c r="O30" s="207"/>
      <c r="P30" s="207"/>
      <c r="Q30" s="206"/>
      <c r="S30" s="177"/>
      <c r="U30" s="177"/>
      <c r="V30" s="185"/>
      <c r="W30" s="192"/>
      <c r="X30" s="205"/>
      <c r="Y30" s="205"/>
      <c r="Z30" s="206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</row>
    <row r="31" spans="1:56" s="170" customFormat="1" x14ac:dyDescent="0.25">
      <c r="A31" s="196"/>
      <c r="B31" s="169"/>
      <c r="C31" s="169"/>
      <c r="D31" s="169"/>
      <c r="F31" s="169"/>
      <c r="G31" s="169"/>
      <c r="H31" s="207"/>
      <c r="I31" s="207"/>
      <c r="J31" s="207"/>
      <c r="K31" s="207"/>
      <c r="O31" s="207"/>
      <c r="P31" s="207"/>
      <c r="Q31" s="206"/>
      <c r="S31" s="177"/>
      <c r="U31" s="177"/>
      <c r="V31" s="185"/>
      <c r="W31" s="192"/>
      <c r="X31" s="205"/>
      <c r="Y31" s="205"/>
      <c r="Z31" s="206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</row>
    <row r="32" spans="1:56" s="170" customFormat="1" x14ac:dyDescent="0.25">
      <c r="A32" s="196"/>
      <c r="B32" s="169"/>
      <c r="C32" s="169"/>
      <c r="D32" s="169"/>
      <c r="F32" s="169"/>
      <c r="G32" s="169"/>
      <c r="H32" s="207"/>
      <c r="I32" s="207"/>
      <c r="J32" s="207"/>
      <c r="K32" s="207"/>
      <c r="O32" s="207"/>
      <c r="P32" s="207"/>
      <c r="Q32" s="206"/>
      <c r="S32" s="177"/>
      <c r="U32" s="177"/>
      <c r="V32" s="185"/>
      <c r="W32" s="192"/>
      <c r="X32" s="205"/>
      <c r="Y32" s="205"/>
      <c r="Z32" s="206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</row>
    <row r="33" spans="1:56" s="170" customFormat="1" x14ac:dyDescent="0.25">
      <c r="A33" s="196"/>
      <c r="B33" s="169"/>
      <c r="C33" s="169"/>
      <c r="D33" s="169"/>
      <c r="F33" s="169"/>
      <c r="G33" s="169"/>
      <c r="H33" s="207"/>
      <c r="I33" s="207"/>
      <c r="J33" s="207"/>
      <c r="K33" s="207"/>
      <c r="O33" s="207"/>
      <c r="P33" s="207"/>
      <c r="Q33" s="206"/>
      <c r="S33" s="177"/>
      <c r="U33" s="177"/>
      <c r="V33" s="185"/>
      <c r="W33" s="192"/>
      <c r="X33" s="205"/>
      <c r="Y33" s="205"/>
      <c r="Z33" s="206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</row>
    <row r="34" spans="1:56" x14ac:dyDescent="0.25">
      <c r="B34" s="169"/>
      <c r="C34" s="169"/>
      <c r="D34" s="169"/>
      <c r="F34" s="169"/>
      <c r="G34" s="169"/>
    </row>
    <row r="35" spans="1:56" x14ac:dyDescent="0.25">
      <c r="B35" s="169"/>
      <c r="C35" s="169"/>
      <c r="D35" s="169"/>
      <c r="F35" s="169"/>
      <c r="G35" s="169"/>
    </row>
    <row r="36" spans="1:56" x14ac:dyDescent="0.25">
      <c r="B36" s="169"/>
      <c r="C36" s="169"/>
      <c r="D36" s="169"/>
      <c r="F36" s="169"/>
      <c r="G36" s="169"/>
    </row>
    <row r="37" spans="1:56" x14ac:dyDescent="0.25">
      <c r="B37" s="169"/>
      <c r="C37" s="169"/>
      <c r="D37" s="169"/>
      <c r="F37" s="169"/>
      <c r="G37" s="169"/>
    </row>
    <row r="38" spans="1:56" x14ac:dyDescent="0.25">
      <c r="B38" s="169"/>
      <c r="C38" s="169"/>
      <c r="D38" s="169"/>
      <c r="F38" s="169"/>
      <c r="G38" s="169"/>
    </row>
    <row r="39" spans="1:56" x14ac:dyDescent="0.25">
      <c r="B39" s="169"/>
      <c r="C39" s="169"/>
      <c r="D39" s="169"/>
      <c r="F39" s="169"/>
      <c r="G39" s="169"/>
    </row>
    <row r="40" spans="1:56" x14ac:dyDescent="0.25">
      <c r="B40" s="169"/>
      <c r="C40" s="169"/>
      <c r="D40" s="169"/>
      <c r="F40" s="169"/>
      <c r="G40" s="169"/>
    </row>
    <row r="41" spans="1:56" x14ac:dyDescent="0.25">
      <c r="B41" s="169"/>
      <c r="C41" s="169"/>
      <c r="D41" s="169"/>
      <c r="F41" s="169"/>
      <c r="G41" s="169"/>
    </row>
    <row r="42" spans="1:56" x14ac:dyDescent="0.25">
      <c r="B42" s="169"/>
      <c r="C42" s="169"/>
      <c r="D42" s="169"/>
      <c r="F42" s="169"/>
      <c r="G42" s="169"/>
    </row>
    <row r="43" spans="1:56" x14ac:dyDescent="0.25">
      <c r="B43" s="169"/>
      <c r="C43" s="169"/>
      <c r="D43" s="169"/>
      <c r="F43" s="169"/>
      <c r="G43" s="169"/>
    </row>
    <row r="44" spans="1:56" x14ac:dyDescent="0.25">
      <c r="B44" s="169"/>
      <c r="C44" s="169"/>
      <c r="D44" s="169"/>
      <c r="F44" s="169"/>
      <c r="G44" s="169"/>
    </row>
    <row r="45" spans="1:56" x14ac:dyDescent="0.25">
      <c r="B45" s="169"/>
      <c r="C45" s="169"/>
      <c r="D45" s="169"/>
      <c r="F45" s="169"/>
      <c r="G45" s="169"/>
    </row>
    <row r="46" spans="1:56" x14ac:dyDescent="0.25">
      <c r="B46" s="169"/>
      <c r="C46" s="169"/>
      <c r="D46" s="169"/>
      <c r="F46" s="169"/>
      <c r="G46" s="169"/>
    </row>
    <row r="47" spans="1:56" x14ac:dyDescent="0.25">
      <c r="B47" s="169"/>
      <c r="C47" s="169"/>
      <c r="D47" s="169"/>
      <c r="F47" s="169"/>
      <c r="G47" s="169"/>
    </row>
    <row r="48" spans="1:56" x14ac:dyDescent="0.25">
      <c r="B48" s="169"/>
      <c r="C48" s="169"/>
      <c r="D48" s="169"/>
      <c r="F48" s="169"/>
      <c r="G48" s="169"/>
    </row>
    <row r="49" spans="2:7" x14ac:dyDescent="0.25">
      <c r="B49" s="169"/>
      <c r="C49" s="169"/>
      <c r="D49" s="169"/>
      <c r="F49" s="169"/>
      <c r="G49" s="169"/>
    </row>
    <row r="50" spans="2:7" x14ac:dyDescent="0.25">
      <c r="B50" s="169"/>
      <c r="C50" s="169"/>
      <c r="D50" s="169"/>
      <c r="F50" s="169"/>
      <c r="G50" s="169"/>
    </row>
    <row r="51" spans="2:7" x14ac:dyDescent="0.25">
      <c r="B51" s="169"/>
      <c r="C51" s="169"/>
      <c r="D51" s="169"/>
      <c r="F51" s="169"/>
      <c r="G51" s="169"/>
    </row>
    <row r="52" spans="2:7" x14ac:dyDescent="0.25">
      <c r="B52" s="169"/>
      <c r="C52" s="169"/>
      <c r="D52" s="169"/>
      <c r="F52" s="169"/>
      <c r="G52" s="169"/>
    </row>
    <row r="53" spans="2:7" x14ac:dyDescent="0.25">
      <c r="B53" s="169"/>
      <c r="C53" s="169"/>
      <c r="D53" s="169"/>
      <c r="F53" s="169"/>
      <c r="G53" s="169"/>
    </row>
    <row r="54" spans="2:7" x14ac:dyDescent="0.25">
      <c r="B54" s="169"/>
      <c r="C54" s="169"/>
      <c r="D54" s="169"/>
      <c r="F54" s="169"/>
      <c r="G54" s="169"/>
    </row>
    <row r="55" spans="2:7" x14ac:dyDescent="0.25">
      <c r="B55" s="169"/>
      <c r="C55" s="169"/>
      <c r="D55" s="169"/>
      <c r="F55" s="169"/>
      <c r="G55" s="169"/>
    </row>
    <row r="56" spans="2:7" x14ac:dyDescent="0.25">
      <c r="B56" s="169"/>
      <c r="C56" s="169"/>
      <c r="D56" s="169"/>
      <c r="F56" s="169"/>
      <c r="G56" s="169"/>
    </row>
    <row r="57" spans="2:7" x14ac:dyDescent="0.25">
      <c r="B57" s="169"/>
      <c r="C57" s="169"/>
      <c r="D57" s="169"/>
      <c r="F57" s="169"/>
      <c r="G57" s="169"/>
    </row>
    <row r="58" spans="2:7" x14ac:dyDescent="0.25">
      <c r="B58" s="245" t="s">
        <v>82</v>
      </c>
      <c r="C58" s="169"/>
      <c r="D58" s="169"/>
      <c r="F58" s="169"/>
      <c r="G58" s="169"/>
    </row>
    <row r="59" spans="2:7" x14ac:dyDescent="0.25">
      <c r="B59" s="169"/>
      <c r="C59" s="169"/>
      <c r="D59" s="169"/>
      <c r="F59" s="169"/>
      <c r="G59" s="169"/>
    </row>
    <row r="60" spans="2:7" x14ac:dyDescent="0.25">
      <c r="B60" s="169"/>
      <c r="C60" s="169"/>
      <c r="D60" s="169"/>
      <c r="F60" s="169"/>
      <c r="G60" s="169"/>
    </row>
    <row r="61" spans="2:7" x14ac:dyDescent="0.25">
      <c r="B61" s="169"/>
      <c r="C61" s="169"/>
      <c r="D61" s="169"/>
      <c r="F61" s="169"/>
      <c r="G61" s="169"/>
    </row>
    <row r="62" spans="2:7" x14ac:dyDescent="0.25">
      <c r="B62" s="169"/>
      <c r="C62" s="169"/>
      <c r="D62" s="169"/>
      <c r="F62" s="169"/>
      <c r="G62" s="169"/>
    </row>
    <row r="63" spans="2:7" x14ac:dyDescent="0.25">
      <c r="B63" s="169"/>
      <c r="C63" s="169"/>
      <c r="D63" s="169"/>
      <c r="F63" s="169"/>
      <c r="G63" s="169"/>
    </row>
    <row r="64" spans="2:7" x14ac:dyDescent="0.25">
      <c r="B64" s="169"/>
      <c r="C64" s="169"/>
      <c r="D64" s="169"/>
      <c r="F64" s="169"/>
      <c r="G64" s="169"/>
    </row>
    <row r="65" spans="2:7" x14ac:dyDescent="0.25">
      <c r="B65" s="169"/>
      <c r="C65" s="169"/>
      <c r="D65" s="169"/>
      <c r="F65" s="169"/>
      <c r="G65" s="169"/>
    </row>
    <row r="66" spans="2:7" x14ac:dyDescent="0.25">
      <c r="B66" s="169"/>
      <c r="C66" s="169"/>
      <c r="D66" s="169"/>
      <c r="F66" s="169"/>
      <c r="G66" s="169"/>
    </row>
    <row r="67" spans="2:7" x14ac:dyDescent="0.25">
      <c r="B67" s="169"/>
      <c r="C67" s="169"/>
      <c r="D67" s="169"/>
      <c r="F67" s="169"/>
      <c r="G67" s="169"/>
    </row>
    <row r="68" spans="2:7" x14ac:dyDescent="0.25">
      <c r="B68" s="169"/>
      <c r="C68" s="169"/>
      <c r="D68" s="169"/>
      <c r="F68" s="169"/>
      <c r="G68" s="169"/>
    </row>
    <row r="69" spans="2:7" x14ac:dyDescent="0.25">
      <c r="B69" s="169"/>
      <c r="C69" s="169"/>
      <c r="D69" s="169"/>
      <c r="F69" s="169"/>
      <c r="G69" s="169"/>
    </row>
    <row r="70" spans="2:7" x14ac:dyDescent="0.25">
      <c r="B70" s="169"/>
      <c r="C70" s="169"/>
      <c r="D70" s="169"/>
      <c r="F70" s="169"/>
      <c r="G70" s="169"/>
    </row>
    <row r="71" spans="2:7" x14ac:dyDescent="0.25">
      <c r="B71" s="169"/>
      <c r="C71" s="169"/>
      <c r="D71" s="169"/>
      <c r="F71" s="169"/>
      <c r="G71" s="169"/>
    </row>
    <row r="72" spans="2:7" x14ac:dyDescent="0.25">
      <c r="B72" s="169"/>
      <c r="C72" s="169"/>
      <c r="D72" s="169"/>
      <c r="F72" s="169"/>
      <c r="G72" s="169"/>
    </row>
    <row r="73" spans="2:7" x14ac:dyDescent="0.25">
      <c r="B73" s="169"/>
      <c r="C73" s="169"/>
      <c r="D73" s="169"/>
      <c r="F73" s="169"/>
      <c r="G73" s="169"/>
    </row>
    <row r="74" spans="2:7" x14ac:dyDescent="0.25">
      <c r="B74" s="169"/>
      <c r="C74" s="169"/>
      <c r="D74" s="169"/>
      <c r="F74" s="169"/>
      <c r="G74" s="169"/>
    </row>
    <row r="75" spans="2:7" x14ac:dyDescent="0.25">
      <c r="B75" s="169"/>
      <c r="C75" s="169"/>
      <c r="D75" s="169"/>
      <c r="F75" s="169"/>
      <c r="G75" s="169"/>
    </row>
    <row r="76" spans="2:7" x14ac:dyDescent="0.25">
      <c r="B76" s="169"/>
      <c r="C76" s="169"/>
      <c r="D76" s="169"/>
      <c r="F76" s="169"/>
      <c r="G76" s="169"/>
    </row>
    <row r="77" spans="2:7" x14ac:dyDescent="0.25">
      <c r="B77" s="169"/>
      <c r="C77" s="169"/>
      <c r="D77" s="169"/>
      <c r="F77" s="169"/>
      <c r="G77" s="169"/>
    </row>
    <row r="78" spans="2:7" x14ac:dyDescent="0.25">
      <c r="B78" s="169"/>
      <c r="C78" s="169"/>
      <c r="D78" s="169"/>
      <c r="F78" s="169"/>
      <c r="G78" s="169"/>
    </row>
    <row r="79" spans="2:7" x14ac:dyDescent="0.25">
      <c r="B79" s="169"/>
      <c r="C79" s="169"/>
      <c r="D79" s="169"/>
      <c r="F79" s="169"/>
      <c r="G79" s="169"/>
    </row>
    <row r="80" spans="2:7" x14ac:dyDescent="0.25">
      <c r="B80" s="169"/>
      <c r="C80" s="169"/>
      <c r="D80" s="169"/>
      <c r="F80" s="169"/>
      <c r="G80" s="169"/>
    </row>
    <row r="81" spans="2:7" x14ac:dyDescent="0.25">
      <c r="B81" s="169"/>
      <c r="C81" s="169"/>
      <c r="D81" s="169"/>
      <c r="F81" s="169"/>
      <c r="G81" s="169"/>
    </row>
    <row r="82" spans="2:7" x14ac:dyDescent="0.25">
      <c r="B82" s="169"/>
      <c r="C82" s="169"/>
      <c r="D82" s="169"/>
      <c r="F82" s="169"/>
      <c r="G82" s="169"/>
    </row>
    <row r="83" spans="2:7" x14ac:dyDescent="0.25">
      <c r="B83" s="169"/>
      <c r="C83" s="169"/>
      <c r="D83" s="169"/>
      <c r="F83" s="169"/>
      <c r="G83" s="169"/>
    </row>
    <row r="84" spans="2:7" x14ac:dyDescent="0.25">
      <c r="B84" s="169"/>
      <c r="C84" s="169"/>
      <c r="D84" s="169"/>
      <c r="F84" s="169"/>
      <c r="G84" s="169"/>
    </row>
    <row r="85" spans="2:7" x14ac:dyDescent="0.25">
      <c r="B85" s="169"/>
      <c r="C85" s="169"/>
      <c r="D85" s="169"/>
      <c r="F85" s="169"/>
      <c r="G85" s="169"/>
    </row>
    <row r="86" spans="2:7" x14ac:dyDescent="0.25">
      <c r="B86" s="169"/>
      <c r="C86" s="169"/>
      <c r="D86" s="169"/>
      <c r="F86" s="169"/>
      <c r="G86" s="169"/>
    </row>
    <row r="87" spans="2:7" x14ac:dyDescent="0.25">
      <c r="B87" s="169"/>
      <c r="C87" s="169"/>
      <c r="D87" s="169"/>
      <c r="F87" s="169"/>
      <c r="G87" s="169"/>
    </row>
    <row r="88" spans="2:7" x14ac:dyDescent="0.25">
      <c r="B88" s="169"/>
      <c r="C88" s="169"/>
      <c r="D88" s="169"/>
      <c r="F88" s="169"/>
      <c r="G88" s="169"/>
    </row>
    <row r="89" spans="2:7" x14ac:dyDescent="0.25">
      <c r="B89" s="169"/>
      <c r="C89" s="169"/>
      <c r="D89" s="169"/>
      <c r="F89" s="169"/>
      <c r="G89" s="169"/>
    </row>
    <row r="90" spans="2:7" x14ac:dyDescent="0.25">
      <c r="B90" s="169"/>
      <c r="C90" s="169"/>
      <c r="D90" s="169"/>
      <c r="F90" s="169"/>
      <c r="G90" s="169"/>
    </row>
    <row r="91" spans="2:7" x14ac:dyDescent="0.25">
      <c r="B91" s="169"/>
      <c r="C91" s="169"/>
      <c r="D91" s="169"/>
      <c r="F91" s="169"/>
      <c r="G91" s="169"/>
    </row>
    <row r="92" spans="2:7" x14ac:dyDescent="0.25">
      <c r="B92" s="169"/>
      <c r="C92" s="169"/>
      <c r="D92" s="169"/>
      <c r="F92" s="169"/>
      <c r="G92" s="169"/>
    </row>
    <row r="93" spans="2:7" x14ac:dyDescent="0.25">
      <c r="B93" s="169"/>
      <c r="C93" s="169"/>
      <c r="D93" s="169"/>
      <c r="F93" s="169"/>
      <c r="G93" s="169"/>
    </row>
    <row r="94" spans="2:7" x14ac:dyDescent="0.25">
      <c r="B94" s="169"/>
      <c r="C94" s="169"/>
      <c r="D94" s="169"/>
      <c r="F94" s="169"/>
      <c r="G94" s="169"/>
    </row>
    <row r="95" spans="2:7" x14ac:dyDescent="0.25">
      <c r="B95" s="169"/>
      <c r="C95" s="169"/>
      <c r="D95" s="169"/>
      <c r="F95" s="169"/>
      <c r="G95" s="169"/>
    </row>
    <row r="96" spans="2:7" x14ac:dyDescent="0.25">
      <c r="B96" s="169"/>
      <c r="C96" s="169"/>
      <c r="D96" s="169"/>
      <c r="F96" s="169"/>
      <c r="G96" s="169"/>
    </row>
    <row r="97" spans="2:7" x14ac:dyDescent="0.25">
      <c r="B97" s="169"/>
      <c r="C97" s="169"/>
      <c r="D97" s="169"/>
      <c r="F97" s="169"/>
      <c r="G97" s="169"/>
    </row>
    <row r="98" spans="2:7" x14ac:dyDescent="0.25">
      <c r="B98" s="169"/>
      <c r="C98" s="169"/>
      <c r="D98" s="169"/>
      <c r="F98" s="169"/>
      <c r="G98" s="169"/>
    </row>
    <row r="99" spans="2:7" x14ac:dyDescent="0.25">
      <c r="B99" s="169"/>
      <c r="C99" s="169"/>
      <c r="D99" s="169"/>
      <c r="F99" s="169"/>
      <c r="G99" s="169"/>
    </row>
    <row r="100" spans="2:7" x14ac:dyDescent="0.25">
      <c r="B100" s="169"/>
      <c r="C100" s="169"/>
      <c r="D100" s="169"/>
      <c r="F100" s="169"/>
      <c r="G100" s="169"/>
    </row>
    <row r="101" spans="2:7" x14ac:dyDescent="0.25">
      <c r="B101" s="169"/>
      <c r="C101" s="169"/>
      <c r="D101" s="169"/>
      <c r="F101" s="169"/>
      <c r="G101" s="169"/>
    </row>
    <row r="102" spans="2:7" x14ac:dyDescent="0.25">
      <c r="B102" s="169"/>
      <c r="C102" s="169"/>
      <c r="D102" s="169"/>
      <c r="F102" s="169"/>
      <c r="G102" s="169"/>
    </row>
    <row r="103" spans="2:7" x14ac:dyDescent="0.25">
      <c r="B103" s="169"/>
      <c r="C103" s="169"/>
      <c r="D103" s="169"/>
      <c r="F103" s="169"/>
      <c r="G103" s="169"/>
    </row>
    <row r="104" spans="2:7" x14ac:dyDescent="0.25">
      <c r="B104" s="169"/>
      <c r="C104" s="169"/>
      <c r="D104" s="169"/>
      <c r="F104" s="169"/>
      <c r="G104" s="169"/>
    </row>
    <row r="105" spans="2:7" x14ac:dyDescent="0.25">
      <c r="B105" s="169"/>
      <c r="C105" s="169"/>
      <c r="D105" s="169"/>
      <c r="F105" s="169"/>
      <c r="G105" s="169"/>
    </row>
    <row r="106" spans="2:7" x14ac:dyDescent="0.25">
      <c r="B106" s="169"/>
      <c r="C106" s="169"/>
      <c r="D106" s="169"/>
      <c r="F106" s="169"/>
      <c r="G106" s="169"/>
    </row>
    <row r="107" spans="2:7" x14ac:dyDescent="0.25">
      <c r="B107" s="169"/>
      <c r="C107" s="169"/>
      <c r="D107" s="169"/>
      <c r="F107" s="169"/>
      <c r="G107" s="169"/>
    </row>
    <row r="108" spans="2:7" x14ac:dyDescent="0.25">
      <c r="B108" s="169"/>
      <c r="C108" s="169"/>
      <c r="D108" s="169"/>
      <c r="F108" s="169"/>
      <c r="G108" s="169"/>
    </row>
    <row r="109" spans="2:7" x14ac:dyDescent="0.25">
      <c r="B109" s="169"/>
      <c r="C109" s="169"/>
      <c r="D109" s="169"/>
      <c r="F109" s="169"/>
      <c r="G109" s="169"/>
    </row>
    <row r="110" spans="2:7" x14ac:dyDescent="0.25">
      <c r="B110" s="169"/>
      <c r="C110" s="169"/>
      <c r="D110" s="169"/>
      <c r="F110" s="169"/>
      <c r="G110" s="169"/>
    </row>
    <row r="111" spans="2:7" x14ac:dyDescent="0.25">
      <c r="B111" s="169"/>
      <c r="C111" s="169"/>
      <c r="D111" s="169"/>
      <c r="F111" s="169"/>
      <c r="G111" s="169"/>
    </row>
    <row r="112" spans="2:7" x14ac:dyDescent="0.25">
      <c r="B112" s="169"/>
      <c r="C112" s="169"/>
      <c r="D112" s="169"/>
      <c r="F112" s="169"/>
      <c r="G112" s="169"/>
    </row>
    <row r="113" spans="2:7" x14ac:dyDescent="0.25">
      <c r="B113" s="169"/>
      <c r="C113" s="169"/>
      <c r="D113" s="169"/>
      <c r="F113" s="169"/>
      <c r="G113" s="169"/>
    </row>
    <row r="114" spans="2:7" x14ac:dyDescent="0.25">
      <c r="B114" s="169"/>
      <c r="C114" s="169"/>
      <c r="D114" s="169"/>
      <c r="F114" s="169"/>
      <c r="G114" s="169"/>
    </row>
    <row r="115" spans="2:7" x14ac:dyDescent="0.25">
      <c r="B115" s="169"/>
      <c r="C115" s="169"/>
      <c r="D115" s="169"/>
      <c r="F115" s="169"/>
      <c r="G115" s="169"/>
    </row>
    <row r="116" spans="2:7" x14ac:dyDescent="0.25">
      <c r="B116" s="169"/>
      <c r="C116" s="169"/>
      <c r="D116" s="169"/>
      <c r="F116" s="169"/>
      <c r="G116" s="169"/>
    </row>
    <row r="117" spans="2:7" x14ac:dyDescent="0.25">
      <c r="B117" s="169"/>
      <c r="C117" s="169"/>
      <c r="D117" s="169"/>
      <c r="F117" s="169"/>
      <c r="G117" s="169"/>
    </row>
    <row r="118" spans="2:7" x14ac:dyDescent="0.25">
      <c r="B118" s="169"/>
      <c r="C118" s="169"/>
      <c r="D118" s="169"/>
      <c r="F118" s="169"/>
      <c r="G118" s="169"/>
    </row>
    <row r="119" spans="2:7" x14ac:dyDescent="0.25">
      <c r="B119" s="169"/>
      <c r="C119" s="169"/>
      <c r="D119" s="169"/>
      <c r="F119" s="169"/>
      <c r="G119" s="169"/>
    </row>
    <row r="120" spans="2:7" x14ac:dyDescent="0.25">
      <c r="B120" s="169"/>
      <c r="C120" s="169"/>
      <c r="D120" s="169"/>
      <c r="F120" s="169"/>
      <c r="G120" s="169"/>
    </row>
    <row r="121" spans="2:7" x14ac:dyDescent="0.25">
      <c r="B121" s="169"/>
      <c r="C121" s="169"/>
      <c r="D121" s="169"/>
      <c r="F121" s="169"/>
      <c r="G121" s="169"/>
    </row>
    <row r="122" spans="2:7" x14ac:dyDescent="0.25">
      <c r="B122" s="169"/>
      <c r="C122" s="169"/>
      <c r="D122" s="169"/>
      <c r="F122" s="169"/>
      <c r="G122" s="169"/>
    </row>
    <row r="123" spans="2:7" x14ac:dyDescent="0.25">
      <c r="B123" s="169"/>
      <c r="C123" s="169"/>
      <c r="D123" s="169"/>
      <c r="F123" s="169"/>
      <c r="G123" s="169"/>
    </row>
    <row r="124" spans="2:7" x14ac:dyDescent="0.25">
      <c r="B124" s="169"/>
      <c r="C124" s="169"/>
      <c r="D124" s="169"/>
      <c r="F124" s="169"/>
      <c r="G124" s="169"/>
    </row>
    <row r="125" spans="2:7" x14ac:dyDescent="0.25">
      <c r="B125" s="169"/>
      <c r="C125" s="169"/>
      <c r="D125" s="169"/>
      <c r="F125" s="169"/>
      <c r="G125" s="169"/>
    </row>
    <row r="126" spans="2:7" x14ac:dyDescent="0.25">
      <c r="B126" s="169"/>
      <c r="C126" s="169"/>
      <c r="D126" s="169"/>
      <c r="F126" s="169"/>
      <c r="G126" s="169"/>
    </row>
    <row r="127" spans="2:7" x14ac:dyDescent="0.25">
      <c r="B127" s="169"/>
      <c r="C127" s="169"/>
      <c r="D127" s="169"/>
      <c r="F127" s="169"/>
      <c r="G127" s="169"/>
    </row>
    <row r="128" spans="2:7" x14ac:dyDescent="0.25">
      <c r="B128" s="169"/>
      <c r="C128" s="169"/>
      <c r="D128" s="169"/>
      <c r="F128" s="169"/>
      <c r="G128" s="169"/>
    </row>
    <row r="129" spans="2:7" x14ac:dyDescent="0.25">
      <c r="B129" s="169"/>
      <c r="C129" s="169"/>
      <c r="D129" s="169"/>
      <c r="F129" s="169"/>
      <c r="G129" s="169"/>
    </row>
    <row r="130" spans="2:7" x14ac:dyDescent="0.25">
      <c r="B130" s="169"/>
      <c r="C130" s="169"/>
      <c r="D130" s="169"/>
      <c r="F130" s="169"/>
      <c r="G130" s="169"/>
    </row>
    <row r="131" spans="2:7" x14ac:dyDescent="0.25">
      <c r="B131" s="169"/>
      <c r="C131" s="169"/>
      <c r="D131" s="169"/>
      <c r="F131" s="169"/>
      <c r="G131" s="169"/>
    </row>
    <row r="132" spans="2:7" x14ac:dyDescent="0.25">
      <c r="B132" s="169"/>
      <c r="C132" s="169"/>
      <c r="D132" s="169"/>
      <c r="F132" s="169"/>
      <c r="G132" s="169"/>
    </row>
    <row r="133" spans="2:7" x14ac:dyDescent="0.25">
      <c r="B133" s="169"/>
      <c r="C133" s="169"/>
      <c r="D133" s="169"/>
      <c r="F133" s="169"/>
      <c r="G133" s="169"/>
    </row>
    <row r="134" spans="2:7" x14ac:dyDescent="0.25">
      <c r="B134" s="169"/>
      <c r="C134" s="169"/>
      <c r="D134" s="169"/>
      <c r="F134" s="169"/>
      <c r="G134" s="169"/>
    </row>
    <row r="135" spans="2:7" x14ac:dyDescent="0.25">
      <c r="B135" s="169"/>
      <c r="C135" s="169"/>
      <c r="D135" s="169"/>
      <c r="F135" s="169"/>
      <c r="G135" s="169"/>
    </row>
    <row r="136" spans="2:7" x14ac:dyDescent="0.25">
      <c r="B136" s="169"/>
      <c r="C136" s="169"/>
      <c r="D136" s="169"/>
      <c r="F136" s="169"/>
      <c r="G136" s="169"/>
    </row>
    <row r="137" spans="2:7" x14ac:dyDescent="0.25">
      <c r="B137" s="169"/>
      <c r="C137" s="169"/>
      <c r="D137" s="169"/>
      <c r="F137" s="169"/>
      <c r="G137" s="169"/>
    </row>
    <row r="138" spans="2:7" x14ac:dyDescent="0.25">
      <c r="B138" s="169"/>
      <c r="C138" s="169"/>
      <c r="D138" s="169"/>
      <c r="F138" s="169"/>
      <c r="G138" s="169"/>
    </row>
    <row r="139" spans="2:7" x14ac:dyDescent="0.25">
      <c r="B139" s="169"/>
      <c r="C139" s="169"/>
      <c r="D139" s="169"/>
      <c r="F139" s="169"/>
      <c r="G139" s="169"/>
    </row>
    <row r="140" spans="2:7" x14ac:dyDescent="0.25">
      <c r="B140" s="169"/>
      <c r="C140" s="169"/>
      <c r="D140" s="169"/>
      <c r="F140" s="169"/>
      <c r="G140" s="169"/>
    </row>
    <row r="141" spans="2:7" x14ac:dyDescent="0.25">
      <c r="B141" s="169"/>
      <c r="C141" s="169"/>
      <c r="D141" s="169"/>
      <c r="F141" s="169"/>
      <c r="G141" s="169"/>
    </row>
    <row r="142" spans="2:7" x14ac:dyDescent="0.25">
      <c r="B142" s="169"/>
      <c r="C142" s="169"/>
      <c r="D142" s="169"/>
      <c r="F142" s="169"/>
      <c r="G142" s="169"/>
    </row>
    <row r="143" spans="2:7" x14ac:dyDescent="0.25">
      <c r="B143" s="169"/>
      <c r="C143" s="169"/>
      <c r="D143" s="169"/>
      <c r="F143" s="169"/>
      <c r="G143" s="169"/>
    </row>
    <row r="144" spans="2:7" x14ac:dyDescent="0.25">
      <c r="B144" s="169"/>
      <c r="C144" s="169"/>
      <c r="D144" s="169"/>
      <c r="F144" s="169"/>
      <c r="G144" s="169"/>
    </row>
    <row r="145" spans="2:7" x14ac:dyDescent="0.25">
      <c r="B145" s="169"/>
      <c r="C145" s="169"/>
      <c r="D145" s="169"/>
      <c r="F145" s="169"/>
      <c r="G145" s="169"/>
    </row>
    <row r="146" spans="2:7" x14ac:dyDescent="0.25">
      <c r="B146" s="169"/>
      <c r="C146" s="169"/>
      <c r="D146" s="169"/>
      <c r="F146" s="169"/>
      <c r="G146" s="169"/>
    </row>
    <row r="147" spans="2:7" x14ac:dyDescent="0.25">
      <c r="B147" s="169"/>
      <c r="C147" s="169"/>
      <c r="D147" s="169"/>
      <c r="F147" s="169"/>
      <c r="G147" s="169"/>
    </row>
    <row r="148" spans="2:7" x14ac:dyDescent="0.25">
      <c r="B148" s="169"/>
      <c r="C148" s="169"/>
      <c r="D148" s="169"/>
      <c r="F148" s="169"/>
      <c r="G148" s="169"/>
    </row>
    <row r="149" spans="2:7" x14ac:dyDescent="0.25">
      <c r="B149" s="169"/>
      <c r="C149" s="169"/>
      <c r="D149" s="169"/>
      <c r="F149" s="169"/>
      <c r="G149" s="169"/>
    </row>
    <row r="150" spans="2:7" x14ac:dyDescent="0.25">
      <c r="B150" s="169"/>
      <c r="C150" s="169"/>
      <c r="D150" s="169"/>
      <c r="F150" s="169"/>
      <c r="G150" s="169"/>
    </row>
    <row r="151" spans="2:7" x14ac:dyDescent="0.25">
      <c r="B151" s="169"/>
      <c r="C151" s="169"/>
      <c r="D151" s="169"/>
      <c r="F151" s="169"/>
      <c r="G151" s="169"/>
    </row>
    <row r="152" spans="2:7" x14ac:dyDescent="0.25">
      <c r="B152" s="169"/>
      <c r="C152" s="169"/>
      <c r="D152" s="169"/>
      <c r="F152" s="169"/>
      <c r="G152" s="169"/>
    </row>
    <row r="153" spans="2:7" x14ac:dyDescent="0.25">
      <c r="B153" s="169"/>
      <c r="C153" s="169"/>
      <c r="D153" s="169"/>
      <c r="F153" s="169"/>
      <c r="G153" s="169"/>
    </row>
    <row r="154" spans="2:7" x14ac:dyDescent="0.25">
      <c r="B154" s="169"/>
      <c r="C154" s="169"/>
      <c r="D154" s="169"/>
      <c r="F154" s="169"/>
      <c r="G154" s="169"/>
    </row>
    <row r="155" spans="2:7" x14ac:dyDescent="0.25">
      <c r="B155" s="169"/>
      <c r="C155" s="169"/>
      <c r="D155" s="169"/>
      <c r="F155" s="169"/>
      <c r="G155" s="169"/>
    </row>
    <row r="156" spans="2:7" x14ac:dyDescent="0.25">
      <c r="B156" s="169"/>
      <c r="C156" s="169"/>
      <c r="D156" s="169"/>
      <c r="F156" s="169"/>
      <c r="G156" s="169"/>
    </row>
    <row r="157" spans="2:7" x14ac:dyDescent="0.25">
      <c r="B157" s="169"/>
      <c r="C157" s="169"/>
      <c r="D157" s="169"/>
      <c r="F157" s="169"/>
      <c r="G157" s="169"/>
    </row>
    <row r="158" spans="2:7" x14ac:dyDescent="0.25">
      <c r="B158" s="169"/>
      <c r="C158" s="169"/>
      <c r="D158" s="169"/>
      <c r="F158" s="169"/>
      <c r="G158" s="169"/>
    </row>
    <row r="159" spans="2:7" x14ac:dyDescent="0.25">
      <c r="B159" s="169"/>
      <c r="C159" s="169"/>
      <c r="D159" s="169"/>
      <c r="F159" s="169"/>
      <c r="G159" s="169"/>
    </row>
    <row r="160" spans="2:7" x14ac:dyDescent="0.25">
      <c r="B160" s="169"/>
      <c r="C160" s="169"/>
      <c r="D160" s="169"/>
      <c r="F160" s="169"/>
      <c r="G160" s="169"/>
    </row>
    <row r="161" spans="2:7" x14ac:dyDescent="0.25">
      <c r="B161" s="169"/>
      <c r="C161" s="169"/>
      <c r="D161" s="169"/>
      <c r="F161" s="169"/>
      <c r="G161" s="169"/>
    </row>
    <row r="162" spans="2:7" x14ac:dyDescent="0.25">
      <c r="B162" s="169"/>
      <c r="C162" s="169"/>
      <c r="D162" s="169"/>
      <c r="F162" s="169"/>
      <c r="G162" s="169"/>
    </row>
    <row r="163" spans="2:7" x14ac:dyDescent="0.25">
      <c r="B163" s="169"/>
      <c r="C163" s="169"/>
      <c r="D163" s="169"/>
      <c r="F163" s="169"/>
      <c r="G163" s="169"/>
    </row>
    <row r="164" spans="2:7" x14ac:dyDescent="0.25">
      <c r="B164" s="169"/>
      <c r="C164" s="169"/>
      <c r="D164" s="169"/>
      <c r="F164" s="169"/>
      <c r="G164" s="169"/>
    </row>
    <row r="165" spans="2:7" x14ac:dyDescent="0.25">
      <c r="B165" s="169"/>
      <c r="C165" s="169"/>
      <c r="D165" s="169"/>
      <c r="F165" s="169"/>
      <c r="G165" s="169"/>
    </row>
    <row r="166" spans="2:7" x14ac:dyDescent="0.25">
      <c r="B166" s="169"/>
      <c r="C166" s="169"/>
      <c r="D166" s="169"/>
      <c r="F166" s="169"/>
      <c r="G166" s="169"/>
    </row>
    <row r="167" spans="2:7" x14ac:dyDescent="0.25">
      <c r="B167" s="169"/>
      <c r="C167" s="169"/>
      <c r="D167" s="169"/>
      <c r="F167" s="169"/>
      <c r="G167" s="169"/>
    </row>
    <row r="168" spans="2:7" x14ac:dyDescent="0.25">
      <c r="B168" s="169"/>
      <c r="C168" s="169"/>
      <c r="D168" s="169"/>
      <c r="F168" s="169"/>
      <c r="G168" s="169"/>
    </row>
    <row r="169" spans="2:7" x14ac:dyDescent="0.25">
      <c r="B169" s="169"/>
      <c r="C169" s="169"/>
      <c r="D169" s="169"/>
      <c r="F169" s="169"/>
      <c r="G169" s="169"/>
    </row>
    <row r="170" spans="2:7" x14ac:dyDescent="0.25">
      <c r="B170" s="169"/>
      <c r="C170" s="169"/>
      <c r="D170" s="169"/>
      <c r="F170" s="169"/>
      <c r="G170" s="169"/>
    </row>
    <row r="171" spans="2:7" x14ac:dyDescent="0.25">
      <c r="B171" s="169"/>
      <c r="C171" s="169"/>
      <c r="D171" s="169"/>
      <c r="F171" s="169"/>
      <c r="G171" s="169"/>
    </row>
    <row r="172" spans="2:7" x14ac:dyDescent="0.25">
      <c r="B172" s="169"/>
      <c r="C172" s="169"/>
      <c r="D172" s="169"/>
      <c r="F172" s="169"/>
      <c r="G172" s="169"/>
    </row>
    <row r="173" spans="2:7" x14ac:dyDescent="0.25">
      <c r="B173" s="169"/>
      <c r="C173" s="169"/>
      <c r="D173" s="169"/>
      <c r="F173" s="169"/>
      <c r="G173" s="169"/>
    </row>
    <row r="174" spans="2:7" x14ac:dyDescent="0.25">
      <c r="B174" s="169"/>
      <c r="C174" s="169"/>
      <c r="D174" s="169"/>
      <c r="F174" s="169"/>
      <c r="G174" s="169"/>
    </row>
    <row r="175" spans="2:7" x14ac:dyDescent="0.25">
      <c r="B175" s="169"/>
      <c r="C175" s="169"/>
      <c r="D175" s="169"/>
      <c r="F175" s="169"/>
      <c r="G175" s="169"/>
    </row>
    <row r="176" spans="2:7" x14ac:dyDescent="0.25">
      <c r="B176" s="169"/>
      <c r="C176" s="169"/>
      <c r="D176" s="169"/>
      <c r="F176" s="169"/>
      <c r="G176" s="169"/>
    </row>
    <row r="177" spans="2:7" x14ac:dyDescent="0.25">
      <c r="B177" s="169"/>
      <c r="C177" s="169"/>
      <c r="D177" s="169"/>
      <c r="F177" s="169"/>
      <c r="G177" s="169"/>
    </row>
    <row r="178" spans="2:7" x14ac:dyDescent="0.25">
      <c r="B178" s="169"/>
      <c r="C178" s="169"/>
      <c r="D178" s="169"/>
      <c r="F178" s="169"/>
      <c r="G178" s="169"/>
    </row>
    <row r="179" spans="2:7" x14ac:dyDescent="0.25">
      <c r="B179" s="169"/>
      <c r="C179" s="169"/>
      <c r="D179" s="169"/>
      <c r="F179" s="169"/>
      <c r="G179" s="169"/>
    </row>
    <row r="180" spans="2:7" x14ac:dyDescent="0.25">
      <c r="B180" s="169"/>
      <c r="C180" s="169"/>
      <c r="D180" s="169"/>
      <c r="F180" s="169"/>
      <c r="G180" s="169"/>
    </row>
    <row r="181" spans="2:7" x14ac:dyDescent="0.25">
      <c r="B181" s="169"/>
      <c r="C181" s="169"/>
      <c r="D181" s="169"/>
      <c r="F181" s="169"/>
      <c r="G181" s="169"/>
    </row>
    <row r="182" spans="2:7" x14ac:dyDescent="0.25">
      <c r="B182" s="169"/>
      <c r="C182" s="169"/>
      <c r="D182" s="169"/>
      <c r="F182" s="169"/>
      <c r="G182" s="169"/>
    </row>
    <row r="183" spans="2:7" x14ac:dyDescent="0.25">
      <c r="B183" s="169"/>
      <c r="C183" s="169"/>
      <c r="D183" s="169"/>
      <c r="F183" s="169"/>
      <c r="G183" s="169"/>
    </row>
    <row r="184" spans="2:7" x14ac:dyDescent="0.25">
      <c r="B184" s="169"/>
      <c r="C184" s="169"/>
      <c r="D184" s="169"/>
      <c r="F184" s="169"/>
      <c r="G184" s="169"/>
    </row>
    <row r="185" spans="2:7" x14ac:dyDescent="0.25">
      <c r="B185" s="169"/>
      <c r="C185" s="169"/>
      <c r="D185" s="169"/>
      <c r="F185" s="169"/>
      <c r="G185" s="169"/>
    </row>
    <row r="186" spans="2:7" x14ac:dyDescent="0.25">
      <c r="B186" s="169"/>
      <c r="C186" s="169"/>
      <c r="D186" s="169"/>
      <c r="F186" s="169"/>
      <c r="G186" s="169"/>
    </row>
    <row r="187" spans="2:7" x14ac:dyDescent="0.25">
      <c r="B187" s="169"/>
      <c r="C187" s="169"/>
      <c r="D187" s="169"/>
      <c r="F187" s="169"/>
      <c r="G187" s="169"/>
    </row>
    <row r="188" spans="2:7" x14ac:dyDescent="0.25">
      <c r="B188" s="169"/>
      <c r="C188" s="169"/>
      <c r="D188" s="169"/>
      <c r="F188" s="169"/>
      <c r="G188" s="169"/>
    </row>
    <row r="189" spans="2:7" x14ac:dyDescent="0.25">
      <c r="B189" s="169"/>
      <c r="C189" s="169"/>
      <c r="D189" s="169"/>
      <c r="F189" s="169"/>
      <c r="G189" s="169"/>
    </row>
    <row r="190" spans="2:7" x14ac:dyDescent="0.25">
      <c r="B190" s="169"/>
      <c r="C190" s="169"/>
      <c r="D190" s="169"/>
      <c r="F190" s="169"/>
      <c r="G190" s="169"/>
    </row>
    <row r="191" spans="2:7" x14ac:dyDescent="0.25">
      <c r="B191" s="169"/>
      <c r="C191" s="169"/>
      <c r="D191" s="169"/>
      <c r="F191" s="169"/>
      <c r="G191" s="169"/>
    </row>
    <row r="192" spans="2:7" x14ac:dyDescent="0.25">
      <c r="B192" s="169"/>
      <c r="C192" s="169"/>
      <c r="D192" s="169"/>
      <c r="F192" s="169"/>
      <c r="G192" s="169"/>
    </row>
    <row r="193" spans="2:7" x14ac:dyDescent="0.25">
      <c r="B193" s="169"/>
      <c r="C193" s="169"/>
      <c r="D193" s="169"/>
      <c r="F193" s="169"/>
      <c r="G193" s="169"/>
    </row>
    <row r="194" spans="2:7" x14ac:dyDescent="0.25">
      <c r="B194" s="169"/>
      <c r="C194" s="169"/>
      <c r="D194" s="169"/>
      <c r="F194" s="169"/>
      <c r="G194" s="169"/>
    </row>
    <row r="195" spans="2:7" x14ac:dyDescent="0.25">
      <c r="B195" s="169"/>
      <c r="C195" s="169"/>
      <c r="D195" s="169"/>
      <c r="F195" s="169"/>
      <c r="G195" s="169"/>
    </row>
    <row r="196" spans="2:7" x14ac:dyDescent="0.25">
      <c r="B196" s="169"/>
      <c r="C196" s="169"/>
      <c r="D196" s="169"/>
      <c r="F196" s="169"/>
      <c r="G196" s="169"/>
    </row>
    <row r="197" spans="2:7" x14ac:dyDescent="0.25">
      <c r="B197" s="169"/>
      <c r="C197" s="169"/>
      <c r="D197" s="169"/>
      <c r="F197" s="169"/>
      <c r="G197" s="169"/>
    </row>
    <row r="198" spans="2:7" x14ac:dyDescent="0.25">
      <c r="B198" s="169"/>
      <c r="C198" s="169"/>
      <c r="D198" s="169"/>
      <c r="F198" s="169"/>
      <c r="G198" s="169"/>
    </row>
    <row r="199" spans="2:7" x14ac:dyDescent="0.25">
      <c r="B199" s="169"/>
      <c r="C199" s="169"/>
      <c r="D199" s="169"/>
      <c r="F199" s="169"/>
      <c r="G199" s="169"/>
    </row>
    <row r="200" spans="2:7" x14ac:dyDescent="0.25">
      <c r="B200" s="169"/>
      <c r="C200" s="169"/>
      <c r="D200" s="169"/>
      <c r="F200" s="169"/>
      <c r="G200" s="169"/>
    </row>
    <row r="201" spans="2:7" x14ac:dyDescent="0.25">
      <c r="B201" s="169"/>
      <c r="C201" s="169"/>
      <c r="D201" s="169"/>
      <c r="F201" s="169"/>
      <c r="G201" s="169"/>
    </row>
    <row r="202" spans="2:7" x14ac:dyDescent="0.25">
      <c r="B202" s="169"/>
      <c r="C202" s="169"/>
      <c r="D202" s="169"/>
      <c r="F202" s="169"/>
      <c r="G202" s="169"/>
    </row>
    <row r="203" spans="2:7" x14ac:dyDescent="0.25">
      <c r="B203" s="169"/>
      <c r="C203" s="169"/>
      <c r="D203" s="169"/>
      <c r="F203" s="169"/>
      <c r="G203" s="169"/>
    </row>
    <row r="204" spans="2:7" x14ac:dyDescent="0.25">
      <c r="B204" s="169"/>
      <c r="C204" s="169"/>
      <c r="D204" s="169"/>
      <c r="F204" s="169"/>
      <c r="G204" s="169"/>
    </row>
    <row r="205" spans="2:7" x14ac:dyDescent="0.25">
      <c r="B205" s="169"/>
      <c r="C205" s="169"/>
      <c r="D205" s="169"/>
      <c r="F205" s="169"/>
      <c r="G205" s="169"/>
    </row>
    <row r="206" spans="2:7" x14ac:dyDescent="0.25">
      <c r="B206" s="169"/>
      <c r="C206" s="169"/>
      <c r="D206" s="169"/>
      <c r="F206" s="169"/>
      <c r="G206" s="169"/>
    </row>
    <row r="207" spans="2:7" x14ac:dyDescent="0.25">
      <c r="B207" s="169"/>
      <c r="C207" s="169"/>
      <c r="D207" s="169"/>
      <c r="F207" s="169"/>
      <c r="G207" s="169"/>
    </row>
    <row r="208" spans="2:7" x14ac:dyDescent="0.25">
      <c r="B208" s="169"/>
      <c r="C208" s="169"/>
      <c r="D208" s="169"/>
      <c r="F208" s="169"/>
      <c r="G208" s="169"/>
    </row>
    <row r="209" spans="2:7" x14ac:dyDescent="0.25">
      <c r="B209" s="169"/>
      <c r="C209" s="169"/>
      <c r="D209" s="169"/>
      <c r="F209" s="169"/>
      <c r="G209" s="169"/>
    </row>
    <row r="210" spans="2:7" x14ac:dyDescent="0.25">
      <c r="B210" s="169"/>
      <c r="C210" s="169"/>
      <c r="D210" s="169"/>
      <c r="F210" s="169"/>
      <c r="G210" s="169"/>
    </row>
    <row r="211" spans="2:7" x14ac:dyDescent="0.25">
      <c r="B211" s="169"/>
      <c r="C211" s="169"/>
      <c r="D211" s="169"/>
      <c r="F211" s="169"/>
      <c r="G211" s="169"/>
    </row>
    <row r="212" spans="2:7" x14ac:dyDescent="0.25">
      <c r="B212" s="169"/>
      <c r="C212" s="169"/>
      <c r="D212" s="169"/>
      <c r="F212" s="169"/>
      <c r="G212" s="169"/>
    </row>
    <row r="213" spans="2:7" x14ac:dyDescent="0.25">
      <c r="B213" s="169"/>
      <c r="C213" s="169"/>
      <c r="D213" s="169"/>
      <c r="F213" s="169"/>
      <c r="G213" s="169"/>
    </row>
    <row r="214" spans="2:7" x14ac:dyDescent="0.25">
      <c r="B214" s="169"/>
      <c r="C214" s="169"/>
      <c r="D214" s="169"/>
      <c r="F214" s="169"/>
      <c r="G214" s="169"/>
    </row>
    <row r="215" spans="2:7" x14ac:dyDescent="0.25">
      <c r="B215" s="169"/>
      <c r="C215" s="169"/>
      <c r="D215" s="169"/>
      <c r="F215" s="169"/>
      <c r="G215" s="169"/>
    </row>
    <row r="216" spans="2:7" x14ac:dyDescent="0.25">
      <c r="B216" s="169"/>
      <c r="C216" s="169"/>
      <c r="D216" s="169"/>
      <c r="F216" s="169"/>
      <c r="G216" s="169"/>
    </row>
    <row r="217" spans="2:7" x14ac:dyDescent="0.25">
      <c r="B217" s="169"/>
      <c r="C217" s="169"/>
      <c r="D217" s="169"/>
      <c r="F217" s="169"/>
      <c r="G217" s="169"/>
    </row>
    <row r="218" spans="2:7" x14ac:dyDescent="0.25">
      <c r="B218" s="169"/>
      <c r="C218" s="169"/>
      <c r="D218" s="169"/>
      <c r="F218" s="169"/>
      <c r="G218" s="169"/>
    </row>
    <row r="219" spans="2:7" x14ac:dyDescent="0.25">
      <c r="B219" s="169"/>
      <c r="C219" s="169"/>
      <c r="D219" s="169"/>
      <c r="F219" s="169"/>
      <c r="G219" s="169"/>
    </row>
    <row r="220" spans="2:7" x14ac:dyDescent="0.25">
      <c r="B220" s="169"/>
      <c r="C220" s="169"/>
      <c r="D220" s="169"/>
      <c r="F220" s="169"/>
      <c r="G220" s="169"/>
    </row>
    <row r="221" spans="2:7" x14ac:dyDescent="0.25">
      <c r="B221" s="169"/>
      <c r="C221" s="169"/>
      <c r="D221" s="169"/>
      <c r="F221" s="169"/>
      <c r="G221" s="169"/>
    </row>
    <row r="222" spans="2:7" x14ac:dyDescent="0.25">
      <c r="B222" s="169"/>
      <c r="C222" s="169"/>
      <c r="D222" s="169"/>
      <c r="F222" s="169"/>
      <c r="G222" s="169"/>
    </row>
    <row r="223" spans="2:7" x14ac:dyDescent="0.25">
      <c r="B223" s="169"/>
      <c r="C223" s="169"/>
      <c r="D223" s="169"/>
      <c r="F223" s="169"/>
      <c r="G223" s="169"/>
    </row>
    <row r="224" spans="2:7" x14ac:dyDescent="0.25">
      <c r="B224" s="169"/>
      <c r="C224" s="169"/>
      <c r="D224" s="169"/>
      <c r="F224" s="169"/>
      <c r="G224" s="169"/>
    </row>
    <row r="225" spans="2:7" x14ac:dyDescent="0.25">
      <c r="B225" s="169"/>
      <c r="C225" s="169"/>
      <c r="D225" s="169"/>
      <c r="F225" s="169"/>
      <c r="G225" s="169"/>
    </row>
    <row r="226" spans="2:7" x14ac:dyDescent="0.25">
      <c r="B226" s="169"/>
      <c r="C226" s="169"/>
      <c r="D226" s="169"/>
      <c r="F226" s="169"/>
      <c r="G226" s="169"/>
    </row>
    <row r="227" spans="2:7" x14ac:dyDescent="0.25">
      <c r="B227" s="169"/>
      <c r="C227" s="169"/>
      <c r="D227" s="169"/>
      <c r="F227" s="169"/>
      <c r="G227" s="169"/>
    </row>
    <row r="228" spans="2:7" x14ac:dyDescent="0.25">
      <c r="B228" s="169"/>
      <c r="C228" s="169"/>
      <c r="D228" s="169"/>
      <c r="F228" s="169"/>
      <c r="G228" s="169"/>
    </row>
    <row r="229" spans="2:7" x14ac:dyDescent="0.25">
      <c r="B229" s="169"/>
      <c r="C229" s="169"/>
      <c r="D229" s="169"/>
      <c r="F229" s="169"/>
      <c r="G229" s="169"/>
    </row>
    <row r="230" spans="2:7" x14ac:dyDescent="0.25">
      <c r="B230" s="169"/>
      <c r="C230" s="169"/>
      <c r="D230" s="169"/>
      <c r="F230" s="169"/>
      <c r="G230" s="169"/>
    </row>
    <row r="231" spans="2:7" x14ac:dyDescent="0.25">
      <c r="B231" s="169"/>
      <c r="C231" s="169"/>
      <c r="D231" s="169"/>
      <c r="F231" s="169"/>
      <c r="G231" s="169"/>
    </row>
    <row r="232" spans="2:7" x14ac:dyDescent="0.25">
      <c r="B232" s="169"/>
      <c r="C232" s="169"/>
      <c r="D232" s="169"/>
      <c r="F232" s="169"/>
      <c r="G232" s="169"/>
    </row>
    <row r="233" spans="2:7" x14ac:dyDescent="0.25">
      <c r="B233" s="169"/>
      <c r="C233" s="169"/>
      <c r="D233" s="169"/>
      <c r="F233" s="169"/>
      <c r="G233" s="169"/>
    </row>
    <row r="234" spans="2:7" x14ac:dyDescent="0.25">
      <c r="B234" s="169"/>
      <c r="C234" s="169"/>
      <c r="D234" s="169"/>
      <c r="F234" s="169"/>
      <c r="G234" s="169"/>
    </row>
    <row r="235" spans="2:7" x14ac:dyDescent="0.25">
      <c r="B235" s="169"/>
      <c r="C235" s="169"/>
      <c r="D235" s="169"/>
      <c r="F235" s="169"/>
      <c r="G235" s="169"/>
    </row>
    <row r="236" spans="2:7" x14ac:dyDescent="0.25">
      <c r="B236" s="169"/>
      <c r="C236" s="169"/>
      <c r="D236" s="169"/>
      <c r="F236" s="169"/>
      <c r="G236" s="169"/>
    </row>
    <row r="237" spans="2:7" x14ac:dyDescent="0.25">
      <c r="B237" s="169"/>
      <c r="C237" s="169"/>
      <c r="D237" s="169"/>
      <c r="F237" s="169"/>
      <c r="G237" s="169"/>
    </row>
    <row r="238" spans="2:7" x14ac:dyDescent="0.25">
      <c r="B238" s="169"/>
      <c r="C238" s="169"/>
      <c r="D238" s="169"/>
      <c r="F238" s="169"/>
      <c r="G238" s="169"/>
    </row>
    <row r="239" spans="2:7" x14ac:dyDescent="0.25">
      <c r="B239" s="169"/>
      <c r="C239" s="169"/>
      <c r="D239" s="169"/>
      <c r="F239" s="169"/>
      <c r="G239" s="169"/>
    </row>
    <row r="240" spans="2:7" x14ac:dyDescent="0.25">
      <c r="B240" s="169"/>
      <c r="C240" s="169"/>
      <c r="D240" s="169"/>
      <c r="F240" s="169"/>
      <c r="G240" s="169"/>
    </row>
    <row r="241" spans="2:7" x14ac:dyDescent="0.25">
      <c r="B241" s="169"/>
      <c r="C241" s="169"/>
      <c r="D241" s="169"/>
      <c r="F241" s="169"/>
      <c r="G241" s="169"/>
    </row>
    <row r="242" spans="2:7" x14ac:dyDescent="0.25">
      <c r="B242" s="169"/>
      <c r="C242" s="169"/>
      <c r="D242" s="169"/>
      <c r="F242" s="169"/>
      <c r="G242" s="169"/>
    </row>
    <row r="243" spans="2:7" x14ac:dyDescent="0.25">
      <c r="B243" s="169"/>
      <c r="C243" s="169"/>
      <c r="D243" s="169"/>
      <c r="F243" s="169"/>
      <c r="G243" s="169"/>
    </row>
    <row r="244" spans="2:7" x14ac:dyDescent="0.25">
      <c r="B244" s="169"/>
      <c r="C244" s="169"/>
      <c r="D244" s="169"/>
      <c r="F244" s="169"/>
      <c r="G244" s="169"/>
    </row>
    <row r="245" spans="2:7" x14ac:dyDescent="0.25">
      <c r="B245" s="169"/>
      <c r="C245" s="169"/>
      <c r="D245" s="169"/>
      <c r="F245" s="169"/>
      <c r="G245" s="169"/>
    </row>
    <row r="246" spans="2:7" x14ac:dyDescent="0.25">
      <c r="B246" s="169"/>
      <c r="C246" s="169"/>
      <c r="D246" s="169"/>
      <c r="F246" s="169"/>
      <c r="G246" s="169"/>
    </row>
    <row r="247" spans="2:7" x14ac:dyDescent="0.25">
      <c r="B247" s="169"/>
      <c r="C247" s="169"/>
      <c r="D247" s="169"/>
      <c r="F247" s="169"/>
      <c r="G247" s="169"/>
    </row>
    <row r="248" spans="2:7" x14ac:dyDescent="0.25">
      <c r="B248" s="169"/>
      <c r="C248" s="169"/>
      <c r="D248" s="169"/>
      <c r="F248" s="169"/>
      <c r="G248" s="169"/>
    </row>
    <row r="249" spans="2:7" x14ac:dyDescent="0.25">
      <c r="B249" s="169"/>
      <c r="C249" s="169"/>
      <c r="D249" s="169"/>
      <c r="F249" s="169"/>
      <c r="G249" s="169"/>
    </row>
    <row r="250" spans="2:7" x14ac:dyDescent="0.25">
      <c r="B250" s="169"/>
      <c r="C250" s="169"/>
      <c r="D250" s="169"/>
      <c r="F250" s="169"/>
      <c r="G250" s="169"/>
    </row>
    <row r="251" spans="2:7" x14ac:dyDescent="0.25">
      <c r="B251" s="169"/>
      <c r="C251" s="169"/>
      <c r="D251" s="169"/>
      <c r="F251" s="169"/>
      <c r="G251" s="169"/>
    </row>
    <row r="252" spans="2:7" x14ac:dyDescent="0.25">
      <c r="B252" s="169"/>
      <c r="C252" s="169"/>
      <c r="D252" s="169"/>
      <c r="F252" s="169"/>
      <c r="G252" s="169"/>
    </row>
    <row r="253" spans="2:7" x14ac:dyDescent="0.25">
      <c r="B253" s="169"/>
      <c r="C253" s="169"/>
      <c r="D253" s="169"/>
      <c r="F253" s="169"/>
      <c r="G253" s="169"/>
    </row>
    <row r="254" spans="2:7" x14ac:dyDescent="0.25">
      <c r="B254" s="169"/>
      <c r="C254" s="169"/>
      <c r="D254" s="169"/>
      <c r="F254" s="169"/>
      <c r="G254" s="169"/>
    </row>
    <row r="255" spans="2:7" x14ac:dyDescent="0.25">
      <c r="B255" s="169"/>
      <c r="C255" s="169"/>
      <c r="D255" s="169"/>
      <c r="F255" s="169"/>
      <c r="G255" s="169"/>
    </row>
    <row r="256" spans="2:7" x14ac:dyDescent="0.25">
      <c r="B256" s="169"/>
      <c r="C256" s="169"/>
      <c r="D256" s="169"/>
      <c r="F256" s="169"/>
      <c r="G256" s="169"/>
    </row>
    <row r="257" spans="2:7" x14ac:dyDescent="0.25">
      <c r="B257" s="169"/>
      <c r="C257" s="169"/>
      <c r="D257" s="169"/>
      <c r="F257" s="169"/>
      <c r="G257" s="169"/>
    </row>
    <row r="258" spans="2:7" x14ac:dyDescent="0.25">
      <c r="B258" s="169"/>
      <c r="C258" s="169"/>
      <c r="D258" s="169"/>
      <c r="F258" s="169"/>
      <c r="G258" s="169"/>
    </row>
    <row r="259" spans="2:7" x14ac:dyDescent="0.25">
      <c r="B259" s="169"/>
      <c r="C259" s="169"/>
      <c r="D259" s="169"/>
      <c r="F259" s="169"/>
      <c r="G259" s="169"/>
    </row>
    <row r="260" spans="2:7" x14ac:dyDescent="0.25">
      <c r="B260" s="169"/>
      <c r="C260" s="169"/>
      <c r="D260" s="169"/>
      <c r="F260" s="169"/>
      <c r="G260" s="169"/>
    </row>
    <row r="261" spans="2:7" x14ac:dyDescent="0.25">
      <c r="B261" s="169"/>
      <c r="C261" s="169"/>
      <c r="D261" s="169"/>
      <c r="F261" s="169"/>
      <c r="G261" s="169"/>
    </row>
    <row r="262" spans="2:7" x14ac:dyDescent="0.25">
      <c r="B262" s="169"/>
      <c r="C262" s="169"/>
      <c r="D262" s="169"/>
      <c r="F262" s="169"/>
      <c r="G262" s="169"/>
    </row>
    <row r="263" spans="2:7" x14ac:dyDescent="0.25">
      <c r="B263" s="169"/>
      <c r="C263" s="169"/>
      <c r="D263" s="169"/>
      <c r="F263" s="169"/>
      <c r="G263" s="169"/>
    </row>
    <row r="264" spans="2:7" x14ac:dyDescent="0.25">
      <c r="B264" s="169"/>
      <c r="C264" s="169"/>
      <c r="D264" s="169"/>
      <c r="F264" s="169"/>
      <c r="G264" s="169"/>
    </row>
    <row r="265" spans="2:7" x14ac:dyDescent="0.25">
      <c r="B265" s="169"/>
      <c r="C265" s="169"/>
      <c r="D265" s="169"/>
      <c r="F265" s="169"/>
      <c r="G265" s="169"/>
    </row>
    <row r="266" spans="2:7" x14ac:dyDescent="0.25">
      <c r="B266" s="169"/>
      <c r="C266" s="169"/>
      <c r="D266" s="169"/>
      <c r="F266" s="169"/>
      <c r="G266" s="169"/>
    </row>
    <row r="267" spans="2:7" x14ac:dyDescent="0.25">
      <c r="B267" s="169"/>
      <c r="C267" s="169"/>
      <c r="D267" s="169"/>
      <c r="F267" s="169"/>
      <c r="G267" s="169"/>
    </row>
    <row r="268" spans="2:7" x14ac:dyDescent="0.25">
      <c r="B268" s="169"/>
      <c r="C268" s="169"/>
      <c r="D268" s="169"/>
      <c r="F268" s="169"/>
      <c r="G268" s="169"/>
    </row>
    <row r="269" spans="2:7" x14ac:dyDescent="0.25">
      <c r="B269" s="169"/>
      <c r="C269" s="169"/>
      <c r="D269" s="169"/>
      <c r="F269" s="169"/>
      <c r="G269" s="169"/>
    </row>
    <row r="270" spans="2:7" x14ac:dyDescent="0.25">
      <c r="B270" s="169"/>
      <c r="C270" s="169"/>
      <c r="D270" s="169"/>
      <c r="F270" s="169"/>
      <c r="G270" s="169"/>
    </row>
    <row r="271" spans="2:7" x14ac:dyDescent="0.25">
      <c r="B271" s="169"/>
      <c r="C271" s="169"/>
      <c r="D271" s="169"/>
      <c r="F271" s="169"/>
      <c r="G271" s="169"/>
    </row>
  </sheetData>
  <sheetProtection password="DF21" sheet="1" objects="1" scenarios="1"/>
  <mergeCells count="11">
    <mergeCell ref="P4:V5"/>
    <mergeCell ref="P7:V8"/>
    <mergeCell ref="E3:E10"/>
    <mergeCell ref="H3:H10"/>
    <mergeCell ref="I10:M10"/>
    <mergeCell ref="I7:M8"/>
    <mergeCell ref="I4:M5"/>
    <mergeCell ref="F3:F6"/>
    <mergeCell ref="G3:G6"/>
    <mergeCell ref="F7:F10"/>
    <mergeCell ref="G7:G10"/>
  </mergeCells>
  <conditionalFormatting sqref="V6">
    <cfRule type="cellIs" dxfId="7" priority="5" stopIfTrue="1" operator="equal">
      <formula>"PASS"</formula>
    </cfRule>
    <cfRule type="cellIs" dxfId="6" priority="6" stopIfTrue="1" operator="equal">
      <formula>"FAIL"</formula>
    </cfRule>
  </conditionalFormatting>
  <conditionalFormatting sqref="V3">
    <cfRule type="cellIs" dxfId="5" priority="3" stopIfTrue="1" operator="equal">
      <formula>"PASS"</formula>
    </cfRule>
    <cfRule type="cellIs" dxfId="4" priority="4" stopIfTrue="1" operator="equal">
      <formula>"FAIL"</formula>
    </cfRule>
  </conditionalFormatting>
  <conditionalFormatting sqref="V9">
    <cfRule type="cellIs" dxfId="3" priority="1" stopIfTrue="1" operator="equal">
      <formula>"PASS"</formula>
    </cfRule>
    <cfRule type="cellIs" dxfId="2" priority="2" stopIfTrue="1" operator="equal">
      <formula>"FAIL"</formula>
    </cfRule>
  </conditionalFormatting>
  <dataValidations count="7">
    <dataValidation type="decimal" allowBlank="1" showInputMessage="1" showErrorMessage="1" errorTitle="Entry Error" error="Value out of range" prompt="Enter frequency in MHz between 10 and 60 as a decimal number" sqref="E3:E10">
      <formula1>10</formula1>
      <formula2>60</formula2>
    </dataValidation>
    <dataValidation type="whole" allowBlank="1" showInputMessage="1" showErrorMessage="1" errorTitle="Entry Error" error="Value out of range" prompt="Enter divider value between 1 and 255 as a whole number" sqref="L3 L6 L9 F3:F6">
      <formula1>1</formula1>
      <formula2>255</formula2>
    </dataValidation>
    <dataValidation type="decimal" allowBlank="1" showInputMessage="1" showErrorMessage="1" errorTitle="Entry Error" error="Value out of range" prompt="Enter divider value between 8.0 and 15.99999999 as a decimal number" sqref="I3 I6 I9">
      <formula1>8</formula1>
      <formula2>15.99999999</formula2>
    </dataValidation>
    <dataValidation type="whole" allowBlank="1" showInputMessage="1" showErrorMessage="1" errorTitle="Entry Error" error="Value out of range" prompt="Enter multiplier value between 1 and 511 as a whole number" sqref="G3:G6">
      <formula1>1</formula1>
      <formula2>511</formula2>
    </dataValidation>
    <dataValidation type="whole" allowBlank="1" showInputMessage="1" showErrorMessage="1" errorTitle="Entry Error" error="Value out of range" prompt="Enter divider value between 1 and 2 as a whole number" sqref="N3">
      <formula1>1</formula1>
      <formula2>2</formula2>
    </dataValidation>
    <dataValidation type="whole" allowBlank="1" showInputMessage="1" showErrorMessage="1" errorTitle="Entry Error" error="Value out of range" prompt="Enter divider value between 1 and 8 as a whole number" sqref="N4 N6 N10">
      <formula1>1</formula1>
      <formula2>8</formula2>
    </dataValidation>
    <dataValidation type="list" allowBlank="1" showDropDown="1" showInputMessage="1" showErrorMessage="1" errorTitle="Entry Error" error="Value out of range" prompt="Enter divider value as 1, 2 or 22 as a whole number" sqref="N7:N9">
      <formula1>$N$13:$N$15</formula1>
    </dataValidation>
  </dataValidation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B267"/>
  <sheetViews>
    <sheetView workbookViewId="0">
      <selection activeCell="N15" sqref="N15"/>
    </sheetView>
  </sheetViews>
  <sheetFormatPr defaultColWidth="9.109375" defaultRowHeight="13.2" x14ac:dyDescent="0.25"/>
  <cols>
    <col min="1" max="1" width="9.109375" style="12"/>
    <col min="2" max="2" width="11.88671875" style="1" customWidth="1"/>
    <col min="3" max="3" width="11.77734375" style="1" customWidth="1"/>
    <col min="4" max="4" width="10.77734375" style="1" customWidth="1"/>
    <col min="5" max="5" width="11.109375" style="35" customWidth="1"/>
    <col min="6" max="6" width="9" style="1" customWidth="1"/>
    <col min="7" max="7" width="8.44140625" style="1" customWidth="1"/>
    <col min="8" max="8" width="6.88671875" style="1" customWidth="1"/>
    <col min="9" max="9" width="8.21875" style="1" customWidth="1"/>
    <col min="10" max="10" width="0.109375" style="35" customWidth="1"/>
    <col min="11" max="11" width="9.6640625" style="35" customWidth="1"/>
    <col min="12" max="12" width="9.6640625" style="35" hidden="1" customWidth="1"/>
    <col min="13" max="13" width="9.44140625" style="1" hidden="1" customWidth="1"/>
    <col min="14" max="14" width="9.44140625" style="1" customWidth="1"/>
    <col min="15" max="15" width="9.5546875" style="39" customWidth="1"/>
    <col min="16" max="16" width="8" style="35" hidden="1" customWidth="1"/>
    <col min="17" max="17" width="12.5546875" style="35" hidden="1" customWidth="1"/>
    <col min="18" max="18" width="7.88671875" style="35" hidden="1" customWidth="1"/>
    <col min="19" max="19" width="15.33203125" style="35" hidden="1" customWidth="1"/>
    <col min="20" max="20" width="11" style="56" hidden="1" customWidth="1"/>
    <col min="21" max="21" width="10.88671875" style="56" hidden="1" customWidth="1"/>
    <col min="22" max="22" width="11.88671875" style="63" hidden="1" customWidth="1"/>
    <col min="23" max="23" width="13.44140625" style="63" hidden="1" customWidth="1"/>
    <col min="24" max="24" width="11" style="39" hidden="1" customWidth="1"/>
    <col min="25" max="25" width="12.33203125" style="1" hidden="1" customWidth="1"/>
    <col min="26" max="27" width="11.5546875" style="1" hidden="1" customWidth="1"/>
    <col min="28" max="28" width="11.5546875" style="1" customWidth="1"/>
    <col min="29" max="29" width="11.109375" style="1" hidden="1" customWidth="1"/>
    <col min="30" max="30" width="0" style="1" hidden="1" customWidth="1"/>
    <col min="31" max="16384" width="9.109375" style="1"/>
  </cols>
  <sheetData>
    <row r="1" spans="1:54" s="8" customFormat="1" ht="61.5" customHeight="1" thickBot="1" x14ac:dyDescent="0.3">
      <c r="A1" s="28"/>
      <c r="B1" s="75" t="s">
        <v>0</v>
      </c>
      <c r="C1" s="76" t="s">
        <v>38</v>
      </c>
      <c r="D1" s="77" t="s">
        <v>26</v>
      </c>
      <c r="E1" s="78" t="s">
        <v>16</v>
      </c>
      <c r="F1" s="79" t="s">
        <v>15</v>
      </c>
      <c r="G1" s="79" t="s">
        <v>17</v>
      </c>
      <c r="H1" s="79" t="s">
        <v>18</v>
      </c>
      <c r="I1" s="79" t="s">
        <v>19</v>
      </c>
      <c r="J1" s="78" t="s">
        <v>27</v>
      </c>
      <c r="K1" s="78" t="s">
        <v>20</v>
      </c>
      <c r="L1" s="78" t="s">
        <v>22</v>
      </c>
      <c r="M1" s="79" t="s">
        <v>7</v>
      </c>
      <c r="N1" s="79" t="s">
        <v>57</v>
      </c>
      <c r="O1" s="80" t="s">
        <v>8</v>
      </c>
      <c r="P1" s="78" t="s">
        <v>12</v>
      </c>
      <c r="Q1" s="78" t="s">
        <v>21</v>
      </c>
      <c r="R1" s="78" t="s">
        <v>11</v>
      </c>
      <c r="S1" s="78" t="s">
        <v>13</v>
      </c>
      <c r="T1" s="81" t="s">
        <v>10</v>
      </c>
      <c r="U1" s="81" t="s">
        <v>14</v>
      </c>
      <c r="V1" s="81" t="s">
        <v>24</v>
      </c>
      <c r="W1" s="81" t="s">
        <v>47</v>
      </c>
      <c r="X1" s="80" t="s">
        <v>25</v>
      </c>
      <c r="Y1" s="77" t="s">
        <v>23</v>
      </c>
      <c r="Z1" s="82" t="s">
        <v>28</v>
      </c>
      <c r="AA1" s="82" t="s">
        <v>29</v>
      </c>
      <c r="AB1" s="102" t="s">
        <v>58</v>
      </c>
      <c r="AC1" s="83" t="s">
        <v>30</v>
      </c>
      <c r="AD1" s="85" t="s">
        <v>31</v>
      </c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</row>
    <row r="2" spans="1:54" s="5" customFormat="1" ht="13.8" thickBot="1" x14ac:dyDescent="0.3">
      <c r="A2" s="13"/>
      <c r="B2" s="43" t="s">
        <v>59</v>
      </c>
      <c r="C2" s="29" t="s">
        <v>46</v>
      </c>
      <c r="D2" s="48" t="s">
        <v>64</v>
      </c>
      <c r="E2" s="23">
        <v>27</v>
      </c>
      <c r="F2" s="24"/>
      <c r="G2" s="24"/>
      <c r="H2" s="22"/>
      <c r="I2" s="22"/>
      <c r="J2" s="23">
        <v>0</v>
      </c>
      <c r="K2" s="25"/>
      <c r="L2" s="25" t="e">
        <f>(1/K2/1000000-0.00000000012)/2/(1/K2/1000000)*100</f>
        <v>#DIV/0!</v>
      </c>
      <c r="M2" s="22">
        <f>O2*H2</f>
        <v>0</v>
      </c>
      <c r="N2" s="22"/>
      <c r="O2" s="66"/>
      <c r="P2" s="25">
        <v>13</v>
      </c>
      <c r="Q2" s="23" t="e">
        <f>(1/K2/1000000/8)*1000000000000*IF((INT(I2*H2)-(H2*I2))=0,0,1)</f>
        <v>#DIV/0!</v>
      </c>
      <c r="R2" s="25">
        <f>10*(IF(INT((I2*H2)/8)-((H2*I2)/8)=0,0,1))</f>
        <v>0</v>
      </c>
      <c r="S2" s="25">
        <v>10</v>
      </c>
      <c r="T2" s="52">
        <f t="shared" ref="T2:T10" si="0">P2*SQRT(H2*I2/8)</f>
        <v>0</v>
      </c>
      <c r="U2" s="52" t="e">
        <f>T2/(1/O2/1000000)*0.000000000001*100</f>
        <v>#DIV/0!</v>
      </c>
      <c r="V2" s="59" t="e">
        <f>1/(K2*1000000*8/(INT(I2*H2)))*1000000000000</f>
        <v>#DIV/0!</v>
      </c>
      <c r="W2" s="59" t="e">
        <f t="shared" ref="W2:W10" si="1">V2-T2-R2</f>
        <v>#DIV/0!</v>
      </c>
      <c r="X2" s="66"/>
      <c r="Y2" s="22" t="e">
        <f>(IF((INT(I2*H2)-(I2*H2))=0,0.5,(INT(I2*H2)/(INT(I2*H2)*2+1)))*(1/O2/1000000)-0.00000000006)/(1/O2/1000000)*100</f>
        <v>#DIV/0!</v>
      </c>
      <c r="Z2" s="22" t="e">
        <f>IF(H2*I2-INT(H2*I2), 0, IF(LCM(H2*I2,8)/H2/I2=1, 0, O2/(LCM(H2*I2,8)/H2/I2)))</f>
        <v>#DIV/0!</v>
      </c>
      <c r="AA2" s="22">
        <f>IF(H2*I2-INT(H2*I2), IF((H2*I2-INT(H2*I2))&lt;0.5, O2/(1/(H2*I2-INT(H2*I2))), O2/(1/(1-H2*I2+INT(H2*I2)))),0)</f>
        <v>0</v>
      </c>
      <c r="AB2" s="106" t="s">
        <v>64</v>
      </c>
      <c r="AC2" s="74" t="s">
        <v>64</v>
      </c>
      <c r="AD2" s="31" t="str">
        <f>IF(X2&gt;AC2,"FAIL","PASS")</f>
        <v>PASS</v>
      </c>
    </row>
    <row r="3" spans="1:54" s="5" customFormat="1" ht="13.8" thickBot="1" x14ac:dyDescent="0.3">
      <c r="A3" s="13"/>
      <c r="B3" s="353" t="s">
        <v>60</v>
      </c>
      <c r="C3" s="355" t="s">
        <v>46</v>
      </c>
      <c r="D3" s="48" t="s">
        <v>65</v>
      </c>
      <c r="E3" s="98">
        <v>432</v>
      </c>
      <c r="F3" s="24">
        <v>25</v>
      </c>
      <c r="G3" s="24">
        <v>64</v>
      </c>
      <c r="H3" s="48">
        <v>4</v>
      </c>
      <c r="I3" s="48">
        <v>14</v>
      </c>
      <c r="J3" s="98"/>
      <c r="K3" s="25">
        <f>E3*G3/F3</f>
        <v>1105.92</v>
      </c>
      <c r="L3" s="99"/>
      <c r="M3" s="48"/>
      <c r="N3" s="48">
        <v>1</v>
      </c>
      <c r="O3" s="100">
        <f>G3*8*E3/F3/I3/H3</f>
        <v>157.98857142857145</v>
      </c>
      <c r="P3" s="25">
        <v>13</v>
      </c>
      <c r="Q3" s="91">
        <f>(1/K3/1000000/8)*1000000000000*IF((INT(I3*H3)-(H3*I3))=0,0,1)</f>
        <v>0</v>
      </c>
      <c r="R3" s="30">
        <f>10*(IF(INT((I3*H3)/8)-((H3*I3)/8)=0,0,1))</f>
        <v>0</v>
      </c>
      <c r="S3" s="25">
        <v>10</v>
      </c>
      <c r="T3" s="92">
        <f t="shared" si="0"/>
        <v>34.394767043839678</v>
      </c>
      <c r="U3" s="107"/>
      <c r="V3" s="108"/>
      <c r="W3" s="108">
        <f t="shared" si="1"/>
        <v>-34.394767043839678</v>
      </c>
      <c r="X3" s="66" t="e">
        <f>1/W2/1000000*1000000000000/N2</f>
        <v>#DIV/0!</v>
      </c>
      <c r="Y3" s="89"/>
      <c r="Z3" s="89"/>
      <c r="AA3" s="89"/>
      <c r="AB3" s="103">
        <f t="shared" ref="AB3:AB10" si="2">O3/N3</f>
        <v>157.98857142857145</v>
      </c>
      <c r="AC3" s="44">
        <v>660</v>
      </c>
      <c r="AD3" s="101" t="str">
        <f>IF(AB3&gt;AC3,"FAIL","PASS")</f>
        <v>PASS</v>
      </c>
    </row>
    <row r="4" spans="1:54" s="5" customFormat="1" ht="13.8" thickBot="1" x14ac:dyDescent="0.3">
      <c r="A4" s="13"/>
      <c r="B4" s="354"/>
      <c r="C4" s="356"/>
      <c r="D4" s="84" t="s">
        <v>66</v>
      </c>
      <c r="E4" s="94"/>
      <c r="F4" s="112"/>
      <c r="G4" s="112"/>
      <c r="H4" s="84">
        <v>4</v>
      </c>
      <c r="I4" s="84">
        <v>13.824</v>
      </c>
      <c r="J4" s="94"/>
      <c r="K4" s="95"/>
      <c r="L4" s="95"/>
      <c r="M4" s="84"/>
      <c r="N4" s="84">
        <v>1</v>
      </c>
      <c r="O4" s="65">
        <f>G3*8*E3/F3/I4/H4</f>
        <v>160</v>
      </c>
      <c r="P4" s="18">
        <v>13</v>
      </c>
      <c r="Q4" s="109"/>
      <c r="R4" s="30">
        <f>10*(IF(INT((I4*H4)/8)-((H4*I4)/8)=0,0,1))</f>
        <v>10</v>
      </c>
      <c r="S4" s="18">
        <v>10</v>
      </c>
      <c r="T4" s="92">
        <f t="shared" si="0"/>
        <v>34.177887588322363</v>
      </c>
      <c r="U4" s="110"/>
      <c r="V4" s="111"/>
      <c r="W4" s="93">
        <f t="shared" si="1"/>
        <v>-44.177887588322363</v>
      </c>
      <c r="X4" s="68"/>
      <c r="Y4" s="90"/>
      <c r="Z4" s="90"/>
      <c r="AA4" s="90"/>
      <c r="AB4" s="105">
        <f t="shared" si="2"/>
        <v>160</v>
      </c>
      <c r="AC4" s="41"/>
      <c r="AD4" s="96"/>
    </row>
    <row r="5" spans="1:54" s="5" customFormat="1" ht="13.8" thickBot="1" x14ac:dyDescent="0.3">
      <c r="A5" s="13"/>
      <c r="B5" s="45" t="s">
        <v>61</v>
      </c>
      <c r="C5" s="57" t="s">
        <v>46</v>
      </c>
      <c r="D5" s="49" t="s">
        <v>67</v>
      </c>
      <c r="E5" s="6">
        <f>E3</f>
        <v>432</v>
      </c>
      <c r="F5" s="2">
        <v>25</v>
      </c>
      <c r="G5" s="2">
        <v>64</v>
      </c>
      <c r="H5" s="3">
        <v>5</v>
      </c>
      <c r="I5" s="3">
        <v>9</v>
      </c>
      <c r="J5" s="6"/>
      <c r="K5" s="7">
        <f>E5*G5/F5</f>
        <v>1105.92</v>
      </c>
      <c r="L5" s="7"/>
      <c r="M5" s="3"/>
      <c r="N5" s="3">
        <v>1</v>
      </c>
      <c r="O5" s="97">
        <f>G5*8*E5/F5/I5/H5</f>
        <v>196.608</v>
      </c>
      <c r="P5" s="7">
        <v>13</v>
      </c>
      <c r="Q5" s="6"/>
      <c r="R5" s="18">
        <f>10*(IF(INT((I5*H5)/8)-((H5*I5)/8)=0,0,1))</f>
        <v>10</v>
      </c>
      <c r="S5" s="7">
        <v>10</v>
      </c>
      <c r="T5" s="54">
        <f t="shared" si="0"/>
        <v>30.8322071866417</v>
      </c>
      <c r="U5" s="53"/>
      <c r="V5" s="60"/>
      <c r="W5" s="60">
        <f t="shared" si="1"/>
        <v>-40.832207186641696</v>
      </c>
      <c r="X5" s="67">
        <f>X2/N5</f>
        <v>0</v>
      </c>
      <c r="Y5" s="3"/>
      <c r="Z5" s="3"/>
      <c r="AA5" s="3"/>
      <c r="AB5" s="104">
        <f t="shared" si="2"/>
        <v>196.608</v>
      </c>
      <c r="AC5" s="70">
        <v>660</v>
      </c>
      <c r="AD5" s="16" t="str">
        <f>IF(X5&gt;AC5,"FAIL","PASS")</f>
        <v>PASS</v>
      </c>
    </row>
    <row r="6" spans="1:54" s="5" customFormat="1" ht="13.8" thickBot="1" x14ac:dyDescent="0.3">
      <c r="A6" s="13"/>
      <c r="B6" s="45"/>
      <c r="C6" s="57"/>
      <c r="D6" s="49" t="s">
        <v>68</v>
      </c>
      <c r="E6" s="6"/>
      <c r="F6" s="2"/>
      <c r="G6" s="2"/>
      <c r="H6" s="3">
        <v>5</v>
      </c>
      <c r="I6" s="3">
        <v>11.988</v>
      </c>
      <c r="J6" s="6"/>
      <c r="K6" s="7"/>
      <c r="L6" s="7"/>
      <c r="M6" s="3"/>
      <c r="N6" s="3">
        <v>1</v>
      </c>
      <c r="O6" s="65">
        <f>G5*8*E5/F5/I6/H6</f>
        <v>147.60360360360363</v>
      </c>
      <c r="P6" s="7">
        <v>13</v>
      </c>
      <c r="Q6" s="6"/>
      <c r="R6" s="30">
        <f>10*(IF(INT((I6*H6)/8)-((H6*I6)/8)=0,0,1))</f>
        <v>10</v>
      </c>
      <c r="S6" s="7">
        <v>10</v>
      </c>
      <c r="T6" s="72">
        <f t="shared" si="0"/>
        <v>35.584160802244583</v>
      </c>
      <c r="U6" s="53"/>
      <c r="V6" s="60"/>
      <c r="W6" s="59">
        <f t="shared" si="1"/>
        <v>-45.584160802244583</v>
      </c>
      <c r="X6" s="67"/>
      <c r="Y6" s="3"/>
      <c r="Z6" s="3"/>
      <c r="AA6" s="3"/>
      <c r="AB6" s="104">
        <f t="shared" si="2"/>
        <v>147.60360360360363</v>
      </c>
      <c r="AC6" s="70"/>
      <c r="AD6" s="16"/>
    </row>
    <row r="7" spans="1:54" s="5" customFormat="1" ht="13.8" thickBot="1" x14ac:dyDescent="0.3">
      <c r="A7" s="13"/>
      <c r="B7" s="43" t="s">
        <v>62</v>
      </c>
      <c r="C7" s="50" t="s">
        <v>46</v>
      </c>
      <c r="D7" s="44" t="s">
        <v>69</v>
      </c>
      <c r="E7" s="32">
        <f>E3</f>
        <v>432</v>
      </c>
      <c r="F7" s="33">
        <v>25</v>
      </c>
      <c r="G7" s="33">
        <v>64</v>
      </c>
      <c r="H7" s="26">
        <v>20</v>
      </c>
      <c r="I7" s="58">
        <v>9.7958999999999996</v>
      </c>
      <c r="J7" s="32">
        <v>1</v>
      </c>
      <c r="K7" s="25">
        <f>E7*G7/F7</f>
        <v>1105.92</v>
      </c>
      <c r="L7" s="25">
        <f t="shared" ref="L7" si="3">(1/K7/1000000-0.00000000012)/2/(1/K7/1000000)*100</f>
        <v>43.36448</v>
      </c>
      <c r="M7" s="22">
        <f t="shared" ref="M7:M9" si="4">O7*H7</f>
        <v>903.16969344317522</v>
      </c>
      <c r="N7" s="22">
        <v>1</v>
      </c>
      <c r="O7" s="100">
        <f>G7*8*E7/F7/I7/H7</f>
        <v>45.158484672158764</v>
      </c>
      <c r="P7" s="25">
        <v>13</v>
      </c>
      <c r="Q7" s="23">
        <f t="shared" ref="Q7" si="5">(1/K7/1000000/8)*1000000000000*IF((INT(I7*H7)-(H7*I7))=0,0,1)</f>
        <v>113.02806712962962</v>
      </c>
      <c r="R7" s="25">
        <f t="shared" ref="R7:R9" si="6">10*(IF(INT((I7*H7)/8)-((H7*I7)/8)=0,0,1))</f>
        <v>10</v>
      </c>
      <c r="S7" s="25">
        <v>10</v>
      </c>
      <c r="T7" s="52">
        <f t="shared" si="0"/>
        <v>64.333255397189419</v>
      </c>
      <c r="U7" s="52">
        <f t="shared" ref="U7:U9" si="7">T7/(1/O7/1000000)*0.000000000001*100</f>
        <v>0.29051923277640535</v>
      </c>
      <c r="V7" s="59">
        <f>1/(K7*1000000*8/(INT(I7*H7)))*1000000000000</f>
        <v>22040.473090277781</v>
      </c>
      <c r="W7" s="59">
        <f t="shared" si="1"/>
        <v>21966.139834880592</v>
      </c>
      <c r="X7" s="66">
        <f>1/W7/1000000*1000000000000/N7</f>
        <v>45.524612313178231</v>
      </c>
      <c r="Y7" s="22">
        <f t="shared" ref="Y7" si="8">(IF((INT(I7*H7)-(I7*H7))=0,0.5,(INT(I7*H7)/(INT(I7*H7)*2+1)))*(1/O7/1000000)-0.00000000006)/(1/O7/1000000)*100</f>
        <v>49.601171854115385</v>
      </c>
      <c r="Z7" s="22">
        <f>IF(H7*I7-INT(H7*I7), 0, IF(LCM(H7*I7,8)/H7/I7=1, 0, O7/(LCM(H7*I7,8)/H7/I7)))</f>
        <v>0</v>
      </c>
      <c r="AA7" s="22">
        <f t="shared" ref="AA7" si="9">IF(H7*I7-INT(H7*I7), IF((H7*I7-INT(H7*I7))&lt;0.5, O7/(1/(H7*I7-INT(H7*I7))), O7/(1/(1-H7*I7+INT(H7*I7)))),0)</f>
        <v>3.7029957431167313</v>
      </c>
      <c r="AB7" s="103">
        <f t="shared" si="2"/>
        <v>45.158484672158764</v>
      </c>
      <c r="AC7" s="69">
        <v>660</v>
      </c>
      <c r="AD7" s="27" t="str">
        <f t="shared" ref="AD7" si="10">IF(X7&gt;AC7,"FAIL","PASS")</f>
        <v>PASS</v>
      </c>
    </row>
    <row r="8" spans="1:54" s="5" customFormat="1" ht="13.8" thickBot="1" x14ac:dyDescent="0.3">
      <c r="A8" s="13"/>
      <c r="B8" s="45"/>
      <c r="C8" s="51"/>
      <c r="D8" s="40"/>
      <c r="E8" s="36"/>
      <c r="F8" s="4"/>
      <c r="G8" s="4"/>
      <c r="H8" s="5">
        <v>20</v>
      </c>
      <c r="I8" s="87">
        <v>13.5</v>
      </c>
      <c r="J8" s="36"/>
      <c r="K8" s="7"/>
      <c r="L8" s="7"/>
      <c r="M8" s="3"/>
      <c r="N8" s="3">
        <v>1</v>
      </c>
      <c r="O8" s="121">
        <f>G7*8*E7/F7/I8/H8</f>
        <v>32.768000000000001</v>
      </c>
      <c r="P8" s="7">
        <v>13</v>
      </c>
      <c r="Q8" s="6"/>
      <c r="R8" s="25">
        <f>10*(IF(INT((I8*H8)/8)-((H8*I8)/8)=0,0,1))</f>
        <v>10</v>
      </c>
      <c r="S8" s="7">
        <v>10</v>
      </c>
      <c r="T8" s="52">
        <f t="shared" si="0"/>
        <v>75.52317525104462</v>
      </c>
      <c r="U8" s="53"/>
      <c r="V8" s="60"/>
      <c r="W8" s="59">
        <f t="shared" si="1"/>
        <v>-85.52317525104462</v>
      </c>
      <c r="X8" s="67"/>
      <c r="Y8" s="3"/>
      <c r="Z8" s="3"/>
      <c r="AA8" s="3"/>
      <c r="AB8" s="114">
        <f t="shared" si="2"/>
        <v>32.768000000000001</v>
      </c>
      <c r="AC8" s="70"/>
      <c r="AD8" s="16"/>
    </row>
    <row r="9" spans="1:54" s="5" customFormat="1" ht="13.8" thickBot="1" x14ac:dyDescent="0.3">
      <c r="A9" s="13"/>
      <c r="B9" s="43" t="s">
        <v>63</v>
      </c>
      <c r="C9" s="50" t="s">
        <v>46</v>
      </c>
      <c r="D9" s="88" t="s">
        <v>56</v>
      </c>
      <c r="E9" s="32">
        <f>E3</f>
        <v>432</v>
      </c>
      <c r="F9" s="33">
        <v>25</v>
      </c>
      <c r="G9" s="33">
        <v>64</v>
      </c>
      <c r="H9" s="26">
        <v>20</v>
      </c>
      <c r="I9" s="44">
        <v>13.5</v>
      </c>
      <c r="J9" s="32"/>
      <c r="K9" s="25">
        <f>E9*G9/F9</f>
        <v>1105.92</v>
      </c>
      <c r="L9" s="25"/>
      <c r="M9" s="22">
        <f t="shared" si="4"/>
        <v>655.36</v>
      </c>
      <c r="N9" s="22">
        <v>1</v>
      </c>
      <c r="O9" s="115">
        <f>G9*8*E9/F9/I9/H9</f>
        <v>32.768000000000001</v>
      </c>
      <c r="P9" s="116">
        <v>13</v>
      </c>
      <c r="Q9" s="117"/>
      <c r="R9" s="116">
        <f t="shared" si="6"/>
        <v>10</v>
      </c>
      <c r="S9" s="116">
        <v>10</v>
      </c>
      <c r="T9" s="117">
        <f t="shared" si="0"/>
        <v>75.52317525104462</v>
      </c>
      <c r="U9" s="117">
        <f t="shared" si="7"/>
        <v>0.24747434066262303</v>
      </c>
      <c r="V9" s="118"/>
      <c r="W9" s="118">
        <f t="shared" si="1"/>
        <v>-85.52317525104462</v>
      </c>
      <c r="X9" s="115">
        <f>1/W7/1000000*1000000000000/N9</f>
        <v>45.524612313178231</v>
      </c>
      <c r="Y9" s="119"/>
      <c r="Z9" s="119"/>
      <c r="AA9" s="119"/>
      <c r="AB9" s="120">
        <f t="shared" si="2"/>
        <v>32.768000000000001</v>
      </c>
      <c r="AC9" s="69">
        <v>660</v>
      </c>
      <c r="AD9" s="27" t="str">
        <f>IF(X9&gt;AC9,"FAIL","PASS")</f>
        <v>PASS</v>
      </c>
    </row>
    <row r="10" spans="1:54" s="5" customFormat="1" ht="13.8" thickBot="1" x14ac:dyDescent="0.3">
      <c r="A10" s="13"/>
      <c r="B10" s="86"/>
      <c r="C10" s="47"/>
      <c r="D10" s="46" t="s">
        <v>56</v>
      </c>
      <c r="E10" s="15"/>
      <c r="F10" s="17"/>
      <c r="G10" s="17"/>
      <c r="H10" s="14">
        <v>20</v>
      </c>
      <c r="I10" s="41">
        <v>9.7959999999999994</v>
      </c>
      <c r="J10" s="15"/>
      <c r="K10" s="18"/>
      <c r="L10" s="18"/>
      <c r="M10" s="19">
        <f t="shared" ref="M10" si="11">O10*H10</f>
        <v>903.1604736627196</v>
      </c>
      <c r="N10" s="19">
        <v>1</v>
      </c>
      <c r="O10" s="113">
        <f>G9*8*E9/F9/I10/H10</f>
        <v>45.15802368313598</v>
      </c>
      <c r="P10" s="18">
        <v>13</v>
      </c>
      <c r="Q10" s="20"/>
      <c r="R10" s="18">
        <f t="shared" ref="R10" si="12">10*(IF(INT((I10*H10)/8)-((H10*I10)/8)=0,0,1))</f>
        <v>10</v>
      </c>
      <c r="S10" s="18">
        <v>10</v>
      </c>
      <c r="T10" s="54">
        <f t="shared" si="0"/>
        <v>64.333583764624834</v>
      </c>
      <c r="U10" s="54">
        <f t="shared" ref="U10" si="13">T10/(1/O10/1000000)*0.000000000001*100</f>
        <v>0.29051774992639401</v>
      </c>
      <c r="V10" s="61"/>
      <c r="W10" s="73">
        <f t="shared" si="1"/>
        <v>-74.333583764624834</v>
      </c>
      <c r="X10" s="68">
        <f>1/W8/1000000*1000000000000/N10</f>
        <v>-11692.737051268283</v>
      </c>
      <c r="Y10" s="19"/>
      <c r="Z10" s="19"/>
      <c r="AA10" s="19"/>
      <c r="AB10" s="122">
        <f t="shared" si="2"/>
        <v>45.15802368313598</v>
      </c>
      <c r="AC10" s="71">
        <v>660</v>
      </c>
      <c r="AD10" s="21" t="str">
        <f>IF(X10&gt;AC10,"FAIL","PASS")</f>
        <v>PASS</v>
      </c>
    </row>
    <row r="11" spans="1:54" s="5" customFormat="1" ht="12" customHeight="1" x14ac:dyDescent="0.25">
      <c r="A11" s="13"/>
      <c r="E11" s="36"/>
      <c r="J11" s="36"/>
      <c r="K11" s="36"/>
      <c r="L11" s="36"/>
      <c r="O11" s="64"/>
      <c r="P11" s="36"/>
      <c r="Q11" s="36"/>
      <c r="R11" s="36"/>
      <c r="S11" s="36"/>
      <c r="T11" s="55"/>
      <c r="U11" s="55"/>
      <c r="V11" s="62"/>
      <c r="W11" s="62"/>
      <c r="X11" s="38"/>
    </row>
    <row r="12" spans="1:54" x14ac:dyDescent="0.25">
      <c r="A12" s="37"/>
      <c r="B12" s="9" t="s">
        <v>32</v>
      </c>
      <c r="C12" s="9"/>
      <c r="D12" s="9"/>
      <c r="E12" s="10"/>
      <c r="F12" s="9"/>
      <c r="G12" s="9"/>
      <c r="H12" s="9"/>
      <c r="I12" s="9"/>
    </row>
    <row r="13" spans="1:54" x14ac:dyDescent="0.25">
      <c r="A13" s="37"/>
      <c r="B13" s="9" t="s">
        <v>34</v>
      </c>
      <c r="C13" s="9"/>
      <c r="D13" s="9"/>
      <c r="E13" s="10"/>
      <c r="F13" s="9"/>
      <c r="G13" s="9"/>
      <c r="H13" s="9"/>
      <c r="I13" s="9"/>
      <c r="AB13" s="35"/>
    </row>
    <row r="14" spans="1:54" x14ac:dyDescent="0.25">
      <c r="A14" s="37"/>
      <c r="B14" s="9" t="s">
        <v>33</v>
      </c>
      <c r="C14" s="9"/>
      <c r="D14" s="9"/>
      <c r="E14" s="10"/>
      <c r="F14" s="9"/>
      <c r="G14" s="9"/>
      <c r="H14" s="9"/>
      <c r="I14" s="9"/>
      <c r="Y14" s="1" t="e">
        <f>(IF((INT(#REF!*#REF!)-(#REF!*#REF!))=0,50,(INT(#REF!*#REF!)/(INT(#REF!*#REF!)*2+1))))</f>
        <v>#REF!</v>
      </c>
    </row>
    <row r="15" spans="1:54" s="35" customFormat="1" x14ac:dyDescent="0.25">
      <c r="A15" s="37"/>
      <c r="B15" s="9" t="s">
        <v>35</v>
      </c>
      <c r="C15" s="9"/>
      <c r="D15" s="9"/>
      <c r="E15" s="10"/>
      <c r="F15" s="9"/>
      <c r="G15" s="9"/>
      <c r="H15" s="9"/>
      <c r="I15" s="9"/>
      <c r="M15" s="1"/>
      <c r="N15" s="1"/>
      <c r="O15" s="39"/>
      <c r="T15" s="56"/>
      <c r="U15" s="56"/>
      <c r="V15" s="63"/>
      <c r="W15" s="63"/>
      <c r="X15" s="3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s="35" customFormat="1" x14ac:dyDescent="0.25">
      <c r="A16" s="37"/>
      <c r="B16" s="9" t="s">
        <v>36</v>
      </c>
      <c r="C16" s="9"/>
      <c r="D16" s="9"/>
      <c r="E16" s="10"/>
      <c r="F16" s="9"/>
      <c r="G16" s="9"/>
      <c r="H16" s="9"/>
      <c r="I16" s="9"/>
      <c r="M16" s="1"/>
      <c r="N16" s="1"/>
      <c r="O16" s="39"/>
      <c r="Q16" s="11"/>
      <c r="T16" s="56"/>
      <c r="U16" s="56"/>
      <c r="V16" s="63"/>
      <c r="W16" s="63"/>
      <c r="X16" s="39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20" spans="1:54" s="35" customFormat="1" x14ac:dyDescent="0.25">
      <c r="A20" s="12"/>
      <c r="B20" s="34"/>
      <c r="C20" s="34"/>
      <c r="D20" s="34"/>
      <c r="F20" s="34"/>
      <c r="G20" s="34"/>
      <c r="H20" s="1"/>
      <c r="I20" s="1"/>
      <c r="M20" s="1"/>
      <c r="N20" s="1"/>
      <c r="O20" s="39"/>
      <c r="T20" s="56"/>
      <c r="U20" s="56"/>
      <c r="V20" s="63"/>
      <c r="W20" s="63"/>
      <c r="X20" s="39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s="35" customFormat="1" x14ac:dyDescent="0.25">
      <c r="A21" s="12"/>
      <c r="B21" s="34"/>
      <c r="C21" s="34"/>
      <c r="D21" s="34"/>
      <c r="F21" s="34"/>
      <c r="G21" s="34"/>
      <c r="H21" s="1"/>
      <c r="I21" s="1"/>
      <c r="M21" s="1"/>
      <c r="N21" s="1"/>
      <c r="O21" s="39"/>
      <c r="T21" s="56"/>
      <c r="U21" s="56"/>
      <c r="V21" s="63"/>
      <c r="W21" s="63"/>
      <c r="X21" s="3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s="35" customFormat="1" x14ac:dyDescent="0.25">
      <c r="A22" s="12"/>
      <c r="B22" s="34"/>
      <c r="C22" s="34"/>
      <c r="D22" s="34"/>
      <c r="F22" s="34"/>
      <c r="G22" s="34"/>
      <c r="H22" s="1"/>
      <c r="I22" s="1"/>
      <c r="M22" s="1"/>
      <c r="N22" s="1"/>
      <c r="O22" s="39"/>
      <c r="T22" s="56"/>
      <c r="U22" s="56"/>
      <c r="V22" s="63"/>
      <c r="W22" s="63"/>
      <c r="X22" s="3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s="35" customFormat="1" x14ac:dyDescent="0.25">
      <c r="A23" s="12"/>
      <c r="B23" s="34"/>
      <c r="C23" s="34"/>
      <c r="D23" s="34"/>
      <c r="F23" s="34"/>
      <c r="G23" s="34"/>
      <c r="H23" s="1"/>
      <c r="I23" s="1"/>
      <c r="M23" s="1"/>
      <c r="N23" s="1"/>
      <c r="O23" s="39"/>
      <c r="T23" s="56"/>
      <c r="U23" s="56"/>
      <c r="V23" s="63"/>
      <c r="W23" s="63"/>
      <c r="X23" s="3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s="35" customFormat="1" x14ac:dyDescent="0.25">
      <c r="A24" s="12"/>
      <c r="B24" s="34"/>
      <c r="C24" s="34"/>
      <c r="D24" s="34"/>
      <c r="F24" s="34"/>
      <c r="G24" s="34"/>
      <c r="H24" s="1"/>
      <c r="I24" s="1"/>
      <c r="M24" s="1"/>
      <c r="N24" s="1"/>
      <c r="O24" s="39"/>
      <c r="T24" s="56"/>
      <c r="U24" s="56"/>
      <c r="V24" s="63"/>
      <c r="W24" s="63"/>
      <c r="X24" s="39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s="35" customFormat="1" x14ac:dyDescent="0.25">
      <c r="A25" s="12"/>
      <c r="B25" s="34"/>
      <c r="C25" s="34"/>
      <c r="D25" s="34"/>
      <c r="F25" s="34"/>
      <c r="G25" s="34"/>
      <c r="H25" s="1"/>
      <c r="I25" s="1"/>
      <c r="M25" s="1"/>
      <c r="N25" s="1"/>
      <c r="O25" s="39"/>
      <c r="T25" s="56"/>
      <c r="U25" s="56"/>
      <c r="V25" s="63"/>
      <c r="W25" s="63"/>
      <c r="X25" s="3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s="35" customFormat="1" x14ac:dyDescent="0.25">
      <c r="A26" s="12"/>
      <c r="B26" s="34"/>
      <c r="C26" s="34"/>
      <c r="D26" s="34"/>
      <c r="F26" s="34"/>
      <c r="G26" s="34"/>
      <c r="H26" s="1"/>
      <c r="I26" s="1"/>
      <c r="M26" s="1"/>
      <c r="N26" s="1"/>
      <c r="O26" s="39"/>
      <c r="T26" s="56"/>
      <c r="U26" s="56"/>
      <c r="V26" s="63"/>
      <c r="W26" s="63"/>
      <c r="X26" s="39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s="35" customFormat="1" x14ac:dyDescent="0.25">
      <c r="A27" s="12"/>
      <c r="B27" s="34"/>
      <c r="C27" s="34"/>
      <c r="D27" s="34"/>
      <c r="F27" s="34"/>
      <c r="G27" s="34"/>
      <c r="H27" s="1"/>
      <c r="I27" s="1"/>
      <c r="M27" s="1"/>
      <c r="N27" s="1"/>
      <c r="O27" s="39"/>
      <c r="T27" s="56"/>
      <c r="U27" s="56"/>
      <c r="V27" s="63"/>
      <c r="W27" s="63"/>
      <c r="X27" s="3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s="35" customFormat="1" x14ac:dyDescent="0.25">
      <c r="A28" s="12"/>
      <c r="B28" s="34"/>
      <c r="C28" s="34"/>
      <c r="D28" s="34"/>
      <c r="F28" s="34"/>
      <c r="G28" s="34"/>
      <c r="H28" s="1"/>
      <c r="I28" s="1"/>
      <c r="M28" s="1"/>
      <c r="N28" s="1"/>
      <c r="O28" s="39"/>
      <c r="T28" s="56"/>
      <c r="U28" s="56"/>
      <c r="V28" s="63"/>
      <c r="W28" s="63"/>
      <c r="X28" s="39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s="35" customFormat="1" x14ac:dyDescent="0.25">
      <c r="A29" s="12"/>
      <c r="B29" s="34"/>
      <c r="C29" s="34"/>
      <c r="D29" s="34"/>
      <c r="F29" s="34"/>
      <c r="G29" s="34"/>
      <c r="H29" s="1"/>
      <c r="I29" s="1"/>
      <c r="M29" s="1"/>
      <c r="N29" s="1"/>
      <c r="O29" s="39"/>
      <c r="T29" s="56"/>
      <c r="U29" s="56"/>
      <c r="V29" s="63"/>
      <c r="W29" s="63"/>
      <c r="X29" s="39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25">
      <c r="B30" s="34"/>
      <c r="C30" s="34"/>
      <c r="D30" s="34"/>
      <c r="F30" s="34"/>
      <c r="G30" s="34"/>
    </row>
    <row r="31" spans="1:54" x14ac:dyDescent="0.25">
      <c r="B31" s="34"/>
      <c r="C31" s="34"/>
      <c r="D31" s="34"/>
      <c r="F31" s="34"/>
      <c r="G31" s="34"/>
    </row>
    <row r="32" spans="1:54" x14ac:dyDescent="0.25">
      <c r="B32" s="34"/>
      <c r="C32" s="34"/>
      <c r="D32" s="34"/>
      <c r="F32" s="34"/>
      <c r="G32" s="34"/>
    </row>
    <row r="33" spans="2:7" x14ac:dyDescent="0.25">
      <c r="B33" s="34"/>
      <c r="C33" s="34"/>
      <c r="D33" s="34"/>
      <c r="F33" s="34"/>
      <c r="G33" s="34"/>
    </row>
    <row r="34" spans="2:7" x14ac:dyDescent="0.25">
      <c r="B34" s="34"/>
      <c r="C34" s="34"/>
      <c r="D34" s="34"/>
      <c r="F34" s="34"/>
      <c r="G34" s="34"/>
    </row>
    <row r="35" spans="2:7" x14ac:dyDescent="0.25">
      <c r="B35" s="34"/>
      <c r="C35" s="34"/>
      <c r="D35" s="34"/>
      <c r="F35" s="34"/>
      <c r="G35" s="34"/>
    </row>
    <row r="36" spans="2:7" x14ac:dyDescent="0.25">
      <c r="B36" s="34"/>
      <c r="C36" s="34"/>
      <c r="D36" s="34"/>
      <c r="F36" s="34"/>
      <c r="G36" s="34"/>
    </row>
    <row r="37" spans="2:7" x14ac:dyDescent="0.25">
      <c r="B37" s="34"/>
      <c r="C37" s="34"/>
      <c r="D37" s="34"/>
      <c r="F37" s="34"/>
      <c r="G37" s="34"/>
    </row>
    <row r="38" spans="2:7" x14ac:dyDescent="0.25">
      <c r="B38" s="34"/>
      <c r="C38" s="34"/>
      <c r="D38" s="34"/>
      <c r="F38" s="34"/>
      <c r="G38" s="34"/>
    </row>
    <row r="39" spans="2:7" x14ac:dyDescent="0.25">
      <c r="B39" s="34"/>
      <c r="C39" s="34"/>
      <c r="D39" s="34"/>
      <c r="F39" s="34"/>
      <c r="G39" s="34"/>
    </row>
    <row r="40" spans="2:7" x14ac:dyDescent="0.25">
      <c r="B40" s="34"/>
      <c r="C40" s="34"/>
      <c r="D40" s="34"/>
      <c r="F40" s="34"/>
      <c r="G40" s="34"/>
    </row>
    <row r="41" spans="2:7" x14ac:dyDescent="0.25">
      <c r="B41" s="34"/>
      <c r="C41" s="34"/>
      <c r="D41" s="34"/>
      <c r="F41" s="34"/>
      <c r="G41" s="34"/>
    </row>
    <row r="42" spans="2:7" x14ac:dyDescent="0.25">
      <c r="B42" s="34"/>
      <c r="C42" s="34"/>
      <c r="D42" s="34"/>
      <c r="F42" s="34"/>
      <c r="G42" s="34"/>
    </row>
    <row r="43" spans="2:7" x14ac:dyDescent="0.25">
      <c r="B43" s="34"/>
      <c r="C43" s="34"/>
      <c r="D43" s="34"/>
      <c r="F43" s="34"/>
      <c r="G43" s="34"/>
    </row>
    <row r="44" spans="2:7" x14ac:dyDescent="0.25">
      <c r="B44" s="34"/>
      <c r="C44" s="34"/>
      <c r="D44" s="34"/>
      <c r="F44" s="34"/>
      <c r="G44" s="34"/>
    </row>
    <row r="45" spans="2:7" x14ac:dyDescent="0.25">
      <c r="B45" s="34"/>
      <c r="C45" s="34"/>
      <c r="D45" s="34"/>
      <c r="F45" s="34"/>
      <c r="G45" s="34"/>
    </row>
    <row r="46" spans="2:7" x14ac:dyDescent="0.25">
      <c r="B46" s="34"/>
      <c r="C46" s="34"/>
      <c r="D46" s="34"/>
      <c r="F46" s="34"/>
      <c r="G46" s="34"/>
    </row>
    <row r="47" spans="2:7" x14ac:dyDescent="0.25">
      <c r="B47" s="34"/>
      <c r="C47" s="34"/>
      <c r="D47" s="34"/>
      <c r="F47" s="34"/>
      <c r="G47" s="34"/>
    </row>
    <row r="48" spans="2:7" x14ac:dyDescent="0.25">
      <c r="B48" s="34"/>
      <c r="C48" s="34"/>
      <c r="D48" s="34"/>
      <c r="F48" s="34"/>
      <c r="G48" s="34"/>
    </row>
    <row r="49" spans="2:7" x14ac:dyDescent="0.25">
      <c r="B49" s="34"/>
      <c r="C49" s="34"/>
      <c r="D49" s="34"/>
      <c r="F49" s="34"/>
      <c r="G49" s="34"/>
    </row>
    <row r="50" spans="2:7" x14ac:dyDescent="0.25">
      <c r="B50" s="34"/>
      <c r="C50" s="34"/>
      <c r="D50" s="34"/>
      <c r="F50" s="34"/>
      <c r="G50" s="34"/>
    </row>
    <row r="51" spans="2:7" x14ac:dyDescent="0.25">
      <c r="B51" s="34"/>
      <c r="C51" s="34"/>
      <c r="D51" s="34"/>
      <c r="F51" s="34"/>
      <c r="G51" s="34"/>
    </row>
    <row r="52" spans="2:7" x14ac:dyDescent="0.25">
      <c r="B52" s="34"/>
      <c r="C52" s="34"/>
      <c r="D52" s="34"/>
      <c r="F52" s="34"/>
      <c r="G52" s="34"/>
    </row>
    <row r="53" spans="2:7" x14ac:dyDescent="0.25">
      <c r="B53" s="34"/>
      <c r="C53" s="34"/>
      <c r="D53" s="34"/>
      <c r="F53" s="34"/>
      <c r="G53" s="34"/>
    </row>
    <row r="54" spans="2:7" x14ac:dyDescent="0.25">
      <c r="B54" s="34"/>
      <c r="C54" s="34"/>
      <c r="D54" s="34"/>
      <c r="F54" s="34"/>
      <c r="G54" s="34"/>
    </row>
    <row r="55" spans="2:7" x14ac:dyDescent="0.25">
      <c r="B55" s="34"/>
      <c r="C55" s="34"/>
      <c r="D55" s="34"/>
      <c r="F55" s="34"/>
      <c r="G55" s="34"/>
    </row>
    <row r="56" spans="2:7" x14ac:dyDescent="0.25">
      <c r="B56" s="34"/>
      <c r="C56" s="34"/>
      <c r="D56" s="34"/>
      <c r="F56" s="34"/>
      <c r="G56" s="34"/>
    </row>
    <row r="57" spans="2:7" x14ac:dyDescent="0.25">
      <c r="B57" s="34"/>
      <c r="C57" s="34"/>
      <c r="D57" s="34"/>
      <c r="F57" s="34"/>
      <c r="G57" s="34"/>
    </row>
    <row r="58" spans="2:7" x14ac:dyDescent="0.25">
      <c r="B58" s="34"/>
      <c r="C58" s="34"/>
      <c r="D58" s="34"/>
      <c r="F58" s="34"/>
      <c r="G58" s="34"/>
    </row>
    <row r="59" spans="2:7" x14ac:dyDescent="0.25">
      <c r="B59" s="34"/>
      <c r="C59" s="34"/>
      <c r="D59" s="34"/>
      <c r="F59" s="34"/>
      <c r="G59" s="34"/>
    </row>
    <row r="60" spans="2:7" x14ac:dyDescent="0.25">
      <c r="B60" s="34"/>
      <c r="C60" s="34"/>
      <c r="D60" s="34"/>
      <c r="F60" s="34"/>
      <c r="G60" s="34"/>
    </row>
    <row r="61" spans="2:7" x14ac:dyDescent="0.25">
      <c r="B61" s="34"/>
      <c r="C61" s="34"/>
      <c r="D61" s="34"/>
      <c r="F61" s="34"/>
      <c r="G61" s="34"/>
    </row>
    <row r="62" spans="2:7" x14ac:dyDescent="0.25">
      <c r="B62" s="34"/>
      <c r="C62" s="34"/>
      <c r="D62" s="34"/>
      <c r="F62" s="34"/>
      <c r="G62" s="34"/>
    </row>
    <row r="63" spans="2:7" x14ac:dyDescent="0.25">
      <c r="B63" s="34"/>
      <c r="C63" s="34"/>
      <c r="D63" s="34"/>
      <c r="F63" s="34"/>
      <c r="G63" s="34"/>
    </row>
    <row r="64" spans="2:7" x14ac:dyDescent="0.25">
      <c r="B64" s="34"/>
      <c r="C64" s="34"/>
      <c r="D64" s="34"/>
      <c r="F64" s="34"/>
      <c r="G64" s="34"/>
    </row>
    <row r="65" spans="2:7" x14ac:dyDescent="0.25">
      <c r="B65" s="34"/>
      <c r="C65" s="34"/>
      <c r="D65" s="34"/>
      <c r="F65" s="34"/>
      <c r="G65" s="34"/>
    </row>
    <row r="66" spans="2:7" x14ac:dyDescent="0.25">
      <c r="B66" s="34"/>
      <c r="C66" s="34"/>
      <c r="D66" s="34"/>
      <c r="F66" s="34"/>
      <c r="G66" s="34"/>
    </row>
    <row r="67" spans="2:7" x14ac:dyDescent="0.25">
      <c r="B67" s="34"/>
      <c r="C67" s="34"/>
      <c r="D67" s="34"/>
      <c r="F67" s="34"/>
      <c r="G67" s="34"/>
    </row>
    <row r="68" spans="2:7" x14ac:dyDescent="0.25">
      <c r="B68" s="34"/>
      <c r="C68" s="34"/>
      <c r="D68" s="34"/>
      <c r="F68" s="34"/>
      <c r="G68" s="34"/>
    </row>
    <row r="69" spans="2:7" x14ac:dyDescent="0.25">
      <c r="B69" s="34"/>
      <c r="C69" s="34"/>
      <c r="D69" s="34"/>
      <c r="F69" s="34"/>
      <c r="G69" s="34"/>
    </row>
    <row r="70" spans="2:7" x14ac:dyDescent="0.25">
      <c r="B70" s="34"/>
      <c r="C70" s="34"/>
      <c r="D70" s="34"/>
      <c r="F70" s="34"/>
      <c r="G70" s="34"/>
    </row>
    <row r="71" spans="2:7" x14ac:dyDescent="0.25">
      <c r="B71" s="34"/>
      <c r="C71" s="34"/>
      <c r="D71" s="34"/>
      <c r="F71" s="34"/>
      <c r="G71" s="34"/>
    </row>
    <row r="72" spans="2:7" x14ac:dyDescent="0.25">
      <c r="B72" s="34"/>
      <c r="C72" s="34"/>
      <c r="D72" s="34"/>
      <c r="F72" s="34"/>
      <c r="G72" s="34"/>
    </row>
    <row r="73" spans="2:7" x14ac:dyDescent="0.25">
      <c r="B73" s="34"/>
      <c r="C73" s="34"/>
      <c r="D73" s="34"/>
      <c r="F73" s="34"/>
      <c r="G73" s="34"/>
    </row>
    <row r="74" spans="2:7" x14ac:dyDescent="0.25">
      <c r="B74" s="34"/>
      <c r="C74" s="34"/>
      <c r="D74" s="34"/>
      <c r="F74" s="34"/>
      <c r="G74" s="34"/>
    </row>
    <row r="75" spans="2:7" x14ac:dyDescent="0.25">
      <c r="B75" s="34"/>
      <c r="C75" s="34"/>
      <c r="D75" s="34"/>
      <c r="F75" s="34"/>
      <c r="G75" s="34"/>
    </row>
    <row r="76" spans="2:7" x14ac:dyDescent="0.25">
      <c r="B76" s="34"/>
      <c r="C76" s="34"/>
      <c r="D76" s="34"/>
      <c r="F76" s="34"/>
      <c r="G76" s="34"/>
    </row>
    <row r="77" spans="2:7" x14ac:dyDescent="0.25">
      <c r="B77" s="34"/>
      <c r="C77" s="34"/>
      <c r="D77" s="34"/>
      <c r="F77" s="34"/>
      <c r="G77" s="34"/>
    </row>
    <row r="78" spans="2:7" x14ac:dyDescent="0.25">
      <c r="B78" s="34"/>
      <c r="C78" s="34"/>
      <c r="D78" s="34"/>
      <c r="F78" s="34"/>
      <c r="G78" s="34"/>
    </row>
    <row r="79" spans="2:7" x14ac:dyDescent="0.25">
      <c r="B79" s="34"/>
      <c r="C79" s="34"/>
      <c r="D79" s="34"/>
      <c r="F79" s="34"/>
      <c r="G79" s="34"/>
    </row>
    <row r="80" spans="2:7" x14ac:dyDescent="0.25">
      <c r="B80" s="34"/>
      <c r="C80" s="34"/>
      <c r="D80" s="34"/>
      <c r="F80" s="34"/>
      <c r="G80" s="34"/>
    </row>
    <row r="81" spans="2:7" x14ac:dyDescent="0.25">
      <c r="B81" s="34"/>
      <c r="C81" s="34"/>
      <c r="D81" s="34"/>
      <c r="F81" s="34"/>
      <c r="G81" s="34"/>
    </row>
    <row r="82" spans="2:7" x14ac:dyDescent="0.25">
      <c r="B82" s="34"/>
      <c r="C82" s="34"/>
      <c r="D82" s="34"/>
      <c r="F82" s="34"/>
      <c r="G82" s="34"/>
    </row>
    <row r="83" spans="2:7" x14ac:dyDescent="0.25">
      <c r="B83" s="34"/>
      <c r="C83" s="34"/>
      <c r="D83" s="34"/>
      <c r="F83" s="34"/>
      <c r="G83" s="34"/>
    </row>
    <row r="84" spans="2:7" x14ac:dyDescent="0.25">
      <c r="B84" s="34"/>
      <c r="C84" s="34"/>
      <c r="D84" s="34"/>
      <c r="F84" s="34"/>
      <c r="G84" s="34"/>
    </row>
    <row r="85" spans="2:7" x14ac:dyDescent="0.25">
      <c r="B85" s="34"/>
      <c r="C85" s="34"/>
      <c r="D85" s="34"/>
      <c r="F85" s="34"/>
      <c r="G85" s="34"/>
    </row>
    <row r="86" spans="2:7" x14ac:dyDescent="0.25">
      <c r="B86" s="34"/>
      <c r="C86" s="34"/>
      <c r="D86" s="34"/>
      <c r="F86" s="34"/>
      <c r="G86" s="34"/>
    </row>
    <row r="87" spans="2:7" x14ac:dyDescent="0.25">
      <c r="B87" s="34"/>
      <c r="C87" s="34"/>
      <c r="D87" s="34"/>
      <c r="F87" s="34"/>
      <c r="G87" s="34"/>
    </row>
    <row r="88" spans="2:7" x14ac:dyDescent="0.25">
      <c r="B88" s="34"/>
      <c r="C88" s="34"/>
      <c r="D88" s="34"/>
      <c r="F88" s="34"/>
      <c r="G88" s="34"/>
    </row>
    <row r="89" spans="2:7" x14ac:dyDescent="0.25">
      <c r="B89" s="34"/>
      <c r="C89" s="34"/>
      <c r="D89" s="34"/>
      <c r="F89" s="34"/>
      <c r="G89" s="34"/>
    </row>
    <row r="90" spans="2:7" x14ac:dyDescent="0.25">
      <c r="B90" s="34"/>
      <c r="C90" s="34"/>
      <c r="D90" s="34"/>
      <c r="F90" s="34"/>
      <c r="G90" s="34"/>
    </row>
    <row r="91" spans="2:7" x14ac:dyDescent="0.25">
      <c r="B91" s="34"/>
      <c r="C91" s="34"/>
      <c r="D91" s="34"/>
      <c r="F91" s="34"/>
      <c r="G91" s="34"/>
    </row>
    <row r="92" spans="2:7" x14ac:dyDescent="0.25">
      <c r="B92" s="34"/>
      <c r="C92" s="34"/>
      <c r="D92" s="34"/>
      <c r="F92" s="34"/>
      <c r="G92" s="34"/>
    </row>
    <row r="93" spans="2:7" x14ac:dyDescent="0.25">
      <c r="B93" s="34"/>
      <c r="C93" s="34"/>
      <c r="D93" s="34"/>
      <c r="F93" s="34"/>
      <c r="G93" s="34"/>
    </row>
    <row r="94" spans="2:7" x14ac:dyDescent="0.25">
      <c r="B94" s="34"/>
      <c r="C94" s="34"/>
      <c r="D94" s="34"/>
      <c r="F94" s="34"/>
      <c r="G94" s="34"/>
    </row>
    <row r="95" spans="2:7" x14ac:dyDescent="0.25">
      <c r="B95" s="34"/>
      <c r="C95" s="34"/>
      <c r="D95" s="34"/>
      <c r="F95" s="34"/>
      <c r="G95" s="34"/>
    </row>
    <row r="96" spans="2:7" x14ac:dyDescent="0.25">
      <c r="B96" s="34"/>
      <c r="C96" s="34"/>
      <c r="D96" s="34"/>
      <c r="F96" s="34"/>
      <c r="G96" s="34"/>
    </row>
    <row r="97" spans="2:7" x14ac:dyDescent="0.25">
      <c r="B97" s="34"/>
      <c r="C97" s="34"/>
      <c r="D97" s="34"/>
      <c r="F97" s="34"/>
      <c r="G97" s="34"/>
    </row>
    <row r="98" spans="2:7" x14ac:dyDescent="0.25">
      <c r="B98" s="34"/>
      <c r="C98" s="34"/>
      <c r="D98" s="34"/>
      <c r="F98" s="34"/>
      <c r="G98" s="34"/>
    </row>
    <row r="99" spans="2:7" x14ac:dyDescent="0.25">
      <c r="B99" s="34"/>
      <c r="C99" s="34"/>
      <c r="D99" s="34"/>
      <c r="F99" s="34"/>
      <c r="G99" s="34"/>
    </row>
    <row r="100" spans="2:7" x14ac:dyDescent="0.25">
      <c r="B100" s="34"/>
      <c r="C100" s="34"/>
      <c r="D100" s="34"/>
      <c r="F100" s="34"/>
      <c r="G100" s="34"/>
    </row>
    <row r="101" spans="2:7" x14ac:dyDescent="0.25">
      <c r="B101" s="34"/>
      <c r="C101" s="34"/>
      <c r="D101" s="34"/>
      <c r="F101" s="34"/>
      <c r="G101" s="34"/>
    </row>
    <row r="102" spans="2:7" x14ac:dyDescent="0.25">
      <c r="B102" s="34"/>
      <c r="C102" s="34"/>
      <c r="D102" s="34"/>
      <c r="F102" s="34"/>
      <c r="G102" s="34"/>
    </row>
    <row r="103" spans="2:7" x14ac:dyDescent="0.25">
      <c r="B103" s="34"/>
      <c r="C103" s="34"/>
      <c r="D103" s="34"/>
      <c r="F103" s="34"/>
      <c r="G103" s="34"/>
    </row>
    <row r="104" spans="2:7" x14ac:dyDescent="0.25">
      <c r="B104" s="34"/>
      <c r="C104" s="34"/>
      <c r="D104" s="34"/>
      <c r="F104" s="34"/>
      <c r="G104" s="34"/>
    </row>
    <row r="105" spans="2:7" x14ac:dyDescent="0.25">
      <c r="B105" s="34"/>
      <c r="C105" s="34"/>
      <c r="D105" s="34"/>
      <c r="F105" s="34"/>
      <c r="G105" s="34"/>
    </row>
    <row r="106" spans="2:7" x14ac:dyDescent="0.25">
      <c r="B106" s="34"/>
      <c r="C106" s="34"/>
      <c r="D106" s="34"/>
      <c r="F106" s="34"/>
      <c r="G106" s="34"/>
    </row>
    <row r="107" spans="2:7" x14ac:dyDescent="0.25">
      <c r="B107" s="34"/>
      <c r="C107" s="34"/>
      <c r="D107" s="34"/>
      <c r="F107" s="34"/>
      <c r="G107" s="34"/>
    </row>
    <row r="108" spans="2:7" x14ac:dyDescent="0.25">
      <c r="B108" s="34"/>
      <c r="C108" s="34"/>
      <c r="D108" s="34"/>
      <c r="F108" s="34"/>
      <c r="G108" s="34"/>
    </row>
    <row r="109" spans="2:7" x14ac:dyDescent="0.25">
      <c r="B109" s="34"/>
      <c r="C109" s="34"/>
      <c r="D109" s="34"/>
      <c r="F109" s="34"/>
      <c r="G109" s="34"/>
    </row>
    <row r="110" spans="2:7" x14ac:dyDescent="0.25">
      <c r="B110" s="34"/>
      <c r="C110" s="34"/>
      <c r="D110" s="34"/>
      <c r="F110" s="34"/>
      <c r="G110" s="34"/>
    </row>
    <row r="111" spans="2:7" x14ac:dyDescent="0.25">
      <c r="B111" s="34"/>
      <c r="C111" s="34"/>
      <c r="D111" s="34"/>
      <c r="F111" s="34"/>
      <c r="G111" s="34"/>
    </row>
    <row r="112" spans="2:7" x14ac:dyDescent="0.25">
      <c r="B112" s="34"/>
      <c r="C112" s="34"/>
      <c r="D112" s="34"/>
      <c r="F112" s="34"/>
      <c r="G112" s="34"/>
    </row>
    <row r="113" spans="2:7" x14ac:dyDescent="0.25">
      <c r="B113" s="34"/>
      <c r="C113" s="34"/>
      <c r="D113" s="34"/>
      <c r="F113" s="34"/>
      <c r="G113" s="34"/>
    </row>
    <row r="114" spans="2:7" x14ac:dyDescent="0.25">
      <c r="B114" s="34"/>
      <c r="C114" s="34"/>
      <c r="D114" s="34"/>
      <c r="F114" s="34"/>
      <c r="G114" s="34"/>
    </row>
    <row r="115" spans="2:7" x14ac:dyDescent="0.25">
      <c r="B115" s="34"/>
      <c r="C115" s="34"/>
      <c r="D115" s="34"/>
      <c r="F115" s="34"/>
      <c r="G115" s="34"/>
    </row>
    <row r="116" spans="2:7" x14ac:dyDescent="0.25">
      <c r="B116" s="34"/>
      <c r="C116" s="34"/>
      <c r="D116" s="34"/>
      <c r="F116" s="34"/>
      <c r="G116" s="34"/>
    </row>
    <row r="117" spans="2:7" x14ac:dyDescent="0.25">
      <c r="B117" s="34"/>
      <c r="C117" s="34"/>
      <c r="D117" s="34"/>
      <c r="F117" s="34"/>
      <c r="G117" s="34"/>
    </row>
    <row r="118" spans="2:7" x14ac:dyDescent="0.25">
      <c r="B118" s="34"/>
      <c r="C118" s="34"/>
      <c r="D118" s="34"/>
      <c r="F118" s="34"/>
      <c r="G118" s="34"/>
    </row>
    <row r="119" spans="2:7" x14ac:dyDescent="0.25">
      <c r="B119" s="34"/>
      <c r="C119" s="34"/>
      <c r="D119" s="34"/>
      <c r="F119" s="34"/>
      <c r="G119" s="34"/>
    </row>
    <row r="120" spans="2:7" x14ac:dyDescent="0.25">
      <c r="B120" s="34"/>
      <c r="C120" s="34"/>
      <c r="D120" s="34"/>
      <c r="F120" s="34"/>
      <c r="G120" s="34"/>
    </row>
    <row r="121" spans="2:7" x14ac:dyDescent="0.25">
      <c r="B121" s="34"/>
      <c r="C121" s="34"/>
      <c r="D121" s="34"/>
      <c r="F121" s="34"/>
      <c r="G121" s="34"/>
    </row>
    <row r="122" spans="2:7" x14ac:dyDescent="0.25">
      <c r="B122" s="34"/>
      <c r="C122" s="34"/>
      <c r="D122" s="34"/>
      <c r="F122" s="34"/>
      <c r="G122" s="34"/>
    </row>
    <row r="123" spans="2:7" x14ac:dyDescent="0.25">
      <c r="B123" s="34"/>
      <c r="C123" s="34"/>
      <c r="D123" s="34"/>
      <c r="F123" s="34"/>
      <c r="G123" s="34"/>
    </row>
    <row r="124" spans="2:7" x14ac:dyDescent="0.25">
      <c r="B124" s="34"/>
      <c r="C124" s="34"/>
      <c r="D124" s="34"/>
      <c r="F124" s="34"/>
      <c r="G124" s="34"/>
    </row>
    <row r="125" spans="2:7" x14ac:dyDescent="0.25">
      <c r="B125" s="34"/>
      <c r="C125" s="34"/>
      <c r="D125" s="34"/>
      <c r="F125" s="34"/>
      <c r="G125" s="34"/>
    </row>
    <row r="126" spans="2:7" x14ac:dyDescent="0.25">
      <c r="B126" s="34"/>
      <c r="C126" s="34"/>
      <c r="D126" s="34"/>
      <c r="F126" s="34"/>
      <c r="G126" s="34"/>
    </row>
    <row r="127" spans="2:7" x14ac:dyDescent="0.25">
      <c r="B127" s="34"/>
      <c r="C127" s="34"/>
      <c r="D127" s="34"/>
      <c r="F127" s="34"/>
      <c r="G127" s="34"/>
    </row>
    <row r="128" spans="2:7" x14ac:dyDescent="0.25">
      <c r="B128" s="34"/>
      <c r="C128" s="34"/>
      <c r="D128" s="34"/>
      <c r="F128" s="34"/>
      <c r="G128" s="34"/>
    </row>
    <row r="129" spans="2:7" x14ac:dyDescent="0.25">
      <c r="B129" s="34"/>
      <c r="C129" s="34"/>
      <c r="D129" s="34"/>
      <c r="F129" s="34"/>
      <c r="G129" s="34"/>
    </row>
    <row r="130" spans="2:7" x14ac:dyDescent="0.25">
      <c r="B130" s="34"/>
      <c r="C130" s="34"/>
      <c r="D130" s="34"/>
      <c r="F130" s="34"/>
      <c r="G130" s="34"/>
    </row>
    <row r="131" spans="2:7" x14ac:dyDescent="0.25">
      <c r="B131" s="34"/>
      <c r="C131" s="34"/>
      <c r="D131" s="34"/>
      <c r="F131" s="34"/>
      <c r="G131" s="34"/>
    </row>
    <row r="132" spans="2:7" x14ac:dyDescent="0.25">
      <c r="B132" s="34"/>
      <c r="C132" s="34"/>
      <c r="D132" s="34"/>
      <c r="F132" s="34"/>
      <c r="G132" s="34"/>
    </row>
    <row r="133" spans="2:7" x14ac:dyDescent="0.25">
      <c r="B133" s="34"/>
      <c r="C133" s="34"/>
      <c r="D133" s="34"/>
      <c r="F133" s="34"/>
      <c r="G133" s="34"/>
    </row>
    <row r="134" spans="2:7" x14ac:dyDescent="0.25">
      <c r="B134" s="34"/>
      <c r="C134" s="34"/>
      <c r="D134" s="34"/>
      <c r="F134" s="34"/>
      <c r="G134" s="34"/>
    </row>
    <row r="135" spans="2:7" x14ac:dyDescent="0.25">
      <c r="B135" s="34"/>
      <c r="C135" s="34"/>
      <c r="D135" s="34"/>
      <c r="F135" s="34"/>
      <c r="G135" s="34"/>
    </row>
    <row r="136" spans="2:7" x14ac:dyDescent="0.25">
      <c r="B136" s="34"/>
      <c r="C136" s="34"/>
      <c r="D136" s="34"/>
      <c r="F136" s="34"/>
      <c r="G136" s="34"/>
    </row>
    <row r="137" spans="2:7" x14ac:dyDescent="0.25">
      <c r="B137" s="34"/>
      <c r="C137" s="34"/>
      <c r="D137" s="34"/>
      <c r="F137" s="34"/>
      <c r="G137" s="34"/>
    </row>
    <row r="138" spans="2:7" x14ac:dyDescent="0.25">
      <c r="B138" s="34"/>
      <c r="C138" s="34"/>
      <c r="D138" s="34"/>
      <c r="F138" s="34"/>
      <c r="G138" s="34"/>
    </row>
    <row r="139" spans="2:7" x14ac:dyDescent="0.25">
      <c r="B139" s="34"/>
      <c r="C139" s="34"/>
      <c r="D139" s="34"/>
      <c r="F139" s="34"/>
      <c r="G139" s="34"/>
    </row>
    <row r="140" spans="2:7" x14ac:dyDescent="0.25">
      <c r="B140" s="34"/>
      <c r="C140" s="34"/>
      <c r="D140" s="34"/>
      <c r="F140" s="34"/>
      <c r="G140" s="34"/>
    </row>
    <row r="141" spans="2:7" x14ac:dyDescent="0.25">
      <c r="B141" s="34"/>
      <c r="C141" s="34"/>
      <c r="D141" s="34"/>
      <c r="F141" s="34"/>
      <c r="G141" s="34"/>
    </row>
    <row r="142" spans="2:7" x14ac:dyDescent="0.25">
      <c r="B142" s="34"/>
      <c r="C142" s="34"/>
      <c r="D142" s="34"/>
      <c r="F142" s="34"/>
      <c r="G142" s="34"/>
    </row>
    <row r="143" spans="2:7" x14ac:dyDescent="0.25">
      <c r="B143" s="34"/>
      <c r="C143" s="34"/>
      <c r="D143" s="34"/>
      <c r="F143" s="34"/>
      <c r="G143" s="34"/>
    </row>
    <row r="144" spans="2:7" x14ac:dyDescent="0.25">
      <c r="B144" s="34"/>
      <c r="C144" s="34"/>
      <c r="D144" s="34"/>
      <c r="F144" s="34"/>
      <c r="G144" s="34"/>
    </row>
    <row r="145" spans="2:7" x14ac:dyDescent="0.25">
      <c r="B145" s="34"/>
      <c r="C145" s="34"/>
      <c r="D145" s="34"/>
      <c r="F145" s="34"/>
      <c r="G145" s="34"/>
    </row>
    <row r="146" spans="2:7" x14ac:dyDescent="0.25">
      <c r="B146" s="34"/>
      <c r="C146" s="34"/>
      <c r="D146" s="34"/>
      <c r="F146" s="34"/>
      <c r="G146" s="34"/>
    </row>
    <row r="147" spans="2:7" x14ac:dyDescent="0.25">
      <c r="B147" s="34"/>
      <c r="C147" s="34"/>
      <c r="D147" s="34"/>
      <c r="F147" s="34"/>
      <c r="G147" s="34"/>
    </row>
    <row r="148" spans="2:7" x14ac:dyDescent="0.25">
      <c r="B148" s="34"/>
      <c r="C148" s="34"/>
      <c r="D148" s="34"/>
      <c r="F148" s="34"/>
      <c r="G148" s="34"/>
    </row>
    <row r="149" spans="2:7" x14ac:dyDescent="0.25">
      <c r="B149" s="34"/>
      <c r="C149" s="34"/>
      <c r="D149" s="34"/>
      <c r="F149" s="34"/>
      <c r="G149" s="34"/>
    </row>
    <row r="150" spans="2:7" x14ac:dyDescent="0.25">
      <c r="B150" s="34"/>
      <c r="C150" s="34"/>
      <c r="D150" s="34"/>
      <c r="F150" s="34"/>
      <c r="G150" s="34"/>
    </row>
    <row r="151" spans="2:7" x14ac:dyDescent="0.25">
      <c r="B151" s="34"/>
      <c r="C151" s="34"/>
      <c r="D151" s="34"/>
      <c r="F151" s="34"/>
      <c r="G151" s="34"/>
    </row>
    <row r="152" spans="2:7" x14ac:dyDescent="0.25">
      <c r="B152" s="34"/>
      <c r="C152" s="34"/>
      <c r="D152" s="34"/>
      <c r="F152" s="34"/>
      <c r="G152" s="34"/>
    </row>
    <row r="153" spans="2:7" x14ac:dyDescent="0.25">
      <c r="B153" s="34"/>
      <c r="C153" s="34"/>
      <c r="D153" s="34"/>
      <c r="F153" s="34"/>
      <c r="G153" s="34"/>
    </row>
    <row r="154" spans="2:7" x14ac:dyDescent="0.25">
      <c r="B154" s="34"/>
      <c r="C154" s="34"/>
      <c r="D154" s="34"/>
      <c r="F154" s="34"/>
      <c r="G154" s="34"/>
    </row>
    <row r="155" spans="2:7" x14ac:dyDescent="0.25">
      <c r="B155" s="34"/>
      <c r="C155" s="34"/>
      <c r="D155" s="34"/>
      <c r="F155" s="34"/>
      <c r="G155" s="34"/>
    </row>
    <row r="156" spans="2:7" x14ac:dyDescent="0.25">
      <c r="B156" s="34"/>
      <c r="C156" s="34"/>
      <c r="D156" s="34"/>
      <c r="F156" s="34"/>
      <c r="G156" s="34"/>
    </row>
    <row r="157" spans="2:7" x14ac:dyDescent="0.25">
      <c r="B157" s="34"/>
      <c r="C157" s="34"/>
      <c r="D157" s="34"/>
      <c r="F157" s="34"/>
      <c r="G157" s="34"/>
    </row>
    <row r="158" spans="2:7" x14ac:dyDescent="0.25">
      <c r="B158" s="34"/>
      <c r="C158" s="34"/>
      <c r="D158" s="34"/>
      <c r="F158" s="34"/>
      <c r="G158" s="34"/>
    </row>
    <row r="159" spans="2:7" x14ac:dyDescent="0.25">
      <c r="B159" s="34"/>
      <c r="C159" s="34"/>
      <c r="D159" s="34"/>
      <c r="F159" s="34"/>
      <c r="G159" s="34"/>
    </row>
    <row r="160" spans="2:7" x14ac:dyDescent="0.25">
      <c r="B160" s="34"/>
      <c r="C160" s="34"/>
      <c r="D160" s="34"/>
      <c r="F160" s="34"/>
      <c r="G160" s="34"/>
    </row>
    <row r="161" spans="2:7" x14ac:dyDescent="0.25">
      <c r="B161" s="34"/>
      <c r="C161" s="34"/>
      <c r="D161" s="34"/>
      <c r="F161" s="34"/>
      <c r="G161" s="34"/>
    </row>
    <row r="162" spans="2:7" x14ac:dyDescent="0.25">
      <c r="B162" s="34"/>
      <c r="C162" s="34"/>
      <c r="D162" s="34"/>
      <c r="F162" s="34"/>
      <c r="G162" s="34"/>
    </row>
    <row r="163" spans="2:7" x14ac:dyDescent="0.25">
      <c r="B163" s="34"/>
      <c r="C163" s="34"/>
      <c r="D163" s="34"/>
      <c r="F163" s="34"/>
      <c r="G163" s="34"/>
    </row>
    <row r="164" spans="2:7" x14ac:dyDescent="0.25">
      <c r="B164" s="34"/>
      <c r="C164" s="34"/>
      <c r="D164" s="34"/>
      <c r="F164" s="34"/>
      <c r="G164" s="34"/>
    </row>
    <row r="165" spans="2:7" x14ac:dyDescent="0.25">
      <c r="B165" s="34"/>
      <c r="C165" s="34"/>
      <c r="D165" s="34"/>
      <c r="F165" s="34"/>
      <c r="G165" s="34"/>
    </row>
    <row r="166" spans="2:7" x14ac:dyDescent="0.25">
      <c r="B166" s="34"/>
      <c r="C166" s="34"/>
      <c r="D166" s="34"/>
      <c r="F166" s="34"/>
      <c r="G166" s="34"/>
    </row>
    <row r="167" spans="2:7" x14ac:dyDescent="0.25">
      <c r="B167" s="34"/>
      <c r="C167" s="34"/>
      <c r="D167" s="34"/>
      <c r="F167" s="34"/>
      <c r="G167" s="34"/>
    </row>
    <row r="168" spans="2:7" x14ac:dyDescent="0.25">
      <c r="B168" s="34"/>
      <c r="C168" s="34"/>
      <c r="D168" s="34"/>
      <c r="F168" s="34"/>
      <c r="G168" s="34"/>
    </row>
    <row r="169" spans="2:7" x14ac:dyDescent="0.25">
      <c r="B169" s="34"/>
      <c r="C169" s="34"/>
      <c r="D169" s="34"/>
      <c r="F169" s="34"/>
      <c r="G169" s="34"/>
    </row>
    <row r="170" spans="2:7" x14ac:dyDescent="0.25">
      <c r="B170" s="34"/>
      <c r="C170" s="34"/>
      <c r="D170" s="34"/>
      <c r="F170" s="34"/>
      <c r="G170" s="34"/>
    </row>
    <row r="171" spans="2:7" x14ac:dyDescent="0.25">
      <c r="B171" s="34"/>
      <c r="C171" s="34"/>
      <c r="D171" s="34"/>
      <c r="F171" s="34"/>
      <c r="G171" s="34"/>
    </row>
    <row r="172" spans="2:7" x14ac:dyDescent="0.25">
      <c r="B172" s="34"/>
      <c r="C172" s="34"/>
      <c r="D172" s="34"/>
      <c r="F172" s="34"/>
      <c r="G172" s="34"/>
    </row>
    <row r="173" spans="2:7" x14ac:dyDescent="0.25">
      <c r="B173" s="34"/>
      <c r="C173" s="34"/>
      <c r="D173" s="34"/>
      <c r="F173" s="34"/>
      <c r="G173" s="34"/>
    </row>
    <row r="174" spans="2:7" x14ac:dyDescent="0.25">
      <c r="B174" s="34"/>
      <c r="C174" s="34"/>
      <c r="D174" s="34"/>
      <c r="F174" s="34"/>
      <c r="G174" s="34"/>
    </row>
    <row r="175" spans="2:7" x14ac:dyDescent="0.25">
      <c r="B175" s="34"/>
      <c r="C175" s="34"/>
      <c r="D175" s="34"/>
      <c r="F175" s="34"/>
      <c r="G175" s="34"/>
    </row>
    <row r="176" spans="2:7" x14ac:dyDescent="0.25">
      <c r="B176" s="34"/>
      <c r="C176" s="34"/>
      <c r="D176" s="34"/>
      <c r="F176" s="34"/>
      <c r="G176" s="34"/>
    </row>
    <row r="177" spans="2:7" x14ac:dyDescent="0.25">
      <c r="B177" s="34"/>
      <c r="C177" s="34"/>
      <c r="D177" s="34"/>
      <c r="F177" s="34"/>
      <c r="G177" s="34"/>
    </row>
    <row r="178" spans="2:7" x14ac:dyDescent="0.25">
      <c r="B178" s="34"/>
      <c r="C178" s="34"/>
      <c r="D178" s="34"/>
      <c r="F178" s="34"/>
      <c r="G178" s="34"/>
    </row>
    <row r="179" spans="2:7" x14ac:dyDescent="0.25">
      <c r="B179" s="34"/>
      <c r="C179" s="34"/>
      <c r="D179" s="34"/>
      <c r="F179" s="34"/>
      <c r="G179" s="34"/>
    </row>
    <row r="180" spans="2:7" x14ac:dyDescent="0.25">
      <c r="B180" s="34"/>
      <c r="C180" s="34"/>
      <c r="D180" s="34"/>
      <c r="F180" s="34"/>
      <c r="G180" s="34"/>
    </row>
    <row r="181" spans="2:7" x14ac:dyDescent="0.25">
      <c r="B181" s="34"/>
      <c r="C181" s="34"/>
      <c r="D181" s="34"/>
      <c r="F181" s="34"/>
      <c r="G181" s="34"/>
    </row>
    <row r="182" spans="2:7" x14ac:dyDescent="0.25">
      <c r="B182" s="34"/>
      <c r="C182" s="34"/>
      <c r="D182" s="34"/>
      <c r="F182" s="34"/>
      <c r="G182" s="34"/>
    </row>
    <row r="183" spans="2:7" x14ac:dyDescent="0.25">
      <c r="B183" s="34"/>
      <c r="C183" s="34"/>
      <c r="D183" s="34"/>
      <c r="F183" s="34"/>
      <c r="G183" s="34"/>
    </row>
    <row r="184" spans="2:7" x14ac:dyDescent="0.25">
      <c r="B184" s="34"/>
      <c r="C184" s="34"/>
      <c r="D184" s="34"/>
      <c r="F184" s="34"/>
      <c r="G184" s="34"/>
    </row>
    <row r="185" spans="2:7" x14ac:dyDescent="0.25">
      <c r="B185" s="34"/>
      <c r="C185" s="34"/>
      <c r="D185" s="34"/>
      <c r="F185" s="34"/>
      <c r="G185" s="34"/>
    </row>
    <row r="186" spans="2:7" x14ac:dyDescent="0.25">
      <c r="B186" s="34"/>
      <c r="C186" s="34"/>
      <c r="D186" s="34"/>
      <c r="F186" s="34"/>
      <c r="G186" s="34"/>
    </row>
    <row r="187" spans="2:7" x14ac:dyDescent="0.25">
      <c r="B187" s="34"/>
      <c r="C187" s="34"/>
      <c r="D187" s="34"/>
      <c r="F187" s="34"/>
      <c r="G187" s="34"/>
    </row>
    <row r="188" spans="2:7" x14ac:dyDescent="0.25">
      <c r="B188" s="34"/>
      <c r="C188" s="34"/>
      <c r="D188" s="34"/>
      <c r="F188" s="34"/>
      <c r="G188" s="34"/>
    </row>
    <row r="189" spans="2:7" x14ac:dyDescent="0.25">
      <c r="B189" s="34"/>
      <c r="C189" s="34"/>
      <c r="D189" s="34"/>
      <c r="F189" s="34"/>
      <c r="G189" s="34"/>
    </row>
    <row r="190" spans="2:7" x14ac:dyDescent="0.25">
      <c r="B190" s="34"/>
      <c r="C190" s="34"/>
      <c r="D190" s="34"/>
      <c r="F190" s="34"/>
      <c r="G190" s="34"/>
    </row>
    <row r="191" spans="2:7" x14ac:dyDescent="0.25">
      <c r="B191" s="34"/>
      <c r="C191" s="34"/>
      <c r="D191" s="34"/>
      <c r="F191" s="34"/>
      <c r="G191" s="34"/>
    </row>
    <row r="192" spans="2:7" x14ac:dyDescent="0.25">
      <c r="B192" s="34"/>
      <c r="C192" s="34"/>
      <c r="D192" s="34"/>
      <c r="F192" s="34"/>
      <c r="G192" s="34"/>
    </row>
    <row r="193" spans="2:7" x14ac:dyDescent="0.25">
      <c r="B193" s="34"/>
      <c r="C193" s="34"/>
      <c r="D193" s="34"/>
      <c r="F193" s="34"/>
      <c r="G193" s="34"/>
    </row>
    <row r="194" spans="2:7" x14ac:dyDescent="0.25">
      <c r="B194" s="34"/>
      <c r="C194" s="34"/>
      <c r="D194" s="34"/>
      <c r="F194" s="34"/>
      <c r="G194" s="34"/>
    </row>
    <row r="195" spans="2:7" x14ac:dyDescent="0.25">
      <c r="B195" s="34"/>
      <c r="C195" s="34"/>
      <c r="D195" s="34"/>
      <c r="F195" s="34"/>
      <c r="G195" s="34"/>
    </row>
    <row r="196" spans="2:7" x14ac:dyDescent="0.25">
      <c r="B196" s="34"/>
      <c r="C196" s="34"/>
      <c r="D196" s="34"/>
      <c r="F196" s="34"/>
      <c r="G196" s="34"/>
    </row>
    <row r="197" spans="2:7" x14ac:dyDescent="0.25">
      <c r="B197" s="34"/>
      <c r="C197" s="34"/>
      <c r="D197" s="34"/>
      <c r="F197" s="34"/>
      <c r="G197" s="34"/>
    </row>
    <row r="198" spans="2:7" x14ac:dyDescent="0.25">
      <c r="B198" s="34"/>
      <c r="C198" s="34"/>
      <c r="D198" s="34"/>
      <c r="F198" s="34"/>
      <c r="G198" s="34"/>
    </row>
    <row r="199" spans="2:7" x14ac:dyDescent="0.25">
      <c r="B199" s="34"/>
      <c r="C199" s="34"/>
      <c r="D199" s="34"/>
      <c r="F199" s="34"/>
      <c r="G199" s="34"/>
    </row>
    <row r="200" spans="2:7" x14ac:dyDescent="0.25">
      <c r="B200" s="34"/>
      <c r="C200" s="34"/>
      <c r="D200" s="34"/>
      <c r="F200" s="34"/>
      <c r="G200" s="34"/>
    </row>
    <row r="201" spans="2:7" x14ac:dyDescent="0.25">
      <c r="B201" s="34"/>
      <c r="C201" s="34"/>
      <c r="D201" s="34"/>
      <c r="F201" s="34"/>
      <c r="G201" s="34"/>
    </row>
    <row r="202" spans="2:7" x14ac:dyDescent="0.25">
      <c r="B202" s="34"/>
      <c r="C202" s="34"/>
      <c r="D202" s="34"/>
      <c r="F202" s="34"/>
      <c r="G202" s="34"/>
    </row>
    <row r="203" spans="2:7" x14ac:dyDescent="0.25">
      <c r="B203" s="34"/>
      <c r="C203" s="34"/>
      <c r="D203" s="34"/>
      <c r="F203" s="34"/>
      <c r="G203" s="34"/>
    </row>
    <row r="204" spans="2:7" x14ac:dyDescent="0.25">
      <c r="B204" s="34"/>
      <c r="C204" s="34"/>
      <c r="D204" s="34"/>
      <c r="F204" s="34"/>
      <c r="G204" s="34"/>
    </row>
    <row r="205" spans="2:7" x14ac:dyDescent="0.25">
      <c r="B205" s="34"/>
      <c r="C205" s="34"/>
      <c r="D205" s="34"/>
      <c r="F205" s="34"/>
      <c r="G205" s="34"/>
    </row>
    <row r="206" spans="2:7" x14ac:dyDescent="0.25">
      <c r="B206" s="34"/>
      <c r="C206" s="34"/>
      <c r="D206" s="34"/>
      <c r="F206" s="34"/>
      <c r="G206" s="34"/>
    </row>
    <row r="207" spans="2:7" x14ac:dyDescent="0.25">
      <c r="B207" s="34"/>
      <c r="C207" s="34"/>
      <c r="D207" s="34"/>
      <c r="F207" s="34"/>
      <c r="G207" s="34"/>
    </row>
    <row r="208" spans="2:7" x14ac:dyDescent="0.25">
      <c r="B208" s="34"/>
      <c r="C208" s="34"/>
      <c r="D208" s="34"/>
      <c r="F208" s="34"/>
      <c r="G208" s="34"/>
    </row>
    <row r="209" spans="2:7" x14ac:dyDescent="0.25">
      <c r="B209" s="34"/>
      <c r="C209" s="34"/>
      <c r="D209" s="34"/>
      <c r="F209" s="34"/>
      <c r="G209" s="34"/>
    </row>
    <row r="210" spans="2:7" x14ac:dyDescent="0.25">
      <c r="B210" s="34"/>
      <c r="C210" s="34"/>
      <c r="D210" s="34"/>
      <c r="F210" s="34"/>
      <c r="G210" s="34"/>
    </row>
    <row r="211" spans="2:7" x14ac:dyDescent="0.25">
      <c r="B211" s="34"/>
      <c r="C211" s="34"/>
      <c r="D211" s="34"/>
      <c r="F211" s="34"/>
      <c r="G211" s="34"/>
    </row>
    <row r="212" spans="2:7" x14ac:dyDescent="0.25">
      <c r="B212" s="34"/>
      <c r="C212" s="34"/>
      <c r="D212" s="34"/>
      <c r="F212" s="34"/>
      <c r="G212" s="34"/>
    </row>
    <row r="213" spans="2:7" x14ac:dyDescent="0.25">
      <c r="B213" s="34"/>
      <c r="C213" s="34"/>
      <c r="D213" s="34"/>
      <c r="F213" s="34"/>
      <c r="G213" s="34"/>
    </row>
    <row r="214" spans="2:7" x14ac:dyDescent="0.25">
      <c r="B214" s="34"/>
      <c r="C214" s="34"/>
      <c r="D214" s="34"/>
      <c r="F214" s="34"/>
      <c r="G214" s="34"/>
    </row>
    <row r="215" spans="2:7" x14ac:dyDescent="0.25">
      <c r="B215" s="34"/>
      <c r="C215" s="34"/>
      <c r="D215" s="34"/>
      <c r="F215" s="34"/>
      <c r="G215" s="34"/>
    </row>
    <row r="216" spans="2:7" x14ac:dyDescent="0.25">
      <c r="B216" s="34"/>
      <c r="C216" s="34"/>
      <c r="D216" s="34"/>
      <c r="F216" s="34"/>
      <c r="G216" s="34"/>
    </row>
    <row r="217" spans="2:7" x14ac:dyDescent="0.25">
      <c r="B217" s="34"/>
      <c r="C217" s="34"/>
      <c r="D217" s="34"/>
      <c r="F217" s="34"/>
      <c r="G217" s="34"/>
    </row>
    <row r="218" spans="2:7" x14ac:dyDescent="0.25">
      <c r="B218" s="34"/>
      <c r="C218" s="34"/>
      <c r="D218" s="34"/>
      <c r="F218" s="34"/>
      <c r="G218" s="34"/>
    </row>
    <row r="219" spans="2:7" x14ac:dyDescent="0.25">
      <c r="B219" s="34"/>
      <c r="C219" s="34"/>
      <c r="D219" s="34"/>
      <c r="F219" s="34"/>
      <c r="G219" s="34"/>
    </row>
    <row r="220" spans="2:7" x14ac:dyDescent="0.25">
      <c r="B220" s="34"/>
      <c r="C220" s="34"/>
      <c r="D220" s="34"/>
      <c r="F220" s="34"/>
      <c r="G220" s="34"/>
    </row>
    <row r="221" spans="2:7" x14ac:dyDescent="0.25">
      <c r="B221" s="34"/>
      <c r="C221" s="34"/>
      <c r="D221" s="34"/>
      <c r="F221" s="34"/>
      <c r="G221" s="34"/>
    </row>
    <row r="222" spans="2:7" x14ac:dyDescent="0.25">
      <c r="B222" s="34"/>
      <c r="C222" s="34"/>
      <c r="D222" s="34"/>
      <c r="F222" s="34"/>
      <c r="G222" s="34"/>
    </row>
    <row r="223" spans="2:7" x14ac:dyDescent="0.25">
      <c r="B223" s="34"/>
      <c r="C223" s="34"/>
      <c r="D223" s="34"/>
      <c r="F223" s="34"/>
      <c r="G223" s="34"/>
    </row>
    <row r="224" spans="2:7" x14ac:dyDescent="0.25">
      <c r="B224" s="34"/>
      <c r="C224" s="34"/>
      <c r="D224" s="34"/>
      <c r="F224" s="34"/>
      <c r="G224" s="34"/>
    </row>
    <row r="225" spans="2:7" x14ac:dyDescent="0.25">
      <c r="B225" s="34"/>
      <c r="C225" s="34"/>
      <c r="D225" s="34"/>
      <c r="F225" s="34"/>
      <c r="G225" s="34"/>
    </row>
    <row r="226" spans="2:7" x14ac:dyDescent="0.25">
      <c r="B226" s="34"/>
      <c r="C226" s="34"/>
      <c r="D226" s="34"/>
      <c r="F226" s="34"/>
      <c r="G226" s="34"/>
    </row>
    <row r="227" spans="2:7" x14ac:dyDescent="0.25">
      <c r="B227" s="34"/>
      <c r="C227" s="34"/>
      <c r="D227" s="34"/>
      <c r="F227" s="34"/>
      <c r="G227" s="34"/>
    </row>
    <row r="228" spans="2:7" x14ac:dyDescent="0.25">
      <c r="B228" s="34"/>
      <c r="C228" s="34"/>
      <c r="D228" s="34"/>
      <c r="F228" s="34"/>
      <c r="G228" s="34"/>
    </row>
    <row r="229" spans="2:7" x14ac:dyDescent="0.25">
      <c r="B229" s="34"/>
      <c r="C229" s="34"/>
      <c r="D229" s="34"/>
      <c r="F229" s="34"/>
      <c r="G229" s="34"/>
    </row>
    <row r="230" spans="2:7" x14ac:dyDescent="0.25">
      <c r="B230" s="34"/>
      <c r="C230" s="34"/>
      <c r="D230" s="34"/>
      <c r="F230" s="34"/>
      <c r="G230" s="34"/>
    </row>
    <row r="231" spans="2:7" x14ac:dyDescent="0.25">
      <c r="B231" s="34"/>
      <c r="C231" s="34"/>
      <c r="D231" s="34"/>
      <c r="F231" s="34"/>
      <c r="G231" s="34"/>
    </row>
    <row r="232" spans="2:7" x14ac:dyDescent="0.25">
      <c r="B232" s="34"/>
      <c r="C232" s="34"/>
      <c r="D232" s="34"/>
      <c r="F232" s="34"/>
      <c r="G232" s="34"/>
    </row>
    <row r="233" spans="2:7" x14ac:dyDescent="0.25">
      <c r="B233" s="34"/>
      <c r="C233" s="34"/>
      <c r="D233" s="34"/>
      <c r="F233" s="34"/>
      <c r="G233" s="34"/>
    </row>
    <row r="234" spans="2:7" x14ac:dyDescent="0.25">
      <c r="B234" s="34"/>
      <c r="C234" s="34"/>
      <c r="D234" s="34"/>
      <c r="F234" s="34"/>
      <c r="G234" s="34"/>
    </row>
    <row r="235" spans="2:7" x14ac:dyDescent="0.25">
      <c r="B235" s="34"/>
      <c r="C235" s="34"/>
      <c r="D235" s="34"/>
      <c r="F235" s="34"/>
      <c r="G235" s="34"/>
    </row>
    <row r="236" spans="2:7" x14ac:dyDescent="0.25">
      <c r="B236" s="34"/>
      <c r="C236" s="34"/>
      <c r="D236" s="34"/>
      <c r="F236" s="34"/>
      <c r="G236" s="34"/>
    </row>
    <row r="237" spans="2:7" x14ac:dyDescent="0.25">
      <c r="B237" s="34"/>
      <c r="C237" s="34"/>
      <c r="D237" s="34"/>
      <c r="F237" s="34"/>
      <c r="G237" s="34"/>
    </row>
    <row r="238" spans="2:7" x14ac:dyDescent="0.25">
      <c r="B238" s="34"/>
      <c r="C238" s="34"/>
      <c r="D238" s="34"/>
      <c r="F238" s="34"/>
      <c r="G238" s="34"/>
    </row>
    <row r="239" spans="2:7" x14ac:dyDescent="0.25">
      <c r="B239" s="34"/>
      <c r="C239" s="34"/>
      <c r="D239" s="34"/>
      <c r="F239" s="34"/>
      <c r="G239" s="34"/>
    </row>
    <row r="240" spans="2:7" x14ac:dyDescent="0.25">
      <c r="B240" s="34"/>
      <c r="C240" s="34"/>
      <c r="D240" s="34"/>
      <c r="F240" s="34"/>
      <c r="G240" s="34"/>
    </row>
    <row r="241" spans="2:7" x14ac:dyDescent="0.25">
      <c r="B241" s="34"/>
      <c r="C241" s="34"/>
      <c r="D241" s="34"/>
      <c r="F241" s="34"/>
      <c r="G241" s="34"/>
    </row>
    <row r="242" spans="2:7" x14ac:dyDescent="0.25">
      <c r="B242" s="34"/>
      <c r="C242" s="34"/>
      <c r="D242" s="34"/>
      <c r="F242" s="34"/>
      <c r="G242" s="34"/>
    </row>
    <row r="243" spans="2:7" x14ac:dyDescent="0.25">
      <c r="B243" s="34"/>
      <c r="C243" s="34"/>
      <c r="D243" s="34"/>
      <c r="F243" s="34"/>
      <c r="G243" s="34"/>
    </row>
    <row r="244" spans="2:7" x14ac:dyDescent="0.25">
      <c r="B244" s="34"/>
      <c r="C244" s="34"/>
      <c r="D244" s="34"/>
      <c r="F244" s="34"/>
      <c r="G244" s="34"/>
    </row>
    <row r="245" spans="2:7" x14ac:dyDescent="0.25">
      <c r="B245" s="34"/>
      <c r="C245" s="34"/>
      <c r="D245" s="34"/>
      <c r="F245" s="34"/>
      <c r="G245" s="34"/>
    </row>
    <row r="246" spans="2:7" x14ac:dyDescent="0.25">
      <c r="B246" s="34"/>
      <c r="C246" s="34"/>
      <c r="D246" s="34"/>
      <c r="F246" s="34"/>
      <c r="G246" s="34"/>
    </row>
    <row r="247" spans="2:7" x14ac:dyDescent="0.25">
      <c r="B247" s="34"/>
      <c r="C247" s="34"/>
      <c r="D247" s="34"/>
      <c r="F247" s="34"/>
      <c r="G247" s="34"/>
    </row>
    <row r="248" spans="2:7" x14ac:dyDescent="0.25">
      <c r="B248" s="34"/>
      <c r="C248" s="34"/>
      <c r="D248" s="34"/>
      <c r="F248" s="34"/>
      <c r="G248" s="34"/>
    </row>
    <row r="249" spans="2:7" x14ac:dyDescent="0.25">
      <c r="B249" s="34"/>
      <c r="C249" s="34"/>
      <c r="D249" s="34"/>
      <c r="F249" s="34"/>
      <c r="G249" s="34"/>
    </row>
    <row r="250" spans="2:7" x14ac:dyDescent="0.25">
      <c r="B250" s="34"/>
      <c r="C250" s="34"/>
      <c r="D250" s="34"/>
      <c r="F250" s="34"/>
      <c r="G250" s="34"/>
    </row>
    <row r="251" spans="2:7" x14ac:dyDescent="0.25">
      <c r="B251" s="34"/>
      <c r="C251" s="34"/>
      <c r="D251" s="34"/>
      <c r="F251" s="34"/>
      <c r="G251" s="34"/>
    </row>
    <row r="252" spans="2:7" x14ac:dyDescent="0.25">
      <c r="B252" s="34"/>
      <c r="C252" s="34"/>
      <c r="D252" s="34"/>
      <c r="F252" s="34"/>
      <c r="G252" s="34"/>
    </row>
    <row r="253" spans="2:7" x14ac:dyDescent="0.25">
      <c r="B253" s="34"/>
      <c r="C253" s="34"/>
      <c r="D253" s="34"/>
      <c r="F253" s="34"/>
      <c r="G253" s="34"/>
    </row>
    <row r="254" spans="2:7" x14ac:dyDescent="0.25">
      <c r="B254" s="34"/>
      <c r="C254" s="34"/>
      <c r="D254" s="34"/>
      <c r="F254" s="34"/>
      <c r="G254" s="34"/>
    </row>
    <row r="255" spans="2:7" x14ac:dyDescent="0.25">
      <c r="B255" s="34"/>
      <c r="C255" s="34"/>
      <c r="D255" s="34"/>
      <c r="F255" s="34"/>
      <c r="G255" s="34"/>
    </row>
    <row r="256" spans="2:7" x14ac:dyDescent="0.25">
      <c r="B256" s="34"/>
      <c r="C256" s="34"/>
      <c r="D256" s="34"/>
      <c r="F256" s="34"/>
      <c r="G256" s="34"/>
    </row>
    <row r="257" spans="2:7" x14ac:dyDescent="0.25">
      <c r="B257" s="34"/>
      <c r="C257" s="34"/>
      <c r="D257" s="34"/>
      <c r="F257" s="34"/>
      <c r="G257" s="34"/>
    </row>
    <row r="258" spans="2:7" x14ac:dyDescent="0.25">
      <c r="B258" s="34"/>
      <c r="C258" s="34"/>
      <c r="D258" s="34"/>
      <c r="F258" s="34"/>
      <c r="G258" s="34"/>
    </row>
    <row r="259" spans="2:7" x14ac:dyDescent="0.25">
      <c r="B259" s="34"/>
      <c r="C259" s="34"/>
      <c r="D259" s="34"/>
      <c r="F259" s="34"/>
      <c r="G259" s="34"/>
    </row>
    <row r="260" spans="2:7" x14ac:dyDescent="0.25">
      <c r="B260" s="34"/>
      <c r="C260" s="34"/>
      <c r="D260" s="34"/>
      <c r="F260" s="34"/>
      <c r="G260" s="34"/>
    </row>
    <row r="261" spans="2:7" x14ac:dyDescent="0.25">
      <c r="B261" s="34"/>
      <c r="C261" s="34"/>
      <c r="D261" s="34"/>
      <c r="F261" s="34"/>
      <c r="G261" s="34"/>
    </row>
    <row r="262" spans="2:7" x14ac:dyDescent="0.25">
      <c r="B262" s="34"/>
      <c r="C262" s="34"/>
      <c r="D262" s="34"/>
      <c r="F262" s="34"/>
      <c r="G262" s="34"/>
    </row>
    <row r="263" spans="2:7" x14ac:dyDescent="0.25">
      <c r="B263" s="34"/>
      <c r="C263" s="34"/>
      <c r="D263" s="34"/>
      <c r="F263" s="34"/>
      <c r="G263" s="34"/>
    </row>
    <row r="264" spans="2:7" x14ac:dyDescent="0.25">
      <c r="B264" s="34"/>
      <c r="C264" s="34"/>
      <c r="D264" s="34"/>
      <c r="F264" s="34"/>
      <c r="G264" s="34"/>
    </row>
    <row r="265" spans="2:7" x14ac:dyDescent="0.25">
      <c r="B265" s="34"/>
      <c r="C265" s="34"/>
      <c r="D265" s="34"/>
      <c r="F265" s="34"/>
      <c r="G265" s="34"/>
    </row>
    <row r="266" spans="2:7" x14ac:dyDescent="0.25">
      <c r="B266" s="34"/>
      <c r="C266" s="34"/>
      <c r="D266" s="34"/>
      <c r="F266" s="34"/>
      <c r="G266" s="34"/>
    </row>
    <row r="267" spans="2:7" x14ac:dyDescent="0.25">
      <c r="B267" s="34"/>
      <c r="C267" s="34"/>
      <c r="D267" s="34"/>
      <c r="F267" s="34"/>
      <c r="G267" s="34"/>
    </row>
  </sheetData>
  <mergeCells count="2">
    <mergeCell ref="B3:B4"/>
    <mergeCell ref="C3:C4"/>
  </mergeCells>
  <pageMargins left="0.75" right="0.75" top="1" bottom="1" header="0.5" footer="0.5"/>
  <pageSetup paperSize="9" scale="80" orientation="landscape" r:id="rId1"/>
  <headerFooter alignWithMargins="0"/>
  <ignoredErrors>
    <ignoredError sqref="O4:O5 O7 O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R268"/>
  <sheetViews>
    <sheetView zoomScaleNormal="100" workbookViewId="0">
      <selection activeCell="B2" sqref="B2"/>
    </sheetView>
  </sheetViews>
  <sheetFormatPr defaultColWidth="9.109375" defaultRowHeight="13.2" x14ac:dyDescent="0.25"/>
  <cols>
    <col min="1" max="1" width="2.77734375" style="207" customWidth="1"/>
    <col min="2" max="2" width="11.77734375" style="207" customWidth="1"/>
    <col min="3" max="5" width="11.77734375" style="170" customWidth="1"/>
    <col min="6" max="6" width="9.77734375" style="170" customWidth="1"/>
    <col min="7" max="7" width="8.77734375" style="170" customWidth="1"/>
    <col min="8" max="9" width="12.77734375" style="170" customWidth="1"/>
    <col min="10" max="10" width="8.77734375" style="170" customWidth="1"/>
    <col min="11" max="11" width="10.77734375" style="170" customWidth="1"/>
    <col min="12" max="12" width="8.77734375" style="170" customWidth="1"/>
    <col min="13" max="13" width="12.77734375" style="170" customWidth="1"/>
    <col min="14" max="14" width="7.77734375" style="170" customWidth="1"/>
    <col min="15" max="15" width="13.77734375" style="192" customWidth="1"/>
    <col min="16" max="16" width="11.77734375" style="170" customWidth="1"/>
    <col min="17" max="18" width="8.77734375" style="170" customWidth="1"/>
    <col min="19" max="19" width="11.77734375" style="277" customWidth="1"/>
    <col min="20" max="20" width="12.77734375" style="206" customWidth="1"/>
    <col min="21" max="21" width="11.77734375" style="280" customWidth="1"/>
    <col min="22" max="22" width="9.77734375" style="280" customWidth="1"/>
    <col min="23" max="16384" width="9.109375" style="207"/>
  </cols>
  <sheetData>
    <row r="1" spans="1:44" ht="13.8" thickBot="1" x14ac:dyDescent="0.3"/>
    <row r="2" spans="1:44" s="274" customFormat="1" ht="41.4" customHeight="1" thickBot="1" x14ac:dyDescent="0.3">
      <c r="A2" s="207"/>
      <c r="B2" s="197" t="s">
        <v>0</v>
      </c>
      <c r="C2" s="198" t="s">
        <v>38</v>
      </c>
      <c r="D2" s="199" t="s">
        <v>26</v>
      </c>
      <c r="E2" s="199" t="s">
        <v>72</v>
      </c>
      <c r="F2" s="199" t="s">
        <v>15</v>
      </c>
      <c r="G2" s="199" t="s">
        <v>111</v>
      </c>
      <c r="H2" s="199" t="s">
        <v>85</v>
      </c>
      <c r="I2" s="230" t="s">
        <v>19</v>
      </c>
      <c r="J2" s="200" t="s">
        <v>94</v>
      </c>
      <c r="K2" s="200" t="s">
        <v>95</v>
      </c>
      <c r="L2" s="198" t="s">
        <v>18</v>
      </c>
      <c r="M2" s="198" t="s">
        <v>71</v>
      </c>
      <c r="N2" s="198" t="s">
        <v>57</v>
      </c>
      <c r="O2" s="201" t="s">
        <v>73</v>
      </c>
      <c r="P2" s="198" t="s">
        <v>86</v>
      </c>
      <c r="Q2" s="198" t="s">
        <v>87</v>
      </c>
      <c r="R2" s="198" t="s">
        <v>88</v>
      </c>
      <c r="S2" s="201" t="s">
        <v>89</v>
      </c>
      <c r="T2" s="202" t="s">
        <v>90</v>
      </c>
      <c r="U2" s="203" t="s">
        <v>91</v>
      </c>
      <c r="V2" s="204" t="s">
        <v>101</v>
      </c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</row>
    <row r="3" spans="1:44" s="247" customFormat="1" ht="13.8" thickBot="1" x14ac:dyDescent="0.3">
      <c r="B3" s="262" t="s">
        <v>59</v>
      </c>
      <c r="C3" s="165" t="s">
        <v>46</v>
      </c>
      <c r="D3" s="263">
        <v>32.768000000000001</v>
      </c>
      <c r="E3" s="264">
        <v>27</v>
      </c>
      <c r="F3" s="125"/>
      <c r="G3" s="125"/>
      <c r="H3" s="125"/>
      <c r="I3" s="165"/>
      <c r="J3" s="265"/>
      <c r="K3" s="265"/>
      <c r="L3" s="165"/>
      <c r="M3" s="165"/>
      <c r="N3" s="165"/>
      <c r="O3" s="154">
        <v>32.768000000000001</v>
      </c>
      <c r="P3" s="165"/>
      <c r="Q3" s="165"/>
      <c r="R3" s="165"/>
      <c r="S3" s="127"/>
      <c r="T3" s="126"/>
      <c r="U3" s="127"/>
      <c r="V3" s="124"/>
    </row>
    <row r="4" spans="1:44" s="247" customFormat="1" ht="13.8" thickBot="1" x14ac:dyDescent="0.3">
      <c r="B4" s="266" t="s">
        <v>60</v>
      </c>
      <c r="C4" s="222" t="s">
        <v>46</v>
      </c>
      <c r="D4" s="267">
        <v>158</v>
      </c>
      <c r="E4" s="335">
        <f>'Main PLL'!O28</f>
        <v>378</v>
      </c>
      <c r="F4" s="323">
        <v>27</v>
      </c>
      <c r="G4" s="323">
        <v>68</v>
      </c>
      <c r="H4" s="335">
        <f>E4*G4/F4</f>
        <v>952</v>
      </c>
      <c r="I4" s="268">
        <v>12.25</v>
      </c>
      <c r="J4" s="269" t="str">
        <f>"0x"&amp;DEC2HEX(INT(I4),2)</f>
        <v>0x0C</v>
      </c>
      <c r="K4" s="269" t="str">
        <f>"0x"&amp;DEC2HEX((I4-INT(I4))*POWER(2,24),6)</f>
        <v>0x400000</v>
      </c>
      <c r="L4" s="270">
        <v>4</v>
      </c>
      <c r="M4" s="128">
        <f>H$4*8/I4/L4</f>
        <v>155.42857142857142</v>
      </c>
      <c r="N4" s="270">
        <v>1</v>
      </c>
      <c r="O4" s="155">
        <f>M4/N4</f>
        <v>155.42857142857142</v>
      </c>
      <c r="P4" s="129">
        <f>FLOOR(L4*I4,1)*F$4*1000000/E$4/8/G$4</f>
        <v>6433.8235294117649</v>
      </c>
      <c r="Q4" s="129">
        <f>SQRT(218*L4*I4/8)</f>
        <v>36.541072781186926</v>
      </c>
      <c r="R4" s="129">
        <f>10*(IF(INT((I4*L4)/8)-((L4*I4)/8)=0,0,1))</f>
        <v>10</v>
      </c>
      <c r="S4" s="278">
        <f>P4-Q4-R4</f>
        <v>6387.2824566305781</v>
      </c>
      <c r="T4" s="128">
        <f>1/S4*1000000</f>
        <v>156.56110510063783</v>
      </c>
      <c r="U4" s="281">
        <v>6329</v>
      </c>
      <c r="V4" s="123" t="str">
        <f>IF(S4&gt;U4,"PASS","FAIL")</f>
        <v>PASS</v>
      </c>
    </row>
    <row r="5" spans="1:44" s="247" customFormat="1" ht="13.8" thickBot="1" x14ac:dyDescent="0.3">
      <c r="B5" s="266" t="s">
        <v>61</v>
      </c>
      <c r="C5" s="222" t="s">
        <v>46</v>
      </c>
      <c r="D5" s="267">
        <v>196</v>
      </c>
      <c r="E5" s="336"/>
      <c r="F5" s="324"/>
      <c r="G5" s="324"/>
      <c r="H5" s="336"/>
      <c r="I5" s="270">
        <v>9.75</v>
      </c>
      <c r="J5" s="271" t="str">
        <f>"0x"&amp;DEC2HEX(INT(I5),2)</f>
        <v>0x09</v>
      </c>
      <c r="K5" s="271" t="str">
        <f>"0x"&amp;DEC2HEX((I5-INT(I5))*POWER(2,24),6)</f>
        <v>0xC00000</v>
      </c>
      <c r="L5" s="270">
        <v>4</v>
      </c>
      <c r="M5" s="128">
        <f t="shared" ref="M5:M7" si="0">H$4*8/I5/L5</f>
        <v>195.28205128205127</v>
      </c>
      <c r="N5" s="270">
        <v>1</v>
      </c>
      <c r="O5" s="155">
        <f t="shared" ref="O5:O7" si="1">M5/N5</f>
        <v>195.28205128205127</v>
      </c>
      <c r="P5" s="129">
        <f t="shared" ref="P5:P7" si="2">FLOOR(L5*I5,1)*F$4*1000000/E$4/8/G$4</f>
        <v>5120.7983193277314</v>
      </c>
      <c r="Q5" s="129">
        <f>SQRT(218*L5*I5/8)</f>
        <v>32.59984662540608</v>
      </c>
      <c r="R5" s="129">
        <f>10*(IF(INT((I5*L5)/8)-((L5*I5)/8)=0,0,1))</f>
        <v>10</v>
      </c>
      <c r="S5" s="278">
        <f t="shared" ref="S5:S7" si="3">P5-Q5-R5</f>
        <v>5078.1984727023255</v>
      </c>
      <c r="T5" s="128">
        <f t="shared" ref="T5:T7" si="4">1/S5*1000000</f>
        <v>196.92022778854832</v>
      </c>
      <c r="U5" s="281">
        <v>5076</v>
      </c>
      <c r="V5" s="123" t="str">
        <f t="shared" ref="V5:V7" si="5">IF(S5&gt;U5,"PASS","FAIL")</f>
        <v>PASS</v>
      </c>
    </row>
    <row r="6" spans="1:44" s="247" customFormat="1" ht="13.8" thickBot="1" x14ac:dyDescent="0.3">
      <c r="B6" s="266" t="s">
        <v>62</v>
      </c>
      <c r="C6" s="222" t="s">
        <v>46</v>
      </c>
      <c r="D6" s="267">
        <v>45.16</v>
      </c>
      <c r="E6" s="336"/>
      <c r="F6" s="327" t="str">
        <f>"(0x"&amp;DEC2HEX(F4,2)&amp;")"</f>
        <v>(0x1B)</v>
      </c>
      <c r="G6" s="327" t="str">
        <f>"(0x"&amp;DEC2HEX(G4,2)&amp;")"</f>
        <v>(0x44)</v>
      </c>
      <c r="H6" s="336"/>
      <c r="I6" s="270">
        <v>10.540300999999999</v>
      </c>
      <c r="J6" s="271" t="str">
        <f>"0x"&amp;DEC2HEX(INT(I6),2)</f>
        <v>0x0A</v>
      </c>
      <c r="K6" s="271" t="str">
        <f>"0x"&amp;DEC2HEX((I6-INT(I6))*POWER(2,24),6)</f>
        <v>0x8A512A</v>
      </c>
      <c r="L6" s="270">
        <v>16</v>
      </c>
      <c r="M6" s="128">
        <f t="shared" si="0"/>
        <v>45.160000648937825</v>
      </c>
      <c r="N6" s="270">
        <v>1</v>
      </c>
      <c r="O6" s="155">
        <f t="shared" si="1"/>
        <v>45.160000648937825</v>
      </c>
      <c r="P6" s="129">
        <f t="shared" si="2"/>
        <v>22058.823529411766</v>
      </c>
      <c r="Q6" s="129">
        <f>SQRT(218*L6*I6/8)</f>
        <v>67.790642687615815</v>
      </c>
      <c r="R6" s="129">
        <f>10*(IF(INT((I6*L6)/8)-((L6*I6)/8)=0,0,1))</f>
        <v>10</v>
      </c>
      <c r="S6" s="278">
        <f t="shared" si="3"/>
        <v>21981.032886724151</v>
      </c>
      <c r="T6" s="128">
        <f t="shared" si="4"/>
        <v>45.493767520086301</v>
      </c>
      <c r="U6" s="281">
        <v>5076</v>
      </c>
      <c r="V6" s="123" t="str">
        <f t="shared" si="5"/>
        <v>PASS</v>
      </c>
    </row>
    <row r="7" spans="1:44" s="247" customFormat="1" ht="13.8" thickBot="1" x14ac:dyDescent="0.3">
      <c r="B7" s="262" t="s">
        <v>63</v>
      </c>
      <c r="C7" s="165" t="s">
        <v>46</v>
      </c>
      <c r="D7" s="272">
        <v>35.299999999999997</v>
      </c>
      <c r="E7" s="337"/>
      <c r="F7" s="328"/>
      <c r="G7" s="328"/>
      <c r="H7" s="337"/>
      <c r="I7" s="225">
        <v>13.484419000000001</v>
      </c>
      <c r="J7" s="265" t="str">
        <f>"0x"&amp;DEC2HEX(INT(I7),2)</f>
        <v>0x0D</v>
      </c>
      <c r="K7" s="265" t="str">
        <f>"0x"&amp;DEC2HEX((I7-INT(I7))*POWER(2,24),6)</f>
        <v>0x7C02E2</v>
      </c>
      <c r="L7" s="225">
        <v>16</v>
      </c>
      <c r="M7" s="130">
        <f t="shared" si="0"/>
        <v>35.300000689684886</v>
      </c>
      <c r="N7" s="225">
        <v>1</v>
      </c>
      <c r="O7" s="156">
        <f t="shared" si="1"/>
        <v>35.300000689684886</v>
      </c>
      <c r="P7" s="131">
        <f t="shared" si="2"/>
        <v>28230.042016806721</v>
      </c>
      <c r="Q7" s="131">
        <f>SQRT(218*L7*I7/8)</f>
        <v>76.67598505399198</v>
      </c>
      <c r="R7" s="131">
        <f>10*(IF(INT((I7*L7)/8)-((L7*I7)/8)=0,0,1))</f>
        <v>10</v>
      </c>
      <c r="S7" s="182">
        <f t="shared" si="3"/>
        <v>28143.366031752728</v>
      </c>
      <c r="T7" s="130">
        <f t="shared" si="4"/>
        <v>35.532352415547983</v>
      </c>
      <c r="U7" s="190">
        <v>5076</v>
      </c>
      <c r="V7" s="124" t="str">
        <f t="shared" si="5"/>
        <v>PASS</v>
      </c>
    </row>
    <row r="8" spans="1:44" s="247" customFormat="1" ht="12" customHeight="1" x14ac:dyDescent="0.25"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93"/>
      <c r="P8" s="164"/>
      <c r="Q8" s="164"/>
      <c r="R8" s="164"/>
      <c r="S8" s="279"/>
      <c r="T8" s="38"/>
      <c r="U8" s="70"/>
      <c r="V8" s="70"/>
    </row>
    <row r="9" spans="1:44" s="247" customFormat="1" ht="12" customHeight="1" x14ac:dyDescent="0.25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93"/>
      <c r="P9" s="164"/>
      <c r="Q9" s="164"/>
      <c r="R9" s="164"/>
      <c r="S9" s="279"/>
      <c r="T9" s="38"/>
      <c r="U9" s="70"/>
      <c r="V9" s="70"/>
    </row>
    <row r="10" spans="1:44" x14ac:dyDescent="0.25">
      <c r="A10" s="171"/>
      <c r="B10" s="282" t="s">
        <v>32</v>
      </c>
      <c r="C10" s="175"/>
      <c r="D10" s="175"/>
      <c r="E10" s="250"/>
      <c r="F10" s="175"/>
      <c r="G10" s="175"/>
      <c r="H10" s="175"/>
      <c r="I10" s="175"/>
      <c r="J10" s="175"/>
      <c r="K10" s="175"/>
      <c r="O10" s="207"/>
      <c r="P10" s="206"/>
      <c r="S10" s="177"/>
      <c r="T10" s="170"/>
      <c r="U10" s="185"/>
      <c r="V10" s="185"/>
      <c r="W10" s="192"/>
      <c r="X10" s="192"/>
      <c r="Y10" s="192"/>
      <c r="Z10" s="192"/>
      <c r="AA10" s="205"/>
      <c r="AB10" s="205"/>
      <c r="AC10" s="206"/>
      <c r="AI10" s="208"/>
    </row>
    <row r="11" spans="1:44" x14ac:dyDescent="0.25">
      <c r="A11" s="171"/>
      <c r="B11" s="175" t="s">
        <v>104</v>
      </c>
      <c r="C11" s="175"/>
      <c r="D11" s="175"/>
      <c r="E11" s="250"/>
      <c r="F11" s="175"/>
      <c r="G11" s="175"/>
      <c r="H11" s="175"/>
      <c r="I11" s="175"/>
      <c r="J11" s="175"/>
      <c r="K11" s="175"/>
      <c r="O11" s="207"/>
      <c r="P11" s="206"/>
      <c r="S11" s="177"/>
      <c r="T11" s="170"/>
      <c r="U11" s="185"/>
      <c r="V11" s="185"/>
      <c r="W11" s="192"/>
      <c r="X11" s="192"/>
      <c r="Y11" s="192"/>
      <c r="Z11" s="192"/>
      <c r="AA11" s="205"/>
      <c r="AB11" s="205"/>
      <c r="AC11" s="206"/>
      <c r="AI11" s="208"/>
    </row>
    <row r="12" spans="1:44" x14ac:dyDescent="0.25">
      <c r="A12" s="171"/>
      <c r="B12" s="175" t="s">
        <v>70</v>
      </c>
      <c r="C12" s="175"/>
      <c r="D12" s="175"/>
      <c r="E12" s="250"/>
      <c r="F12" s="175"/>
      <c r="G12" s="175"/>
      <c r="H12" s="175"/>
      <c r="I12" s="175"/>
      <c r="J12" s="175"/>
      <c r="K12" s="175"/>
      <c r="O12" s="207"/>
      <c r="P12" s="206"/>
      <c r="S12" s="177"/>
      <c r="T12" s="170"/>
      <c r="U12" s="185"/>
      <c r="V12" s="185"/>
      <c r="W12" s="192"/>
      <c r="X12" s="192"/>
      <c r="Y12" s="192"/>
      <c r="Z12" s="192"/>
      <c r="AA12" s="205"/>
      <c r="AB12" s="205"/>
      <c r="AC12" s="206"/>
      <c r="AI12" s="208"/>
    </row>
    <row r="13" spans="1:44" x14ac:dyDescent="0.25">
      <c r="A13" s="171"/>
      <c r="B13" s="175" t="s">
        <v>33</v>
      </c>
      <c r="C13" s="175"/>
      <c r="D13" s="175"/>
      <c r="E13" s="250"/>
      <c r="F13" s="175"/>
      <c r="G13" s="175"/>
      <c r="H13" s="175"/>
      <c r="I13" s="175"/>
      <c r="J13" s="175"/>
      <c r="K13" s="175"/>
      <c r="O13" s="207"/>
      <c r="P13" s="206"/>
      <c r="S13" s="177"/>
      <c r="T13" s="170"/>
      <c r="U13" s="185"/>
      <c r="V13" s="185"/>
      <c r="W13" s="192"/>
      <c r="X13" s="192"/>
      <c r="Y13" s="192"/>
      <c r="Z13" s="192"/>
      <c r="AA13" s="205"/>
      <c r="AB13" s="205"/>
      <c r="AC13" s="206"/>
      <c r="AI13" s="208"/>
    </row>
    <row r="14" spans="1:44" x14ac:dyDescent="0.25">
      <c r="A14" s="171"/>
      <c r="B14" s="175" t="s">
        <v>106</v>
      </c>
      <c r="C14" s="175"/>
      <c r="D14" s="175"/>
      <c r="E14" s="250"/>
      <c r="F14" s="175"/>
      <c r="G14" s="175"/>
      <c r="H14" s="175"/>
      <c r="I14" s="175"/>
      <c r="J14" s="175"/>
      <c r="K14" s="175"/>
      <c r="O14" s="207"/>
      <c r="P14" s="206"/>
      <c r="S14" s="177"/>
      <c r="T14" s="170"/>
      <c r="U14" s="185"/>
      <c r="V14" s="185"/>
      <c r="W14" s="192"/>
      <c r="X14" s="192"/>
      <c r="Y14" s="192"/>
      <c r="Z14" s="192"/>
      <c r="AA14" s="205"/>
      <c r="AB14" s="205"/>
      <c r="AC14" s="206"/>
      <c r="AI14" s="208"/>
    </row>
    <row r="15" spans="1:44" x14ac:dyDescent="0.25">
      <c r="A15" s="171"/>
      <c r="B15" s="175" t="s">
        <v>35</v>
      </c>
      <c r="C15" s="175"/>
      <c r="D15" s="175"/>
      <c r="E15" s="250"/>
      <c r="F15" s="175"/>
      <c r="G15" s="175"/>
      <c r="H15" s="175"/>
      <c r="I15" s="175"/>
      <c r="J15" s="175"/>
      <c r="K15" s="175"/>
      <c r="O15" s="207"/>
      <c r="P15" s="206"/>
      <c r="S15" s="177"/>
      <c r="T15" s="170"/>
      <c r="U15" s="185"/>
      <c r="V15" s="185"/>
      <c r="W15" s="192"/>
      <c r="X15" s="192"/>
      <c r="Y15" s="192"/>
      <c r="Z15" s="192"/>
      <c r="AA15" s="205"/>
      <c r="AB15" s="205"/>
      <c r="AC15" s="206"/>
      <c r="AI15" s="208"/>
    </row>
    <row r="16" spans="1:44" x14ac:dyDescent="0.25">
      <c r="A16" s="171"/>
      <c r="B16" s="175" t="s">
        <v>36</v>
      </c>
      <c r="C16" s="175"/>
      <c r="D16" s="175"/>
      <c r="E16" s="250"/>
      <c r="F16" s="175"/>
      <c r="G16" s="175"/>
      <c r="H16" s="175"/>
      <c r="I16" s="175"/>
      <c r="J16" s="175"/>
      <c r="K16" s="175"/>
      <c r="O16" s="207"/>
      <c r="P16" s="206"/>
      <c r="S16" s="177"/>
      <c r="T16" s="170"/>
      <c r="U16" s="185"/>
      <c r="V16" s="185"/>
      <c r="W16" s="192"/>
      <c r="X16" s="192"/>
      <c r="Y16" s="192"/>
      <c r="Z16" s="192"/>
      <c r="AA16" s="205"/>
      <c r="AB16" s="205"/>
      <c r="AC16" s="206"/>
      <c r="AI16" s="208"/>
    </row>
    <row r="17" spans="1:44" x14ac:dyDescent="0.25">
      <c r="A17" s="171"/>
      <c r="B17" s="175" t="s">
        <v>105</v>
      </c>
      <c r="C17" s="175"/>
      <c r="D17" s="175"/>
      <c r="E17" s="250"/>
      <c r="F17" s="175"/>
      <c r="G17" s="175"/>
      <c r="H17" s="175"/>
      <c r="I17" s="175"/>
      <c r="J17" s="175"/>
      <c r="K17" s="175"/>
      <c r="O17" s="207"/>
      <c r="P17" s="206"/>
      <c r="S17" s="177"/>
      <c r="T17" s="170"/>
      <c r="U17" s="185"/>
      <c r="V17" s="185"/>
      <c r="W17" s="192"/>
      <c r="X17" s="192"/>
      <c r="Y17" s="192"/>
      <c r="Z17" s="192"/>
      <c r="AA17" s="205"/>
      <c r="AB17" s="205"/>
      <c r="AC17" s="206"/>
      <c r="AI17" s="208"/>
    </row>
    <row r="21" spans="1:44" s="170" customFormat="1" x14ac:dyDescent="0.25">
      <c r="B21" s="169"/>
      <c r="O21" s="192"/>
      <c r="S21" s="277"/>
      <c r="T21" s="206"/>
      <c r="U21" s="280"/>
      <c r="V21" s="280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</row>
    <row r="22" spans="1:44" s="170" customFormat="1" x14ac:dyDescent="0.25">
      <c r="B22" s="169"/>
      <c r="O22" s="192"/>
      <c r="S22" s="277"/>
      <c r="T22" s="206"/>
      <c r="U22" s="280"/>
      <c r="V22" s="280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</row>
    <row r="23" spans="1:44" s="170" customFormat="1" x14ac:dyDescent="0.25">
      <c r="B23" s="169"/>
      <c r="O23" s="192"/>
      <c r="S23" s="277"/>
      <c r="T23" s="206"/>
      <c r="U23" s="280"/>
      <c r="V23" s="280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</row>
    <row r="24" spans="1:44" s="170" customFormat="1" x14ac:dyDescent="0.25">
      <c r="B24" s="169"/>
      <c r="O24" s="192"/>
      <c r="S24" s="277"/>
      <c r="T24" s="206"/>
      <c r="U24" s="280"/>
      <c r="V24" s="280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</row>
    <row r="25" spans="1:44" s="170" customFormat="1" x14ac:dyDescent="0.25">
      <c r="B25" s="169"/>
      <c r="O25" s="192"/>
      <c r="S25" s="277"/>
      <c r="T25" s="206"/>
      <c r="U25" s="280"/>
      <c r="V25" s="280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</row>
    <row r="26" spans="1:44" s="170" customFormat="1" x14ac:dyDescent="0.25">
      <c r="B26" s="169"/>
      <c r="O26" s="192"/>
      <c r="S26" s="277"/>
      <c r="T26" s="206"/>
      <c r="U26" s="280"/>
      <c r="V26" s="280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</row>
    <row r="27" spans="1:44" s="170" customFormat="1" x14ac:dyDescent="0.25">
      <c r="B27" s="169"/>
      <c r="O27" s="192"/>
      <c r="S27" s="277"/>
      <c r="T27" s="206"/>
      <c r="U27" s="280"/>
      <c r="V27" s="280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</row>
    <row r="28" spans="1:44" s="170" customFormat="1" x14ac:dyDescent="0.25">
      <c r="B28" s="169"/>
      <c r="O28" s="192"/>
      <c r="S28" s="277"/>
      <c r="T28" s="206"/>
      <c r="U28" s="280"/>
      <c r="V28" s="280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</row>
    <row r="29" spans="1:44" s="170" customFormat="1" x14ac:dyDescent="0.25">
      <c r="B29" s="169"/>
      <c r="O29" s="192"/>
      <c r="S29" s="277"/>
      <c r="T29" s="206"/>
      <c r="U29" s="280"/>
      <c r="V29" s="280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</row>
    <row r="30" spans="1:44" s="170" customFormat="1" x14ac:dyDescent="0.25">
      <c r="B30" s="169"/>
      <c r="O30" s="192"/>
      <c r="S30" s="277"/>
      <c r="T30" s="206"/>
      <c r="U30" s="280"/>
      <c r="V30" s="280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</row>
    <row r="31" spans="1:44" x14ac:dyDescent="0.25">
      <c r="B31" s="169"/>
    </row>
    <row r="32" spans="1:44" x14ac:dyDescent="0.25">
      <c r="B32" s="169"/>
    </row>
    <row r="33" spans="2:2" x14ac:dyDescent="0.25">
      <c r="B33" s="169"/>
    </row>
    <row r="34" spans="2:2" x14ac:dyDescent="0.25">
      <c r="B34" s="169"/>
    </row>
    <row r="35" spans="2:2" x14ac:dyDescent="0.25">
      <c r="B35" s="169"/>
    </row>
    <row r="36" spans="2:2" x14ac:dyDescent="0.25">
      <c r="B36" s="169"/>
    </row>
    <row r="37" spans="2:2" x14ac:dyDescent="0.25">
      <c r="B37" s="169"/>
    </row>
    <row r="38" spans="2:2" x14ac:dyDescent="0.25">
      <c r="B38" s="169"/>
    </row>
    <row r="39" spans="2:2" x14ac:dyDescent="0.25">
      <c r="B39" s="169"/>
    </row>
    <row r="40" spans="2:2" x14ac:dyDescent="0.25">
      <c r="B40" s="169"/>
    </row>
    <row r="41" spans="2:2" x14ac:dyDescent="0.25">
      <c r="B41" s="169"/>
    </row>
    <row r="42" spans="2:2" x14ac:dyDescent="0.25">
      <c r="B42" s="169"/>
    </row>
    <row r="43" spans="2:2" x14ac:dyDescent="0.25">
      <c r="B43" s="169"/>
    </row>
    <row r="44" spans="2:2" x14ac:dyDescent="0.25">
      <c r="B44" s="169"/>
    </row>
    <row r="45" spans="2:2" x14ac:dyDescent="0.25">
      <c r="B45" s="169"/>
    </row>
    <row r="46" spans="2:2" x14ac:dyDescent="0.25">
      <c r="B46" s="169"/>
    </row>
    <row r="47" spans="2:2" x14ac:dyDescent="0.25">
      <c r="B47" s="169"/>
    </row>
    <row r="48" spans="2:2" x14ac:dyDescent="0.25">
      <c r="B48" s="169"/>
    </row>
    <row r="49" spans="2:2" x14ac:dyDescent="0.25">
      <c r="B49" s="169"/>
    </row>
    <row r="50" spans="2:2" x14ac:dyDescent="0.25">
      <c r="B50" s="169"/>
    </row>
    <row r="51" spans="2:2" x14ac:dyDescent="0.25">
      <c r="B51" s="169"/>
    </row>
    <row r="52" spans="2:2" x14ac:dyDescent="0.25">
      <c r="B52" s="169"/>
    </row>
    <row r="53" spans="2:2" x14ac:dyDescent="0.25">
      <c r="B53" s="169"/>
    </row>
    <row r="54" spans="2:2" x14ac:dyDescent="0.25">
      <c r="B54" s="245" t="s">
        <v>82</v>
      </c>
    </row>
    <row r="55" spans="2:2" x14ac:dyDescent="0.25">
      <c r="B55" s="169"/>
    </row>
    <row r="56" spans="2:2" x14ac:dyDescent="0.25">
      <c r="B56" s="169"/>
    </row>
    <row r="57" spans="2:2" x14ac:dyDescent="0.25">
      <c r="B57" s="169"/>
    </row>
    <row r="58" spans="2:2" x14ac:dyDescent="0.25">
      <c r="B58" s="169"/>
    </row>
    <row r="59" spans="2:2" x14ac:dyDescent="0.25">
      <c r="B59" s="169"/>
    </row>
    <row r="60" spans="2:2" x14ac:dyDescent="0.25">
      <c r="B60" s="169"/>
    </row>
    <row r="61" spans="2:2" x14ac:dyDescent="0.25">
      <c r="B61" s="169"/>
    </row>
    <row r="62" spans="2:2" x14ac:dyDescent="0.25">
      <c r="B62" s="169"/>
    </row>
    <row r="63" spans="2:2" x14ac:dyDescent="0.25">
      <c r="B63" s="169"/>
    </row>
    <row r="64" spans="2:2" x14ac:dyDescent="0.25">
      <c r="B64" s="169"/>
    </row>
    <row r="65" spans="2:2" x14ac:dyDescent="0.25">
      <c r="B65" s="169"/>
    </row>
    <row r="66" spans="2:2" x14ac:dyDescent="0.25">
      <c r="B66" s="169"/>
    </row>
    <row r="67" spans="2:2" x14ac:dyDescent="0.25">
      <c r="B67" s="169"/>
    </row>
    <row r="68" spans="2:2" x14ac:dyDescent="0.25">
      <c r="B68" s="169"/>
    </row>
    <row r="69" spans="2:2" x14ac:dyDescent="0.25">
      <c r="B69" s="169"/>
    </row>
    <row r="70" spans="2:2" x14ac:dyDescent="0.25">
      <c r="B70" s="169"/>
    </row>
    <row r="71" spans="2:2" x14ac:dyDescent="0.25">
      <c r="B71" s="169"/>
    </row>
    <row r="72" spans="2:2" x14ac:dyDescent="0.25">
      <c r="B72" s="169"/>
    </row>
    <row r="73" spans="2:2" x14ac:dyDescent="0.25">
      <c r="B73" s="169"/>
    </row>
    <row r="74" spans="2:2" x14ac:dyDescent="0.25">
      <c r="B74" s="169"/>
    </row>
    <row r="75" spans="2:2" x14ac:dyDescent="0.25">
      <c r="B75" s="169"/>
    </row>
    <row r="76" spans="2:2" x14ac:dyDescent="0.25">
      <c r="B76" s="169"/>
    </row>
    <row r="77" spans="2:2" x14ac:dyDescent="0.25">
      <c r="B77" s="169"/>
    </row>
    <row r="78" spans="2:2" x14ac:dyDescent="0.25">
      <c r="B78" s="169"/>
    </row>
    <row r="79" spans="2:2" x14ac:dyDescent="0.25">
      <c r="B79" s="169"/>
    </row>
    <row r="80" spans="2:2" x14ac:dyDescent="0.25">
      <c r="B80" s="169"/>
    </row>
    <row r="81" spans="2:2" x14ac:dyDescent="0.25">
      <c r="B81" s="169"/>
    </row>
    <row r="82" spans="2:2" x14ac:dyDescent="0.25">
      <c r="B82" s="169"/>
    </row>
    <row r="83" spans="2:2" x14ac:dyDescent="0.25">
      <c r="B83" s="169"/>
    </row>
    <row r="84" spans="2:2" x14ac:dyDescent="0.25">
      <c r="B84" s="169"/>
    </row>
    <row r="85" spans="2:2" x14ac:dyDescent="0.25">
      <c r="B85" s="169"/>
    </row>
    <row r="86" spans="2:2" x14ac:dyDescent="0.25">
      <c r="B86" s="169"/>
    </row>
    <row r="87" spans="2:2" x14ac:dyDescent="0.25">
      <c r="B87" s="169"/>
    </row>
    <row r="88" spans="2:2" x14ac:dyDescent="0.25">
      <c r="B88" s="169"/>
    </row>
    <row r="89" spans="2:2" x14ac:dyDescent="0.25">
      <c r="B89" s="169"/>
    </row>
    <row r="90" spans="2:2" x14ac:dyDescent="0.25">
      <c r="B90" s="169"/>
    </row>
    <row r="91" spans="2:2" x14ac:dyDescent="0.25">
      <c r="B91" s="169"/>
    </row>
    <row r="92" spans="2:2" x14ac:dyDescent="0.25">
      <c r="B92" s="169"/>
    </row>
    <row r="93" spans="2:2" x14ac:dyDescent="0.25">
      <c r="B93" s="169"/>
    </row>
    <row r="94" spans="2:2" x14ac:dyDescent="0.25">
      <c r="B94" s="169"/>
    </row>
    <row r="95" spans="2:2" x14ac:dyDescent="0.25">
      <c r="B95" s="169"/>
    </row>
    <row r="96" spans="2:2" x14ac:dyDescent="0.25">
      <c r="B96" s="169"/>
    </row>
    <row r="97" spans="2:2" x14ac:dyDescent="0.25">
      <c r="B97" s="169"/>
    </row>
    <row r="98" spans="2:2" x14ac:dyDescent="0.25">
      <c r="B98" s="169"/>
    </row>
    <row r="99" spans="2:2" x14ac:dyDescent="0.25">
      <c r="B99" s="169"/>
    </row>
    <row r="100" spans="2:2" x14ac:dyDescent="0.25">
      <c r="B100" s="169"/>
    </row>
    <row r="101" spans="2:2" x14ac:dyDescent="0.25">
      <c r="B101" s="169"/>
    </row>
    <row r="102" spans="2:2" x14ac:dyDescent="0.25">
      <c r="B102" s="169"/>
    </row>
    <row r="103" spans="2:2" x14ac:dyDescent="0.25">
      <c r="B103" s="169"/>
    </row>
    <row r="104" spans="2:2" x14ac:dyDescent="0.25">
      <c r="B104" s="169"/>
    </row>
    <row r="105" spans="2:2" x14ac:dyDescent="0.25">
      <c r="B105" s="169"/>
    </row>
    <row r="106" spans="2:2" x14ac:dyDescent="0.25">
      <c r="B106" s="169"/>
    </row>
    <row r="107" spans="2:2" x14ac:dyDescent="0.25">
      <c r="B107" s="169"/>
    </row>
    <row r="108" spans="2:2" x14ac:dyDescent="0.25">
      <c r="B108" s="169"/>
    </row>
    <row r="109" spans="2:2" x14ac:dyDescent="0.25">
      <c r="B109" s="169"/>
    </row>
    <row r="110" spans="2:2" x14ac:dyDescent="0.25">
      <c r="B110" s="169"/>
    </row>
    <row r="111" spans="2:2" x14ac:dyDescent="0.25">
      <c r="B111" s="169"/>
    </row>
    <row r="112" spans="2:2" x14ac:dyDescent="0.25">
      <c r="B112" s="169"/>
    </row>
    <row r="113" spans="2:2" x14ac:dyDescent="0.25">
      <c r="B113" s="169"/>
    </row>
    <row r="114" spans="2:2" x14ac:dyDescent="0.25">
      <c r="B114" s="169"/>
    </row>
    <row r="115" spans="2:2" x14ac:dyDescent="0.25">
      <c r="B115" s="169"/>
    </row>
    <row r="116" spans="2:2" x14ac:dyDescent="0.25">
      <c r="B116" s="169"/>
    </row>
    <row r="117" spans="2:2" x14ac:dyDescent="0.25">
      <c r="B117" s="169"/>
    </row>
    <row r="118" spans="2:2" x14ac:dyDescent="0.25">
      <c r="B118" s="169"/>
    </row>
    <row r="119" spans="2:2" x14ac:dyDescent="0.25">
      <c r="B119" s="169"/>
    </row>
    <row r="120" spans="2:2" x14ac:dyDescent="0.25">
      <c r="B120" s="169"/>
    </row>
    <row r="121" spans="2:2" x14ac:dyDescent="0.25">
      <c r="B121" s="169"/>
    </row>
    <row r="122" spans="2:2" x14ac:dyDescent="0.25">
      <c r="B122" s="169"/>
    </row>
    <row r="123" spans="2:2" x14ac:dyDescent="0.25">
      <c r="B123" s="169"/>
    </row>
    <row r="124" spans="2:2" x14ac:dyDescent="0.25">
      <c r="B124" s="169"/>
    </row>
    <row r="125" spans="2:2" x14ac:dyDescent="0.25">
      <c r="B125" s="169"/>
    </row>
    <row r="126" spans="2:2" x14ac:dyDescent="0.25">
      <c r="B126" s="169"/>
    </row>
    <row r="127" spans="2:2" x14ac:dyDescent="0.25">
      <c r="B127" s="169"/>
    </row>
    <row r="128" spans="2:2" x14ac:dyDescent="0.25">
      <c r="B128" s="169"/>
    </row>
    <row r="129" spans="2:2" x14ac:dyDescent="0.25">
      <c r="B129" s="169"/>
    </row>
    <row r="130" spans="2:2" x14ac:dyDescent="0.25">
      <c r="B130" s="169"/>
    </row>
    <row r="131" spans="2:2" x14ac:dyDescent="0.25">
      <c r="B131" s="169"/>
    </row>
    <row r="132" spans="2:2" x14ac:dyDescent="0.25">
      <c r="B132" s="169"/>
    </row>
    <row r="133" spans="2:2" x14ac:dyDescent="0.25">
      <c r="B133" s="169"/>
    </row>
    <row r="134" spans="2:2" x14ac:dyDescent="0.25">
      <c r="B134" s="169"/>
    </row>
    <row r="135" spans="2:2" x14ac:dyDescent="0.25">
      <c r="B135" s="169"/>
    </row>
    <row r="136" spans="2:2" x14ac:dyDescent="0.25">
      <c r="B136" s="169"/>
    </row>
    <row r="137" spans="2:2" x14ac:dyDescent="0.25">
      <c r="B137" s="169"/>
    </row>
    <row r="138" spans="2:2" x14ac:dyDescent="0.25">
      <c r="B138" s="169"/>
    </row>
    <row r="139" spans="2:2" x14ac:dyDescent="0.25">
      <c r="B139" s="169"/>
    </row>
    <row r="140" spans="2:2" x14ac:dyDescent="0.25">
      <c r="B140" s="169"/>
    </row>
    <row r="141" spans="2:2" x14ac:dyDescent="0.25">
      <c r="B141" s="169"/>
    </row>
    <row r="142" spans="2:2" x14ac:dyDescent="0.25">
      <c r="B142" s="169"/>
    </row>
    <row r="143" spans="2:2" x14ac:dyDescent="0.25">
      <c r="B143" s="169"/>
    </row>
    <row r="144" spans="2:2" x14ac:dyDescent="0.25">
      <c r="B144" s="169"/>
    </row>
    <row r="145" spans="2:2" x14ac:dyDescent="0.25">
      <c r="B145" s="169"/>
    </row>
    <row r="146" spans="2:2" x14ac:dyDescent="0.25">
      <c r="B146" s="169"/>
    </row>
    <row r="147" spans="2:2" x14ac:dyDescent="0.25">
      <c r="B147" s="169"/>
    </row>
    <row r="148" spans="2:2" x14ac:dyDescent="0.25">
      <c r="B148" s="169"/>
    </row>
    <row r="149" spans="2:2" x14ac:dyDescent="0.25">
      <c r="B149" s="169"/>
    </row>
    <row r="150" spans="2:2" x14ac:dyDescent="0.25">
      <c r="B150" s="169"/>
    </row>
    <row r="151" spans="2:2" x14ac:dyDescent="0.25">
      <c r="B151" s="169"/>
    </row>
    <row r="152" spans="2:2" x14ac:dyDescent="0.25">
      <c r="B152" s="169"/>
    </row>
    <row r="153" spans="2:2" x14ac:dyDescent="0.25">
      <c r="B153" s="169"/>
    </row>
    <row r="154" spans="2:2" x14ac:dyDescent="0.25">
      <c r="B154" s="169"/>
    </row>
    <row r="155" spans="2:2" x14ac:dyDescent="0.25">
      <c r="B155" s="169"/>
    </row>
    <row r="156" spans="2:2" x14ac:dyDescent="0.25">
      <c r="B156" s="169"/>
    </row>
    <row r="157" spans="2:2" x14ac:dyDescent="0.25">
      <c r="B157" s="169"/>
    </row>
    <row r="158" spans="2:2" x14ac:dyDescent="0.25">
      <c r="B158" s="169"/>
    </row>
    <row r="159" spans="2:2" x14ac:dyDescent="0.25">
      <c r="B159" s="169"/>
    </row>
    <row r="160" spans="2:2" x14ac:dyDescent="0.25">
      <c r="B160" s="169"/>
    </row>
    <row r="161" spans="2:2" x14ac:dyDescent="0.25">
      <c r="B161" s="169"/>
    </row>
    <row r="162" spans="2:2" x14ac:dyDescent="0.25">
      <c r="B162" s="169"/>
    </row>
    <row r="163" spans="2:2" x14ac:dyDescent="0.25">
      <c r="B163" s="169"/>
    </row>
    <row r="164" spans="2:2" x14ac:dyDescent="0.25">
      <c r="B164" s="169"/>
    </row>
    <row r="165" spans="2:2" x14ac:dyDescent="0.25">
      <c r="B165" s="169"/>
    </row>
    <row r="166" spans="2:2" x14ac:dyDescent="0.25">
      <c r="B166" s="169"/>
    </row>
    <row r="167" spans="2:2" x14ac:dyDescent="0.25">
      <c r="B167" s="169"/>
    </row>
    <row r="168" spans="2:2" x14ac:dyDescent="0.25">
      <c r="B168" s="169"/>
    </row>
    <row r="169" spans="2:2" x14ac:dyDescent="0.25">
      <c r="B169" s="169"/>
    </row>
    <row r="170" spans="2:2" x14ac:dyDescent="0.25">
      <c r="B170" s="169"/>
    </row>
    <row r="171" spans="2:2" x14ac:dyDescent="0.25">
      <c r="B171" s="169"/>
    </row>
    <row r="172" spans="2:2" x14ac:dyDescent="0.25">
      <c r="B172" s="169"/>
    </row>
    <row r="173" spans="2:2" x14ac:dyDescent="0.25">
      <c r="B173" s="169"/>
    </row>
    <row r="174" spans="2:2" x14ac:dyDescent="0.25">
      <c r="B174" s="169"/>
    </row>
    <row r="175" spans="2:2" x14ac:dyDescent="0.25">
      <c r="B175" s="169"/>
    </row>
    <row r="176" spans="2:2" x14ac:dyDescent="0.25">
      <c r="B176" s="169"/>
    </row>
    <row r="177" spans="2:2" x14ac:dyDescent="0.25">
      <c r="B177" s="169"/>
    </row>
    <row r="178" spans="2:2" x14ac:dyDescent="0.25">
      <c r="B178" s="169"/>
    </row>
    <row r="179" spans="2:2" x14ac:dyDescent="0.25">
      <c r="B179" s="169"/>
    </row>
    <row r="180" spans="2:2" x14ac:dyDescent="0.25">
      <c r="B180" s="169"/>
    </row>
    <row r="181" spans="2:2" x14ac:dyDescent="0.25">
      <c r="B181" s="169"/>
    </row>
    <row r="182" spans="2:2" x14ac:dyDescent="0.25">
      <c r="B182" s="169"/>
    </row>
    <row r="183" spans="2:2" x14ac:dyDescent="0.25">
      <c r="B183" s="169"/>
    </row>
    <row r="184" spans="2:2" x14ac:dyDescent="0.25">
      <c r="B184" s="169"/>
    </row>
    <row r="185" spans="2:2" x14ac:dyDescent="0.25">
      <c r="B185" s="169"/>
    </row>
    <row r="186" spans="2:2" x14ac:dyDescent="0.25">
      <c r="B186" s="169"/>
    </row>
    <row r="187" spans="2:2" x14ac:dyDescent="0.25">
      <c r="B187" s="169"/>
    </row>
    <row r="188" spans="2:2" x14ac:dyDescent="0.25">
      <c r="B188" s="169"/>
    </row>
    <row r="189" spans="2:2" x14ac:dyDescent="0.25">
      <c r="B189" s="169"/>
    </row>
    <row r="190" spans="2:2" x14ac:dyDescent="0.25">
      <c r="B190" s="169"/>
    </row>
    <row r="191" spans="2:2" x14ac:dyDescent="0.25">
      <c r="B191" s="169"/>
    </row>
    <row r="192" spans="2:2" x14ac:dyDescent="0.25">
      <c r="B192" s="169"/>
    </row>
    <row r="193" spans="2:2" x14ac:dyDescent="0.25">
      <c r="B193" s="169"/>
    </row>
    <row r="194" spans="2:2" x14ac:dyDescent="0.25">
      <c r="B194" s="169"/>
    </row>
    <row r="195" spans="2:2" x14ac:dyDescent="0.25">
      <c r="B195" s="169"/>
    </row>
    <row r="196" spans="2:2" x14ac:dyDescent="0.25">
      <c r="B196" s="169"/>
    </row>
    <row r="197" spans="2:2" x14ac:dyDescent="0.25">
      <c r="B197" s="169"/>
    </row>
    <row r="198" spans="2:2" x14ac:dyDescent="0.25">
      <c r="B198" s="169"/>
    </row>
    <row r="199" spans="2:2" x14ac:dyDescent="0.25">
      <c r="B199" s="169"/>
    </row>
    <row r="200" spans="2:2" x14ac:dyDescent="0.25">
      <c r="B200" s="169"/>
    </row>
    <row r="201" spans="2:2" x14ac:dyDescent="0.25">
      <c r="B201" s="169"/>
    </row>
    <row r="202" spans="2:2" x14ac:dyDescent="0.25">
      <c r="B202" s="169"/>
    </row>
    <row r="203" spans="2:2" x14ac:dyDescent="0.25">
      <c r="B203" s="169"/>
    </row>
    <row r="204" spans="2:2" x14ac:dyDescent="0.25">
      <c r="B204" s="169"/>
    </row>
    <row r="205" spans="2:2" x14ac:dyDescent="0.25">
      <c r="B205" s="169"/>
    </row>
    <row r="206" spans="2:2" x14ac:dyDescent="0.25">
      <c r="B206" s="169"/>
    </row>
    <row r="207" spans="2:2" x14ac:dyDescent="0.25">
      <c r="B207" s="169"/>
    </row>
    <row r="208" spans="2:2" x14ac:dyDescent="0.25">
      <c r="B208" s="169"/>
    </row>
    <row r="209" spans="2:2" x14ac:dyDescent="0.25">
      <c r="B209" s="169"/>
    </row>
    <row r="210" spans="2:2" x14ac:dyDescent="0.25">
      <c r="B210" s="169"/>
    </row>
    <row r="211" spans="2:2" x14ac:dyDescent="0.25">
      <c r="B211" s="169"/>
    </row>
    <row r="212" spans="2:2" x14ac:dyDescent="0.25">
      <c r="B212" s="169"/>
    </row>
    <row r="213" spans="2:2" x14ac:dyDescent="0.25">
      <c r="B213" s="169"/>
    </row>
    <row r="214" spans="2:2" x14ac:dyDescent="0.25">
      <c r="B214" s="169"/>
    </row>
    <row r="215" spans="2:2" x14ac:dyDescent="0.25">
      <c r="B215" s="169"/>
    </row>
    <row r="216" spans="2:2" x14ac:dyDescent="0.25">
      <c r="B216" s="169"/>
    </row>
    <row r="217" spans="2:2" x14ac:dyDescent="0.25">
      <c r="B217" s="169"/>
    </row>
    <row r="218" spans="2:2" x14ac:dyDescent="0.25">
      <c r="B218" s="169"/>
    </row>
    <row r="219" spans="2:2" x14ac:dyDescent="0.25">
      <c r="B219" s="169"/>
    </row>
    <row r="220" spans="2:2" x14ac:dyDescent="0.25">
      <c r="B220" s="169"/>
    </row>
    <row r="221" spans="2:2" x14ac:dyDescent="0.25">
      <c r="B221" s="169"/>
    </row>
    <row r="222" spans="2:2" x14ac:dyDescent="0.25">
      <c r="B222" s="169"/>
    </row>
    <row r="223" spans="2:2" x14ac:dyDescent="0.25">
      <c r="B223" s="169"/>
    </row>
    <row r="224" spans="2:2" x14ac:dyDescent="0.25">
      <c r="B224" s="169"/>
    </row>
    <row r="225" spans="2:2" x14ac:dyDescent="0.25">
      <c r="B225" s="169"/>
    </row>
    <row r="226" spans="2:2" x14ac:dyDescent="0.25">
      <c r="B226" s="169"/>
    </row>
    <row r="227" spans="2:2" x14ac:dyDescent="0.25">
      <c r="B227" s="169"/>
    </row>
    <row r="228" spans="2:2" x14ac:dyDescent="0.25">
      <c r="B228" s="169"/>
    </row>
    <row r="229" spans="2:2" x14ac:dyDescent="0.25">
      <c r="B229" s="169"/>
    </row>
    <row r="230" spans="2:2" x14ac:dyDescent="0.25">
      <c r="B230" s="169"/>
    </row>
    <row r="231" spans="2:2" x14ac:dyDescent="0.25">
      <c r="B231" s="169"/>
    </row>
    <row r="232" spans="2:2" x14ac:dyDescent="0.25">
      <c r="B232" s="169"/>
    </row>
    <row r="233" spans="2:2" x14ac:dyDescent="0.25">
      <c r="B233" s="169"/>
    </row>
    <row r="234" spans="2:2" x14ac:dyDescent="0.25">
      <c r="B234" s="169"/>
    </row>
    <row r="235" spans="2:2" x14ac:dyDescent="0.25">
      <c r="B235" s="169"/>
    </row>
    <row r="236" spans="2:2" x14ac:dyDescent="0.25">
      <c r="B236" s="169"/>
    </row>
    <row r="237" spans="2:2" x14ac:dyDescent="0.25">
      <c r="B237" s="169"/>
    </row>
    <row r="238" spans="2:2" x14ac:dyDescent="0.25">
      <c r="B238" s="169"/>
    </row>
    <row r="239" spans="2:2" x14ac:dyDescent="0.25">
      <c r="B239" s="169"/>
    </row>
    <row r="240" spans="2:2" x14ac:dyDescent="0.25">
      <c r="B240" s="169"/>
    </row>
    <row r="241" spans="2:2" x14ac:dyDescent="0.25">
      <c r="B241" s="169"/>
    </row>
    <row r="242" spans="2:2" x14ac:dyDescent="0.25">
      <c r="B242" s="169"/>
    </row>
    <row r="243" spans="2:2" x14ac:dyDescent="0.25">
      <c r="B243" s="169"/>
    </row>
    <row r="244" spans="2:2" x14ac:dyDescent="0.25">
      <c r="B244" s="169"/>
    </row>
    <row r="245" spans="2:2" x14ac:dyDescent="0.25">
      <c r="B245" s="169"/>
    </row>
    <row r="246" spans="2:2" x14ac:dyDescent="0.25">
      <c r="B246" s="169"/>
    </row>
    <row r="247" spans="2:2" x14ac:dyDescent="0.25">
      <c r="B247" s="169"/>
    </row>
    <row r="248" spans="2:2" x14ac:dyDescent="0.25">
      <c r="B248" s="169"/>
    </row>
    <row r="249" spans="2:2" x14ac:dyDescent="0.25">
      <c r="B249" s="169"/>
    </row>
    <row r="250" spans="2:2" x14ac:dyDescent="0.25">
      <c r="B250" s="169"/>
    </row>
    <row r="251" spans="2:2" x14ac:dyDescent="0.25">
      <c r="B251" s="169"/>
    </row>
    <row r="252" spans="2:2" x14ac:dyDescent="0.25">
      <c r="B252" s="169"/>
    </row>
    <row r="253" spans="2:2" x14ac:dyDescent="0.25">
      <c r="B253" s="169"/>
    </row>
    <row r="254" spans="2:2" x14ac:dyDescent="0.25">
      <c r="B254" s="169"/>
    </row>
    <row r="255" spans="2:2" x14ac:dyDescent="0.25">
      <c r="B255" s="169"/>
    </row>
    <row r="256" spans="2:2" x14ac:dyDescent="0.25">
      <c r="B256" s="169"/>
    </row>
    <row r="257" spans="2:2" x14ac:dyDescent="0.25">
      <c r="B257" s="169"/>
    </row>
    <row r="258" spans="2:2" x14ac:dyDescent="0.25">
      <c r="B258" s="169"/>
    </row>
    <row r="259" spans="2:2" x14ac:dyDescent="0.25">
      <c r="B259" s="169"/>
    </row>
    <row r="260" spans="2:2" x14ac:dyDescent="0.25">
      <c r="B260" s="169"/>
    </row>
    <row r="261" spans="2:2" x14ac:dyDescent="0.25">
      <c r="B261" s="169"/>
    </row>
    <row r="262" spans="2:2" x14ac:dyDescent="0.25">
      <c r="B262" s="169"/>
    </row>
    <row r="263" spans="2:2" x14ac:dyDescent="0.25">
      <c r="B263" s="169"/>
    </row>
    <row r="264" spans="2:2" x14ac:dyDescent="0.25">
      <c r="B264" s="169"/>
    </row>
    <row r="265" spans="2:2" x14ac:dyDescent="0.25">
      <c r="B265" s="169"/>
    </row>
    <row r="266" spans="2:2" x14ac:dyDescent="0.25">
      <c r="B266" s="169"/>
    </row>
    <row r="267" spans="2:2" x14ac:dyDescent="0.25">
      <c r="B267" s="169"/>
    </row>
    <row r="268" spans="2:2" x14ac:dyDescent="0.25">
      <c r="B268" s="169"/>
    </row>
  </sheetData>
  <sheetProtection password="DF21" sheet="1" objects="1" scenarios="1"/>
  <mergeCells count="6">
    <mergeCell ref="E4:E7"/>
    <mergeCell ref="H4:H7"/>
    <mergeCell ref="F4:F5"/>
    <mergeCell ref="G4:G5"/>
    <mergeCell ref="F6:F7"/>
    <mergeCell ref="G6:G7"/>
  </mergeCells>
  <conditionalFormatting sqref="V4:V7">
    <cfRule type="cellIs" dxfId="1" priority="2" stopIfTrue="1" operator="equal">
      <formula>"PASS"</formula>
    </cfRule>
    <cfRule type="cellIs" dxfId="0" priority="3" stopIfTrue="1" operator="equal">
      <formula>"FAIL"</formula>
    </cfRule>
  </conditionalFormatting>
  <dataValidations count="5">
    <dataValidation type="whole" allowBlank="1" showInputMessage="1" showErrorMessage="1" errorTitle="Entry Error" error="Value out of range" prompt="Enter divider value between 1 and 8 as a whole number" sqref="N4:N7">
      <formula1>1</formula1>
      <formula2>8</formula2>
    </dataValidation>
    <dataValidation type="whole" allowBlank="1" showInputMessage="1" showErrorMessage="1" errorTitle="Entry Error" error="Value out of range" prompt="Enter divider value between 1 and 255 as a whole number" sqref="L4:L7 F4:F5">
      <formula1>1</formula1>
      <formula2>255</formula2>
    </dataValidation>
    <dataValidation type="whole" allowBlank="1" showInputMessage="1" showErrorMessage="1" errorTitle="Entry Error" error="Value out of range" prompt="Enter multiplier value between 1 and 511 as a whole number" sqref="G4:G5">
      <formula1>1</formula1>
      <formula2>511</formula2>
    </dataValidation>
    <dataValidation type="decimal" allowBlank="1" showInputMessage="1" showErrorMessage="1" errorTitle="Entry Error" error="Value out of range" prompt="Enter frequency in MHz between 10 and 60 as a decimal number" sqref="E3">
      <formula1>20</formula1>
      <formula2>60</formula2>
    </dataValidation>
    <dataValidation type="decimal" allowBlank="1" showInputMessage="1" showErrorMessage="1" errorTitle="Entry Error" error="Value out of range" prompt="Enter divider value between 8.0 and 15.99999999 as a decimal number" sqref="I4:I7">
      <formula1>8</formula1>
      <formula2>15.99999999</formula2>
    </dataValidation>
  </dataValidations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"/>
  <sheetViews>
    <sheetView workbookViewId="0">
      <selection activeCell="B2" sqref="B2"/>
    </sheetView>
  </sheetViews>
  <sheetFormatPr defaultRowHeight="13.2" x14ac:dyDescent="0.25"/>
  <cols>
    <col min="1" max="1" width="2.77734375" style="287" customWidth="1"/>
    <col min="2" max="2" width="19.5546875" style="286" customWidth="1"/>
    <col min="3" max="3" width="19.5546875" style="287" customWidth="1"/>
    <col min="4" max="8" width="8.88671875" style="287"/>
    <col min="9" max="9" width="8.88671875" style="287" customWidth="1"/>
    <col min="10" max="16384" width="8.88671875" style="287"/>
  </cols>
  <sheetData>
    <row r="1" spans="2:3" ht="13.8" thickBot="1" x14ac:dyDescent="0.3"/>
    <row r="2" spans="2:3" ht="31.2" customHeight="1" x14ac:dyDescent="0.25">
      <c r="B2" s="290" t="s">
        <v>113</v>
      </c>
      <c r="C2" s="291" t="s">
        <v>112</v>
      </c>
    </row>
    <row r="3" spans="2:3" x14ac:dyDescent="0.25">
      <c r="B3" s="288" t="s">
        <v>96</v>
      </c>
      <c r="C3" s="292">
        <f>HEX2DEC(MID(B3,3,6))/POWER(2,24)</f>
        <v>0.84999996423721313</v>
      </c>
    </row>
    <row r="4" spans="2:3" x14ac:dyDescent="0.25">
      <c r="B4" s="288" t="s">
        <v>114</v>
      </c>
      <c r="C4" s="292">
        <f t="shared" ref="C4:C23" si="0">HEX2DEC(MID(B4,3,6))/POWER(2,24)</f>
        <v>0.99999994039535522</v>
      </c>
    </row>
    <row r="5" spans="2:3" x14ac:dyDescent="0.25">
      <c r="B5" s="288" t="s">
        <v>115</v>
      </c>
      <c r="C5" s="292">
        <f t="shared" si="0"/>
        <v>0.5</v>
      </c>
    </row>
    <row r="6" spans="2:3" x14ac:dyDescent="0.25">
      <c r="B6" s="288" t="s">
        <v>116</v>
      </c>
      <c r="C6" s="292">
        <f t="shared" si="0"/>
        <v>0</v>
      </c>
    </row>
    <row r="7" spans="2:3" x14ac:dyDescent="0.25">
      <c r="B7" s="288" t="s">
        <v>117</v>
      </c>
      <c r="C7" s="292">
        <f t="shared" si="0"/>
        <v>0.49609375</v>
      </c>
    </row>
    <row r="8" spans="2:3" x14ac:dyDescent="0.25">
      <c r="B8" s="288" t="s">
        <v>116</v>
      </c>
      <c r="C8" s="292">
        <f t="shared" si="0"/>
        <v>0</v>
      </c>
    </row>
    <row r="9" spans="2:3" x14ac:dyDescent="0.25">
      <c r="B9" s="288" t="s">
        <v>116</v>
      </c>
      <c r="C9" s="292">
        <f t="shared" si="0"/>
        <v>0</v>
      </c>
    </row>
    <row r="10" spans="2:3" x14ac:dyDescent="0.25">
      <c r="B10" s="288" t="s">
        <v>116</v>
      </c>
      <c r="C10" s="292">
        <f t="shared" si="0"/>
        <v>0</v>
      </c>
    </row>
    <row r="11" spans="2:3" x14ac:dyDescent="0.25">
      <c r="B11" s="288" t="s">
        <v>116</v>
      </c>
      <c r="C11" s="292">
        <f t="shared" si="0"/>
        <v>0</v>
      </c>
    </row>
    <row r="12" spans="2:3" x14ac:dyDescent="0.25">
      <c r="B12" s="288" t="s">
        <v>116</v>
      </c>
      <c r="C12" s="292">
        <f t="shared" si="0"/>
        <v>0</v>
      </c>
    </row>
    <row r="13" spans="2:3" x14ac:dyDescent="0.25">
      <c r="B13" s="288" t="s">
        <v>116</v>
      </c>
      <c r="C13" s="292">
        <f t="shared" si="0"/>
        <v>0</v>
      </c>
    </row>
    <row r="14" spans="2:3" x14ac:dyDescent="0.25">
      <c r="B14" s="288" t="s">
        <v>116</v>
      </c>
      <c r="C14" s="292">
        <f t="shared" si="0"/>
        <v>0</v>
      </c>
    </row>
    <row r="15" spans="2:3" x14ac:dyDescent="0.25">
      <c r="B15" s="288" t="s">
        <v>116</v>
      </c>
      <c r="C15" s="292">
        <f t="shared" si="0"/>
        <v>0</v>
      </c>
    </row>
    <row r="16" spans="2:3" x14ac:dyDescent="0.25">
      <c r="B16" s="288" t="s">
        <v>116</v>
      </c>
      <c r="C16" s="292">
        <f t="shared" si="0"/>
        <v>0</v>
      </c>
    </row>
    <row r="17" spans="2:3" x14ac:dyDescent="0.25">
      <c r="B17" s="288" t="s">
        <v>116</v>
      </c>
      <c r="C17" s="292">
        <f t="shared" si="0"/>
        <v>0</v>
      </c>
    </row>
    <row r="18" spans="2:3" x14ac:dyDescent="0.25">
      <c r="B18" s="288" t="s">
        <v>116</v>
      </c>
      <c r="C18" s="292">
        <f t="shared" si="0"/>
        <v>0</v>
      </c>
    </row>
    <row r="19" spans="2:3" x14ac:dyDescent="0.25">
      <c r="B19" s="288" t="s">
        <v>116</v>
      </c>
      <c r="C19" s="292">
        <f t="shared" si="0"/>
        <v>0</v>
      </c>
    </row>
    <row r="20" spans="2:3" x14ac:dyDescent="0.25">
      <c r="B20" s="288" t="s">
        <v>116</v>
      </c>
      <c r="C20" s="292">
        <f t="shared" si="0"/>
        <v>0</v>
      </c>
    </row>
    <row r="21" spans="2:3" x14ac:dyDescent="0.25">
      <c r="B21" s="288" t="s">
        <v>116</v>
      </c>
      <c r="C21" s="292">
        <f t="shared" si="0"/>
        <v>0</v>
      </c>
    </row>
    <row r="22" spans="2:3" x14ac:dyDescent="0.25">
      <c r="B22" s="288" t="s">
        <v>116</v>
      </c>
      <c r="C22" s="292">
        <f t="shared" si="0"/>
        <v>0</v>
      </c>
    </row>
    <row r="23" spans="2:3" ht="13.8" thickBot="1" x14ac:dyDescent="0.3">
      <c r="B23" s="289" t="s">
        <v>116</v>
      </c>
      <c r="C23" s="293">
        <f t="shared" si="0"/>
        <v>0</v>
      </c>
    </row>
  </sheetData>
  <sheetProtection password="DF2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Version</vt:lpstr>
      <vt:lpstr>Main PLL</vt:lpstr>
      <vt:lpstr>DDR PLL</vt:lpstr>
      <vt:lpstr>VIDEO PLL</vt:lpstr>
      <vt:lpstr>AUDIO PLL</vt:lpstr>
      <vt:lpstr>AUDIO_PLL</vt:lpstr>
      <vt:lpstr>HEX to Decimal</vt:lpstr>
    </vt:vector>
  </TitlesOfParts>
  <Company>Texas Instruments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a0875124</dc:creator>
  <cp:lastModifiedBy>Johnson (Germantown), Tom</cp:lastModifiedBy>
  <cp:lastPrinted>2015-04-13T21:09:58Z</cp:lastPrinted>
  <dcterms:created xsi:type="dcterms:W3CDTF">2008-08-07T14:41:29Z</dcterms:created>
  <dcterms:modified xsi:type="dcterms:W3CDTF">2015-04-20T13:04:38Z</dcterms:modified>
</cp:coreProperties>
</file>