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2995" windowHeight="9090"/>
  </bookViews>
  <sheets>
    <sheet name="Impact of Mpixel" sheetId="2" r:id="rId1"/>
    <sheet name="Impact of fps" sheetId="3" r:id="rId2"/>
    <sheet name="Sheet1" sheetId="1" r:id="rId3"/>
  </sheets>
  <calcPr calcId="145621"/>
</workbook>
</file>

<file path=xl/calcChain.xml><?xml version="1.0" encoding="utf-8"?>
<calcChain xmlns="http://schemas.openxmlformats.org/spreadsheetml/2006/main">
  <c r="G25" i="2" l="1"/>
  <c r="G24" i="2"/>
  <c r="G23" i="2"/>
  <c r="G22" i="2"/>
  <c r="G21" i="2"/>
  <c r="P11" i="2"/>
  <c r="L11" i="2"/>
  <c r="K11" i="2"/>
  <c r="J11" i="2"/>
  <c r="H9" i="3" l="1"/>
  <c r="I9" i="3" s="1"/>
  <c r="J9" i="3" s="1"/>
  <c r="E25" i="2" l="1"/>
  <c r="E24" i="2"/>
  <c r="E23" i="2"/>
  <c r="E22" i="2"/>
  <c r="E21" i="2"/>
  <c r="D25" i="2"/>
  <c r="D24" i="2"/>
  <c r="D23" i="2"/>
  <c r="D22" i="2"/>
  <c r="D21" i="2"/>
  <c r="H11" i="3"/>
  <c r="I11" i="3" s="1"/>
  <c r="J11" i="3" s="1"/>
  <c r="L12" i="2" l="1"/>
  <c r="K12" i="2"/>
  <c r="J12" i="2"/>
  <c r="L10" i="2"/>
  <c r="K10" i="2"/>
  <c r="J10" i="2"/>
  <c r="L9" i="2"/>
  <c r="K9" i="2"/>
  <c r="J9" i="2"/>
  <c r="L8" i="2"/>
  <c r="K8" i="2"/>
  <c r="J8" i="2"/>
  <c r="L7" i="2"/>
  <c r="K7" i="2"/>
  <c r="J7" i="2"/>
  <c r="L6" i="2"/>
  <c r="K6" i="2"/>
  <c r="J6" i="2"/>
  <c r="L5" i="2"/>
  <c r="K5" i="2"/>
  <c r="J5" i="2"/>
  <c r="L4" i="2"/>
  <c r="K4" i="2"/>
  <c r="J4" i="2"/>
  <c r="J3" i="2"/>
  <c r="K3" i="2"/>
  <c r="L3" i="2"/>
  <c r="P3" i="2" l="1"/>
  <c r="P9" i="2"/>
  <c r="P8" i="2"/>
  <c r="P5" i="2"/>
  <c r="H4" i="3" l="1"/>
  <c r="I4" i="3" s="1"/>
  <c r="H7" i="3"/>
  <c r="I7" i="3" s="1"/>
  <c r="J7" i="3" s="1"/>
  <c r="H12" i="3"/>
  <c r="I12" i="3" s="1"/>
  <c r="J12" i="3" s="1"/>
  <c r="H10" i="3"/>
  <c r="I10" i="3" s="1"/>
  <c r="J10" i="3" s="1"/>
  <c r="H8" i="3"/>
  <c r="I8" i="3" s="1"/>
  <c r="J8" i="3" s="1"/>
  <c r="H6" i="3"/>
  <c r="I6" i="3" s="1"/>
  <c r="J6" i="3" s="1"/>
  <c r="H5" i="3"/>
  <c r="I5" i="3" s="1"/>
  <c r="J5" i="3" s="1"/>
  <c r="P6" i="2" l="1"/>
  <c r="J4" i="3"/>
  <c r="P12" i="2" l="1"/>
  <c r="P7" i="2"/>
  <c r="P10" i="2"/>
  <c r="P4" i="2" l="1"/>
  <c r="B30" i="1"/>
  <c r="B6" i="1" s="1"/>
  <c r="B4" i="1"/>
</calcChain>
</file>

<file path=xl/sharedStrings.xml><?xml version="1.0" encoding="utf-8"?>
<sst xmlns="http://schemas.openxmlformats.org/spreadsheetml/2006/main" count="122" uniqueCount="82">
  <si>
    <t>Focal length in mm</t>
  </si>
  <si>
    <t>Imager pixel size (um)</t>
  </si>
  <si>
    <t>object Height in pixel</t>
  </si>
  <si>
    <t>object Height in meters</t>
  </si>
  <si>
    <t>E.g. Height of pedestican or car)</t>
  </si>
  <si>
    <t xml:space="preserve"> Depends on FOV</t>
  </si>
  <si>
    <t>Depends on image Mpixel and sensor size</t>
  </si>
  <si>
    <t>Maximum Distance</t>
  </si>
  <si>
    <t>Meters</t>
  </si>
  <si>
    <t>2 MP</t>
  </si>
  <si>
    <t>1 MP</t>
  </si>
  <si>
    <t>3 MP</t>
  </si>
  <si>
    <t>4 MP</t>
  </si>
  <si>
    <t>5 MP</t>
  </si>
  <si>
    <t>6 MP</t>
  </si>
  <si>
    <t>7 MP</t>
  </si>
  <si>
    <t>pixel size</t>
  </si>
  <si>
    <t>Sensor array size</t>
  </si>
  <si>
    <t>8 MP</t>
  </si>
  <si>
    <t>1/3 inch</t>
  </si>
  <si>
    <t>E.g. Height of ROI e.g. 64x48,  Algorithm</t>
  </si>
  <si>
    <t>FOV</t>
  </si>
  <si>
    <t>degrees</t>
  </si>
  <si>
    <t>6mm diag, 4.8mm Height, 3.6 mm width</t>
  </si>
  <si>
    <t>focal length</t>
  </si>
  <si>
    <t>Type</t>
  </si>
  <si>
    <t>Object to be detected</t>
  </si>
  <si>
    <t>No</t>
  </si>
  <si>
    <t>Feature Used</t>
  </si>
  <si>
    <t>Typical</t>
  </si>
  <si>
    <t>Diameter for Optical in mm</t>
  </si>
  <si>
    <t>Color Convention of Cell</t>
  </si>
  <si>
    <t>Inputs</t>
  </si>
  <si>
    <t>Dependent information</t>
  </si>
  <si>
    <t>Not Used</t>
  </si>
  <si>
    <t>Outputs</t>
  </si>
  <si>
    <t>Sensor Parameters</t>
  </si>
  <si>
    <t>Lens Parameters</t>
  </si>
  <si>
    <t xml:space="preserve">Telescopic </t>
  </si>
  <si>
    <t>Comments</t>
  </si>
  <si>
    <t>Sophisticated</t>
  </si>
  <si>
    <t>Model Height (Pixels)</t>
  </si>
  <si>
    <t>Model width (Pixels)</t>
  </si>
  <si>
    <t>Typical pixel size (um)</t>
  </si>
  <si>
    <r>
      <t>FOV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 (Vertical)</t>
    </r>
  </si>
  <si>
    <r>
      <t>FOV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 (Horizontal)</t>
    </r>
  </si>
  <si>
    <r>
      <t>FOV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 (Diagonal)</t>
    </r>
  </si>
  <si>
    <t>More Processing Needs (Cost &amp; Power challenge)</t>
  </si>
  <si>
    <t>Classification Accuray Challenge</t>
  </si>
  <si>
    <t xml:space="preserve">Initial assumption </t>
  </si>
  <si>
    <t>Car Parameters</t>
  </si>
  <si>
    <t>Algorithm &amp; System Parameters</t>
  </si>
  <si>
    <t>Freature matching &amp; Tracking Accuracy challenge due to lower fps</t>
  </si>
  <si>
    <t xml:space="preserve">Requires slice processing, streaming architecture </t>
  </si>
  <si>
    <t>Km/hr</t>
  </si>
  <si>
    <t>miles/hr</t>
  </si>
  <si>
    <t xml:space="preserve">fixed latency (msec) </t>
  </si>
  <si>
    <t>frame rate (fps)</t>
  </si>
  <si>
    <t>Variable latency (# of frames)</t>
  </si>
  <si>
    <t>Total latency  (msec)</t>
  </si>
  <si>
    <t>System Reaction Distance (meters)</t>
  </si>
  <si>
    <t>Total distance to stop (Meters)</t>
  </si>
  <si>
    <r>
      <rPr>
        <b/>
        <sz val="11"/>
        <color theme="1"/>
        <rFont val="Calibri"/>
        <family val="2"/>
        <scheme val="minor"/>
      </rPr>
      <t xml:space="preserve">* Source </t>
    </r>
    <r>
      <rPr>
        <sz val="11"/>
        <color theme="1"/>
        <rFont val="Calibri"/>
        <family val="2"/>
        <scheme val="minor"/>
      </rPr>
      <t xml:space="preserve">: http://www.random-science-tools.com/physics/stopping-distance.htm </t>
    </r>
  </si>
  <si>
    <t>CV &amp; ML Algorithm parameters</t>
  </si>
  <si>
    <t>Low Light Performance, More Processing Needs (Cost &amp; Power challenge)</t>
  </si>
  <si>
    <t>Optical format (inch)</t>
  </si>
  <si>
    <t>1/3"</t>
  </si>
  <si>
    <t>Focal length (mm)</t>
  </si>
  <si>
    <t>Height  (meters)</t>
  </si>
  <si>
    <t>Width (meters)</t>
  </si>
  <si>
    <t>Distance of object (meters)</t>
  </si>
  <si>
    <t xml:space="preserve">Comments  </t>
  </si>
  <si>
    <t>Resolution
(Mpixel)</t>
  </si>
  <si>
    <t>Breaking distance* ( meters)</t>
  </si>
  <si>
    <t>Better  accuracy  
(Cost &amp; Power  needs)</t>
  </si>
  <si>
    <t>Camera Parameters</t>
  </si>
  <si>
    <t>Kid or young boy assumption for object</t>
  </si>
  <si>
    <t>WVGA (0.37)</t>
  </si>
  <si>
    <t xml:space="preserve">Rectilinear </t>
  </si>
  <si>
    <t>FOV Reduction</t>
  </si>
  <si>
    <t>Wider FOV  can help in Cross traffic and side pedastrian. Eliminates additional optical sensor &amp; lens with cheaper system</t>
  </si>
  <si>
    <t>Fisheye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</si>
</sst>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5" borderId="1" xfId="0" applyFill="1" applyBorder="1" applyAlignment="1">
      <alignment horizontal="center" wrapText="1"/>
    </xf>
    <xf numFmtId="0" fontId="0" fillId="6" borderId="0" xfId="0" applyFill="1"/>
    <xf numFmtId="0" fontId="0" fillId="7" borderId="0" xfId="0" applyFill="1"/>
    <xf numFmtId="0" fontId="0" fillId="5" borderId="0" xfId="0" applyFill="1"/>
    <xf numFmtId="0" fontId="2" fillId="0" borderId="0" xfId="0" applyFont="1"/>
    <xf numFmtId="0" fontId="4" fillId="0" borderId="0" xfId="0" applyFont="1"/>
    <xf numFmtId="0" fontId="0" fillId="3" borderId="0" xfId="0" applyFill="1"/>
    <xf numFmtId="0" fontId="0" fillId="5" borderId="5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6" borderId="11" xfId="0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0" fillId="4" borderId="11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wrapText="1"/>
    </xf>
    <xf numFmtId="0" fontId="0" fillId="6" borderId="15" xfId="0" applyFill="1" applyBorder="1" applyAlignment="1">
      <alignment horizontal="center" wrapText="1"/>
    </xf>
    <xf numFmtId="0" fontId="2" fillId="9" borderId="5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wrapText="1"/>
    </xf>
    <xf numFmtId="0" fontId="0" fillId="5" borderId="7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3" fillId="8" borderId="14" xfId="0" applyFont="1" applyFill="1" applyBorder="1" applyAlignment="1">
      <alignment horizontal="center" wrapText="1"/>
    </xf>
    <xf numFmtId="0" fontId="2" fillId="8" borderId="11" xfId="0" applyFont="1" applyFill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8" borderId="2" xfId="0" applyFont="1" applyFill="1" applyBorder="1" applyAlignment="1">
      <alignment horizontal="center" wrapText="1"/>
    </xf>
    <xf numFmtId="0" fontId="3" fillId="8" borderId="3" xfId="0" applyFont="1" applyFill="1" applyBorder="1" applyAlignment="1">
      <alignment horizontal="center" wrapText="1"/>
    </xf>
    <xf numFmtId="0" fontId="3" fillId="8" borderId="4" xfId="0" applyFont="1" applyFill="1" applyBorder="1" applyAlignment="1">
      <alignment horizontal="center" wrapText="1"/>
    </xf>
    <xf numFmtId="0" fontId="3" fillId="9" borderId="2" xfId="0" applyFont="1" applyFill="1" applyBorder="1" applyAlignment="1">
      <alignment horizontal="center" wrapText="1"/>
    </xf>
    <xf numFmtId="0" fontId="3" fillId="9" borderId="3" xfId="0" applyFont="1" applyFill="1" applyBorder="1" applyAlignment="1">
      <alignment horizontal="center" wrapText="1"/>
    </xf>
    <xf numFmtId="0" fontId="3" fillId="9" borderId="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14" xfId="0" applyFont="1" applyFill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0" fillId="9" borderId="3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9" borderId="4" xfId="0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2" fillId="9" borderId="18" xfId="0" applyFont="1" applyFill="1" applyBorder="1" applyAlignment="1">
      <alignment horizontal="center" wrapText="1"/>
    </xf>
    <xf numFmtId="0" fontId="2" fillId="9" borderId="19" xfId="0" applyFont="1" applyFill="1" applyBorder="1" applyAlignment="1">
      <alignment horizontal="center" wrapText="1"/>
    </xf>
    <xf numFmtId="0" fontId="2" fillId="8" borderId="18" xfId="0" applyFont="1" applyFill="1" applyBorder="1" applyAlignment="1">
      <alignment horizontal="center" wrapText="1"/>
    </xf>
    <xf numFmtId="0" fontId="2" fillId="8" borderId="20" xfId="0" applyFont="1" applyFill="1" applyBorder="1" applyAlignment="1">
      <alignment horizontal="center" wrapText="1"/>
    </xf>
    <xf numFmtId="0" fontId="2" fillId="8" borderId="19" xfId="0" applyFont="1" applyFill="1" applyBorder="1" applyAlignment="1">
      <alignment horizontal="center" wrapText="1"/>
    </xf>
    <xf numFmtId="0" fontId="2" fillId="9" borderId="20" xfId="0" applyFont="1" applyFill="1" applyBorder="1" applyAlignment="1">
      <alignment horizontal="center" wrapText="1"/>
    </xf>
    <xf numFmtId="0" fontId="1" fillId="6" borderId="1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513531974453366E-2"/>
          <c:y val="4.1540784424531692E-2"/>
          <c:w val="0.92760848503828375"/>
          <c:h val="0.90673059617844853"/>
        </c:manualLayout>
      </c:layout>
      <c:scatterChart>
        <c:scatterStyle val="lineMarker"/>
        <c:varyColors val="0"/>
        <c:ser>
          <c:idx val="0"/>
          <c:order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Mpixel'!$A$21:$A$25</c:f>
              <c:numCache>
                <c:formatCode>General</c:formatCode>
                <c:ptCount val="5"/>
                <c:pt idx="0">
                  <c:v>0.37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8</c:v>
                </c:pt>
              </c:numCache>
            </c:numRef>
          </c:xVal>
          <c:yVal>
            <c:numRef>
              <c:f>'Impact of Mpixel'!$B$21:$B$25</c:f>
              <c:numCache>
                <c:formatCode>General</c:formatCode>
                <c:ptCount val="5"/>
                <c:pt idx="0">
                  <c:v>24</c:v>
                </c:pt>
                <c:pt idx="1">
                  <c:v>34</c:v>
                </c:pt>
                <c:pt idx="2">
                  <c:v>51</c:v>
                </c:pt>
                <c:pt idx="3">
                  <c:v>71</c:v>
                </c:pt>
                <c:pt idx="4">
                  <c:v>101</c:v>
                </c:pt>
              </c:numCache>
            </c:numRef>
          </c:yVal>
          <c:smooth val="0"/>
        </c:ser>
        <c:ser>
          <c:idx val="1"/>
          <c:order val="1"/>
          <c:dLbls>
            <c:dLbl>
              <c:idx val="0"/>
              <c:layout>
                <c:manualLayout>
                  <c:x val="-8.1300802598962604E-3"/>
                  <c:y val="-1.80583844428947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4.878048155937756E-3"/>
                  <c:y val="-2.32179228551504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5040642079170078E-3"/>
                  <c:y val="-1.8058384442894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-1.80583844428947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Mpixel'!$A$21:$A$25</c:f>
              <c:numCache>
                <c:formatCode>General</c:formatCode>
                <c:ptCount val="5"/>
                <c:pt idx="0">
                  <c:v>0.37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8</c:v>
                </c:pt>
              </c:numCache>
            </c:numRef>
          </c:xVal>
          <c:yVal>
            <c:numRef>
              <c:f>'Impact of Mpixel'!$C$21:$C$25</c:f>
              <c:numCache>
                <c:formatCode>General</c:formatCode>
                <c:ptCount val="5"/>
                <c:pt idx="0">
                  <c:v>28</c:v>
                </c:pt>
                <c:pt idx="1">
                  <c:v>40</c:v>
                </c:pt>
                <c:pt idx="2">
                  <c:v>59</c:v>
                </c:pt>
                <c:pt idx="3">
                  <c:v>83</c:v>
                </c:pt>
                <c:pt idx="4">
                  <c:v>118</c:v>
                </c:pt>
              </c:numCache>
            </c:numRef>
          </c:yVal>
          <c:smooth val="0"/>
        </c:ser>
        <c:ser>
          <c:idx val="2"/>
          <c:order val="2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Mpixel'!$A$21:$A$25</c:f>
              <c:numCache>
                <c:formatCode>General</c:formatCode>
                <c:ptCount val="5"/>
                <c:pt idx="0">
                  <c:v>0.37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8</c:v>
                </c:pt>
              </c:numCache>
            </c:numRef>
          </c:xVal>
          <c:yVal>
            <c:numRef>
              <c:f>'Impact of Mpixel'!$D$21:$D$25</c:f>
              <c:numCache>
                <c:formatCode>General</c:formatCode>
                <c:ptCount val="5"/>
                <c:pt idx="0">
                  <c:v>48</c:v>
                </c:pt>
                <c:pt idx="1">
                  <c:v>68</c:v>
                </c:pt>
                <c:pt idx="2">
                  <c:v>102</c:v>
                </c:pt>
                <c:pt idx="3">
                  <c:v>142</c:v>
                </c:pt>
                <c:pt idx="4">
                  <c:v>202</c:v>
                </c:pt>
              </c:numCache>
            </c:numRef>
          </c:yVal>
          <c:smooth val="0"/>
        </c:ser>
        <c:ser>
          <c:idx val="3"/>
          <c:order val="3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Mpixel'!$A$21:$A$25</c:f>
              <c:numCache>
                <c:formatCode>General</c:formatCode>
                <c:ptCount val="5"/>
                <c:pt idx="0">
                  <c:v>0.37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8</c:v>
                </c:pt>
              </c:numCache>
            </c:numRef>
          </c:xVal>
          <c:yVal>
            <c:numRef>
              <c:f>'Impact of Mpixel'!$E$21:$E$25</c:f>
              <c:numCache>
                <c:formatCode>General</c:formatCode>
                <c:ptCount val="5"/>
                <c:pt idx="0">
                  <c:v>56</c:v>
                </c:pt>
                <c:pt idx="1">
                  <c:v>80</c:v>
                </c:pt>
                <c:pt idx="2">
                  <c:v>118</c:v>
                </c:pt>
                <c:pt idx="3">
                  <c:v>166</c:v>
                </c:pt>
                <c:pt idx="4">
                  <c:v>236</c:v>
                </c:pt>
              </c:numCache>
            </c:numRef>
          </c:yVal>
          <c:smooth val="0"/>
        </c:ser>
        <c:ser>
          <c:idx val="4"/>
          <c:order val="4"/>
          <c:dLbls>
            <c:dLbl>
              <c:idx val="0"/>
              <c:layout>
                <c:manualLayout>
                  <c:x val="-4.878048155937756E-3"/>
                  <c:y val="1.80583844428947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5040642079170078E-3"/>
                  <c:y val="7.73930761838347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1.8058384442894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1.54786152367669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6260160519792519E-3"/>
                  <c:y val="2.32179228551504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Mpixel'!$A$21:$A$25</c:f>
              <c:numCache>
                <c:formatCode>General</c:formatCode>
                <c:ptCount val="5"/>
                <c:pt idx="0">
                  <c:v>0.37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8</c:v>
                </c:pt>
              </c:numCache>
            </c:numRef>
          </c:xVal>
          <c:yVal>
            <c:numRef>
              <c:f>'Impact of Mpixel'!$F$21:$F$25</c:f>
              <c:numCache>
                <c:formatCode>General</c:formatCode>
                <c:ptCount val="5"/>
                <c:pt idx="0">
                  <c:v>16</c:v>
                </c:pt>
                <c:pt idx="1">
                  <c:v>23</c:v>
                </c:pt>
                <c:pt idx="2">
                  <c:v>34</c:v>
                </c:pt>
                <c:pt idx="3">
                  <c:v>47</c:v>
                </c:pt>
                <c:pt idx="4">
                  <c:v>67</c:v>
                </c:pt>
              </c:numCache>
            </c:numRef>
          </c:yVal>
          <c:smooth val="0"/>
        </c:ser>
        <c:ser>
          <c:idx val="5"/>
          <c:order val="5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Mpixel'!$A$21:$A$25</c:f>
              <c:numCache>
                <c:formatCode>General</c:formatCode>
                <c:ptCount val="5"/>
                <c:pt idx="0">
                  <c:v>0.37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8</c:v>
                </c:pt>
              </c:numCache>
            </c:numRef>
          </c:xVal>
          <c:yVal>
            <c:numRef>
              <c:f>'Impact of Mpixel'!$G$21:$G$25</c:f>
              <c:numCache>
                <c:formatCode>General</c:formatCode>
                <c:ptCount val="5"/>
                <c:pt idx="0">
                  <c:v>8</c:v>
                </c:pt>
                <c:pt idx="1">
                  <c:v>12</c:v>
                </c:pt>
                <c:pt idx="2">
                  <c:v>17</c:v>
                </c:pt>
                <c:pt idx="3">
                  <c:v>24</c:v>
                </c:pt>
                <c:pt idx="4">
                  <c:v>34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32736"/>
        <c:axId val="45342720"/>
      </c:scatterChart>
      <c:valAx>
        <c:axId val="4533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5342720"/>
        <c:crosses val="autoZero"/>
        <c:crossBetween val="midCat"/>
      </c:valAx>
      <c:valAx>
        <c:axId val="45342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3327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95943688857081E-2"/>
          <c:y val="2.1482033415899739E-2"/>
          <c:w val="0.92760848503828375"/>
          <c:h val="0.90673057723250083"/>
        </c:manualLayout>
      </c:layout>
      <c:scatterChart>
        <c:scatterStyle val="lineMarker"/>
        <c:varyColors val="0"/>
        <c:ser>
          <c:idx val="0"/>
          <c:order val="0"/>
          <c:tx>
            <c:v>30 Km/Hr</c:v>
          </c:tx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fps'!$A$21:$A$25</c:f>
              <c:numCache>
                <c:formatCode>General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</c:numCache>
            </c:numRef>
          </c:xVal>
          <c:yVal>
            <c:numRef>
              <c:f>'Impact of fps'!$B$21:$B$25</c:f>
              <c:numCache>
                <c:formatCode>General</c:formatCode>
                <c:ptCount val="5"/>
                <c:pt idx="0">
                  <c:v>12</c:v>
                </c:pt>
                <c:pt idx="1">
                  <c:v>10</c:v>
                </c:pt>
                <c:pt idx="2">
                  <c:v>9</c:v>
                </c:pt>
                <c:pt idx="3">
                  <c:v>8</c:v>
                </c:pt>
                <c:pt idx="4">
                  <c:v>7</c:v>
                </c:pt>
              </c:numCache>
            </c:numRef>
          </c:yVal>
          <c:smooth val="0"/>
        </c:ser>
        <c:ser>
          <c:idx val="1"/>
          <c:order val="1"/>
          <c:tx>
            <c:v>60 Km/Hr</c:v>
          </c:tx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fps'!$A$21:$A$25</c:f>
              <c:numCache>
                <c:formatCode>General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</c:numCache>
            </c:numRef>
          </c:xVal>
          <c:yVal>
            <c:numRef>
              <c:f>'Impact of fps'!$C$21:$C$25</c:f>
              <c:numCache>
                <c:formatCode>General</c:formatCode>
                <c:ptCount val="5"/>
                <c:pt idx="0">
                  <c:v>34</c:v>
                </c:pt>
                <c:pt idx="1">
                  <c:v>30</c:v>
                </c:pt>
                <c:pt idx="2">
                  <c:v>28</c:v>
                </c:pt>
                <c:pt idx="3">
                  <c:v>27</c:v>
                </c:pt>
                <c:pt idx="4">
                  <c:v>25</c:v>
                </c:pt>
              </c:numCache>
            </c:numRef>
          </c:yVal>
          <c:smooth val="0"/>
        </c:ser>
        <c:ser>
          <c:idx val="2"/>
          <c:order val="2"/>
          <c:tx>
            <c:v>80 Km/Hr</c:v>
          </c:tx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fps'!$A$21:$A$25</c:f>
              <c:numCache>
                <c:formatCode>General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</c:numCache>
            </c:numRef>
          </c:xVal>
          <c:yVal>
            <c:numRef>
              <c:f>'Impact of fps'!$D$21:$D$25</c:f>
              <c:numCache>
                <c:formatCode>General</c:formatCode>
                <c:ptCount val="5"/>
                <c:pt idx="0">
                  <c:v>55</c:v>
                </c:pt>
                <c:pt idx="1">
                  <c:v>50</c:v>
                </c:pt>
                <c:pt idx="2">
                  <c:v>47</c:v>
                </c:pt>
                <c:pt idx="3">
                  <c:v>46</c:v>
                </c:pt>
                <c:pt idx="4">
                  <c:v>45</c:v>
                </c:pt>
              </c:numCache>
            </c:numRef>
          </c:yVal>
          <c:smooth val="0"/>
        </c:ser>
        <c:ser>
          <c:idx val="4"/>
          <c:order val="3"/>
          <c:tx>
            <c:v>100 Km/Hr</c:v>
          </c:tx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fps'!$A$21:$A$25</c:f>
              <c:numCache>
                <c:formatCode>General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</c:numCache>
            </c:numRef>
          </c:xVal>
          <c:yVal>
            <c:numRef>
              <c:f>'Impact of fps'!$F$21:$F$25</c:f>
              <c:numCache>
                <c:formatCode>General</c:formatCode>
                <c:ptCount val="5"/>
                <c:pt idx="0">
                  <c:v>80</c:v>
                </c:pt>
                <c:pt idx="1">
                  <c:v>74</c:v>
                </c:pt>
                <c:pt idx="2">
                  <c:v>71</c:v>
                </c:pt>
                <c:pt idx="3">
                  <c:v>69</c:v>
                </c:pt>
                <c:pt idx="4">
                  <c:v>67</c:v>
                </c:pt>
              </c:numCache>
            </c:numRef>
          </c:yVal>
          <c:smooth val="0"/>
        </c:ser>
        <c:ser>
          <c:idx val="5"/>
          <c:order val="4"/>
          <c:tx>
            <c:v>120 Km/Hr</c:v>
          </c:tx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'Impact of fps'!$A$21:$A$25</c:f>
              <c:numCache>
                <c:formatCode>General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</c:numCache>
            </c:numRef>
          </c:xVal>
          <c:yVal>
            <c:numRef>
              <c:f>'Impact of fps'!$G$21:$G$25</c:f>
              <c:numCache>
                <c:formatCode>General</c:formatCode>
                <c:ptCount val="5"/>
                <c:pt idx="0">
                  <c:v>110</c:v>
                </c:pt>
                <c:pt idx="1">
                  <c:v>103</c:v>
                </c:pt>
                <c:pt idx="2">
                  <c:v>99</c:v>
                </c:pt>
                <c:pt idx="3">
                  <c:v>96</c:v>
                </c:pt>
                <c:pt idx="4">
                  <c:v>95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843200"/>
        <c:axId val="45844736"/>
      </c:scatterChart>
      <c:valAx>
        <c:axId val="45843200"/>
        <c:scaling>
          <c:orientation val="minMax"/>
          <c:max val="32"/>
          <c:min val="5"/>
        </c:scaling>
        <c:delete val="0"/>
        <c:axPos val="b"/>
        <c:numFmt formatCode="General" sourceLinked="1"/>
        <c:majorTickMark val="out"/>
        <c:minorTickMark val="none"/>
        <c:tickLblPos val="nextTo"/>
        <c:crossAx val="45844736"/>
        <c:crosses val="autoZero"/>
        <c:crossBetween val="midCat"/>
        <c:majorUnit val="5"/>
        <c:minorUnit val="1"/>
      </c:valAx>
      <c:valAx>
        <c:axId val="45844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843200"/>
        <c:crosses val="autoZero"/>
        <c:crossBetween val="midCat"/>
      </c:valAx>
    </c:plotArea>
    <c:plotVisOnly val="1"/>
    <c:dispBlanksAs val="zero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541419</xdr:colOff>
      <xdr:row>27</xdr:row>
      <xdr:rowOff>110290</xdr:rowOff>
    </xdr:from>
    <xdr:to>
      <xdr:col>15</xdr:col>
      <xdr:colOff>741946</xdr:colOff>
      <xdr:row>53</xdr:row>
      <xdr:rowOff>80211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741948</xdr:colOff>
      <xdr:row>13</xdr:row>
      <xdr:rowOff>160421</xdr:rowOff>
    </xdr:from>
    <xdr:ext cx="4156331" cy="374141"/>
    <xdr:sp macro="" textlink="">
      <xdr:nvSpPr>
        <xdr:cNvPr id="2" name="TextBox 1"/>
        <xdr:cNvSpPr txBox="1"/>
      </xdr:nvSpPr>
      <xdr:spPr>
        <a:xfrm>
          <a:off x="4722395" y="5474368"/>
          <a:ext cx="4156331" cy="374141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 b="1"/>
            <a:t>TABLE-I</a:t>
          </a:r>
          <a:r>
            <a:rPr lang="en-US" sz="1800" b="1" baseline="0"/>
            <a:t>  : MPixel and Distance  Calculator</a:t>
          </a:r>
          <a:endParaRPr lang="en-US" sz="1100" b="1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57150</xdr:rowOff>
    </xdr:from>
    <xdr:to>
      <xdr:col>6</xdr:col>
      <xdr:colOff>857250</xdr:colOff>
      <xdr:row>50</xdr:row>
      <xdr:rowOff>161925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0</xdr:colOff>
      <xdr:row>15</xdr:row>
      <xdr:rowOff>0</xdr:rowOff>
    </xdr:from>
    <xdr:ext cx="3895618" cy="374141"/>
    <xdr:sp macro="" textlink="">
      <xdr:nvSpPr>
        <xdr:cNvPr id="3" name="TextBox 2"/>
        <xdr:cNvSpPr txBox="1"/>
      </xdr:nvSpPr>
      <xdr:spPr>
        <a:xfrm>
          <a:off x="4381500" y="4286250"/>
          <a:ext cx="3895618" cy="374141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 b="1"/>
            <a:t>TABLE-II</a:t>
          </a:r>
          <a:r>
            <a:rPr lang="en-US" sz="1800" b="1" baseline="0"/>
            <a:t>  : FPS and Distance  Calculator</a:t>
          </a:r>
          <a:endParaRPr lang="en-US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="95" zoomScaleNormal="95" workbookViewId="0">
      <selection activeCell="N4" sqref="N4"/>
    </sheetView>
  </sheetViews>
  <sheetFormatPr defaultRowHeight="15" x14ac:dyDescent="0.25"/>
  <cols>
    <col min="4" max="4" width="12" customWidth="1"/>
    <col min="5" max="6" width="10.140625" customWidth="1"/>
    <col min="7" max="7" width="12.42578125" customWidth="1"/>
    <col min="8" max="8" width="13.42578125" customWidth="1"/>
    <col min="9" max="9" width="10.42578125" customWidth="1"/>
    <col min="10" max="10" width="9.7109375" hidden="1" customWidth="1"/>
    <col min="11" max="11" width="12.42578125" customWidth="1"/>
    <col min="12" max="12" width="11.85546875" hidden="1" customWidth="1"/>
    <col min="13" max="13" width="12.42578125" customWidth="1"/>
    <col min="14" max="14" width="11.28515625" customWidth="1"/>
    <col min="15" max="15" width="9.85546875" customWidth="1"/>
    <col min="16" max="16" width="16.7109375" customWidth="1"/>
    <col min="17" max="17" width="31.7109375" customWidth="1"/>
  </cols>
  <sheetData>
    <row r="1" spans="1:17" ht="29.25" customHeight="1" x14ac:dyDescent="0.25">
      <c r="A1" s="35" t="s">
        <v>27</v>
      </c>
      <c r="B1" s="39" t="s">
        <v>26</v>
      </c>
      <c r="C1" s="41"/>
      <c r="D1" s="36" t="s">
        <v>36</v>
      </c>
      <c r="E1" s="37"/>
      <c r="F1" s="37"/>
      <c r="G1" s="38"/>
      <c r="H1" s="39" t="s">
        <v>37</v>
      </c>
      <c r="I1" s="40"/>
      <c r="J1" s="40"/>
      <c r="K1" s="40"/>
      <c r="L1" s="41"/>
      <c r="M1" s="36" t="s">
        <v>63</v>
      </c>
      <c r="N1" s="37"/>
      <c r="O1" s="38"/>
      <c r="P1" s="35" t="s">
        <v>70</v>
      </c>
      <c r="Q1" s="35" t="s">
        <v>71</v>
      </c>
    </row>
    <row r="2" spans="1:17" ht="45.75" customHeight="1" x14ac:dyDescent="0.25">
      <c r="A2" s="55"/>
      <c r="B2" s="56" t="s">
        <v>68</v>
      </c>
      <c r="C2" s="57" t="s">
        <v>69</v>
      </c>
      <c r="D2" s="58" t="s">
        <v>72</v>
      </c>
      <c r="E2" s="59" t="s">
        <v>43</v>
      </c>
      <c r="F2" s="59" t="s">
        <v>65</v>
      </c>
      <c r="G2" s="60" t="s">
        <v>30</v>
      </c>
      <c r="H2" s="56" t="s">
        <v>25</v>
      </c>
      <c r="I2" s="61" t="s">
        <v>67</v>
      </c>
      <c r="J2" s="61" t="s">
        <v>44</v>
      </c>
      <c r="K2" s="61" t="s">
        <v>45</v>
      </c>
      <c r="L2" s="57" t="s">
        <v>46</v>
      </c>
      <c r="M2" s="58" t="s">
        <v>28</v>
      </c>
      <c r="N2" s="59" t="s">
        <v>41</v>
      </c>
      <c r="O2" s="60" t="s">
        <v>42</v>
      </c>
      <c r="P2" s="55"/>
      <c r="Q2" s="55"/>
    </row>
    <row r="3" spans="1:17" ht="32.25" customHeight="1" x14ac:dyDescent="0.25">
      <c r="A3" s="12">
        <v>1</v>
      </c>
      <c r="B3" s="8">
        <v>1.5</v>
      </c>
      <c r="C3" s="10">
        <v>0.5</v>
      </c>
      <c r="D3" s="8" t="s">
        <v>77</v>
      </c>
      <c r="E3" s="1">
        <v>6</v>
      </c>
      <c r="F3" s="1" t="s">
        <v>66</v>
      </c>
      <c r="G3" s="19">
        <v>6</v>
      </c>
      <c r="H3" s="50" t="s">
        <v>78</v>
      </c>
      <c r="I3" s="1">
        <v>6</v>
      </c>
      <c r="J3" s="17">
        <f t="shared" ref="J3:J12" si="0">FLOOR(2*57.3*ATAN(G3/(2*1.67 *I3)),1)</f>
        <v>33</v>
      </c>
      <c r="K3" s="17">
        <f t="shared" ref="K3:K12" si="1">FLOOR(2*57.3*ATAN((G3* 1.33)/(2*1.67 *I3)),1)</f>
        <v>43</v>
      </c>
      <c r="L3" s="19">
        <f t="shared" ref="L3:L12" si="2">FLOOR(2*57.3* ATAN(G3/(2*I3)),1)</f>
        <v>53</v>
      </c>
      <c r="M3" s="8" t="s">
        <v>29</v>
      </c>
      <c r="N3" s="1">
        <v>64</v>
      </c>
      <c r="O3" s="10">
        <v>32</v>
      </c>
      <c r="P3" s="11">
        <f t="shared" ref="P3" si="3">CEILING((I3 *B3 * 1000)/(E3*N3),1)</f>
        <v>24</v>
      </c>
      <c r="Q3" s="12" t="s">
        <v>49</v>
      </c>
    </row>
    <row r="4" spans="1:17" x14ac:dyDescent="0.25">
      <c r="A4" s="12">
        <v>2</v>
      </c>
      <c r="B4" s="8">
        <v>1.5</v>
      </c>
      <c r="C4" s="10">
        <v>0.5</v>
      </c>
      <c r="D4" s="8">
        <v>1</v>
      </c>
      <c r="E4" s="1">
        <v>4.2</v>
      </c>
      <c r="F4" s="1" t="s">
        <v>66</v>
      </c>
      <c r="G4" s="19">
        <v>6</v>
      </c>
      <c r="H4" s="50" t="s">
        <v>78</v>
      </c>
      <c r="I4" s="1">
        <v>6</v>
      </c>
      <c r="J4" s="17">
        <f t="shared" si="0"/>
        <v>33</v>
      </c>
      <c r="K4" s="17">
        <f t="shared" si="1"/>
        <v>43</v>
      </c>
      <c r="L4" s="19">
        <f t="shared" si="2"/>
        <v>53</v>
      </c>
      <c r="M4" s="8" t="s">
        <v>29</v>
      </c>
      <c r="N4" s="1">
        <v>64</v>
      </c>
      <c r="O4" s="10">
        <v>32</v>
      </c>
      <c r="P4" s="11">
        <f t="shared" ref="P4:P12" si="4">CEILING((I4 *B4 * 1000)/(E4*N4),1)</f>
        <v>34</v>
      </c>
      <c r="Q4" s="12"/>
    </row>
    <row r="5" spans="1:17" x14ac:dyDescent="0.25">
      <c r="A5" s="12">
        <v>3</v>
      </c>
      <c r="B5" s="8">
        <v>1.5</v>
      </c>
      <c r="C5" s="10">
        <v>0.5</v>
      </c>
      <c r="D5" s="8">
        <v>2</v>
      </c>
      <c r="E5" s="1">
        <v>2.8</v>
      </c>
      <c r="F5" s="1" t="s">
        <v>66</v>
      </c>
      <c r="G5" s="19">
        <v>6</v>
      </c>
      <c r="H5" s="50" t="s">
        <v>78</v>
      </c>
      <c r="I5" s="1">
        <v>6</v>
      </c>
      <c r="J5" s="17">
        <f t="shared" si="0"/>
        <v>33</v>
      </c>
      <c r="K5" s="17">
        <f t="shared" si="1"/>
        <v>43</v>
      </c>
      <c r="L5" s="19">
        <f t="shared" si="2"/>
        <v>53</v>
      </c>
      <c r="M5" s="8" t="s">
        <v>29</v>
      </c>
      <c r="N5" s="1">
        <v>64</v>
      </c>
      <c r="O5" s="10">
        <v>32</v>
      </c>
      <c r="P5" s="11">
        <f t="shared" si="4"/>
        <v>51</v>
      </c>
      <c r="Q5" s="12"/>
    </row>
    <row r="6" spans="1:17" x14ac:dyDescent="0.25">
      <c r="A6" s="12">
        <v>4</v>
      </c>
      <c r="B6" s="8">
        <v>1.5</v>
      </c>
      <c r="C6" s="10">
        <v>0.5</v>
      </c>
      <c r="D6" s="8">
        <v>2</v>
      </c>
      <c r="E6" s="1">
        <v>2.8</v>
      </c>
      <c r="F6" s="1" t="s">
        <v>66</v>
      </c>
      <c r="G6" s="19">
        <v>6</v>
      </c>
      <c r="H6" s="50" t="s">
        <v>78</v>
      </c>
      <c r="I6" s="1">
        <v>6</v>
      </c>
      <c r="J6" s="17">
        <f t="shared" si="0"/>
        <v>33</v>
      </c>
      <c r="K6" s="17">
        <f t="shared" si="1"/>
        <v>43</v>
      </c>
      <c r="L6" s="19">
        <f t="shared" si="2"/>
        <v>53</v>
      </c>
      <c r="M6" s="48" t="s">
        <v>29</v>
      </c>
      <c r="N6" s="1">
        <v>32</v>
      </c>
      <c r="O6" s="10">
        <v>16</v>
      </c>
      <c r="P6" s="11">
        <f t="shared" si="4"/>
        <v>101</v>
      </c>
      <c r="Q6" s="28" t="s">
        <v>48</v>
      </c>
    </row>
    <row r="7" spans="1:17" ht="30" x14ac:dyDescent="0.25">
      <c r="A7" s="12">
        <v>5</v>
      </c>
      <c r="B7" s="8">
        <v>1.5</v>
      </c>
      <c r="C7" s="10">
        <v>0.5</v>
      </c>
      <c r="D7" s="8">
        <v>2</v>
      </c>
      <c r="E7" s="1">
        <v>2.8</v>
      </c>
      <c r="F7" s="1" t="s">
        <v>66</v>
      </c>
      <c r="G7" s="19">
        <v>6</v>
      </c>
      <c r="H7" s="50" t="s">
        <v>78</v>
      </c>
      <c r="I7" s="1">
        <v>6</v>
      </c>
      <c r="J7" s="17">
        <f t="shared" si="0"/>
        <v>33</v>
      </c>
      <c r="K7" s="17">
        <f t="shared" si="1"/>
        <v>43</v>
      </c>
      <c r="L7" s="19">
        <f t="shared" si="2"/>
        <v>53</v>
      </c>
      <c r="M7" s="48" t="s">
        <v>40</v>
      </c>
      <c r="N7" s="1">
        <v>32</v>
      </c>
      <c r="O7" s="10">
        <v>16</v>
      </c>
      <c r="P7" s="11">
        <f t="shared" si="4"/>
        <v>101</v>
      </c>
      <c r="Q7" s="28" t="s">
        <v>47</v>
      </c>
    </row>
    <row r="8" spans="1:17" ht="27.75" customHeight="1" x14ac:dyDescent="0.25">
      <c r="A8" s="12">
        <v>6</v>
      </c>
      <c r="B8" s="8">
        <v>1.5</v>
      </c>
      <c r="C8" s="10">
        <v>0.5</v>
      </c>
      <c r="D8" s="8">
        <v>2</v>
      </c>
      <c r="E8" s="1">
        <v>2.8</v>
      </c>
      <c r="F8" s="1" t="s">
        <v>66</v>
      </c>
      <c r="G8" s="19">
        <v>6</v>
      </c>
      <c r="H8" s="50" t="s">
        <v>38</v>
      </c>
      <c r="I8" s="15">
        <v>7</v>
      </c>
      <c r="J8" s="17">
        <f t="shared" si="0"/>
        <v>28</v>
      </c>
      <c r="K8" s="17">
        <f t="shared" si="1"/>
        <v>37</v>
      </c>
      <c r="L8" s="19">
        <f t="shared" si="2"/>
        <v>46</v>
      </c>
      <c r="M8" s="8" t="s">
        <v>29</v>
      </c>
      <c r="N8" s="1">
        <v>64</v>
      </c>
      <c r="O8" s="10">
        <v>32</v>
      </c>
      <c r="P8" s="11">
        <f t="shared" si="4"/>
        <v>59</v>
      </c>
      <c r="Q8" s="28" t="s">
        <v>79</v>
      </c>
    </row>
    <row r="9" spans="1:17" ht="35.25" customHeight="1" x14ac:dyDescent="0.25">
      <c r="A9" s="12">
        <v>7</v>
      </c>
      <c r="B9" s="8">
        <v>1</v>
      </c>
      <c r="C9" s="10">
        <v>0.5</v>
      </c>
      <c r="D9" s="8">
        <v>2</v>
      </c>
      <c r="E9" s="1">
        <v>2.8</v>
      </c>
      <c r="F9" s="1" t="s">
        <v>66</v>
      </c>
      <c r="G9" s="19">
        <v>6</v>
      </c>
      <c r="H9" s="50" t="s">
        <v>78</v>
      </c>
      <c r="I9" s="15">
        <v>6</v>
      </c>
      <c r="J9" s="17">
        <f t="shared" si="0"/>
        <v>33</v>
      </c>
      <c r="K9" s="17">
        <f t="shared" si="1"/>
        <v>43</v>
      </c>
      <c r="L9" s="19">
        <f t="shared" si="2"/>
        <v>53</v>
      </c>
      <c r="M9" s="8" t="s">
        <v>29</v>
      </c>
      <c r="N9" s="1">
        <v>64</v>
      </c>
      <c r="O9" s="10">
        <v>32</v>
      </c>
      <c r="P9" s="11">
        <f t="shared" si="4"/>
        <v>34</v>
      </c>
      <c r="Q9" s="28" t="s">
        <v>76</v>
      </c>
    </row>
    <row r="10" spans="1:17" ht="45" x14ac:dyDescent="0.25">
      <c r="A10" s="12">
        <v>8</v>
      </c>
      <c r="B10" s="8">
        <v>1.5</v>
      </c>
      <c r="C10" s="10">
        <v>0.5</v>
      </c>
      <c r="D10" s="8">
        <v>4</v>
      </c>
      <c r="E10" s="1">
        <v>2</v>
      </c>
      <c r="F10" s="1" t="s">
        <v>66</v>
      </c>
      <c r="G10" s="19">
        <v>6</v>
      </c>
      <c r="H10" s="50" t="s">
        <v>78</v>
      </c>
      <c r="I10" s="1">
        <v>6</v>
      </c>
      <c r="J10" s="17">
        <f t="shared" si="0"/>
        <v>33</v>
      </c>
      <c r="K10" s="17">
        <f t="shared" si="1"/>
        <v>43</v>
      </c>
      <c r="L10" s="19">
        <f t="shared" si="2"/>
        <v>53</v>
      </c>
      <c r="M10" s="8" t="s">
        <v>29</v>
      </c>
      <c r="N10" s="1">
        <v>64</v>
      </c>
      <c r="O10" s="10">
        <v>32</v>
      </c>
      <c r="P10" s="11">
        <f t="shared" si="4"/>
        <v>71</v>
      </c>
      <c r="Q10" s="28" t="s">
        <v>64</v>
      </c>
    </row>
    <row r="11" spans="1:17" ht="45" x14ac:dyDescent="0.25">
      <c r="A11" s="12">
        <v>9</v>
      </c>
      <c r="B11" s="8">
        <v>1.5</v>
      </c>
      <c r="C11" s="10">
        <v>0.5</v>
      </c>
      <c r="D11" s="8">
        <v>8</v>
      </c>
      <c r="E11" s="1">
        <v>1.4</v>
      </c>
      <c r="F11" s="1" t="s">
        <v>66</v>
      </c>
      <c r="G11" s="19">
        <v>6</v>
      </c>
      <c r="H11" s="50" t="s">
        <v>78</v>
      </c>
      <c r="I11" s="1">
        <v>6</v>
      </c>
      <c r="J11" s="17">
        <f t="shared" ref="J11" si="5">FLOOR(2*57.3*ATAN(G11/(2*1.67 *I11)),1)</f>
        <v>33</v>
      </c>
      <c r="K11" s="17">
        <f t="shared" ref="K11" si="6">FLOOR(2*57.3*ATAN((G11* 1.33)/(2*1.67 *I11)),1)</f>
        <v>43</v>
      </c>
      <c r="L11" s="19">
        <f t="shared" ref="L11" si="7">FLOOR(2*57.3* ATAN(G11/(2*I11)),1)</f>
        <v>53</v>
      </c>
      <c r="M11" s="8" t="s">
        <v>29</v>
      </c>
      <c r="N11" s="1">
        <v>64</v>
      </c>
      <c r="O11" s="10">
        <v>32</v>
      </c>
      <c r="P11" s="11">
        <f t="shared" ref="P11" si="8">CEILING((I11 *B11 * 1000)/(E11*N11),1)</f>
        <v>101</v>
      </c>
      <c r="Q11" s="28" t="s">
        <v>64</v>
      </c>
    </row>
    <row r="12" spans="1:17" ht="66.75" customHeight="1" thickBot="1" x14ac:dyDescent="0.3">
      <c r="A12" s="22">
        <v>10</v>
      </c>
      <c r="B12" s="25">
        <v>1.5</v>
      </c>
      <c r="C12" s="47">
        <v>0.5</v>
      </c>
      <c r="D12" s="25">
        <v>8</v>
      </c>
      <c r="E12" s="20">
        <v>1.4</v>
      </c>
      <c r="F12" s="20" t="s">
        <v>66</v>
      </c>
      <c r="G12" s="46">
        <v>6</v>
      </c>
      <c r="H12" s="51" t="s">
        <v>81</v>
      </c>
      <c r="I12" s="20">
        <v>2</v>
      </c>
      <c r="J12" s="21">
        <f t="shared" si="0"/>
        <v>83</v>
      </c>
      <c r="K12" s="21">
        <f t="shared" si="1"/>
        <v>100</v>
      </c>
      <c r="L12" s="46">
        <f t="shared" si="2"/>
        <v>112</v>
      </c>
      <c r="M12" s="25" t="s">
        <v>29</v>
      </c>
      <c r="N12" s="20">
        <v>32</v>
      </c>
      <c r="O12" s="47">
        <v>16</v>
      </c>
      <c r="P12" s="27">
        <f t="shared" si="4"/>
        <v>67</v>
      </c>
      <c r="Q12" s="62" t="s">
        <v>80</v>
      </c>
    </row>
    <row r="13" spans="1:17" x14ac:dyDescent="0.25">
      <c r="A13" s="5" t="s">
        <v>31</v>
      </c>
      <c r="B13" s="5"/>
      <c r="C13" s="5"/>
      <c r="D13" s="5"/>
      <c r="E13" s="5"/>
    </row>
    <row r="14" spans="1:17" x14ac:dyDescent="0.25">
      <c r="A14" s="4"/>
      <c r="B14" s="4"/>
      <c r="C14" s="4"/>
      <c r="D14" t="s">
        <v>32</v>
      </c>
    </row>
    <row r="15" spans="1:17" x14ac:dyDescent="0.25">
      <c r="A15" s="3"/>
      <c r="B15" s="3"/>
      <c r="C15" s="3"/>
      <c r="D15" t="s">
        <v>33</v>
      </c>
    </row>
    <row r="16" spans="1:17" x14ac:dyDescent="0.25">
      <c r="A16" s="2"/>
      <c r="B16" s="2"/>
      <c r="C16" s="2"/>
      <c r="D16" t="s">
        <v>34</v>
      </c>
    </row>
    <row r="17" spans="1:7" x14ac:dyDescent="0.25">
      <c r="A17" s="7"/>
      <c r="B17" s="7"/>
      <c r="C17" s="7"/>
      <c r="D17" s="6" t="s">
        <v>35</v>
      </c>
    </row>
    <row r="21" spans="1:7" x14ac:dyDescent="0.25">
      <c r="A21" s="8">
        <v>0.37</v>
      </c>
      <c r="B21" s="11">
        <v>24</v>
      </c>
      <c r="C21" s="11">
        <v>28</v>
      </c>
      <c r="D21" s="11">
        <f t="shared" ref="D21:E25" si="9">B21*2</f>
        <v>48</v>
      </c>
      <c r="E21" s="33">
        <f t="shared" si="9"/>
        <v>56</v>
      </c>
      <c r="F21" s="34">
        <v>16</v>
      </c>
      <c r="G21">
        <f>F21/2</f>
        <v>8</v>
      </c>
    </row>
    <row r="22" spans="1:7" x14ac:dyDescent="0.25">
      <c r="A22" s="8">
        <v>1</v>
      </c>
      <c r="B22" s="11">
        <v>34</v>
      </c>
      <c r="C22" s="11">
        <v>40</v>
      </c>
      <c r="D22" s="11">
        <f t="shared" si="9"/>
        <v>68</v>
      </c>
      <c r="E22" s="33">
        <f t="shared" si="9"/>
        <v>80</v>
      </c>
      <c r="F22" s="34">
        <v>23</v>
      </c>
      <c r="G22">
        <f>CEILING(F22/2,1)</f>
        <v>12</v>
      </c>
    </row>
    <row r="23" spans="1:7" x14ac:dyDescent="0.25">
      <c r="A23" s="8">
        <v>2</v>
      </c>
      <c r="B23" s="11">
        <v>51</v>
      </c>
      <c r="C23" s="11">
        <v>59</v>
      </c>
      <c r="D23" s="11">
        <f t="shared" si="9"/>
        <v>102</v>
      </c>
      <c r="E23" s="33">
        <f t="shared" si="9"/>
        <v>118</v>
      </c>
      <c r="F23" s="34">
        <v>34</v>
      </c>
      <c r="G23">
        <f>CEILING(F23/2,1)</f>
        <v>17</v>
      </c>
    </row>
    <row r="24" spans="1:7" ht="15.75" thickBot="1" x14ac:dyDescent="0.3">
      <c r="A24" s="8">
        <v>4</v>
      </c>
      <c r="B24" s="14">
        <v>71</v>
      </c>
      <c r="C24" s="11">
        <v>83</v>
      </c>
      <c r="D24" s="11">
        <f t="shared" si="9"/>
        <v>142</v>
      </c>
      <c r="E24" s="33">
        <f t="shared" si="9"/>
        <v>166</v>
      </c>
      <c r="F24" s="34">
        <v>47</v>
      </c>
      <c r="G24">
        <f>CEILING(F24/2,1)</f>
        <v>24</v>
      </c>
    </row>
    <row r="25" spans="1:7" ht="15.75" thickBot="1" x14ac:dyDescent="0.3">
      <c r="A25" s="13">
        <v>8</v>
      </c>
      <c r="B25" s="14">
        <v>101</v>
      </c>
      <c r="C25" s="11">
        <v>118</v>
      </c>
      <c r="D25" s="11">
        <f t="shared" si="9"/>
        <v>202</v>
      </c>
      <c r="E25" s="33">
        <f t="shared" si="9"/>
        <v>236</v>
      </c>
      <c r="F25" s="34">
        <v>67</v>
      </c>
      <c r="G25">
        <f>CEILING(F25/2,1)</f>
        <v>34</v>
      </c>
    </row>
  </sheetData>
  <mergeCells count="7">
    <mergeCell ref="A1:A2"/>
    <mergeCell ref="Q1:Q2"/>
    <mergeCell ref="D1:G1"/>
    <mergeCell ref="H1:L1"/>
    <mergeCell ref="M1:O1"/>
    <mergeCell ref="P1:P2"/>
    <mergeCell ref="B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F13" sqref="F13"/>
    </sheetView>
  </sheetViews>
  <sheetFormatPr defaultRowHeight="15" x14ac:dyDescent="0.25"/>
  <cols>
    <col min="4" max="4" width="10.140625" customWidth="1"/>
    <col min="5" max="5" width="14" customWidth="1"/>
    <col min="6" max="6" width="14.140625" customWidth="1"/>
    <col min="7" max="7" width="15.85546875" customWidth="1"/>
    <col min="8" max="8" width="17.5703125" customWidth="1"/>
    <col min="9" max="9" width="16.42578125" customWidth="1"/>
    <col min="10" max="10" width="22.5703125" customWidth="1"/>
    <col min="11" max="11" width="24.5703125" customWidth="1"/>
  </cols>
  <sheetData>
    <row r="1" spans="1:11" ht="15.75" thickBot="1" x14ac:dyDescent="0.3"/>
    <row r="2" spans="1:11" ht="32.25" customHeight="1" x14ac:dyDescent="0.25">
      <c r="A2" s="42" t="s">
        <v>27</v>
      </c>
      <c r="B2" s="39" t="s">
        <v>50</v>
      </c>
      <c r="C2" s="40"/>
      <c r="D2" s="41"/>
      <c r="E2" s="29" t="s">
        <v>75</v>
      </c>
      <c r="F2" s="39" t="s">
        <v>51</v>
      </c>
      <c r="G2" s="49"/>
      <c r="H2" s="49"/>
      <c r="I2" s="52"/>
      <c r="J2" s="44" t="s">
        <v>61</v>
      </c>
      <c r="K2" s="53" t="s">
        <v>39</v>
      </c>
    </row>
    <row r="3" spans="1:11" ht="45.75" customHeight="1" x14ac:dyDescent="0.25">
      <c r="A3" s="43"/>
      <c r="B3" s="23" t="s">
        <v>54</v>
      </c>
      <c r="C3" s="18" t="s">
        <v>55</v>
      </c>
      <c r="D3" s="24" t="s">
        <v>73</v>
      </c>
      <c r="E3" s="30" t="s">
        <v>57</v>
      </c>
      <c r="F3" s="23" t="s">
        <v>56</v>
      </c>
      <c r="G3" s="18" t="s">
        <v>58</v>
      </c>
      <c r="H3" s="18" t="s">
        <v>59</v>
      </c>
      <c r="I3" s="24" t="s">
        <v>60</v>
      </c>
      <c r="J3" s="45"/>
      <c r="K3" s="54"/>
    </row>
    <row r="4" spans="1:11" x14ac:dyDescent="0.25">
      <c r="A4" s="12">
        <v>1</v>
      </c>
      <c r="B4" s="8">
        <v>30</v>
      </c>
      <c r="C4" s="17">
        <v>19</v>
      </c>
      <c r="D4" s="9">
        <v>5</v>
      </c>
      <c r="E4" s="31">
        <v>25</v>
      </c>
      <c r="F4" s="8">
        <v>50</v>
      </c>
      <c r="G4" s="1">
        <v>7</v>
      </c>
      <c r="H4" s="17">
        <f>CEILING(((G4 * 1000)/E4)+ F4,1)</f>
        <v>330</v>
      </c>
      <c r="I4" s="19">
        <f t="shared" ref="I4:I12" si="0">CEILING((H4* B4)/(3600),1)</f>
        <v>3</v>
      </c>
      <c r="J4" s="11">
        <f t="shared" ref="J4:J12" si="1">D4+I4</f>
        <v>8</v>
      </c>
      <c r="K4" s="12" t="s">
        <v>49</v>
      </c>
    </row>
    <row r="5" spans="1:11" x14ac:dyDescent="0.25">
      <c r="A5" s="12">
        <v>2</v>
      </c>
      <c r="B5" s="8">
        <v>60</v>
      </c>
      <c r="C5" s="17">
        <v>21</v>
      </c>
      <c r="D5" s="9">
        <v>21</v>
      </c>
      <c r="E5" s="31">
        <v>25</v>
      </c>
      <c r="F5" s="8">
        <v>50</v>
      </c>
      <c r="G5" s="1">
        <v>7</v>
      </c>
      <c r="H5" s="17">
        <f t="shared" ref="H5:H12" si="2">CEILING((G5 * 1000)/E5+ F5,1)</f>
        <v>330</v>
      </c>
      <c r="I5" s="19">
        <f t="shared" si="0"/>
        <v>6</v>
      </c>
      <c r="J5" s="11">
        <f t="shared" si="1"/>
        <v>27</v>
      </c>
      <c r="K5" s="12"/>
    </row>
    <row r="6" spans="1:11" x14ac:dyDescent="0.25">
      <c r="A6" s="12">
        <v>3</v>
      </c>
      <c r="B6" s="8">
        <v>80</v>
      </c>
      <c r="C6" s="17">
        <v>50</v>
      </c>
      <c r="D6" s="9">
        <v>38</v>
      </c>
      <c r="E6" s="31">
        <v>25</v>
      </c>
      <c r="F6" s="8">
        <v>50</v>
      </c>
      <c r="G6" s="1">
        <v>7</v>
      </c>
      <c r="H6" s="17">
        <f t="shared" si="2"/>
        <v>330</v>
      </c>
      <c r="I6" s="19">
        <f t="shared" si="0"/>
        <v>8</v>
      </c>
      <c r="J6" s="16">
        <f t="shared" si="1"/>
        <v>46</v>
      </c>
      <c r="K6" s="12"/>
    </row>
    <row r="7" spans="1:11" ht="30" x14ac:dyDescent="0.25">
      <c r="A7" s="12">
        <v>4</v>
      </c>
      <c r="B7" s="8">
        <v>80</v>
      </c>
      <c r="C7" s="17">
        <v>50</v>
      </c>
      <c r="D7" s="9">
        <v>38</v>
      </c>
      <c r="E7" s="31">
        <v>30</v>
      </c>
      <c r="F7" s="8">
        <v>50</v>
      </c>
      <c r="G7" s="1">
        <v>7</v>
      </c>
      <c r="H7" s="17">
        <f t="shared" si="2"/>
        <v>284</v>
      </c>
      <c r="I7" s="19">
        <f t="shared" si="0"/>
        <v>7</v>
      </c>
      <c r="J7" s="16">
        <f t="shared" si="1"/>
        <v>45</v>
      </c>
      <c r="K7" s="12" t="s">
        <v>74</v>
      </c>
    </row>
    <row r="8" spans="1:11" ht="48" customHeight="1" x14ac:dyDescent="0.25">
      <c r="A8" s="12">
        <v>5</v>
      </c>
      <c r="B8" s="8">
        <v>80</v>
      </c>
      <c r="C8" s="17">
        <v>50</v>
      </c>
      <c r="D8" s="9">
        <v>38</v>
      </c>
      <c r="E8" s="31">
        <v>10</v>
      </c>
      <c r="F8" s="8">
        <v>50</v>
      </c>
      <c r="G8" s="1">
        <v>7</v>
      </c>
      <c r="H8" s="17">
        <f t="shared" si="2"/>
        <v>750</v>
      </c>
      <c r="I8" s="19">
        <f t="shared" si="0"/>
        <v>17</v>
      </c>
      <c r="J8" s="16">
        <f t="shared" si="1"/>
        <v>55</v>
      </c>
      <c r="K8" s="28" t="s">
        <v>52</v>
      </c>
    </row>
    <row r="9" spans="1:11" ht="30" x14ac:dyDescent="0.25">
      <c r="A9" s="12">
        <v>6</v>
      </c>
      <c r="B9" s="8">
        <v>80</v>
      </c>
      <c r="C9" s="17">
        <v>50</v>
      </c>
      <c r="D9" s="9">
        <v>38</v>
      </c>
      <c r="E9" s="31">
        <v>25</v>
      </c>
      <c r="F9" s="8">
        <v>50</v>
      </c>
      <c r="G9" s="1">
        <v>4</v>
      </c>
      <c r="H9" s="17">
        <f t="shared" si="2"/>
        <v>210</v>
      </c>
      <c r="I9" s="19">
        <f t="shared" si="0"/>
        <v>5</v>
      </c>
      <c r="J9" s="16">
        <f t="shared" si="1"/>
        <v>43</v>
      </c>
      <c r="K9" s="28" t="s">
        <v>53</v>
      </c>
    </row>
    <row r="10" spans="1:11" x14ac:dyDescent="0.25">
      <c r="A10" s="12">
        <v>7</v>
      </c>
      <c r="B10" s="8">
        <v>100</v>
      </c>
      <c r="C10" s="17">
        <v>62</v>
      </c>
      <c r="D10" s="9">
        <v>59</v>
      </c>
      <c r="E10" s="31">
        <v>25</v>
      </c>
      <c r="F10" s="8">
        <v>50</v>
      </c>
      <c r="G10" s="1">
        <v>7</v>
      </c>
      <c r="H10" s="17">
        <f t="shared" si="2"/>
        <v>330</v>
      </c>
      <c r="I10" s="19">
        <f t="shared" si="0"/>
        <v>10</v>
      </c>
      <c r="J10" s="11">
        <f t="shared" si="1"/>
        <v>69</v>
      </c>
      <c r="K10" s="12"/>
    </row>
    <row r="11" spans="1:11" x14ac:dyDescent="0.25">
      <c r="A11" s="12">
        <v>8</v>
      </c>
      <c r="B11" s="8">
        <v>120</v>
      </c>
      <c r="C11" s="17">
        <v>75</v>
      </c>
      <c r="D11" s="9">
        <v>85</v>
      </c>
      <c r="E11" s="31">
        <v>25</v>
      </c>
      <c r="F11" s="8">
        <v>50</v>
      </c>
      <c r="G11" s="1">
        <v>7</v>
      </c>
      <c r="H11" s="17">
        <f t="shared" ref="H11" si="3">CEILING((G11 * 1000)/E11+ F11,1)</f>
        <v>330</v>
      </c>
      <c r="I11" s="19">
        <f t="shared" ref="I11" si="4">CEILING((H11* B11)/(3600),1)</f>
        <v>11</v>
      </c>
      <c r="J11" s="11">
        <f t="shared" ref="J11" si="5">D11+I11</f>
        <v>96</v>
      </c>
      <c r="K11" s="12"/>
    </row>
    <row r="12" spans="1:11" ht="15.75" thickBot="1" x14ac:dyDescent="0.3">
      <c r="A12" s="22">
        <v>9</v>
      </c>
      <c r="B12" s="25">
        <v>250</v>
      </c>
      <c r="C12" s="21">
        <v>155</v>
      </c>
      <c r="D12" s="26">
        <v>367</v>
      </c>
      <c r="E12" s="32">
        <v>25</v>
      </c>
      <c r="F12" s="25">
        <v>50</v>
      </c>
      <c r="G12" s="20">
        <v>7</v>
      </c>
      <c r="H12" s="21">
        <f t="shared" si="2"/>
        <v>330</v>
      </c>
      <c r="I12" s="46">
        <f t="shared" si="0"/>
        <v>23</v>
      </c>
      <c r="J12" s="27">
        <f t="shared" si="1"/>
        <v>390</v>
      </c>
      <c r="K12" s="22"/>
    </row>
    <row r="13" spans="1:11" x14ac:dyDescent="0.25">
      <c r="A13" t="s">
        <v>62</v>
      </c>
    </row>
    <row r="14" spans="1:11" x14ac:dyDescent="0.25">
      <c r="A14" s="5" t="s">
        <v>31</v>
      </c>
      <c r="B14" s="5"/>
      <c r="C14" s="5"/>
    </row>
    <row r="15" spans="1:11" x14ac:dyDescent="0.25">
      <c r="A15" s="4"/>
      <c r="B15" t="s">
        <v>32</v>
      </c>
    </row>
    <row r="16" spans="1:11" x14ac:dyDescent="0.25">
      <c r="A16" s="3"/>
      <c r="B16" t="s">
        <v>33</v>
      </c>
    </row>
    <row r="17" spans="1:7" x14ac:dyDescent="0.25">
      <c r="A17" s="2"/>
      <c r="B17" t="s">
        <v>34</v>
      </c>
    </row>
    <row r="18" spans="1:7" x14ac:dyDescent="0.25">
      <c r="A18" s="7"/>
      <c r="B18" s="6" t="s">
        <v>35</v>
      </c>
    </row>
    <row r="20" spans="1:7" x14ac:dyDescent="0.25">
      <c r="B20">
        <v>30</v>
      </c>
      <c r="C20">
        <v>60</v>
      </c>
      <c r="D20">
        <v>80</v>
      </c>
      <c r="E20">
        <v>80</v>
      </c>
      <c r="F20">
        <v>100</v>
      </c>
      <c r="G20">
        <v>120</v>
      </c>
    </row>
    <row r="21" spans="1:7" x14ac:dyDescent="0.25">
      <c r="A21">
        <v>10</v>
      </c>
      <c r="B21">
        <v>12</v>
      </c>
      <c r="C21">
        <v>34</v>
      </c>
      <c r="D21">
        <v>55</v>
      </c>
      <c r="E21">
        <v>48</v>
      </c>
      <c r="F21">
        <v>80</v>
      </c>
      <c r="G21">
        <v>110</v>
      </c>
    </row>
    <row r="22" spans="1:7" x14ac:dyDescent="0.25">
      <c r="A22">
        <v>15</v>
      </c>
      <c r="B22">
        <v>10</v>
      </c>
      <c r="C22">
        <v>30</v>
      </c>
      <c r="D22">
        <v>50</v>
      </c>
      <c r="E22">
        <v>46</v>
      </c>
      <c r="F22">
        <v>74</v>
      </c>
      <c r="G22">
        <v>103</v>
      </c>
    </row>
    <row r="23" spans="1:7" x14ac:dyDescent="0.25">
      <c r="A23">
        <v>20</v>
      </c>
      <c r="B23">
        <v>9</v>
      </c>
      <c r="C23">
        <v>28</v>
      </c>
      <c r="D23">
        <v>47</v>
      </c>
      <c r="E23">
        <v>44</v>
      </c>
      <c r="F23">
        <v>71</v>
      </c>
      <c r="G23">
        <v>99</v>
      </c>
    </row>
    <row r="24" spans="1:7" x14ac:dyDescent="0.25">
      <c r="A24">
        <v>25</v>
      </c>
      <c r="B24">
        <v>8</v>
      </c>
      <c r="C24">
        <v>27</v>
      </c>
      <c r="D24">
        <v>46</v>
      </c>
      <c r="E24">
        <v>43</v>
      </c>
      <c r="F24">
        <v>69</v>
      </c>
      <c r="G24">
        <v>96</v>
      </c>
    </row>
    <row r="25" spans="1:7" x14ac:dyDescent="0.25">
      <c r="A25">
        <v>30</v>
      </c>
      <c r="B25">
        <v>7</v>
      </c>
      <c r="C25">
        <v>25</v>
      </c>
      <c r="D25">
        <v>45</v>
      </c>
      <c r="E25">
        <v>42</v>
      </c>
      <c r="F25">
        <v>67</v>
      </c>
      <c r="G25">
        <v>95</v>
      </c>
    </row>
    <row r="56" spans="2:7" x14ac:dyDescent="0.25">
      <c r="C56">
        <v>30</v>
      </c>
      <c r="D56">
        <v>60</v>
      </c>
      <c r="E56">
        <v>80</v>
      </c>
      <c r="F56">
        <v>100</v>
      </c>
      <c r="G56">
        <v>120</v>
      </c>
    </row>
    <row r="57" spans="2:7" x14ac:dyDescent="0.25">
      <c r="B57">
        <v>10</v>
      </c>
      <c r="C57">
        <v>9</v>
      </c>
      <c r="D57">
        <v>34</v>
      </c>
      <c r="E57">
        <v>48</v>
      </c>
      <c r="F57">
        <v>80</v>
      </c>
      <c r="G57">
        <v>110</v>
      </c>
    </row>
    <row r="58" spans="2:7" x14ac:dyDescent="0.25">
      <c r="B58">
        <v>15</v>
      </c>
      <c r="C58">
        <v>10</v>
      </c>
      <c r="D58">
        <v>30</v>
      </c>
      <c r="E58">
        <v>46</v>
      </c>
      <c r="F58">
        <v>74</v>
      </c>
      <c r="G58">
        <v>103</v>
      </c>
    </row>
    <row r="59" spans="2:7" x14ac:dyDescent="0.25">
      <c r="B59">
        <v>20</v>
      </c>
      <c r="C59">
        <v>9</v>
      </c>
      <c r="D59">
        <v>28</v>
      </c>
      <c r="E59">
        <v>44</v>
      </c>
      <c r="F59">
        <v>71</v>
      </c>
      <c r="G59">
        <v>99</v>
      </c>
    </row>
    <row r="60" spans="2:7" x14ac:dyDescent="0.25">
      <c r="B60">
        <v>25</v>
      </c>
      <c r="C60">
        <v>8</v>
      </c>
      <c r="D60">
        <v>27</v>
      </c>
      <c r="E60">
        <v>43</v>
      </c>
      <c r="F60">
        <v>69</v>
      </c>
      <c r="G60">
        <v>96</v>
      </c>
    </row>
    <row r="61" spans="2:7" x14ac:dyDescent="0.25">
      <c r="B61">
        <v>30</v>
      </c>
      <c r="C61">
        <v>7</v>
      </c>
      <c r="D61">
        <v>25</v>
      </c>
      <c r="E61">
        <v>42</v>
      </c>
      <c r="F61">
        <v>67</v>
      </c>
      <c r="G61">
        <v>95</v>
      </c>
    </row>
  </sheetData>
  <mergeCells count="5">
    <mergeCell ref="B2:D2"/>
    <mergeCell ref="A2:A3"/>
    <mergeCell ref="J2:J3"/>
    <mergeCell ref="K2:K3"/>
    <mergeCell ref="F2:I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opLeftCell="A4" workbookViewId="0">
      <selection activeCell="B30" sqref="B30"/>
    </sheetView>
  </sheetViews>
  <sheetFormatPr defaultRowHeight="15" x14ac:dyDescent="0.25"/>
  <cols>
    <col min="1" max="1" width="23.7109375" customWidth="1"/>
    <col min="2" max="2" width="10.28515625" customWidth="1"/>
    <col min="3" max="3" width="19.28515625" customWidth="1"/>
    <col min="5" max="5" width="15.85546875" customWidth="1"/>
  </cols>
  <sheetData>
    <row r="2" spans="1:3" x14ac:dyDescent="0.25">
      <c r="A2" t="s">
        <v>3</v>
      </c>
      <c r="B2">
        <v>1.5</v>
      </c>
      <c r="C2" t="s">
        <v>4</v>
      </c>
    </row>
    <row r="3" spans="1:3" x14ac:dyDescent="0.25">
      <c r="A3" t="s">
        <v>2</v>
      </c>
      <c r="B3">
        <v>56</v>
      </c>
      <c r="C3" t="s">
        <v>20</v>
      </c>
    </row>
    <row r="4" spans="1:3" x14ac:dyDescent="0.25">
      <c r="A4" t="s">
        <v>0</v>
      </c>
      <c r="B4">
        <f>6</f>
        <v>6</v>
      </c>
      <c r="C4" t="s">
        <v>5</v>
      </c>
    </row>
    <row r="5" spans="1:3" x14ac:dyDescent="0.25">
      <c r="A5" t="s">
        <v>1</v>
      </c>
      <c r="B5">
        <v>3.75</v>
      </c>
      <c r="C5" t="s">
        <v>6</v>
      </c>
    </row>
    <row r="6" spans="1:3" x14ac:dyDescent="0.25">
      <c r="A6" t="s">
        <v>7</v>
      </c>
      <c r="B6">
        <f>(B30*B2*1000)/(B3*B5)</f>
        <v>26.955547327852148</v>
      </c>
      <c r="C6" t="s">
        <v>8</v>
      </c>
    </row>
    <row r="19" spans="1:5" x14ac:dyDescent="0.25">
      <c r="B19" t="s">
        <v>16</v>
      </c>
      <c r="C19" t="s">
        <v>16</v>
      </c>
      <c r="D19" t="s">
        <v>17</v>
      </c>
    </row>
    <row r="20" spans="1:5" x14ac:dyDescent="0.25">
      <c r="A20" t="s">
        <v>10</v>
      </c>
      <c r="B20">
        <v>3.75</v>
      </c>
      <c r="C20">
        <v>4.2</v>
      </c>
      <c r="D20" t="s">
        <v>19</v>
      </c>
      <c r="E20" t="s">
        <v>23</v>
      </c>
    </row>
    <row r="21" spans="1:5" x14ac:dyDescent="0.25">
      <c r="A21" t="s">
        <v>9</v>
      </c>
      <c r="B21">
        <v>3</v>
      </c>
      <c r="C21">
        <v>2.8</v>
      </c>
      <c r="D21" t="s">
        <v>19</v>
      </c>
    </row>
    <row r="22" spans="1:5" x14ac:dyDescent="0.25">
      <c r="A22" t="s">
        <v>11</v>
      </c>
      <c r="B22">
        <v>2.2000000000000002</v>
      </c>
      <c r="C22">
        <v>2</v>
      </c>
      <c r="D22" t="s">
        <v>19</v>
      </c>
    </row>
    <row r="23" spans="1:5" x14ac:dyDescent="0.25">
      <c r="A23" t="s">
        <v>12</v>
      </c>
      <c r="B23">
        <v>2.2000000000000002</v>
      </c>
      <c r="C23">
        <v>2</v>
      </c>
      <c r="D23" t="s">
        <v>19</v>
      </c>
    </row>
    <row r="24" spans="1:5" x14ac:dyDescent="0.25">
      <c r="A24" t="s">
        <v>13</v>
      </c>
      <c r="B24">
        <v>1.5</v>
      </c>
      <c r="C24">
        <v>1.75</v>
      </c>
      <c r="D24" t="s">
        <v>19</v>
      </c>
    </row>
    <row r="25" spans="1:5" x14ac:dyDescent="0.25">
      <c r="A25" t="s">
        <v>14</v>
      </c>
      <c r="B25">
        <v>1.5</v>
      </c>
      <c r="C25">
        <v>1.75</v>
      </c>
      <c r="D25" t="s">
        <v>19</v>
      </c>
    </row>
    <row r="26" spans="1:5" x14ac:dyDescent="0.25">
      <c r="A26" t="s">
        <v>15</v>
      </c>
      <c r="B26">
        <v>1.5</v>
      </c>
      <c r="C26">
        <v>1.4</v>
      </c>
      <c r="D26" t="s">
        <v>19</v>
      </c>
    </row>
    <row r="27" spans="1:5" x14ac:dyDescent="0.25">
      <c r="A27" t="s">
        <v>18</v>
      </c>
      <c r="B27">
        <v>1.5</v>
      </c>
      <c r="C27">
        <v>1.4</v>
      </c>
      <c r="D27" t="s">
        <v>19</v>
      </c>
    </row>
    <row r="29" spans="1:5" x14ac:dyDescent="0.25">
      <c r="A29" t="s">
        <v>21</v>
      </c>
      <c r="B29">
        <v>51</v>
      </c>
      <c r="C29" t="s">
        <v>22</v>
      </c>
    </row>
    <row r="30" spans="1:5" x14ac:dyDescent="0.25">
      <c r="A30" t="s">
        <v>24</v>
      </c>
      <c r="B30">
        <f>1.8/TAN((B29/2)*0.0174533)</f>
        <v>3.7737766258993006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Impact of Mpixel</vt:lpstr>
      <vt:lpstr>Impact of fps</vt:lpstr>
      <vt:lpstr>Sheet1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Mody, Mihir</dc:creator>
  <cp:lastModifiedBy>Mody, Mihir</cp:lastModifiedBy>
  <dcterms:created xsi:type="dcterms:W3CDTF">2015-11-30T09:32:23Z</dcterms:created>
  <dcterms:modified xsi:type="dcterms:W3CDTF">2016-03-04T11:13:26Z</dcterms:modified>
</cp:coreProperties>
</file>