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EDE2F6B-116A-4F3B-9BED-BD08EE9FB88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M263_SAR_Spec_Calc" sheetId="2" r:id="rId1"/>
    <sheet name="SAR_ADC_CB_Calc" sheetId="6" r:id="rId2"/>
    <sheet name="Revision_History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6" l="1"/>
  <c r="B16" i="2" l="1"/>
  <c r="B14" i="6" l="1"/>
  <c r="B24" i="6" s="1"/>
  <c r="B25" i="6" s="1"/>
  <c r="B26" i="6" s="1"/>
  <c r="B17" i="6"/>
  <c r="B22" i="6" s="1"/>
  <c r="B31" i="6" l="1"/>
  <c r="B20" i="6"/>
  <c r="B21" i="6"/>
  <c r="C36" i="2"/>
  <c r="C34" i="2"/>
  <c r="C33" i="2"/>
  <c r="C35" i="2" s="1"/>
  <c r="B19" i="2"/>
  <c r="B14" i="2"/>
  <c r="B33" i="6" l="1"/>
  <c r="B32" i="6"/>
  <c r="B5" i="2"/>
  <c r="B8" i="2" s="1"/>
  <c r="B9" i="2" s="1"/>
  <c r="B15" i="2" s="1"/>
  <c r="B17" i="2" s="1"/>
  <c r="B6" i="2" l="1"/>
  <c r="B12" i="2" s="1"/>
  <c r="B20" i="2" s="1"/>
  <c r="B21" i="2" l="1"/>
</calcChain>
</file>

<file path=xl/sharedStrings.xml><?xml version="1.0" encoding="utf-8"?>
<sst xmlns="http://schemas.openxmlformats.org/spreadsheetml/2006/main" count="99" uniqueCount="71">
  <si>
    <t>SYSCLK</t>
  </si>
  <si>
    <t>Hz</t>
  </si>
  <si>
    <t>ADC_CLK</t>
  </si>
  <si>
    <t>t.sh</t>
  </si>
  <si>
    <t>ADC_CLK periods</t>
  </si>
  <si>
    <t>t.EOC</t>
  </si>
  <si>
    <t>t.aquisition</t>
  </si>
  <si>
    <t>f.aquisiton</t>
  </si>
  <si>
    <t>samples/sec</t>
  </si>
  <si>
    <t>sec</t>
  </si>
  <si>
    <t>&lt;- t.sh + t.EOC</t>
  </si>
  <si>
    <t>SYS_CLK periods</t>
  </si>
  <si>
    <t>Gain+Offset Error Max</t>
  </si>
  <si>
    <t>Gain+Offset ErrorMin</t>
  </si>
  <si>
    <t>Full-Scale Voltage</t>
  </si>
  <si>
    <t>Volts</t>
  </si>
  <si>
    <t>Ratio of Full-Scale (3.2V)</t>
  </si>
  <si>
    <t>Ratio Full-Scale (3.2V)</t>
  </si>
  <si>
    <t>LSB (from datasheet)</t>
  </si>
  <si>
    <t>Volts (from datasheet)</t>
  </si>
  <si>
    <t>V</t>
  </si>
  <si>
    <t>Full-scale voltage</t>
  </si>
  <si>
    <t>Allowed maximum filter droop during start of sample period</t>
  </si>
  <si>
    <t>C.sh</t>
  </si>
  <si>
    <t>V.FSR</t>
  </si>
  <si>
    <t>V.delta-filt</t>
  </si>
  <si>
    <t>pF</t>
  </si>
  <si>
    <t xml:space="preserve">SAR ADC sample and hold capacitance </t>
  </si>
  <si>
    <t>C.pin</t>
  </si>
  <si>
    <t>SAR ADC pin parasitic capacitance</t>
  </si>
  <si>
    <t>C.total</t>
  </si>
  <si>
    <t>Inputs</t>
  </si>
  <si>
    <t>Total SAR device capacitance seen by ADC driver circuit</t>
  </si>
  <si>
    <t>C.filt</t>
  </si>
  <si>
    <t>Calculated Cfilt capacitance given above values</t>
  </si>
  <si>
    <t>Outputs</t>
  </si>
  <si>
    <t>10 x C.sh</t>
  </si>
  <si>
    <t>20 x C.sh</t>
  </si>
  <si>
    <t>30 x C.sh</t>
  </si>
  <si>
    <t>ADC resolution</t>
  </si>
  <si>
    <t>Volt/LSB</t>
  </si>
  <si>
    <t>tau.c</t>
  </si>
  <si>
    <t>seconds</t>
  </si>
  <si>
    <t>RC time-constant of the charging system</t>
  </si>
  <si>
    <t>Time that the sample switch is closed, allowing the C.sh to charge</t>
  </si>
  <si>
    <t>tau.OA</t>
  </si>
  <si>
    <t>Time constant of the op-amp (when modeled as a second-order system)</t>
  </si>
  <si>
    <t>R.filt</t>
  </si>
  <si>
    <t>Ohms</t>
  </si>
  <si>
    <t>Calculated Rfilt resistance given by above tau values and C.filt</t>
  </si>
  <si>
    <t>0.25 x R.filt</t>
  </si>
  <si>
    <t>2 x R.filt</t>
  </si>
  <si>
    <t>Maximum value for C.filt - useful for parameter sweeps</t>
  </si>
  <si>
    <t>A typical value for Cfilt - useful for parameter sweeps</t>
  </si>
  <si>
    <t>Minimum value for C.filt - useful for parameter sweeps</t>
  </si>
  <si>
    <t>Maximum R.filt - useful for parameter sweeps</t>
  </si>
  <si>
    <t>Minimum R.filt - useful for parameter sweeps</t>
  </si>
  <si>
    <t>https://www.ti.com/lit/an/spract6a/spract6a.pdf</t>
  </si>
  <si>
    <t>References: 
- ADC Input Circuit Evaluation for C2000 MCUs (using
TINA-TI simulation tool) (https://www.ti.com/lit/an/spract6a/spract6a.pdf)</t>
  </si>
  <si>
    <t>ADC Prescale Ratio</t>
  </si>
  <si>
    <t>Use ADCCTL2.PRESCALE lookup --&gt;</t>
  </si>
  <si>
    <t>Will by MCU SYSCLK/2</t>
  </si>
  <si>
    <t>ADCSOC0CTL.ACQPS + 1</t>
  </si>
  <si>
    <t>Harmony ADC t.EOC timing Lookup for a given prescale --&gt;</t>
  </si>
  <si>
    <t>TRM states 11.5 ADC_CLK rounded to next whole sysclk</t>
  </si>
  <si>
    <t>UGBW</t>
  </si>
  <si>
    <t>Unity Gain Bandwidth of attached amplifier - minimum bandwidth</t>
  </si>
  <si>
    <t>Revision</t>
  </si>
  <si>
    <t>Author</t>
  </si>
  <si>
    <t xml:space="preserve">R. Rosales rosales.r@ti.com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</si>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</sst>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0E+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3" borderId="0" xfId="0" applyFont="1" applyFill="1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1" applyAlignment="1">
      <alignment vertical="top"/>
    </xf>
    <xf numFmtId="0" fontId="0" fillId="0" borderId="4" xfId="0" applyFill="1" applyBorder="1"/>
    <xf numFmtId="14" fontId="0" fillId="0" borderId="0" xfId="0" applyNumberFormat="1"/>
    <xf numFmtId="0" fontId="3" fillId="4" borderId="0" xfId="0" applyFont="1" applyFill="1"/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16</xdr:col>
      <xdr:colOff>348797</xdr:colOff>
      <xdr:row>34</xdr:row>
      <xdr:rowOff>189436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D245F8-2B04-4703-A1DB-196C07C1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90500"/>
          <a:ext cx="7054397" cy="6494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16</xdr:col>
      <xdr:colOff>494400</xdr:colOff>
      <xdr:row>23</xdr:row>
      <xdr:rowOff>123381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E87F2A-8F7A-4F14-B9C5-FF437CD6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0" y="0"/>
          <a:ext cx="72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16</xdr:col>
      <xdr:colOff>437257</xdr:colOff>
      <xdr:row>48</xdr:row>
      <xdr:rowOff>123357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B89E8A-6B78-433E-9BC5-B7E82CD2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450" y="3619500"/>
          <a:ext cx="7142857" cy="37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16</xdr:col>
      <xdr:colOff>456305</xdr:colOff>
      <xdr:row>66</xdr:row>
      <xdr:rowOff>75809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1EB1A31-0FAD-469D-87F8-038CBD41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7450" y="7620000"/>
          <a:ext cx="7161905" cy="31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16</xdr:col>
      <xdr:colOff>503924</xdr:colOff>
      <xdr:row>86</xdr:row>
      <xdr:rowOff>151952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E694C7-4FF0-4716-8AF4-3102607C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67525" y="11049000"/>
          <a:ext cx="7209524" cy="3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ti.com/lit/an/spract6a/spract6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BC99-52FE-4C81-B1AC-E1F8757388C9}">
  <dimension ref="A5:D36"/>
  <sheetViews>
    <sheetView tabSelected="1" workbookViewId="0">
      <selection activeCell="C40" sqref="C40"/>
    </sheetView>
  </sheetViews>
  <sheetFormatPr defaultRowHeight="15" x14ac:dyDescent="0.25"/>
  <cols>
    <col min="1" max="1" width="17.85546875" bestFit="1" customWidth="1"/>
    <col min="2" max="2" width="20.7109375" bestFit="1" customWidth="1"/>
    <col min="3" max="3" width="18.28515625" customWidth="1"/>
    <col min="4" max="4" width="53.28515625" customWidth="1"/>
  </cols>
  <sheetData>
    <row r="5" spans="1:4" ht="16.5" customHeight="1" x14ac:dyDescent="0.25">
      <c r="A5" s="1" t="s">
        <v>0</v>
      </c>
      <c r="B5" s="2">
        <f>200000000</f>
        <v>200000000</v>
      </c>
      <c r="C5" s="3" t="s">
        <v>1</v>
      </c>
      <c r="D5" s="3" t="s">
        <v>61</v>
      </c>
    </row>
    <row r="6" spans="1:4" x14ac:dyDescent="0.25">
      <c r="A6" s="1"/>
      <c r="B6" s="2">
        <f>1/B5</f>
        <v>5.0000000000000001E-9</v>
      </c>
      <c r="C6" s="3" t="s">
        <v>9</v>
      </c>
      <c r="D6" s="3"/>
    </row>
    <row r="7" spans="1:4" x14ac:dyDescent="0.25">
      <c r="A7" s="1" t="s">
        <v>59</v>
      </c>
      <c r="B7" s="4">
        <v>3</v>
      </c>
      <c r="C7" s="3"/>
      <c r="D7" s="3" t="s">
        <v>60</v>
      </c>
    </row>
    <row r="8" spans="1:4" x14ac:dyDescent="0.25">
      <c r="A8" s="23" t="s">
        <v>2</v>
      </c>
      <c r="B8" s="2">
        <f>B5/B7</f>
        <v>66666666.666666664</v>
      </c>
      <c r="C8" s="3" t="s">
        <v>1</v>
      </c>
      <c r="D8" s="3"/>
    </row>
    <row r="9" spans="1:4" x14ac:dyDescent="0.25">
      <c r="A9" s="23"/>
      <c r="B9" s="2">
        <f>1/B8</f>
        <v>1.5000000000000002E-8</v>
      </c>
      <c r="C9" s="3" t="s">
        <v>9</v>
      </c>
      <c r="D9" s="3"/>
    </row>
    <row r="10" spans="1:4" x14ac:dyDescent="0.25">
      <c r="A10" s="3"/>
      <c r="B10" s="3"/>
      <c r="C10" s="3"/>
      <c r="D10" s="3"/>
    </row>
    <row r="11" spans="1:4" x14ac:dyDescent="0.25">
      <c r="A11" s="22" t="s">
        <v>3</v>
      </c>
      <c r="B11" s="4">
        <v>19</v>
      </c>
      <c r="C11" s="3" t="s">
        <v>11</v>
      </c>
      <c r="D11" s="3" t="s">
        <v>62</v>
      </c>
    </row>
    <row r="12" spans="1:4" x14ac:dyDescent="0.25">
      <c r="A12" s="22"/>
      <c r="B12" s="2">
        <f>B11*B6</f>
        <v>9.5000000000000004E-8</v>
      </c>
      <c r="C12" s="3" t="s">
        <v>9</v>
      </c>
      <c r="D12" s="3"/>
    </row>
    <row r="13" spans="1:4" x14ac:dyDescent="0.25">
      <c r="A13" s="22" t="s">
        <v>5</v>
      </c>
      <c r="B13" s="5">
        <v>31</v>
      </c>
      <c r="C13" s="3" t="s">
        <v>11</v>
      </c>
      <c r="D13" s="24" t="s">
        <v>63</v>
      </c>
    </row>
    <row r="14" spans="1:4" x14ac:dyDescent="0.25">
      <c r="A14" s="22"/>
      <c r="B14" s="6">
        <f>B13*B6</f>
        <v>1.55E-7</v>
      </c>
      <c r="C14" s="3" t="s">
        <v>9</v>
      </c>
      <c r="D14" s="25"/>
    </row>
    <row r="15" spans="1:4" x14ac:dyDescent="0.25">
      <c r="A15" s="22"/>
      <c r="B15" s="2">
        <f>ROUND(B16/B6, 0)</f>
        <v>32</v>
      </c>
      <c r="C15" s="3" t="s">
        <v>4</v>
      </c>
      <c r="D15" s="19" t="s">
        <v>64</v>
      </c>
    </row>
    <row r="16" spans="1:4" x14ac:dyDescent="0.25">
      <c r="A16" s="22"/>
      <c r="B16" s="11">
        <f>B9*10.5</f>
        <v>1.5750000000000003E-7</v>
      </c>
      <c r="C16" s="16" t="s">
        <v>9</v>
      </c>
      <c r="D16" s="20"/>
    </row>
    <row r="17" spans="1:4" x14ac:dyDescent="0.25">
      <c r="A17" s="22"/>
      <c r="B17" s="11">
        <f>B15*B6</f>
        <v>1.6E-7</v>
      </c>
      <c r="C17" s="16" t="s">
        <v>9</v>
      </c>
      <c r="D17" s="21"/>
    </row>
    <row r="18" spans="1:4" x14ac:dyDescent="0.25">
      <c r="A18" s="3"/>
      <c r="B18" s="2"/>
      <c r="C18" s="3"/>
      <c r="D18" s="3"/>
    </row>
    <row r="19" spans="1:4" x14ac:dyDescent="0.25">
      <c r="A19" s="3" t="s">
        <v>6</v>
      </c>
      <c r="B19" s="2">
        <f>B13+B11</f>
        <v>50</v>
      </c>
      <c r="C19" s="3" t="s">
        <v>11</v>
      </c>
      <c r="D19" s="3" t="s">
        <v>10</v>
      </c>
    </row>
    <row r="20" spans="1:4" x14ac:dyDescent="0.25">
      <c r="A20" s="3"/>
      <c r="B20" s="2">
        <f>B12+B14</f>
        <v>2.4999999999999999E-7</v>
      </c>
      <c r="C20" s="3" t="s">
        <v>9</v>
      </c>
      <c r="D20" s="3"/>
    </row>
    <row r="21" spans="1:4" x14ac:dyDescent="0.25">
      <c r="A21" s="7" t="s">
        <v>7</v>
      </c>
      <c r="B21" s="8">
        <f>1/B20</f>
        <v>4000000</v>
      </c>
      <c r="C21" s="7" t="s">
        <v>8</v>
      </c>
      <c r="D21" s="3"/>
    </row>
    <row r="29" spans="1:4" x14ac:dyDescent="0.25">
      <c r="B29" t="s">
        <v>12</v>
      </c>
      <c r="C29">
        <v>9</v>
      </c>
      <c r="D29" t="s">
        <v>18</v>
      </c>
    </row>
    <row r="30" spans="1:4" x14ac:dyDescent="0.25">
      <c r="B30" t="s">
        <v>13</v>
      </c>
      <c r="C30">
        <v>-9</v>
      </c>
      <c r="D30" t="s">
        <v>18</v>
      </c>
    </row>
    <row r="31" spans="1:4" x14ac:dyDescent="0.25">
      <c r="B31" t="s">
        <v>14</v>
      </c>
      <c r="C31">
        <v>3.2</v>
      </c>
      <c r="D31" t="s">
        <v>19</v>
      </c>
    </row>
    <row r="33" spans="2:4" x14ac:dyDescent="0.25">
      <c r="B33" t="s">
        <v>12</v>
      </c>
      <c r="C33">
        <f>C29/(2^12-1)</f>
        <v>2.1978021978021978E-3</v>
      </c>
      <c r="D33" t="s">
        <v>16</v>
      </c>
    </row>
    <row r="34" spans="2:4" x14ac:dyDescent="0.25">
      <c r="B34" t="s">
        <v>13</v>
      </c>
      <c r="C34">
        <f>C30/(2^12-1)</f>
        <v>-2.1978021978021978E-3</v>
      </c>
      <c r="D34" t="s">
        <v>17</v>
      </c>
    </row>
    <row r="35" spans="2:4" x14ac:dyDescent="0.25">
      <c r="B35" t="s">
        <v>12</v>
      </c>
      <c r="C35">
        <f>C31*C33</f>
        <v>7.032967032967033E-3</v>
      </c>
      <c r="D35" t="s">
        <v>15</v>
      </c>
    </row>
    <row r="36" spans="2:4" x14ac:dyDescent="0.25">
      <c r="B36" t="s">
        <v>13</v>
      </c>
      <c r="C36">
        <f>C34*C31</f>
        <v>-7.032967032967033E-3</v>
      </c>
      <c r="D36" t="s">
        <v>15</v>
      </c>
    </row>
  </sheetData>
  <mergeCells count="5">
    <mergeCell ref="D15:D17"/>
    <mergeCell ref="A13:A17"/>
    <mergeCell ref="A11:A12"/>
    <mergeCell ref="A8:A9"/>
    <mergeCell ref="D13:D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3549-850E-4C55-92FE-6070EC61C645}">
  <dimension ref="A1:D33"/>
  <sheetViews>
    <sheetView workbookViewId="0">
      <selection activeCell="D56" sqref="D56"/>
    </sheetView>
  </sheetViews>
  <sheetFormatPr defaultRowHeight="15" x14ac:dyDescent="0.25"/>
  <cols>
    <col min="1" max="1" width="14.42578125" bestFit="1" customWidth="1"/>
    <col min="2" max="2" width="10" bestFit="1" customWidth="1"/>
    <col min="3" max="3" width="8.5703125" bestFit="1" customWidth="1"/>
    <col min="4" max="4" width="66.28515625" bestFit="1" customWidth="1"/>
  </cols>
  <sheetData>
    <row r="1" spans="1:4" ht="15" customHeight="1" x14ac:dyDescent="0.25">
      <c r="A1" s="13" t="s">
        <v>58</v>
      </c>
      <c r="B1" s="14"/>
      <c r="C1" s="14"/>
      <c r="D1" s="14"/>
    </row>
    <row r="2" spans="1:4" x14ac:dyDescent="0.25">
      <c r="A2" s="15" t="s">
        <v>57</v>
      </c>
      <c r="B2" s="14"/>
      <c r="C2" s="14"/>
      <c r="D2" s="14"/>
    </row>
    <row r="3" spans="1:4" x14ac:dyDescent="0.25">
      <c r="A3" s="14"/>
      <c r="B3" s="14"/>
      <c r="C3" s="14"/>
      <c r="D3" s="14"/>
    </row>
    <row r="4" spans="1:4" x14ac:dyDescent="0.25">
      <c r="A4" s="14"/>
      <c r="B4" s="14"/>
      <c r="C4" s="14"/>
      <c r="D4" s="14"/>
    </row>
    <row r="6" spans="1:4" x14ac:dyDescent="0.25">
      <c r="B6" s="10" t="s">
        <v>31</v>
      </c>
    </row>
    <row r="7" spans="1:4" x14ac:dyDescent="0.25">
      <c r="B7" s="9" t="s">
        <v>35</v>
      </c>
    </row>
    <row r="10" spans="1:4" x14ac:dyDescent="0.25">
      <c r="A10" t="s">
        <v>24</v>
      </c>
      <c r="B10" s="10">
        <v>3.2</v>
      </c>
      <c r="C10" t="s">
        <v>20</v>
      </c>
      <c r="D10" t="s">
        <v>21</v>
      </c>
    </row>
    <row r="11" spans="1:4" x14ac:dyDescent="0.25">
      <c r="A11" t="s">
        <v>25</v>
      </c>
      <c r="B11" s="10">
        <v>0.1</v>
      </c>
      <c r="C11" t="s">
        <v>20</v>
      </c>
      <c r="D11" t="s">
        <v>22</v>
      </c>
    </row>
    <row r="12" spans="1:4" x14ac:dyDescent="0.25">
      <c r="A12" t="s">
        <v>23</v>
      </c>
      <c r="B12" s="10">
        <v>8</v>
      </c>
      <c r="C12" t="s">
        <v>26</v>
      </c>
      <c r="D12" t="s">
        <v>27</v>
      </c>
    </row>
    <row r="13" spans="1:4" x14ac:dyDescent="0.25">
      <c r="A13" t="s">
        <v>28</v>
      </c>
      <c r="B13" s="10">
        <v>7</v>
      </c>
      <c r="C13" t="s">
        <v>26</v>
      </c>
      <c r="D13" t="s">
        <v>29</v>
      </c>
    </row>
    <row r="14" spans="1:4" x14ac:dyDescent="0.25">
      <c r="A14" t="s">
        <v>39</v>
      </c>
      <c r="B14" s="10">
        <f>B10/(2^12-1)</f>
        <v>7.8144078144078144E-4</v>
      </c>
      <c r="C14" t="s">
        <v>40</v>
      </c>
    </row>
    <row r="15" spans="1:4" x14ac:dyDescent="0.25">
      <c r="A15" t="s">
        <v>6</v>
      </c>
      <c r="B15" s="12">
        <v>9.5000000000000004E-8</v>
      </c>
      <c r="C15" t="s">
        <v>42</v>
      </c>
      <c r="D15" t="s">
        <v>44</v>
      </c>
    </row>
    <row r="17" spans="1:4" x14ac:dyDescent="0.25">
      <c r="A17" t="s">
        <v>30</v>
      </c>
      <c r="B17">
        <f>B13+B12</f>
        <v>15</v>
      </c>
      <c r="C17" t="s">
        <v>26</v>
      </c>
      <c r="D17" t="s">
        <v>32</v>
      </c>
    </row>
    <row r="18" spans="1:4" x14ac:dyDescent="0.25">
      <c r="A18" t="s">
        <v>33</v>
      </c>
      <c r="B18" s="9">
        <f>(0.5*B10/B11)*B17</f>
        <v>240</v>
      </c>
      <c r="C18" t="s">
        <v>26</v>
      </c>
      <c r="D18" t="s">
        <v>34</v>
      </c>
    </row>
    <row r="20" spans="1:4" x14ac:dyDescent="0.25">
      <c r="A20" t="s">
        <v>36</v>
      </c>
      <c r="B20">
        <f>B17*10</f>
        <v>150</v>
      </c>
      <c r="C20" t="s">
        <v>26</v>
      </c>
      <c r="D20" t="s">
        <v>54</v>
      </c>
    </row>
    <row r="21" spans="1:4" x14ac:dyDescent="0.25">
      <c r="A21" t="s">
        <v>37</v>
      </c>
      <c r="B21">
        <f>B17*20</f>
        <v>300</v>
      </c>
      <c r="C21" t="s">
        <v>26</v>
      </c>
      <c r="D21" t="s">
        <v>53</v>
      </c>
    </row>
    <row r="22" spans="1:4" x14ac:dyDescent="0.25">
      <c r="A22" t="s">
        <v>38</v>
      </c>
      <c r="B22">
        <f>B17*30</f>
        <v>450</v>
      </c>
      <c r="C22" t="s">
        <v>26</v>
      </c>
      <c r="D22" t="s">
        <v>52</v>
      </c>
    </row>
    <row r="24" spans="1:4" x14ac:dyDescent="0.25">
      <c r="A24" t="s">
        <v>41</v>
      </c>
      <c r="B24" s="11">
        <f>-B15/(LN(0.5*B14/B11))</f>
        <v>1.713275801615861E-8</v>
      </c>
      <c r="C24" t="s">
        <v>42</v>
      </c>
      <c r="D24" t="s">
        <v>43</v>
      </c>
    </row>
    <row r="25" spans="1:4" x14ac:dyDescent="0.25">
      <c r="A25" t="s">
        <v>45</v>
      </c>
      <c r="B25" s="11">
        <f>B24/(SQRT(17))</f>
        <v>4.1553041740452727E-9</v>
      </c>
      <c r="C25" t="s">
        <v>42</v>
      </c>
      <c r="D25" t="s">
        <v>46</v>
      </c>
    </row>
    <row r="26" spans="1:4" x14ac:dyDescent="0.25">
      <c r="A26" t="s">
        <v>65</v>
      </c>
      <c r="B26" s="11">
        <f>1/(2*PI()*B25)</f>
        <v>38301634.832415834</v>
      </c>
      <c r="C26" t="s">
        <v>1</v>
      </c>
      <c r="D26" t="s">
        <v>66</v>
      </c>
    </row>
    <row r="27" spans="1:4" x14ac:dyDescent="0.25">
      <c r="B27" s="11"/>
    </row>
    <row r="28" spans="1:4" x14ac:dyDescent="0.25">
      <c r="B28" s="11"/>
    </row>
    <row r="29" spans="1:4" x14ac:dyDescent="0.25">
      <c r="B29" s="11"/>
    </row>
    <row r="31" spans="1:4" x14ac:dyDescent="0.25">
      <c r="A31" t="s">
        <v>47</v>
      </c>
      <c r="B31" s="9">
        <f>4*B25/(B18*10^-12)</f>
        <v>69.255069567421216</v>
      </c>
      <c r="C31" t="s">
        <v>48</v>
      </c>
      <c r="D31" t="s">
        <v>49</v>
      </c>
    </row>
    <row r="32" spans="1:4" x14ac:dyDescent="0.25">
      <c r="A32" t="s">
        <v>50</v>
      </c>
      <c r="B32">
        <f>B31*0.25</f>
        <v>17.313767391855304</v>
      </c>
      <c r="C32" t="s">
        <v>48</v>
      </c>
      <c r="D32" t="s">
        <v>56</v>
      </c>
    </row>
    <row r="33" spans="1:4" x14ac:dyDescent="0.25">
      <c r="A33" t="s">
        <v>51</v>
      </c>
      <c r="B33">
        <f>B31*2</f>
        <v>138.51013913484243</v>
      </c>
      <c r="C33" t="s">
        <v>48</v>
      </c>
      <c r="D33" t="s">
        <v>55</v>
      </c>
    </row>
  </sheetData>
  <hyperlinks>
    <hyperlink ref="A2" r:id="rId1" xr:uid="{25DF54B3-C89B-4AF2-9BD4-2AC19E4CD56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B5F5-CC72-4302-8783-C19B8F9D34AE}">
  <dimension ref="A1:C2"/>
  <sheetViews>
    <sheetView workbookViewId="0">
      <selection activeCell="D10" sqref="D10"/>
    </sheetView>
  </sheetViews>
  <sheetFormatPr defaultRowHeight="15" x14ac:dyDescent="0.25"/>
  <cols>
    <col min="1" max="1" width="15.42578125" bestFit="1" customWidth="1"/>
    <col min="2" max="2" width="26.28515625" bestFit="1" customWidth="1"/>
    <col min="3" max="3" width="9.7109375" bestFit="1" customWidth="1"/>
  </cols>
  <sheetData>
    <row r="1" spans="1:3" x14ac:dyDescent="0.25">
      <c r="A1" s="18" t="s">
        <v>67</v>
      </c>
      <c r="B1" s="18" t="s">
        <v>68</v>
      </c>
      <c r="C1" s="18" t="s">
        <v>70</v>
      </c>
    </row>
    <row r="2" spans="1:3" x14ac:dyDescent="0.25">
      <c r="A2">
        <v>1</v>
      </c>
      <c r="B2" t="s">
        <v>69</v>
      </c>
      <c r="C2" s="17">
        <v>45267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AM263_SAR_Spec_Calc</vt:lpstr>
      <vt:lpstr>SAR_ADC_CB_Calc</vt:lpstr>
      <vt:lpstr>Revision_History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2024-01-30T19:35:17Z</dcterms:modified>
</cp:coreProperties>
</file>